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AG DR 2/"/>
    </mc:Choice>
  </mc:AlternateContent>
  <xr:revisionPtr revIDLastSave="2" documentId="8_{AEFF73E6-5C52-47A7-B660-0B91C7D74154}" xr6:coauthVersionLast="47" xr6:coauthVersionMax="47" xr10:uidLastSave="{0E979BA4-AB44-4FA8-A8A8-545027BF564A}"/>
  <bookViews>
    <workbookView xWindow="-110" yWindow="-110" windowWidth="19420" windowHeight="10420" tabRatio="888" xr2:uid="{00000000-000D-0000-FFFF-FFFF00000000}"/>
  </bookViews>
  <sheets>
    <sheet name="JE" sheetId="14" r:id="rId1"/>
    <sheet name="&lt;Divestment JE&gt;" sheetId="18" state="hidden" r:id="rId2"/>
    <sheet name="CabWoodsTable" sheetId="22" state="hidden" r:id="rId3"/>
    <sheet name="CCB Aging schedule" sheetId="6" r:id="rId4"/>
    <sheet name="Reconcile" sheetId="2" r:id="rId5"/>
    <sheet name="Woodbury" sheetId="24" state="hidden" r:id="rId6"/>
    <sheet name="co 2010 acct 112102" sheetId="26" r:id="rId7"/>
    <sheet name="co 2020 acct 112102" sheetId="33" r:id="rId8"/>
    <sheet name="KY WW" sheetId="15" r:id="rId9"/>
    <sheet name="LT-PR" sheetId="20" r:id="rId10"/>
    <sheet name="AR 112102" sheetId="3" r:id="rId11"/>
    <sheet name="Uncoll 112202" sheetId="8" r:id="rId12"/>
    <sheet name="CCB dwnld" sheetId="9" r:id="rId13"/>
    <sheet name="CCB Avail" sheetId="4" r:id="rId14"/>
    <sheet name="Balance is CCB suspense acct" sheetId="34" r:id="rId15"/>
    <sheet name="wo process" sheetId="37" r:id="rId16"/>
    <sheet name="Oracle Co" sheetId="36" r:id="rId17"/>
    <sheet name="Oracle BUs" sheetId="35" r:id="rId18"/>
    <sheet name="Bio Tech Aging" sheetId="10" state="hidden" r:id="rId19"/>
    <sheet name="SC Stone Creek" sheetId="11" state="hidden" r:id="rId20"/>
    <sheet name="Alafaya" sheetId="12" state="hidden" r:id="rId21"/>
  </sheets>
  <externalReferences>
    <externalReference r:id="rId22"/>
    <externalReference r:id="rId23"/>
  </externalReferences>
  <definedNames>
    <definedName name="_xlnm._FilterDatabase" localSheetId="10" hidden="1">'AR 112102'!$A$1:$H$90</definedName>
    <definedName name="_xlnm._FilterDatabase" localSheetId="12" hidden="1">'CCB dwnld'!$A$6:$N$105</definedName>
    <definedName name="CNC2.CE">'[1]CUST.EQUIV'!#REF!</definedName>
    <definedName name="CWS.CE">'[1]CUST.EQUIV'!#REF!</definedName>
    <definedName name="FL.1">#REF!</definedName>
    <definedName name="FL.3">#REF!</definedName>
    <definedName name="FL.5">#REF!</definedName>
    <definedName name="GA.1">#REF!</definedName>
    <definedName name="GA.3">#REF!</definedName>
    <definedName name="GA.5">#REF!</definedName>
    <definedName name="IL.1">#REF!</definedName>
    <definedName name="IL.3">#REF!</definedName>
    <definedName name="IL.5">#REF!</definedName>
    <definedName name="IN.3">#REF!</definedName>
    <definedName name="IN.5">#REF!</definedName>
    <definedName name="LA.1">#REF!</definedName>
    <definedName name="LA.3">#REF!</definedName>
    <definedName name="LA.5">#REF!</definedName>
    <definedName name="LEXINGTON">#REF!</definedName>
    <definedName name="MD.1">#REF!</definedName>
    <definedName name="MD.3">#REF!</definedName>
    <definedName name="MD.5">#REF!</definedName>
    <definedName name="MS.1">#REF!</definedName>
    <definedName name="MS.3">#REF!</definedName>
    <definedName name="MS.5">#REF!</definedName>
    <definedName name="NC.1">#REF!</definedName>
    <definedName name="NC.3">#REF!</definedName>
    <definedName name="NC.5">#REF!</definedName>
    <definedName name="OH.1">#REF!</definedName>
    <definedName name="OH.3">#REF!</definedName>
    <definedName name="OH.5">#REF!</definedName>
    <definedName name="OH.CE">'[1]CUST.EQUIV'!#REF!</definedName>
    <definedName name="OH.CEP">'[1]CUST.EQUIV'!#REF!</definedName>
    <definedName name="_xlnm.Print_Area" localSheetId="10">'AR 112102'!$C$1:$E$93</definedName>
    <definedName name="_xlnm.Print_Area" localSheetId="18">'Bio Tech Aging'!$A$1:$I$18</definedName>
    <definedName name="_xlnm.Print_Area" localSheetId="2">CabWoodsTable!$A$1:$K$11</definedName>
    <definedName name="_xlnm.Print_Area" localSheetId="3">'CCB Aging schedule'!$A$1:$V$116</definedName>
    <definedName name="_xlnm.Print_Area" localSheetId="0">JE!$I$1:$L$181</definedName>
    <definedName name="_xlnm.Print_Area" localSheetId="8">'KY WW'!$A$1:$K$19</definedName>
    <definedName name="_xlnm.Print_Area" localSheetId="4">Reconcile!$B$8:$P$101</definedName>
    <definedName name="_xlnm.Print_Area" localSheetId="19">'SC Stone Creek'!$A$1:$J$29</definedName>
    <definedName name="_xlnm.Print_Titles" localSheetId="4">Reconcile!$1:$7</definedName>
    <definedName name="SC.1">#REF!</definedName>
    <definedName name="SC.3">#REF!</definedName>
    <definedName name="SC.5">#REF!</definedName>
    <definedName name="SCU.CE">'[1]CUST.EQUIV'!#REF!</definedName>
    <definedName name="SE.SE60D.ALLOC.">#REF!</definedName>
    <definedName name="TN.1">#REF!</definedName>
    <definedName name="TN.3">#REF!</definedName>
    <definedName name="TN.5">#REF!</definedName>
    <definedName name="TOT.CNC.CE">'[1]CUST.EQUIV'!#REF!</definedName>
    <definedName name="VA.1">#REF!</definedName>
    <definedName name="VA.3">#REF!</definedName>
    <definedName name="VA.5">#REF!</definedName>
    <definedName name="WD.CE">'[1]CUST.EQUIV'!#REF!</definedName>
    <definedName name="Year_End_Results_for_1997__1996____1995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0" i="35" l="1"/>
  <c r="J92" i="3" l="1"/>
  <c r="K83" i="3"/>
  <c r="K75" i="3"/>
  <c r="K67" i="3"/>
  <c r="K59" i="3"/>
  <c r="K51" i="3"/>
  <c r="K43" i="3"/>
  <c r="K35" i="3"/>
  <c r="K27" i="3"/>
  <c r="K19" i="3"/>
  <c r="K11" i="3"/>
  <c r="K3" i="3"/>
  <c r="K2" i="3"/>
  <c r="K90" i="3"/>
  <c r="K89" i="3"/>
  <c r="K88" i="3"/>
  <c r="K87" i="3"/>
  <c r="K86" i="3"/>
  <c r="K85" i="3"/>
  <c r="K84" i="3"/>
  <c r="K82" i="3"/>
  <c r="K81" i="3"/>
  <c r="K80" i="3"/>
  <c r="K79" i="3"/>
  <c r="K78" i="3"/>
  <c r="K77" i="3"/>
  <c r="K76" i="3"/>
  <c r="K74" i="3"/>
  <c r="K73" i="3"/>
  <c r="K72" i="3"/>
  <c r="K71" i="3"/>
  <c r="K70" i="3"/>
  <c r="K69" i="3"/>
  <c r="K68" i="3"/>
  <c r="K66" i="3"/>
  <c r="K65" i="3"/>
  <c r="K64" i="3"/>
  <c r="K63" i="3"/>
  <c r="K62" i="3"/>
  <c r="K61" i="3"/>
  <c r="K60" i="3"/>
  <c r="K58" i="3"/>
  <c r="K57" i="3"/>
  <c r="K56" i="3"/>
  <c r="K55" i="3"/>
  <c r="K54" i="3"/>
  <c r="K53" i="3"/>
  <c r="K52" i="3"/>
  <c r="K50" i="3"/>
  <c r="K49" i="3"/>
  <c r="K48" i="3"/>
  <c r="K47" i="3"/>
  <c r="K46" i="3"/>
  <c r="K45" i="3"/>
  <c r="K44" i="3"/>
  <c r="K42" i="3"/>
  <c r="K41" i="3"/>
  <c r="K40" i="3"/>
  <c r="K39" i="3"/>
  <c r="K38" i="3"/>
  <c r="K37" i="3"/>
  <c r="K36" i="3"/>
  <c r="K34" i="3"/>
  <c r="K33" i="3"/>
  <c r="K32" i="3"/>
  <c r="K31" i="3"/>
  <c r="K30" i="3"/>
  <c r="K29" i="3"/>
  <c r="K28" i="3"/>
  <c r="K26" i="3"/>
  <c r="K25" i="3"/>
  <c r="K24" i="3"/>
  <c r="K23" i="3"/>
  <c r="K22" i="3"/>
  <c r="K21" i="3"/>
  <c r="K20" i="3"/>
  <c r="K18" i="3"/>
  <c r="K17" i="3"/>
  <c r="K16" i="3"/>
  <c r="K15" i="3"/>
  <c r="K14" i="3"/>
  <c r="K13" i="3"/>
  <c r="K12" i="3"/>
  <c r="K10" i="3"/>
  <c r="K9" i="3"/>
  <c r="K8" i="3"/>
  <c r="K7" i="3"/>
  <c r="K6" i="3"/>
  <c r="K5" i="3"/>
  <c r="K4" i="3"/>
  <c r="V88" i="6" l="1"/>
  <c r="J353" i="14"/>
  <c r="I353" i="14"/>
  <c r="J97" i="2" l="1"/>
  <c r="J105" i="6" l="1"/>
  <c r="I105" i="6"/>
  <c r="H105" i="6"/>
  <c r="G105" i="6"/>
  <c r="F105" i="6"/>
  <c r="C135" i="6" l="1"/>
  <c r="E105" i="6" l="1"/>
  <c r="F97" i="2"/>
  <c r="G4" i="26" l="1"/>
  <c r="U95" i="6"/>
  <c r="M95" i="6"/>
  <c r="L95" i="6"/>
  <c r="K95" i="6"/>
  <c r="J95" i="6"/>
  <c r="I95" i="6"/>
  <c r="H95" i="6"/>
  <c r="G95" i="6"/>
  <c r="F95" i="6"/>
  <c r="F87" i="2"/>
  <c r="I87" i="2" s="1"/>
  <c r="E95" i="6" l="1"/>
  <c r="J87" i="2" s="1"/>
  <c r="L87" i="2" s="1"/>
  <c r="P87" i="2" s="1"/>
  <c r="O105" i="9"/>
  <c r="O104" i="9"/>
  <c r="O103" i="9"/>
  <c r="O102" i="9"/>
  <c r="O101" i="9"/>
  <c r="O100" i="9"/>
  <c r="O99" i="9"/>
  <c r="O98" i="9"/>
  <c r="O97" i="9"/>
  <c r="O96" i="9"/>
  <c r="O95" i="9"/>
  <c r="O94" i="9"/>
  <c r="O93" i="9"/>
  <c r="O92" i="9"/>
  <c r="O91" i="9"/>
  <c r="O90" i="9"/>
  <c r="O89" i="9"/>
  <c r="O88" i="9"/>
  <c r="O87" i="9"/>
  <c r="O86" i="9"/>
  <c r="O85" i="9"/>
  <c r="O84" i="9"/>
  <c r="O83" i="9"/>
  <c r="O82" i="9"/>
  <c r="O81" i="9"/>
  <c r="O80" i="9"/>
  <c r="O79" i="9"/>
  <c r="O78" i="9"/>
  <c r="O77" i="9"/>
  <c r="O76" i="9"/>
  <c r="O75" i="9"/>
  <c r="O74" i="9"/>
  <c r="O73" i="9"/>
  <c r="O72" i="9"/>
  <c r="O71" i="9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E11" i="33" l="1"/>
  <c r="E14" i="33" s="1"/>
  <c r="D16" i="20" l="1"/>
  <c r="H16" i="20"/>
  <c r="U36" i="6" l="1"/>
  <c r="M36" i="6"/>
  <c r="L36" i="6"/>
  <c r="K36" i="6"/>
  <c r="J36" i="6"/>
  <c r="I36" i="6"/>
  <c r="H36" i="6"/>
  <c r="G36" i="6"/>
  <c r="F36" i="6"/>
  <c r="E36" i="6" l="1"/>
  <c r="F36" i="2" l="1"/>
  <c r="J37" i="2"/>
  <c r="F37" i="2"/>
  <c r="I37" i="2" s="1"/>
  <c r="L37" i="2" l="1"/>
  <c r="P37" i="2" s="1"/>
  <c r="U35" i="6"/>
  <c r="M35" i="6"/>
  <c r="L35" i="6"/>
  <c r="K35" i="6"/>
  <c r="J35" i="6"/>
  <c r="I35" i="6"/>
  <c r="H35" i="6"/>
  <c r="G35" i="6"/>
  <c r="F35" i="6"/>
  <c r="I36" i="2"/>
  <c r="L20" i="4"/>
  <c r="K20" i="4"/>
  <c r="J20" i="4"/>
  <c r="I20" i="4"/>
  <c r="H20" i="4"/>
  <c r="G20" i="4"/>
  <c r="F20" i="4"/>
  <c r="E20" i="4"/>
  <c r="D20" i="4"/>
  <c r="E35" i="6" l="1"/>
  <c r="J36" i="2" s="1"/>
  <c r="L36" i="2" s="1"/>
  <c r="P36" i="2" s="1"/>
  <c r="M78" i="14"/>
  <c r="M75" i="14"/>
  <c r="M74" i="14"/>
  <c r="M68" i="14"/>
  <c r="M46" i="14"/>
  <c r="M130" i="14" s="1"/>
  <c r="M45" i="14"/>
  <c r="M44" i="14"/>
  <c r="U55" i="6" l="1"/>
  <c r="M55" i="6"/>
  <c r="L55" i="6"/>
  <c r="K55" i="6"/>
  <c r="J55" i="6"/>
  <c r="I55" i="6"/>
  <c r="H55" i="6"/>
  <c r="G55" i="6"/>
  <c r="F55" i="6"/>
  <c r="F53" i="2"/>
  <c r="I53" i="2" s="1"/>
  <c r="E55" i="6" l="1"/>
  <c r="J53" i="2" s="1"/>
  <c r="L53" i="2" s="1"/>
  <c r="P53" i="2" s="1"/>
  <c r="F98" i="2" l="1"/>
  <c r="F96" i="2"/>
  <c r="F95" i="2"/>
  <c r="F94" i="2"/>
  <c r="F93" i="2"/>
  <c r="F92" i="2"/>
  <c r="F91" i="2"/>
  <c r="F90" i="2"/>
  <c r="F89" i="2"/>
  <c r="F88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5" i="2"/>
  <c r="F34" i="2"/>
  <c r="F33" i="2"/>
  <c r="F32" i="2"/>
  <c r="F31" i="2"/>
  <c r="F30" i="2"/>
  <c r="F29" i="2"/>
  <c r="F28" i="2"/>
  <c r="F27" i="2"/>
  <c r="F26" i="2"/>
  <c r="F25" i="2"/>
  <c r="F24" i="2"/>
  <c r="I24" i="2" s="1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N19" i="34" l="1"/>
  <c r="M19" i="34"/>
  <c r="L19" i="34"/>
  <c r="K19" i="34"/>
  <c r="J19" i="34"/>
  <c r="I19" i="34"/>
  <c r="H19" i="34"/>
  <c r="G19" i="34"/>
  <c r="F19" i="34"/>
  <c r="E19" i="34"/>
  <c r="D19" i="34"/>
  <c r="C19" i="34"/>
  <c r="O19" i="34"/>
  <c r="T117" i="6" l="1"/>
  <c r="U106" i="6"/>
  <c r="U105" i="6"/>
  <c r="U104" i="6"/>
  <c r="U103" i="6"/>
  <c r="U102" i="6"/>
  <c r="U101" i="6"/>
  <c r="U100" i="6"/>
  <c r="U99" i="6"/>
  <c r="U98" i="6"/>
  <c r="U97" i="6"/>
  <c r="U96" i="6"/>
  <c r="U94" i="6"/>
  <c r="U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U78" i="6"/>
  <c r="U77" i="6"/>
  <c r="U76" i="6"/>
  <c r="U75" i="6"/>
  <c r="U74" i="6"/>
  <c r="U73" i="6"/>
  <c r="U72" i="6"/>
  <c r="U71" i="6"/>
  <c r="U70" i="6"/>
  <c r="U69" i="6"/>
  <c r="U68" i="6"/>
  <c r="U67" i="6"/>
  <c r="U66" i="6"/>
  <c r="U65" i="6"/>
  <c r="U64" i="6"/>
  <c r="U63" i="6"/>
  <c r="U62" i="6"/>
  <c r="U61" i="6"/>
  <c r="U60" i="6"/>
  <c r="U59" i="6"/>
  <c r="U58" i="6"/>
  <c r="U57" i="6"/>
  <c r="U56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108" i="6" l="1"/>
  <c r="U111" i="6" s="1"/>
  <c r="F103" i="2"/>
  <c r="M93" i="6" l="1"/>
  <c r="M92" i="6" s="1"/>
  <c r="L93" i="6"/>
  <c r="L92" i="6" s="1"/>
  <c r="K93" i="6"/>
  <c r="K92" i="6" s="1"/>
  <c r="J93" i="6"/>
  <c r="J92" i="6" s="1"/>
  <c r="I93" i="6"/>
  <c r="I92" i="6" s="1"/>
  <c r="H93" i="6"/>
  <c r="H92" i="6" s="1"/>
  <c r="G93" i="6"/>
  <c r="G92" i="6" s="1"/>
  <c r="F93" i="6"/>
  <c r="F92" i="6" s="1"/>
  <c r="E93" i="6" l="1"/>
  <c r="E88" i="8" l="1"/>
  <c r="T115" i="6" l="1"/>
  <c r="D17" i="20"/>
  <c r="M79" i="6" l="1"/>
  <c r="M78" i="6" s="1"/>
  <c r="L79" i="6"/>
  <c r="L78" i="6" s="1"/>
  <c r="K79" i="6"/>
  <c r="K78" i="6" s="1"/>
  <c r="J79" i="6"/>
  <c r="I79" i="6"/>
  <c r="H79" i="6"/>
  <c r="H78" i="6" s="1"/>
  <c r="G79" i="6"/>
  <c r="G78" i="6" s="1"/>
  <c r="F79" i="6"/>
  <c r="F78" i="6" s="1"/>
  <c r="E79" i="6" l="1"/>
  <c r="J78" i="6"/>
  <c r="I78" i="6"/>
  <c r="M152" i="14" l="1"/>
  <c r="I75" i="2" l="1"/>
  <c r="E78" i="6" l="1"/>
  <c r="J75" i="2" s="1"/>
  <c r="L75" i="2" l="1"/>
  <c r="P75" i="2" s="1"/>
  <c r="F162" i="36"/>
  <c r="F161" i="36"/>
  <c r="F160" i="36"/>
  <c r="F159" i="36"/>
  <c r="F158" i="36"/>
  <c r="F157" i="36"/>
  <c r="F156" i="36"/>
  <c r="F155" i="36"/>
  <c r="F154" i="36"/>
  <c r="F153" i="36"/>
  <c r="F152" i="36"/>
  <c r="F151" i="36"/>
  <c r="F150" i="36"/>
  <c r="F149" i="36"/>
  <c r="F148" i="36"/>
  <c r="F147" i="36"/>
  <c r="F146" i="36"/>
  <c r="F145" i="36"/>
  <c r="F144" i="36"/>
  <c r="F143" i="36"/>
  <c r="F142" i="36"/>
  <c r="F141" i="36"/>
  <c r="F140" i="36"/>
  <c r="F139" i="36"/>
  <c r="F138" i="36"/>
  <c r="F137" i="36"/>
  <c r="F136" i="36"/>
  <c r="F135" i="36"/>
  <c r="F134" i="36"/>
  <c r="F133" i="36"/>
  <c r="F132" i="36"/>
  <c r="F131" i="36"/>
  <c r="F130" i="36"/>
  <c r="F129" i="36"/>
  <c r="F128" i="36"/>
  <c r="F127" i="36"/>
  <c r="F126" i="36"/>
  <c r="F125" i="36"/>
  <c r="F124" i="36"/>
  <c r="F123" i="36"/>
  <c r="F122" i="36"/>
  <c r="F121" i="36"/>
  <c r="F120" i="36"/>
  <c r="F119" i="36"/>
  <c r="F118" i="36"/>
  <c r="F117" i="36"/>
  <c r="F116" i="36"/>
  <c r="F115" i="36"/>
  <c r="F114" i="36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5" i="36"/>
  <c r="F4" i="36"/>
  <c r="T935" i="35" l="1"/>
  <c r="E935" i="35"/>
  <c r="E933" i="35"/>
  <c r="T932" i="35"/>
  <c r="E932" i="35"/>
  <c r="E931" i="35"/>
  <c r="T930" i="35"/>
  <c r="E930" i="35"/>
  <c r="E929" i="35"/>
  <c r="E928" i="35"/>
  <c r="E927" i="35"/>
  <c r="E926" i="35"/>
  <c r="E925" i="35"/>
  <c r="T924" i="35"/>
  <c r="E924" i="35"/>
  <c r="E923" i="35"/>
  <c r="T922" i="35"/>
  <c r="E922" i="35"/>
  <c r="E921" i="35"/>
  <c r="E920" i="35"/>
  <c r="T919" i="35"/>
  <c r="E919" i="35"/>
  <c r="T917" i="35"/>
  <c r="E917" i="35"/>
  <c r="T916" i="35"/>
  <c r="E916" i="35"/>
  <c r="T915" i="35"/>
  <c r="E915" i="35"/>
  <c r="T914" i="35"/>
  <c r="E914" i="35"/>
  <c r="T913" i="35"/>
  <c r="E913" i="35"/>
  <c r="T912" i="35"/>
  <c r="E912" i="35"/>
  <c r="T911" i="35"/>
  <c r="E911" i="35"/>
  <c r="T910" i="35"/>
  <c r="E910" i="35"/>
  <c r="T909" i="35"/>
  <c r="E909" i="35"/>
  <c r="T908" i="35"/>
  <c r="E908" i="35"/>
  <c r="T907" i="35"/>
  <c r="E907" i="35"/>
  <c r="T906" i="35"/>
  <c r="E906" i="35"/>
  <c r="T905" i="35"/>
  <c r="E905" i="35"/>
  <c r="E904" i="35"/>
  <c r="T903" i="35"/>
  <c r="E903" i="35"/>
  <c r="T902" i="35"/>
  <c r="E902" i="35"/>
  <c r="T901" i="35"/>
  <c r="E901" i="35"/>
  <c r="T900" i="35"/>
  <c r="E900" i="35"/>
  <c r="T899" i="35"/>
  <c r="E899" i="35"/>
  <c r="T898" i="35"/>
  <c r="E898" i="35"/>
  <c r="T897" i="35"/>
  <c r="E897" i="35"/>
  <c r="T896" i="35"/>
  <c r="E896" i="35"/>
  <c r="T895" i="35"/>
  <c r="E895" i="35"/>
  <c r="T894" i="35"/>
  <c r="E894" i="35"/>
  <c r="T893" i="35"/>
  <c r="E893" i="35"/>
  <c r="T892" i="35"/>
  <c r="E892" i="35"/>
  <c r="T891" i="35"/>
  <c r="E891" i="35"/>
  <c r="T890" i="35"/>
  <c r="E890" i="35"/>
  <c r="T889" i="35"/>
  <c r="E889" i="35"/>
  <c r="T888" i="35"/>
  <c r="E888" i="35"/>
  <c r="E887" i="35"/>
  <c r="T886" i="35"/>
  <c r="E886" i="35"/>
  <c r="T885" i="35"/>
  <c r="E885" i="35"/>
  <c r="T884" i="35"/>
  <c r="E884" i="35"/>
  <c r="T883" i="35"/>
  <c r="E883" i="35"/>
  <c r="T882" i="35"/>
  <c r="E882" i="35"/>
  <c r="T881" i="35"/>
  <c r="E881" i="35"/>
  <c r="T880" i="35"/>
  <c r="E880" i="35"/>
  <c r="E879" i="35"/>
  <c r="E878" i="35"/>
  <c r="E876" i="35"/>
  <c r="T875" i="35"/>
  <c r="E875" i="35"/>
  <c r="T874" i="35"/>
  <c r="E874" i="35"/>
  <c r="T873" i="35"/>
  <c r="E873" i="35"/>
  <c r="T872" i="35"/>
  <c r="E872" i="35"/>
  <c r="T871" i="35"/>
  <c r="E871" i="35"/>
  <c r="T870" i="35"/>
  <c r="E870" i="35"/>
  <c r="T869" i="35"/>
  <c r="E869" i="35"/>
  <c r="T868" i="35"/>
  <c r="E868" i="35"/>
  <c r="T867" i="35"/>
  <c r="E867" i="35"/>
  <c r="T866" i="35"/>
  <c r="E866" i="35"/>
  <c r="T865" i="35"/>
  <c r="E865" i="35"/>
  <c r="T864" i="35"/>
  <c r="E864" i="35"/>
  <c r="T863" i="35"/>
  <c r="E863" i="35"/>
  <c r="T862" i="35"/>
  <c r="E862" i="35"/>
  <c r="T861" i="35"/>
  <c r="E861" i="35"/>
  <c r="T859" i="35"/>
  <c r="E859" i="35"/>
  <c r="T858" i="35"/>
  <c r="E858" i="35"/>
  <c r="T857" i="35"/>
  <c r="E857" i="35"/>
  <c r="T856" i="35"/>
  <c r="E856" i="35"/>
  <c r="E854" i="35"/>
  <c r="E853" i="35"/>
  <c r="E852" i="35"/>
  <c r="E851" i="35"/>
  <c r="E850" i="35"/>
  <c r="T849" i="35"/>
  <c r="E849" i="35"/>
  <c r="T848" i="35"/>
  <c r="E848" i="35"/>
  <c r="T847" i="35"/>
  <c r="E847" i="35"/>
  <c r="T846" i="35"/>
  <c r="E846" i="35"/>
  <c r="T845" i="35"/>
  <c r="E845" i="35"/>
  <c r="T844" i="35"/>
  <c r="E844" i="35"/>
  <c r="T843" i="35"/>
  <c r="E843" i="35"/>
  <c r="T842" i="35"/>
  <c r="E842" i="35"/>
  <c r="T841" i="35"/>
  <c r="E841" i="35"/>
  <c r="T840" i="35"/>
  <c r="E840" i="35"/>
  <c r="T839" i="35"/>
  <c r="E839" i="35"/>
  <c r="T838" i="35"/>
  <c r="E838" i="35"/>
  <c r="T837" i="35"/>
  <c r="E837" i="35"/>
  <c r="T836" i="35"/>
  <c r="E836" i="35"/>
  <c r="T835" i="35"/>
  <c r="E835" i="35"/>
  <c r="T834" i="35"/>
  <c r="E834" i="35"/>
  <c r="T833" i="35"/>
  <c r="E833" i="35"/>
  <c r="T832" i="35"/>
  <c r="E832" i="35"/>
  <c r="T831" i="35"/>
  <c r="E831" i="35"/>
  <c r="T830" i="35"/>
  <c r="E830" i="35"/>
  <c r="T829" i="35"/>
  <c r="E829" i="35"/>
  <c r="T828" i="35"/>
  <c r="E828" i="35"/>
  <c r="T827" i="35"/>
  <c r="E827" i="35"/>
  <c r="T826" i="35"/>
  <c r="E826" i="35"/>
  <c r="T825" i="35"/>
  <c r="E825" i="35"/>
  <c r="T824" i="35"/>
  <c r="E824" i="35"/>
  <c r="T823" i="35"/>
  <c r="E823" i="35"/>
  <c r="T822" i="35"/>
  <c r="E822" i="35"/>
  <c r="T821" i="35"/>
  <c r="E821" i="35"/>
  <c r="T820" i="35"/>
  <c r="E820" i="35"/>
  <c r="T819" i="35"/>
  <c r="E819" i="35"/>
  <c r="T818" i="35"/>
  <c r="E818" i="35"/>
  <c r="T817" i="35"/>
  <c r="E817" i="35"/>
  <c r="T816" i="35"/>
  <c r="E816" i="35"/>
  <c r="T815" i="35"/>
  <c r="E815" i="35"/>
  <c r="T814" i="35"/>
  <c r="E814" i="35"/>
  <c r="T813" i="35"/>
  <c r="E813" i="35"/>
  <c r="T812" i="35"/>
  <c r="E812" i="35"/>
  <c r="T811" i="35"/>
  <c r="E811" i="35"/>
  <c r="T810" i="35"/>
  <c r="E810" i="35"/>
  <c r="T809" i="35"/>
  <c r="E809" i="35"/>
  <c r="T808" i="35"/>
  <c r="E808" i="35"/>
  <c r="T807" i="35"/>
  <c r="E807" i="35"/>
  <c r="T806" i="35"/>
  <c r="E806" i="35"/>
  <c r="T805" i="35"/>
  <c r="E805" i="35"/>
  <c r="T804" i="35"/>
  <c r="E804" i="35"/>
  <c r="T803" i="35"/>
  <c r="E803" i="35"/>
  <c r="T802" i="35"/>
  <c r="E802" i="35"/>
  <c r="T801" i="35"/>
  <c r="E801" i="35"/>
  <c r="T800" i="35"/>
  <c r="E800" i="35"/>
  <c r="T799" i="35"/>
  <c r="E799" i="35"/>
  <c r="T798" i="35"/>
  <c r="E798" i="35"/>
  <c r="T797" i="35"/>
  <c r="E797" i="35"/>
  <c r="T796" i="35"/>
  <c r="E796" i="35"/>
  <c r="T795" i="35"/>
  <c r="E795" i="35"/>
  <c r="T794" i="35"/>
  <c r="E794" i="35"/>
  <c r="T793" i="35"/>
  <c r="E793" i="35"/>
  <c r="T792" i="35"/>
  <c r="E792" i="35"/>
  <c r="T791" i="35"/>
  <c r="E791" i="35"/>
  <c r="T790" i="35"/>
  <c r="E790" i="35"/>
  <c r="T789" i="35"/>
  <c r="E789" i="35"/>
  <c r="T788" i="35"/>
  <c r="E788" i="35"/>
  <c r="T787" i="35"/>
  <c r="E787" i="35"/>
  <c r="T786" i="35"/>
  <c r="E786" i="35"/>
  <c r="T785" i="35"/>
  <c r="E785" i="35"/>
  <c r="T784" i="35"/>
  <c r="E784" i="35"/>
  <c r="T783" i="35"/>
  <c r="E783" i="35"/>
  <c r="T782" i="35"/>
  <c r="E782" i="35"/>
  <c r="T781" i="35"/>
  <c r="E781" i="35"/>
  <c r="T780" i="35"/>
  <c r="E780" i="35"/>
  <c r="T779" i="35"/>
  <c r="E779" i="35"/>
  <c r="T778" i="35"/>
  <c r="E778" i="35"/>
  <c r="T777" i="35"/>
  <c r="E777" i="35"/>
  <c r="T776" i="35"/>
  <c r="E776" i="35"/>
  <c r="T775" i="35"/>
  <c r="E775" i="35"/>
  <c r="T774" i="35"/>
  <c r="E774" i="35"/>
  <c r="T773" i="35"/>
  <c r="E773" i="35"/>
  <c r="T772" i="35"/>
  <c r="E772" i="35"/>
  <c r="T771" i="35"/>
  <c r="E771" i="35"/>
  <c r="T770" i="35"/>
  <c r="E770" i="35"/>
  <c r="T769" i="35"/>
  <c r="E769" i="35"/>
  <c r="T768" i="35"/>
  <c r="E768" i="35"/>
  <c r="T767" i="35"/>
  <c r="E767" i="35"/>
  <c r="T766" i="35"/>
  <c r="E766" i="35"/>
  <c r="T765" i="35"/>
  <c r="E765" i="35"/>
  <c r="T764" i="35"/>
  <c r="E764" i="35"/>
  <c r="T763" i="35"/>
  <c r="E763" i="35"/>
  <c r="T762" i="35"/>
  <c r="E762" i="35"/>
  <c r="T761" i="35"/>
  <c r="E761" i="35"/>
  <c r="T760" i="35"/>
  <c r="E760" i="35"/>
  <c r="T759" i="35"/>
  <c r="E759" i="35"/>
  <c r="T758" i="35"/>
  <c r="E758" i="35"/>
  <c r="T757" i="35"/>
  <c r="E757" i="35"/>
  <c r="T756" i="35"/>
  <c r="E756" i="35"/>
  <c r="T755" i="35"/>
  <c r="E755" i="35"/>
  <c r="T754" i="35"/>
  <c r="E754" i="35"/>
  <c r="T753" i="35"/>
  <c r="E753" i="35"/>
  <c r="T752" i="35"/>
  <c r="E752" i="35"/>
  <c r="T751" i="35"/>
  <c r="E751" i="35"/>
  <c r="T750" i="35"/>
  <c r="E750" i="35"/>
  <c r="T749" i="35"/>
  <c r="E749" i="35"/>
  <c r="T748" i="35"/>
  <c r="E748" i="35"/>
  <c r="T747" i="35"/>
  <c r="E747" i="35"/>
  <c r="T746" i="35"/>
  <c r="E746" i="35"/>
  <c r="T745" i="35"/>
  <c r="E745" i="35"/>
  <c r="T744" i="35"/>
  <c r="E744" i="35"/>
  <c r="T743" i="35"/>
  <c r="E743" i="35"/>
  <c r="T742" i="35"/>
  <c r="E742" i="35"/>
  <c r="T741" i="35"/>
  <c r="E741" i="35"/>
  <c r="T740" i="35"/>
  <c r="E740" i="35"/>
  <c r="T739" i="35"/>
  <c r="E739" i="35"/>
  <c r="T738" i="35"/>
  <c r="E738" i="35"/>
  <c r="T737" i="35"/>
  <c r="E737" i="35"/>
  <c r="T736" i="35"/>
  <c r="E736" i="35"/>
  <c r="T735" i="35"/>
  <c r="E735" i="35"/>
  <c r="T734" i="35"/>
  <c r="E734" i="35"/>
  <c r="T733" i="35"/>
  <c r="E733" i="35"/>
  <c r="T732" i="35"/>
  <c r="E732" i="35"/>
  <c r="T731" i="35"/>
  <c r="E731" i="35"/>
  <c r="T730" i="35"/>
  <c r="E730" i="35"/>
  <c r="T729" i="35"/>
  <c r="E729" i="35"/>
  <c r="T728" i="35"/>
  <c r="E728" i="35"/>
  <c r="T727" i="35"/>
  <c r="E727" i="35"/>
  <c r="T726" i="35"/>
  <c r="E726" i="35"/>
  <c r="T725" i="35"/>
  <c r="E725" i="35"/>
  <c r="T724" i="35"/>
  <c r="E724" i="35"/>
  <c r="T723" i="35"/>
  <c r="E723" i="35"/>
  <c r="T722" i="35"/>
  <c r="E722" i="35"/>
  <c r="T721" i="35"/>
  <c r="E721" i="35"/>
  <c r="T720" i="35"/>
  <c r="E720" i="35"/>
  <c r="T719" i="35"/>
  <c r="E719" i="35"/>
  <c r="T718" i="35"/>
  <c r="E718" i="35"/>
  <c r="T717" i="35"/>
  <c r="E717" i="35"/>
  <c r="T716" i="35"/>
  <c r="E716" i="35"/>
  <c r="T715" i="35"/>
  <c r="E715" i="35"/>
  <c r="T714" i="35"/>
  <c r="E714" i="35"/>
  <c r="T713" i="35"/>
  <c r="E713" i="35"/>
  <c r="T712" i="35"/>
  <c r="E712" i="35"/>
  <c r="T711" i="35"/>
  <c r="E711" i="35"/>
  <c r="T710" i="35"/>
  <c r="E710" i="35"/>
  <c r="T709" i="35"/>
  <c r="E709" i="35"/>
  <c r="T708" i="35"/>
  <c r="E708" i="35"/>
  <c r="T707" i="35"/>
  <c r="E707" i="35"/>
  <c r="T706" i="35"/>
  <c r="E706" i="35"/>
  <c r="T705" i="35"/>
  <c r="E705" i="35"/>
  <c r="T704" i="35"/>
  <c r="E704" i="35"/>
  <c r="T703" i="35"/>
  <c r="E703" i="35"/>
  <c r="T702" i="35"/>
  <c r="E702" i="35"/>
  <c r="T701" i="35"/>
  <c r="E701" i="35"/>
  <c r="T700" i="35"/>
  <c r="E700" i="35"/>
  <c r="T699" i="35"/>
  <c r="E699" i="35"/>
  <c r="T698" i="35"/>
  <c r="E698" i="35"/>
  <c r="T697" i="35"/>
  <c r="E697" i="35"/>
  <c r="T696" i="35"/>
  <c r="E696" i="35"/>
  <c r="T695" i="35"/>
  <c r="E695" i="35"/>
  <c r="T694" i="35"/>
  <c r="E694" i="35"/>
  <c r="T693" i="35"/>
  <c r="E693" i="35"/>
  <c r="T692" i="35"/>
  <c r="E692" i="35"/>
  <c r="T691" i="35"/>
  <c r="E691" i="35"/>
  <c r="T690" i="35"/>
  <c r="E690" i="35"/>
  <c r="E689" i="35"/>
  <c r="E688" i="35"/>
  <c r="E686" i="35"/>
  <c r="E685" i="35"/>
  <c r="T683" i="35"/>
  <c r="E683" i="35"/>
  <c r="E682" i="35"/>
  <c r="E681" i="35"/>
  <c r="T680" i="35"/>
  <c r="E680" i="35"/>
  <c r="T679" i="35"/>
  <c r="E679" i="35"/>
  <c r="T678" i="35"/>
  <c r="E678" i="35"/>
  <c r="T677" i="35"/>
  <c r="E677" i="35"/>
  <c r="T676" i="35"/>
  <c r="E676" i="35"/>
  <c r="T675" i="35"/>
  <c r="E675" i="35"/>
  <c r="T674" i="35"/>
  <c r="E674" i="35"/>
  <c r="T673" i="35"/>
  <c r="E673" i="35"/>
  <c r="T672" i="35"/>
  <c r="E672" i="35"/>
  <c r="T671" i="35"/>
  <c r="E671" i="35"/>
  <c r="T670" i="35"/>
  <c r="E670" i="35"/>
  <c r="T669" i="35"/>
  <c r="E669" i="35"/>
  <c r="T668" i="35"/>
  <c r="E668" i="35"/>
  <c r="T667" i="35"/>
  <c r="E667" i="35"/>
  <c r="T666" i="35"/>
  <c r="E666" i="35"/>
  <c r="T665" i="35"/>
  <c r="E665" i="35"/>
  <c r="T664" i="35"/>
  <c r="E664" i="35"/>
  <c r="T663" i="35"/>
  <c r="E663" i="35"/>
  <c r="T662" i="35"/>
  <c r="E662" i="35"/>
  <c r="T661" i="35"/>
  <c r="E661" i="35"/>
  <c r="T660" i="35"/>
  <c r="E660" i="35"/>
  <c r="E659" i="35"/>
  <c r="T658" i="35"/>
  <c r="E658" i="35"/>
  <c r="T657" i="35"/>
  <c r="E657" i="35"/>
  <c r="T656" i="35"/>
  <c r="E656" i="35"/>
  <c r="T655" i="35"/>
  <c r="E655" i="35"/>
  <c r="T654" i="35"/>
  <c r="E654" i="35"/>
  <c r="T653" i="35"/>
  <c r="E653" i="35"/>
  <c r="T652" i="35"/>
  <c r="E652" i="35"/>
  <c r="T651" i="35"/>
  <c r="E651" i="35"/>
  <c r="T650" i="35"/>
  <c r="E650" i="35"/>
  <c r="T649" i="35"/>
  <c r="E649" i="35"/>
  <c r="T648" i="35"/>
  <c r="E648" i="35"/>
  <c r="T647" i="35"/>
  <c r="E647" i="35"/>
  <c r="T646" i="35"/>
  <c r="E646" i="35"/>
  <c r="T645" i="35"/>
  <c r="E645" i="35"/>
  <c r="T644" i="35"/>
  <c r="E644" i="35"/>
  <c r="T643" i="35"/>
  <c r="E643" i="35"/>
  <c r="T642" i="35"/>
  <c r="E642" i="35"/>
  <c r="T641" i="35"/>
  <c r="E641" i="35"/>
  <c r="T640" i="35"/>
  <c r="E640" i="35"/>
  <c r="T639" i="35"/>
  <c r="E639" i="35"/>
  <c r="T638" i="35"/>
  <c r="E638" i="35"/>
  <c r="T637" i="35"/>
  <c r="E637" i="35"/>
  <c r="T636" i="35"/>
  <c r="E636" i="35"/>
  <c r="T635" i="35"/>
  <c r="E635" i="35"/>
  <c r="T634" i="35"/>
  <c r="E634" i="35"/>
  <c r="T633" i="35"/>
  <c r="E633" i="35"/>
  <c r="T632" i="35"/>
  <c r="E632" i="35"/>
  <c r="T631" i="35"/>
  <c r="E631" i="35"/>
  <c r="T630" i="35"/>
  <c r="E630" i="35"/>
  <c r="T629" i="35"/>
  <c r="E629" i="35"/>
  <c r="T628" i="35"/>
  <c r="E628" i="35"/>
  <c r="T627" i="35"/>
  <c r="E627" i="35"/>
  <c r="T626" i="35"/>
  <c r="E626" i="35"/>
  <c r="T625" i="35"/>
  <c r="E625" i="35"/>
  <c r="T624" i="35"/>
  <c r="E624" i="35"/>
  <c r="T623" i="35"/>
  <c r="E623" i="35"/>
  <c r="T622" i="35"/>
  <c r="E622" i="35"/>
  <c r="E621" i="35"/>
  <c r="E620" i="35"/>
  <c r="E619" i="35"/>
  <c r="T617" i="35"/>
  <c r="E617" i="35"/>
  <c r="T616" i="35"/>
  <c r="E616" i="35"/>
  <c r="T615" i="35"/>
  <c r="E615" i="35"/>
  <c r="T614" i="35"/>
  <c r="E614" i="35"/>
  <c r="T613" i="35"/>
  <c r="E613" i="35"/>
  <c r="T612" i="35"/>
  <c r="E612" i="35"/>
  <c r="T611" i="35"/>
  <c r="E611" i="35"/>
  <c r="T610" i="35"/>
  <c r="E610" i="35"/>
  <c r="T609" i="35"/>
  <c r="E609" i="35"/>
  <c r="T608" i="35"/>
  <c r="E608" i="35"/>
  <c r="T607" i="35"/>
  <c r="E607" i="35"/>
  <c r="T606" i="35"/>
  <c r="E606" i="35"/>
  <c r="T605" i="35"/>
  <c r="E605" i="35"/>
  <c r="T604" i="35"/>
  <c r="E604" i="35"/>
  <c r="T603" i="35"/>
  <c r="E603" i="35"/>
  <c r="T602" i="35"/>
  <c r="E602" i="35"/>
  <c r="T601" i="35"/>
  <c r="E601" i="35"/>
  <c r="T600" i="35"/>
  <c r="E600" i="35"/>
  <c r="T599" i="35"/>
  <c r="E599" i="35"/>
  <c r="T598" i="35"/>
  <c r="E598" i="35"/>
  <c r="T597" i="35"/>
  <c r="E597" i="35"/>
  <c r="T596" i="35"/>
  <c r="E596" i="35"/>
  <c r="T595" i="35"/>
  <c r="E595" i="35"/>
  <c r="T594" i="35"/>
  <c r="E594" i="35"/>
  <c r="T593" i="35"/>
  <c r="E593" i="35"/>
  <c r="T592" i="35"/>
  <c r="E592" i="35"/>
  <c r="T591" i="35"/>
  <c r="E591" i="35"/>
  <c r="T590" i="35"/>
  <c r="E590" i="35"/>
  <c r="T589" i="35"/>
  <c r="E589" i="35"/>
  <c r="T588" i="35"/>
  <c r="E588" i="35"/>
  <c r="T587" i="35"/>
  <c r="E587" i="35"/>
  <c r="T586" i="35"/>
  <c r="E586" i="35"/>
  <c r="T585" i="35"/>
  <c r="E585" i="35"/>
  <c r="T584" i="35"/>
  <c r="E584" i="35"/>
  <c r="T583" i="35"/>
  <c r="E583" i="35"/>
  <c r="T582" i="35"/>
  <c r="E582" i="35"/>
  <c r="T581" i="35"/>
  <c r="E581" i="35"/>
  <c r="E579" i="35"/>
  <c r="E578" i="35"/>
  <c r="E577" i="35"/>
  <c r="E576" i="35"/>
  <c r="T575" i="35"/>
  <c r="E575" i="35"/>
  <c r="T574" i="35"/>
  <c r="E574" i="35"/>
  <c r="T573" i="35"/>
  <c r="E573" i="35"/>
  <c r="T572" i="35"/>
  <c r="E572" i="35"/>
  <c r="T571" i="35"/>
  <c r="E571" i="35"/>
  <c r="E570" i="35"/>
  <c r="E569" i="35"/>
  <c r="T567" i="35"/>
  <c r="E567" i="35"/>
  <c r="T566" i="35"/>
  <c r="E566" i="35"/>
  <c r="T565" i="35"/>
  <c r="E565" i="35"/>
  <c r="T564" i="35"/>
  <c r="E564" i="35"/>
  <c r="T563" i="35"/>
  <c r="E563" i="35"/>
  <c r="T562" i="35"/>
  <c r="E562" i="35"/>
  <c r="T561" i="35"/>
  <c r="E561" i="35"/>
  <c r="T560" i="35"/>
  <c r="E560" i="35"/>
  <c r="T559" i="35"/>
  <c r="E559" i="35"/>
  <c r="T558" i="35"/>
  <c r="E558" i="35"/>
  <c r="T557" i="35"/>
  <c r="E557" i="35"/>
  <c r="T556" i="35"/>
  <c r="E556" i="35"/>
  <c r="T555" i="35"/>
  <c r="E555" i="35"/>
  <c r="T554" i="35"/>
  <c r="E554" i="35"/>
  <c r="T553" i="35"/>
  <c r="E553" i="35"/>
  <c r="T552" i="35"/>
  <c r="E552" i="35"/>
  <c r="T551" i="35"/>
  <c r="E551" i="35"/>
  <c r="T550" i="35"/>
  <c r="E550" i="35"/>
  <c r="T549" i="35"/>
  <c r="E549" i="35"/>
  <c r="T548" i="35"/>
  <c r="E548" i="35"/>
  <c r="T547" i="35"/>
  <c r="E547" i="35"/>
  <c r="T546" i="35"/>
  <c r="E546" i="35"/>
  <c r="T545" i="35"/>
  <c r="E545" i="35"/>
  <c r="T544" i="35"/>
  <c r="E544" i="35"/>
  <c r="T543" i="35"/>
  <c r="E543" i="35"/>
  <c r="T542" i="35"/>
  <c r="E542" i="35"/>
  <c r="T541" i="35"/>
  <c r="E541" i="35"/>
  <c r="T540" i="35"/>
  <c r="E540" i="35"/>
  <c r="T539" i="35"/>
  <c r="E539" i="35"/>
  <c r="T538" i="35"/>
  <c r="E538" i="35"/>
  <c r="T537" i="35"/>
  <c r="E537" i="35"/>
  <c r="T536" i="35"/>
  <c r="E536" i="35"/>
  <c r="T535" i="35"/>
  <c r="E535" i="35"/>
  <c r="T534" i="35"/>
  <c r="E534" i="35"/>
  <c r="T533" i="35"/>
  <c r="E533" i="35"/>
  <c r="T532" i="35"/>
  <c r="E532" i="35"/>
  <c r="T531" i="35"/>
  <c r="E531" i="35"/>
  <c r="T530" i="35"/>
  <c r="E530" i="35"/>
  <c r="T529" i="35"/>
  <c r="E529" i="35"/>
  <c r="T528" i="35"/>
  <c r="E528" i="35"/>
  <c r="T527" i="35"/>
  <c r="E527" i="35"/>
  <c r="T526" i="35"/>
  <c r="E526" i="35"/>
  <c r="T525" i="35"/>
  <c r="E525" i="35"/>
  <c r="T524" i="35"/>
  <c r="E524" i="35"/>
  <c r="T523" i="35"/>
  <c r="E523" i="35"/>
  <c r="T522" i="35"/>
  <c r="E522" i="35"/>
  <c r="T521" i="35"/>
  <c r="E521" i="35"/>
  <c r="T520" i="35"/>
  <c r="E520" i="35"/>
  <c r="T519" i="35"/>
  <c r="E519" i="35"/>
  <c r="T518" i="35"/>
  <c r="E518" i="35"/>
  <c r="T517" i="35"/>
  <c r="E517" i="35"/>
  <c r="T516" i="35"/>
  <c r="E516" i="35"/>
  <c r="T515" i="35"/>
  <c r="E515" i="35"/>
  <c r="T514" i="35"/>
  <c r="E514" i="35"/>
  <c r="T513" i="35"/>
  <c r="E513" i="35"/>
  <c r="T512" i="35"/>
  <c r="E512" i="35"/>
  <c r="T511" i="35"/>
  <c r="E511" i="35"/>
  <c r="T510" i="35"/>
  <c r="E510" i="35"/>
  <c r="T509" i="35"/>
  <c r="E509" i="35"/>
  <c r="T508" i="35"/>
  <c r="E508" i="35"/>
  <c r="T507" i="35"/>
  <c r="E507" i="35"/>
  <c r="T506" i="35"/>
  <c r="E506" i="35"/>
  <c r="T505" i="35"/>
  <c r="E505" i="35"/>
  <c r="T504" i="35"/>
  <c r="E504" i="35"/>
  <c r="T503" i="35"/>
  <c r="E503" i="35"/>
  <c r="T502" i="35"/>
  <c r="E502" i="35"/>
  <c r="T501" i="35"/>
  <c r="E501" i="35"/>
  <c r="T500" i="35"/>
  <c r="E500" i="35"/>
  <c r="T499" i="35"/>
  <c r="E499" i="35"/>
  <c r="T498" i="35"/>
  <c r="E498" i="35"/>
  <c r="T497" i="35"/>
  <c r="E497" i="35"/>
  <c r="T496" i="35"/>
  <c r="E496" i="35"/>
  <c r="T495" i="35"/>
  <c r="E495" i="35"/>
  <c r="T494" i="35"/>
  <c r="E494" i="35"/>
  <c r="T493" i="35"/>
  <c r="E493" i="35"/>
  <c r="T492" i="35"/>
  <c r="E492" i="35"/>
  <c r="T491" i="35"/>
  <c r="E491" i="35"/>
  <c r="T490" i="35"/>
  <c r="E490" i="35"/>
  <c r="T489" i="35"/>
  <c r="E489" i="35"/>
  <c r="T488" i="35"/>
  <c r="E488" i="35"/>
  <c r="T487" i="35"/>
  <c r="E487" i="35"/>
  <c r="T486" i="35"/>
  <c r="E486" i="35"/>
  <c r="T485" i="35"/>
  <c r="E485" i="35"/>
  <c r="T484" i="35"/>
  <c r="E484" i="35"/>
  <c r="T483" i="35"/>
  <c r="E483" i="35"/>
  <c r="T482" i="35"/>
  <c r="E482" i="35"/>
  <c r="T481" i="35"/>
  <c r="E481" i="35"/>
  <c r="T480" i="35"/>
  <c r="E480" i="35"/>
  <c r="T479" i="35"/>
  <c r="E479" i="35"/>
  <c r="T478" i="35"/>
  <c r="E478" i="35"/>
  <c r="T477" i="35"/>
  <c r="E477" i="35"/>
  <c r="T476" i="35"/>
  <c r="E476" i="35"/>
  <c r="T475" i="35"/>
  <c r="E475" i="35"/>
  <c r="T474" i="35"/>
  <c r="E474" i="35"/>
  <c r="T473" i="35"/>
  <c r="E473" i="35"/>
  <c r="T472" i="35"/>
  <c r="E472" i="35"/>
  <c r="T471" i="35"/>
  <c r="E471" i="35"/>
  <c r="T470" i="35"/>
  <c r="E470" i="35"/>
  <c r="T469" i="35"/>
  <c r="E469" i="35"/>
  <c r="T468" i="35"/>
  <c r="E468" i="35"/>
  <c r="T467" i="35"/>
  <c r="E467" i="35"/>
  <c r="T466" i="35"/>
  <c r="E466" i="35"/>
  <c r="T465" i="35"/>
  <c r="E465" i="35"/>
  <c r="T464" i="35"/>
  <c r="E464" i="35"/>
  <c r="T463" i="35"/>
  <c r="E463" i="35"/>
  <c r="T462" i="35"/>
  <c r="E462" i="35"/>
  <c r="T461" i="35"/>
  <c r="E461" i="35"/>
  <c r="T460" i="35"/>
  <c r="E460" i="35"/>
  <c r="T459" i="35"/>
  <c r="E459" i="35"/>
  <c r="T458" i="35"/>
  <c r="E458" i="35"/>
  <c r="T457" i="35"/>
  <c r="E457" i="35"/>
  <c r="T456" i="35"/>
  <c r="E456" i="35"/>
  <c r="T455" i="35"/>
  <c r="E455" i="35"/>
  <c r="T454" i="35"/>
  <c r="E454" i="35"/>
  <c r="T453" i="35"/>
  <c r="E453" i="35"/>
  <c r="T452" i="35"/>
  <c r="E452" i="35"/>
  <c r="T451" i="35"/>
  <c r="E451" i="35"/>
  <c r="T450" i="35"/>
  <c r="E450" i="35"/>
  <c r="T449" i="35"/>
  <c r="E449" i="35"/>
  <c r="T448" i="35"/>
  <c r="E448" i="35"/>
  <c r="T447" i="35"/>
  <c r="E447" i="35"/>
  <c r="T446" i="35"/>
  <c r="E446" i="35"/>
  <c r="T445" i="35"/>
  <c r="E445" i="35"/>
  <c r="T444" i="35"/>
  <c r="E444" i="35"/>
  <c r="T443" i="35"/>
  <c r="E443" i="35"/>
  <c r="T442" i="35"/>
  <c r="E442" i="35"/>
  <c r="T441" i="35"/>
  <c r="E441" i="35"/>
  <c r="T440" i="35"/>
  <c r="E440" i="35"/>
  <c r="T439" i="35"/>
  <c r="E439" i="35"/>
  <c r="T438" i="35"/>
  <c r="E438" i="35"/>
  <c r="T437" i="35"/>
  <c r="E437" i="35"/>
  <c r="T436" i="35"/>
  <c r="E436" i="35"/>
  <c r="T435" i="35"/>
  <c r="E435" i="35"/>
  <c r="T434" i="35"/>
  <c r="E434" i="35"/>
  <c r="T433" i="35"/>
  <c r="E433" i="35"/>
  <c r="T432" i="35"/>
  <c r="E432" i="35"/>
  <c r="T431" i="35"/>
  <c r="E431" i="35"/>
  <c r="T430" i="35"/>
  <c r="E430" i="35"/>
  <c r="T428" i="35"/>
  <c r="E428" i="35"/>
  <c r="E427" i="35"/>
  <c r="T425" i="35"/>
  <c r="E425" i="35"/>
  <c r="T424" i="35"/>
  <c r="E424" i="35"/>
  <c r="T423" i="35"/>
  <c r="E423" i="35"/>
  <c r="T422" i="35"/>
  <c r="E422" i="35"/>
  <c r="T421" i="35"/>
  <c r="E421" i="35"/>
  <c r="T420" i="35"/>
  <c r="E420" i="35"/>
  <c r="T419" i="35"/>
  <c r="E419" i="35"/>
  <c r="E418" i="35"/>
  <c r="T416" i="35"/>
  <c r="E416" i="35"/>
  <c r="T415" i="35"/>
  <c r="E415" i="35"/>
  <c r="T414" i="35"/>
  <c r="E414" i="35"/>
  <c r="T413" i="35"/>
  <c r="E413" i="35"/>
  <c r="E412" i="35"/>
  <c r="E410" i="35"/>
  <c r="E409" i="35"/>
  <c r="T408" i="35"/>
  <c r="E408" i="35"/>
  <c r="T407" i="35"/>
  <c r="E407" i="35"/>
  <c r="T406" i="35"/>
  <c r="E406" i="35"/>
  <c r="T405" i="35"/>
  <c r="E405" i="35"/>
  <c r="T404" i="35"/>
  <c r="E404" i="35"/>
  <c r="E403" i="35"/>
  <c r="E402" i="35"/>
  <c r="T400" i="35"/>
  <c r="E400" i="35"/>
  <c r="T399" i="35"/>
  <c r="E399" i="35"/>
  <c r="T398" i="35"/>
  <c r="E398" i="35"/>
  <c r="T397" i="35"/>
  <c r="E397" i="35"/>
  <c r="E396" i="35"/>
  <c r="E394" i="35"/>
  <c r="T393" i="35"/>
  <c r="E393" i="35"/>
  <c r="T392" i="35"/>
  <c r="E392" i="35"/>
  <c r="T391" i="35"/>
  <c r="E391" i="35"/>
  <c r="T390" i="35"/>
  <c r="E390" i="35"/>
  <c r="T389" i="35"/>
  <c r="E389" i="35"/>
  <c r="T388" i="35"/>
  <c r="E388" i="35"/>
  <c r="E387" i="35"/>
  <c r="T386" i="35"/>
  <c r="E386" i="35"/>
  <c r="E384" i="35"/>
  <c r="E383" i="35"/>
  <c r="E382" i="35"/>
  <c r="E381" i="35"/>
  <c r="E380" i="35"/>
  <c r="E379" i="35"/>
  <c r="E378" i="35"/>
  <c r="E377" i="35"/>
  <c r="E376" i="35"/>
  <c r="E375" i="35"/>
  <c r="T374" i="35"/>
  <c r="E374" i="35"/>
  <c r="T373" i="35"/>
  <c r="E373" i="35"/>
  <c r="T372" i="35"/>
  <c r="E372" i="35"/>
  <c r="T371" i="35"/>
  <c r="E371" i="35"/>
  <c r="T370" i="35"/>
  <c r="E370" i="35"/>
  <c r="T369" i="35"/>
  <c r="E369" i="35"/>
  <c r="T368" i="35"/>
  <c r="E368" i="35"/>
  <c r="T367" i="35"/>
  <c r="E367" i="35"/>
  <c r="T366" i="35"/>
  <c r="E366" i="35"/>
  <c r="T365" i="35"/>
  <c r="E365" i="35"/>
  <c r="T364" i="35"/>
  <c r="E364" i="35"/>
  <c r="T363" i="35"/>
  <c r="E363" i="35"/>
  <c r="T362" i="35"/>
  <c r="E362" i="35"/>
  <c r="T361" i="35"/>
  <c r="E361" i="35"/>
  <c r="T360" i="35"/>
  <c r="E360" i="35"/>
  <c r="T359" i="35"/>
  <c r="E359" i="35"/>
  <c r="T358" i="35"/>
  <c r="E358" i="35"/>
  <c r="T357" i="35"/>
  <c r="E357" i="35"/>
  <c r="T356" i="35"/>
  <c r="E356" i="35"/>
  <c r="T355" i="35"/>
  <c r="E355" i="35"/>
  <c r="T354" i="35"/>
  <c r="E354" i="35"/>
  <c r="T353" i="35"/>
  <c r="E353" i="35"/>
  <c r="T352" i="35"/>
  <c r="E352" i="35"/>
  <c r="T351" i="35"/>
  <c r="E351" i="35"/>
  <c r="T350" i="35"/>
  <c r="E350" i="35"/>
  <c r="T349" i="35"/>
  <c r="E349" i="35"/>
  <c r="T348" i="35"/>
  <c r="E348" i="35"/>
  <c r="T347" i="35"/>
  <c r="E347" i="35"/>
  <c r="T346" i="35"/>
  <c r="E346" i="35"/>
  <c r="T345" i="35"/>
  <c r="E345" i="35"/>
  <c r="T344" i="35"/>
  <c r="E344" i="35"/>
  <c r="T343" i="35"/>
  <c r="E343" i="35"/>
  <c r="T342" i="35"/>
  <c r="E342" i="35"/>
  <c r="T341" i="35"/>
  <c r="E341" i="35"/>
  <c r="T340" i="35"/>
  <c r="E340" i="35"/>
  <c r="T339" i="35"/>
  <c r="E339" i="35"/>
  <c r="T338" i="35"/>
  <c r="E338" i="35"/>
  <c r="T337" i="35"/>
  <c r="E337" i="35"/>
  <c r="T336" i="35"/>
  <c r="E336" i="35"/>
  <c r="T335" i="35"/>
  <c r="E335" i="35"/>
  <c r="T334" i="35"/>
  <c r="E334" i="35"/>
  <c r="T333" i="35"/>
  <c r="E333" i="35"/>
  <c r="T332" i="35"/>
  <c r="E332" i="35"/>
  <c r="T331" i="35"/>
  <c r="E331" i="35"/>
  <c r="T330" i="35"/>
  <c r="E330" i="35"/>
  <c r="T329" i="35"/>
  <c r="E329" i="35"/>
  <c r="T328" i="35"/>
  <c r="E328" i="35"/>
  <c r="T327" i="35"/>
  <c r="E327" i="35"/>
  <c r="T326" i="35"/>
  <c r="E326" i="35"/>
  <c r="T325" i="35"/>
  <c r="E325" i="35"/>
  <c r="T324" i="35"/>
  <c r="E324" i="35"/>
  <c r="T323" i="35"/>
  <c r="E323" i="35"/>
  <c r="T322" i="35"/>
  <c r="E322" i="35"/>
  <c r="T321" i="35"/>
  <c r="E321" i="35"/>
  <c r="T320" i="35"/>
  <c r="E320" i="35"/>
  <c r="T319" i="35"/>
  <c r="E319" i="35"/>
  <c r="T318" i="35"/>
  <c r="E318" i="35"/>
  <c r="T317" i="35"/>
  <c r="E317" i="35"/>
  <c r="T316" i="35"/>
  <c r="E316" i="35"/>
  <c r="T315" i="35"/>
  <c r="E315" i="35"/>
  <c r="T314" i="35"/>
  <c r="E314" i="35"/>
  <c r="T313" i="35"/>
  <c r="E313" i="35"/>
  <c r="T312" i="35"/>
  <c r="E312" i="35"/>
  <c r="T311" i="35"/>
  <c r="E311" i="35"/>
  <c r="T310" i="35"/>
  <c r="E310" i="35"/>
  <c r="T309" i="35"/>
  <c r="E309" i="35"/>
  <c r="T308" i="35"/>
  <c r="E308" i="35"/>
  <c r="T307" i="35"/>
  <c r="E307" i="35"/>
  <c r="T306" i="35"/>
  <c r="E306" i="35"/>
  <c r="T305" i="35"/>
  <c r="E305" i="35"/>
  <c r="T304" i="35"/>
  <c r="E304" i="35"/>
  <c r="E303" i="35"/>
  <c r="E302" i="35"/>
  <c r="T300" i="35"/>
  <c r="E300" i="35"/>
  <c r="T299" i="35"/>
  <c r="E299" i="35"/>
  <c r="E297" i="35"/>
  <c r="E296" i="35"/>
  <c r="E295" i="35"/>
  <c r="E294" i="35"/>
  <c r="E293" i="35"/>
  <c r="E292" i="35"/>
  <c r="E291" i="35"/>
  <c r="E290" i="35"/>
  <c r="T289" i="35"/>
  <c r="E289" i="35"/>
  <c r="T288" i="35"/>
  <c r="E288" i="35"/>
  <c r="T287" i="35"/>
  <c r="E287" i="35"/>
  <c r="E286" i="35"/>
  <c r="T285" i="35"/>
  <c r="E285" i="35"/>
  <c r="T284" i="35"/>
  <c r="E284" i="35"/>
  <c r="T283" i="35"/>
  <c r="E283" i="35"/>
  <c r="T282" i="35"/>
  <c r="E282" i="35"/>
  <c r="T281" i="35"/>
  <c r="E281" i="35"/>
  <c r="T280" i="35"/>
  <c r="E280" i="35"/>
  <c r="T279" i="35"/>
  <c r="E279" i="35"/>
  <c r="T278" i="35"/>
  <c r="E278" i="35"/>
  <c r="T277" i="35"/>
  <c r="E277" i="35"/>
  <c r="E276" i="35"/>
  <c r="T275" i="35"/>
  <c r="E275" i="35"/>
  <c r="T274" i="35"/>
  <c r="E274" i="35"/>
  <c r="T273" i="35"/>
  <c r="E273" i="35"/>
  <c r="T272" i="35"/>
  <c r="E272" i="35"/>
  <c r="T271" i="35"/>
  <c r="E271" i="35"/>
  <c r="T270" i="35"/>
  <c r="E270" i="35"/>
  <c r="E269" i="35"/>
  <c r="E268" i="35"/>
  <c r="E267" i="35"/>
  <c r="E266" i="35"/>
  <c r="E265" i="35"/>
  <c r="E264" i="35"/>
  <c r="E263" i="35"/>
  <c r="E262" i="35"/>
  <c r="E261" i="35"/>
  <c r="E260" i="35"/>
  <c r="E259" i="35"/>
  <c r="E258" i="35"/>
  <c r="E257" i="35"/>
  <c r="E256" i="35"/>
  <c r="E255" i="35"/>
  <c r="E254" i="35"/>
  <c r="E253" i="35"/>
  <c r="E252" i="35"/>
  <c r="E251" i="35"/>
  <c r="E250" i="35"/>
  <c r="E249" i="35"/>
  <c r="E248" i="35"/>
  <c r="T247" i="35"/>
  <c r="E247" i="35"/>
  <c r="T246" i="35"/>
  <c r="E246" i="35"/>
  <c r="T245" i="35"/>
  <c r="E245" i="35"/>
  <c r="T244" i="35"/>
  <c r="E244" i="35"/>
  <c r="T243" i="35"/>
  <c r="E243" i="35"/>
  <c r="T242" i="35"/>
  <c r="E242" i="35"/>
  <c r="T241" i="35"/>
  <c r="E241" i="35"/>
  <c r="T240" i="35"/>
  <c r="E240" i="35"/>
  <c r="T239" i="35"/>
  <c r="E239" i="35"/>
  <c r="T238" i="35"/>
  <c r="E238" i="35"/>
  <c r="T237" i="35"/>
  <c r="E237" i="35"/>
  <c r="T236" i="35"/>
  <c r="E236" i="35"/>
  <c r="T235" i="35"/>
  <c r="E235" i="35"/>
  <c r="T234" i="35"/>
  <c r="E234" i="35"/>
  <c r="T233" i="35"/>
  <c r="E233" i="35"/>
  <c r="T232" i="35"/>
  <c r="E232" i="35"/>
  <c r="T231" i="35"/>
  <c r="E231" i="35"/>
  <c r="T230" i="35"/>
  <c r="E230" i="35"/>
  <c r="T229" i="35"/>
  <c r="E229" i="35"/>
  <c r="T228" i="35"/>
  <c r="E228" i="35"/>
  <c r="T227" i="35"/>
  <c r="E227" i="35"/>
  <c r="T226" i="35"/>
  <c r="E226" i="35"/>
  <c r="T225" i="35"/>
  <c r="E225" i="35"/>
  <c r="T224" i="35"/>
  <c r="E224" i="35"/>
  <c r="T223" i="35"/>
  <c r="E223" i="35"/>
  <c r="T222" i="35"/>
  <c r="E222" i="35"/>
  <c r="T221" i="35"/>
  <c r="E221" i="35"/>
  <c r="T220" i="35"/>
  <c r="E220" i="35"/>
  <c r="T219" i="35"/>
  <c r="E219" i="35"/>
  <c r="T218" i="35"/>
  <c r="E218" i="35"/>
  <c r="T217" i="35"/>
  <c r="E217" i="35"/>
  <c r="T216" i="35"/>
  <c r="E216" i="35"/>
  <c r="T215" i="35"/>
  <c r="E215" i="35"/>
  <c r="T214" i="35"/>
  <c r="E214" i="35"/>
  <c r="T213" i="35"/>
  <c r="E213" i="35"/>
  <c r="T212" i="35"/>
  <c r="E212" i="35"/>
  <c r="E211" i="35"/>
  <c r="E210" i="35"/>
  <c r="E209" i="35"/>
  <c r="T208" i="35"/>
  <c r="E208" i="35"/>
  <c r="T207" i="35"/>
  <c r="E207" i="35"/>
  <c r="T206" i="35"/>
  <c r="E206" i="35"/>
  <c r="T205" i="35"/>
  <c r="E205" i="35"/>
  <c r="T204" i="35"/>
  <c r="E204" i="35"/>
  <c r="T203" i="35"/>
  <c r="E203" i="35"/>
  <c r="T202" i="35"/>
  <c r="E202" i="35"/>
  <c r="T201" i="35"/>
  <c r="E201" i="35"/>
  <c r="T200" i="35"/>
  <c r="E200" i="35"/>
  <c r="T199" i="35"/>
  <c r="E199" i="35"/>
  <c r="T198" i="35"/>
  <c r="E198" i="35"/>
  <c r="T197" i="35"/>
  <c r="E197" i="35"/>
  <c r="T196" i="35"/>
  <c r="E196" i="35"/>
  <c r="T195" i="35"/>
  <c r="E195" i="35"/>
  <c r="T194" i="35"/>
  <c r="E194" i="35"/>
  <c r="T193" i="35"/>
  <c r="E193" i="35"/>
  <c r="T192" i="35"/>
  <c r="E192" i="35"/>
  <c r="T191" i="35"/>
  <c r="E191" i="35"/>
  <c r="T190" i="35"/>
  <c r="E190" i="35"/>
  <c r="T189" i="35"/>
  <c r="E189" i="35"/>
  <c r="T188" i="35"/>
  <c r="E188" i="35"/>
  <c r="T187" i="35"/>
  <c r="E187" i="35"/>
  <c r="T186" i="35"/>
  <c r="E186" i="35"/>
  <c r="T185" i="35"/>
  <c r="E185" i="35"/>
  <c r="T184" i="35"/>
  <c r="E184" i="35"/>
  <c r="T183" i="35"/>
  <c r="E183" i="35"/>
  <c r="T182" i="35"/>
  <c r="E182" i="35"/>
  <c r="T181" i="35"/>
  <c r="E181" i="35"/>
  <c r="T180" i="35"/>
  <c r="E180" i="35"/>
  <c r="T179" i="35"/>
  <c r="E179" i="35"/>
  <c r="T178" i="35"/>
  <c r="E178" i="35"/>
  <c r="T177" i="35"/>
  <c r="E177" i="35"/>
  <c r="T176" i="35"/>
  <c r="E176" i="35"/>
  <c r="T175" i="35"/>
  <c r="E175" i="35"/>
  <c r="T174" i="35"/>
  <c r="E174" i="35"/>
  <c r="T173" i="35"/>
  <c r="E173" i="35"/>
  <c r="T172" i="35"/>
  <c r="E172" i="35"/>
  <c r="T171" i="35"/>
  <c r="E171" i="35"/>
  <c r="T170" i="35"/>
  <c r="E170" i="35"/>
  <c r="T169" i="35"/>
  <c r="E169" i="35"/>
  <c r="T168" i="35"/>
  <c r="E168" i="35"/>
  <c r="T167" i="35"/>
  <c r="E167" i="35"/>
  <c r="T166" i="35"/>
  <c r="E166" i="35"/>
  <c r="T165" i="35"/>
  <c r="E165" i="35"/>
  <c r="T164" i="35"/>
  <c r="E164" i="35"/>
  <c r="T163" i="35"/>
  <c r="E163" i="35"/>
  <c r="T162" i="35"/>
  <c r="E162" i="35"/>
  <c r="T161" i="35"/>
  <c r="E161" i="35"/>
  <c r="T160" i="35"/>
  <c r="E160" i="35"/>
  <c r="T159" i="35"/>
  <c r="E159" i="35"/>
  <c r="T158" i="35"/>
  <c r="E158" i="35"/>
  <c r="T157" i="35"/>
  <c r="E157" i="35"/>
  <c r="T156" i="35"/>
  <c r="E156" i="35"/>
  <c r="T155" i="35"/>
  <c r="E155" i="35"/>
  <c r="T154" i="35"/>
  <c r="E154" i="35"/>
  <c r="T153" i="35"/>
  <c r="E153" i="35"/>
  <c r="T152" i="35"/>
  <c r="E152" i="35"/>
  <c r="T151" i="35"/>
  <c r="E151" i="35"/>
  <c r="T150" i="35"/>
  <c r="E150" i="35"/>
  <c r="T149" i="35"/>
  <c r="E149" i="35"/>
  <c r="T148" i="35"/>
  <c r="E148" i="35"/>
  <c r="T147" i="35"/>
  <c r="E147" i="35"/>
  <c r="T146" i="35"/>
  <c r="E146" i="35"/>
  <c r="T145" i="35"/>
  <c r="E145" i="35"/>
  <c r="T144" i="35"/>
  <c r="E144" i="35"/>
  <c r="T143" i="35"/>
  <c r="E143" i="35"/>
  <c r="T142" i="35"/>
  <c r="E142" i="35"/>
  <c r="T141" i="35"/>
  <c r="E141" i="35"/>
  <c r="T140" i="35"/>
  <c r="E140" i="35"/>
  <c r="T139" i="35"/>
  <c r="E139" i="35"/>
  <c r="T138" i="35"/>
  <c r="E138" i="35"/>
  <c r="T137" i="35"/>
  <c r="E137" i="35"/>
  <c r="T136" i="35"/>
  <c r="E136" i="35"/>
  <c r="T135" i="35"/>
  <c r="E135" i="35"/>
  <c r="T134" i="35"/>
  <c r="E134" i="35"/>
  <c r="T133" i="35"/>
  <c r="E133" i="35"/>
  <c r="T132" i="35"/>
  <c r="E132" i="35"/>
  <c r="T131" i="35"/>
  <c r="E131" i="35"/>
  <c r="T130" i="35"/>
  <c r="E130" i="35"/>
  <c r="T129" i="35"/>
  <c r="E129" i="35"/>
  <c r="T128" i="35"/>
  <c r="E128" i="35"/>
  <c r="T127" i="35"/>
  <c r="E127" i="35"/>
  <c r="T126" i="35"/>
  <c r="E126" i="35"/>
  <c r="T125" i="35"/>
  <c r="E125" i="35"/>
  <c r="T124" i="35"/>
  <c r="E124" i="35"/>
  <c r="T123" i="35"/>
  <c r="E123" i="35"/>
  <c r="T122" i="35"/>
  <c r="E122" i="35"/>
  <c r="T121" i="35"/>
  <c r="E121" i="35"/>
  <c r="T120" i="35"/>
  <c r="E120" i="35"/>
  <c r="T119" i="35"/>
  <c r="E119" i="35"/>
  <c r="T118" i="35"/>
  <c r="E118" i="35"/>
  <c r="T117" i="35"/>
  <c r="E117" i="35"/>
  <c r="T116" i="35"/>
  <c r="E116" i="35"/>
  <c r="T115" i="35"/>
  <c r="E115" i="35"/>
  <c r="T114" i="35"/>
  <c r="E114" i="35"/>
  <c r="T113" i="35"/>
  <c r="E113" i="35"/>
  <c r="T112" i="35"/>
  <c r="E112" i="35"/>
  <c r="T111" i="35"/>
  <c r="E111" i="35"/>
  <c r="T110" i="35"/>
  <c r="E110" i="35"/>
  <c r="T109" i="35"/>
  <c r="E109" i="35"/>
  <c r="T108" i="35"/>
  <c r="E108" i="35"/>
  <c r="T107" i="35"/>
  <c r="E107" i="35"/>
  <c r="T106" i="35"/>
  <c r="E106" i="35"/>
  <c r="T105" i="35"/>
  <c r="E105" i="35"/>
  <c r="T104" i="35"/>
  <c r="E104" i="35"/>
  <c r="T103" i="35"/>
  <c r="E103" i="35"/>
  <c r="T102" i="35"/>
  <c r="E102" i="35"/>
  <c r="T101" i="35"/>
  <c r="E101" i="35"/>
  <c r="T100" i="35"/>
  <c r="E100" i="35"/>
  <c r="T99" i="35"/>
  <c r="E99" i="35"/>
  <c r="T98" i="35"/>
  <c r="E98" i="35"/>
  <c r="T97" i="35"/>
  <c r="E97" i="35"/>
  <c r="T96" i="35"/>
  <c r="E96" i="35"/>
  <c r="T95" i="35"/>
  <c r="E95" i="35"/>
  <c r="T94" i="35"/>
  <c r="E94" i="35"/>
  <c r="T93" i="35"/>
  <c r="E93" i="35"/>
  <c r="T92" i="35"/>
  <c r="E92" i="35"/>
  <c r="T91" i="35"/>
  <c r="E91" i="35"/>
  <c r="T90" i="35"/>
  <c r="E90" i="35"/>
  <c r="T89" i="35"/>
  <c r="E89" i="35"/>
  <c r="T88" i="35"/>
  <c r="E88" i="35"/>
  <c r="T87" i="35"/>
  <c r="E87" i="35"/>
  <c r="T86" i="35"/>
  <c r="E86" i="35"/>
  <c r="T85" i="35"/>
  <c r="E85" i="35"/>
  <c r="T84" i="35"/>
  <c r="E84" i="35"/>
  <c r="T83" i="35"/>
  <c r="E83" i="35"/>
  <c r="T82" i="35"/>
  <c r="E82" i="35"/>
  <c r="T81" i="35"/>
  <c r="E81" i="35"/>
  <c r="T80" i="35"/>
  <c r="E80" i="35"/>
  <c r="T79" i="35"/>
  <c r="E79" i="35"/>
  <c r="T78" i="35"/>
  <c r="E78" i="35"/>
  <c r="T77" i="35"/>
  <c r="E77" i="35"/>
  <c r="T76" i="35"/>
  <c r="E76" i="35"/>
  <c r="E75" i="35"/>
  <c r="T73" i="35"/>
  <c r="E73" i="35"/>
  <c r="T72" i="35"/>
  <c r="E72" i="35"/>
  <c r="T71" i="35"/>
  <c r="E71" i="35"/>
  <c r="T70" i="35"/>
  <c r="E70" i="35"/>
  <c r="T69" i="35"/>
  <c r="E69" i="35"/>
  <c r="T68" i="35"/>
  <c r="E68" i="35"/>
  <c r="T67" i="35"/>
  <c r="E67" i="35"/>
  <c r="T66" i="35"/>
  <c r="E66" i="35"/>
  <c r="T65" i="35"/>
  <c r="E65" i="35"/>
  <c r="E63" i="35"/>
  <c r="E62" i="35"/>
  <c r="T61" i="35"/>
  <c r="E61" i="35"/>
  <c r="T60" i="35"/>
  <c r="E60" i="35"/>
  <c r="T59" i="35"/>
  <c r="E59" i="35"/>
  <c r="T58" i="35"/>
  <c r="E58" i="35"/>
  <c r="T57" i="35"/>
  <c r="E57" i="35"/>
  <c r="T56" i="35"/>
  <c r="E56" i="35"/>
  <c r="T55" i="35"/>
  <c r="E55" i="35"/>
  <c r="T54" i="35"/>
  <c r="E54" i="35"/>
  <c r="T53" i="35"/>
  <c r="E53" i="35"/>
  <c r="T52" i="35"/>
  <c r="E52" i="35"/>
  <c r="T51" i="35"/>
  <c r="E51" i="35"/>
  <c r="T50" i="35"/>
  <c r="E50" i="35"/>
  <c r="T49" i="35"/>
  <c r="E49" i="35"/>
  <c r="T48" i="35"/>
  <c r="E48" i="35"/>
  <c r="T47" i="35"/>
  <c r="E47" i="35"/>
  <c r="T46" i="35"/>
  <c r="E46" i="35"/>
  <c r="T45" i="35"/>
  <c r="E45" i="35"/>
  <c r="T44" i="35"/>
  <c r="E44" i="35"/>
  <c r="T43" i="35"/>
  <c r="E43" i="35"/>
  <c r="T42" i="35"/>
  <c r="E42" i="35"/>
  <c r="T41" i="35"/>
  <c r="E41" i="35"/>
  <c r="T40" i="35"/>
  <c r="E40" i="35"/>
  <c r="T39" i="35"/>
  <c r="E39" i="35"/>
  <c r="T38" i="35"/>
  <c r="E38" i="35"/>
  <c r="T37" i="35"/>
  <c r="E37" i="35"/>
  <c r="T36" i="35"/>
  <c r="E36" i="35"/>
  <c r="T35" i="35"/>
  <c r="E35" i="35"/>
  <c r="T34" i="35"/>
  <c r="E34" i="35"/>
  <c r="T33" i="35"/>
  <c r="E33" i="35"/>
  <c r="T32" i="35"/>
  <c r="E32" i="35"/>
  <c r="T31" i="35"/>
  <c r="E31" i="35"/>
  <c r="T30" i="35"/>
  <c r="E30" i="35"/>
  <c r="T29" i="35"/>
  <c r="E29" i="35"/>
  <c r="T28" i="35"/>
  <c r="E28" i="35"/>
  <c r="T27" i="35"/>
  <c r="E27" i="35"/>
  <c r="T26" i="35"/>
  <c r="E26" i="35"/>
  <c r="T25" i="35"/>
  <c r="E25" i="35"/>
  <c r="T24" i="35"/>
  <c r="E24" i="35"/>
  <c r="T23" i="35"/>
  <c r="E23" i="35"/>
  <c r="T22" i="35"/>
  <c r="E22" i="35"/>
  <c r="T21" i="35"/>
  <c r="E21" i="35"/>
  <c r="T19" i="35"/>
  <c r="E19" i="35"/>
  <c r="T18" i="35"/>
  <c r="E18" i="35"/>
  <c r="T17" i="35"/>
  <c r="E17" i="35"/>
  <c r="T16" i="35"/>
  <c r="E16" i="35"/>
  <c r="T15" i="35"/>
  <c r="E15" i="35"/>
  <c r="T14" i="35"/>
  <c r="E14" i="35"/>
  <c r="T13" i="35"/>
  <c r="E13" i="35"/>
  <c r="T12" i="35"/>
  <c r="E12" i="35"/>
  <c r="T11" i="35"/>
  <c r="E11" i="35"/>
  <c r="T10" i="35"/>
  <c r="E10" i="35"/>
  <c r="T9" i="35"/>
  <c r="E9" i="35"/>
  <c r="T8" i="35"/>
  <c r="E8" i="35"/>
  <c r="T7" i="35"/>
  <c r="E7" i="35"/>
  <c r="T6" i="35"/>
  <c r="E6" i="35"/>
  <c r="T5" i="35"/>
  <c r="E5" i="35"/>
  <c r="E7" i="26" l="1"/>
  <c r="E9" i="26" l="1"/>
  <c r="E93" i="3" l="1"/>
  <c r="H63" i="2" l="1"/>
  <c r="M129" i="14" l="1"/>
  <c r="M54" i="6" l="1"/>
  <c r="L54" i="6"/>
  <c r="K54" i="6"/>
  <c r="J54" i="6"/>
  <c r="I54" i="6"/>
  <c r="H54" i="6"/>
  <c r="G54" i="6"/>
  <c r="F54" i="6"/>
  <c r="I52" i="2"/>
  <c r="E54" i="6" l="1"/>
  <c r="J52" i="2" s="1"/>
  <c r="L52" i="2" s="1"/>
  <c r="P52" i="2" s="1"/>
  <c r="M162" i="14"/>
  <c r="M8" i="14"/>
  <c r="M94" i="6" l="1"/>
  <c r="L94" i="6"/>
  <c r="K94" i="6"/>
  <c r="J94" i="6"/>
  <c r="I94" i="6"/>
  <c r="H94" i="6"/>
  <c r="G94" i="6"/>
  <c r="F94" i="6"/>
  <c r="E92" i="6" l="1"/>
  <c r="J85" i="2" s="1"/>
  <c r="E94" i="6"/>
  <c r="I85" i="2"/>
  <c r="L85" i="2" l="1"/>
  <c r="P85" i="2" s="1"/>
  <c r="M79" i="14" l="1"/>
  <c r="M163" i="14" l="1"/>
  <c r="J86" i="2" l="1"/>
  <c r="I86" i="2"/>
  <c r="L86" i="2" l="1"/>
  <c r="P86" i="2" s="1"/>
  <c r="M90" i="14" l="1"/>
  <c r="M91" i="14"/>
  <c r="M174" i="14" l="1"/>
  <c r="M175" i="14"/>
  <c r="M106" i="6" l="1"/>
  <c r="L106" i="6"/>
  <c r="K106" i="6"/>
  <c r="J106" i="6"/>
  <c r="I106" i="6"/>
  <c r="H106" i="6"/>
  <c r="G106" i="6"/>
  <c r="F106" i="6"/>
  <c r="M105" i="6"/>
  <c r="L105" i="6"/>
  <c r="K105" i="6"/>
  <c r="I98" i="2"/>
  <c r="I97" i="2"/>
  <c r="N105" i="2"/>
  <c r="H105" i="2"/>
  <c r="G105" i="2"/>
  <c r="N100" i="2"/>
  <c r="L97" i="2" l="1"/>
  <c r="E106" i="6"/>
  <c r="J98" i="2" s="1"/>
  <c r="L98" i="2" s="1"/>
  <c r="K107" i="9"/>
  <c r="J107" i="9"/>
  <c r="I107" i="9"/>
  <c r="H107" i="9"/>
  <c r="G107" i="9"/>
  <c r="F107" i="9"/>
  <c r="E107" i="9"/>
  <c r="D107" i="9"/>
  <c r="C107" i="9"/>
  <c r="P98" i="2" l="1"/>
  <c r="P97" i="2"/>
  <c r="M91" i="6" l="1"/>
  <c r="M90" i="6" s="1"/>
  <c r="L91" i="6"/>
  <c r="L90" i="6" s="1"/>
  <c r="K91" i="6"/>
  <c r="K90" i="6" s="1"/>
  <c r="J91" i="6"/>
  <c r="S91" i="6" s="1"/>
  <c r="I91" i="6"/>
  <c r="R91" i="6" s="1"/>
  <c r="H91" i="6"/>
  <c r="G91" i="6"/>
  <c r="F91" i="6"/>
  <c r="F90" i="6" l="1"/>
  <c r="G90" i="6"/>
  <c r="H90" i="6"/>
  <c r="E91" i="6"/>
  <c r="I90" i="6"/>
  <c r="J90" i="6"/>
  <c r="T91" i="6" l="1"/>
  <c r="M158" i="14"/>
  <c r="M159" i="14"/>
  <c r="M87" i="6" l="1"/>
  <c r="L87" i="6"/>
  <c r="K87" i="6"/>
  <c r="J87" i="6"/>
  <c r="I87" i="6"/>
  <c r="H87" i="6"/>
  <c r="G87" i="6"/>
  <c r="F87" i="6"/>
  <c r="I82" i="2"/>
  <c r="E87" i="6" l="1"/>
  <c r="J82" i="2" s="1"/>
  <c r="L82" i="2" s="1"/>
  <c r="P82" i="2" l="1"/>
  <c r="M86" i="6" l="1"/>
  <c r="L86" i="6"/>
  <c r="K86" i="6"/>
  <c r="J86" i="6"/>
  <c r="I86" i="6"/>
  <c r="H86" i="6"/>
  <c r="G86" i="6"/>
  <c r="F86" i="6"/>
  <c r="I81" i="2"/>
  <c r="E86" i="6" l="1"/>
  <c r="J81" i="2" l="1"/>
  <c r="L81" i="2" s="1"/>
  <c r="M128" i="14"/>
  <c r="P81" i="2" l="1"/>
  <c r="I103" i="2"/>
  <c r="M53" i="6" l="1"/>
  <c r="L53" i="6"/>
  <c r="K53" i="6"/>
  <c r="J53" i="6"/>
  <c r="I53" i="6"/>
  <c r="H53" i="6"/>
  <c r="G53" i="6"/>
  <c r="F53" i="6"/>
  <c r="I51" i="2"/>
  <c r="E53" i="6" l="1"/>
  <c r="J51" i="2" s="1"/>
  <c r="L51" i="2" l="1"/>
  <c r="P51" i="2" s="1"/>
  <c r="J103" i="2" l="1"/>
  <c r="L103" i="2" l="1"/>
  <c r="P103" i="2" s="1"/>
  <c r="E120" i="6"/>
  <c r="J112" i="2"/>
  <c r="M89" i="14"/>
  <c r="M88" i="14"/>
  <c r="M87" i="14"/>
  <c r="M173" i="14" l="1"/>
  <c r="M172" i="14"/>
  <c r="M171" i="14"/>
  <c r="M83" i="14"/>
  <c r="M84" i="14"/>
  <c r="M85" i="14"/>
  <c r="M86" i="14"/>
  <c r="M82" i="14"/>
  <c r="M81" i="14"/>
  <c r="M77" i="14"/>
  <c r="M76" i="14"/>
  <c r="M73" i="14"/>
  <c r="M72" i="14"/>
  <c r="M71" i="14"/>
  <c r="M70" i="14"/>
  <c r="M69" i="14"/>
  <c r="M59" i="14"/>
  <c r="M60" i="14"/>
  <c r="M61" i="14"/>
  <c r="M62" i="14"/>
  <c r="M63" i="14"/>
  <c r="M64" i="14"/>
  <c r="M65" i="14"/>
  <c r="M66" i="14"/>
  <c r="M67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43" i="14"/>
  <c r="M42" i="14"/>
  <c r="M41" i="14"/>
  <c r="M40" i="14"/>
  <c r="M22" i="14"/>
  <c r="M23" i="14"/>
  <c r="M24" i="14"/>
  <c r="M25" i="14"/>
  <c r="M26" i="14"/>
  <c r="M27" i="14"/>
  <c r="M28" i="14"/>
  <c r="M29" i="14"/>
  <c r="M30" i="14"/>
  <c r="M31" i="14"/>
  <c r="M34" i="14"/>
  <c r="M35" i="14"/>
  <c r="M36" i="14"/>
  <c r="M37" i="14"/>
  <c r="M38" i="14"/>
  <c r="M39" i="14"/>
  <c r="M21" i="14"/>
  <c r="M20" i="14"/>
  <c r="M19" i="14"/>
  <c r="M18" i="14"/>
  <c r="M12" i="14"/>
  <c r="M13" i="14"/>
  <c r="M14" i="14"/>
  <c r="M15" i="14"/>
  <c r="M16" i="14"/>
  <c r="M17" i="14"/>
  <c r="M11" i="14"/>
  <c r="M10" i="14"/>
  <c r="M9" i="14"/>
  <c r="M99" i="14" l="1"/>
  <c r="M102" i="14"/>
  <c r="M123" i="14"/>
  <c r="M119" i="14"/>
  <c r="M113" i="14"/>
  <c r="M109" i="14"/>
  <c r="M124" i="14"/>
  <c r="M142" i="14"/>
  <c r="M138" i="14"/>
  <c r="M134" i="14"/>
  <c r="M151" i="14"/>
  <c r="M147" i="14"/>
  <c r="M143" i="14"/>
  <c r="M156" i="14"/>
  <c r="M165" i="14"/>
  <c r="M168" i="14"/>
  <c r="M95" i="14"/>
  <c r="M98" i="14"/>
  <c r="M103" i="14"/>
  <c r="M122" i="14"/>
  <c r="M118" i="14"/>
  <c r="M112" i="14"/>
  <c r="M108" i="14"/>
  <c r="M125" i="14"/>
  <c r="M141" i="14"/>
  <c r="M137" i="14"/>
  <c r="M133" i="14"/>
  <c r="M150" i="14"/>
  <c r="M146" i="14"/>
  <c r="M157" i="14"/>
  <c r="M166" i="14"/>
  <c r="M167" i="14"/>
  <c r="M101" i="14"/>
  <c r="M97" i="14"/>
  <c r="M104" i="14"/>
  <c r="M121" i="14"/>
  <c r="M115" i="14"/>
  <c r="M111" i="14"/>
  <c r="M107" i="14"/>
  <c r="M126" i="14"/>
  <c r="M140" i="14"/>
  <c r="M136" i="14"/>
  <c r="M132" i="14"/>
  <c r="M149" i="14"/>
  <c r="M145" i="14"/>
  <c r="M154" i="14"/>
  <c r="M160" i="14"/>
  <c r="M170" i="14"/>
  <c r="M100" i="14"/>
  <c r="M96" i="14"/>
  <c r="M105" i="14"/>
  <c r="M120" i="14"/>
  <c r="M114" i="14"/>
  <c r="M110" i="14"/>
  <c r="M106" i="14"/>
  <c r="M127" i="14"/>
  <c r="M139" i="14"/>
  <c r="M135" i="14"/>
  <c r="M131" i="14"/>
  <c r="M148" i="14"/>
  <c r="M144" i="14"/>
  <c r="M155" i="14"/>
  <c r="M161" i="14"/>
  <c r="M169" i="14"/>
  <c r="M153" i="14"/>
  <c r="M34" i="6" l="1"/>
  <c r="L34" i="6"/>
  <c r="K34" i="6"/>
  <c r="J34" i="6"/>
  <c r="I34" i="6"/>
  <c r="H34" i="6"/>
  <c r="G34" i="6"/>
  <c r="F34" i="6"/>
  <c r="I35" i="2"/>
  <c r="E34" i="6" l="1"/>
  <c r="J35" i="2" s="1"/>
  <c r="L35" i="2" l="1"/>
  <c r="P35" i="2" s="1"/>
  <c r="F112" i="2" l="1"/>
  <c r="U4" i="6" l="1"/>
  <c r="N107" i="2" l="1"/>
  <c r="D17" i="15" l="1"/>
  <c r="H316" i="22" l="1"/>
  <c r="G316" i="22"/>
  <c r="F316" i="22"/>
  <c r="E316" i="22"/>
  <c r="D316" i="22"/>
  <c r="C314" i="22"/>
  <c r="C313" i="22"/>
  <c r="C312" i="22"/>
  <c r="C311" i="22"/>
  <c r="C310" i="22"/>
  <c r="C309" i="22"/>
  <c r="C308" i="22"/>
  <c r="C307" i="22"/>
  <c r="C306" i="22"/>
  <c r="C305" i="22"/>
  <c r="C304" i="22"/>
  <c r="C303" i="22"/>
  <c r="C302" i="22"/>
  <c r="BD11" i="22"/>
  <c r="D8" i="18" s="1"/>
  <c r="BF10" i="22"/>
  <c r="BF9" i="22"/>
  <c r="BF8" i="22"/>
  <c r="BF7" i="22"/>
  <c r="BF6" i="22"/>
  <c r="BF5" i="22"/>
  <c r="BF4" i="22"/>
  <c r="BF3" i="22"/>
  <c r="BG2" i="22"/>
  <c r="BC2" i="22"/>
  <c r="BB4" i="22"/>
  <c r="BB5" i="22"/>
  <c r="BG5" i="22" s="1"/>
  <c r="BB6" i="22"/>
  <c r="BB7" i="22"/>
  <c r="BB8" i="22"/>
  <c r="BB9" i="22"/>
  <c r="AZ11" i="22"/>
  <c r="D297" i="22"/>
  <c r="E297" i="22"/>
  <c r="F297" i="22"/>
  <c r="G297" i="22"/>
  <c r="H297" i="22"/>
  <c r="C283" i="22"/>
  <c r="C284" i="22"/>
  <c r="C285" i="22"/>
  <c r="C286" i="22"/>
  <c r="C287" i="22"/>
  <c r="C288" i="22"/>
  <c r="C289" i="22"/>
  <c r="C290" i="22"/>
  <c r="C291" i="22"/>
  <c r="C292" i="22"/>
  <c r="C293" i="22"/>
  <c r="C294" i="22"/>
  <c r="C295" i="22"/>
  <c r="I61" i="2"/>
  <c r="F9" i="6"/>
  <c r="G9" i="6"/>
  <c r="H9" i="6"/>
  <c r="I9" i="6"/>
  <c r="J9" i="6"/>
  <c r="F10" i="6"/>
  <c r="G10" i="6"/>
  <c r="H10" i="6"/>
  <c r="I10" i="6"/>
  <c r="J10" i="6"/>
  <c r="F11" i="6"/>
  <c r="G11" i="6"/>
  <c r="H11" i="6"/>
  <c r="I11" i="6"/>
  <c r="J11" i="6"/>
  <c r="F12" i="6"/>
  <c r="G12" i="6"/>
  <c r="H12" i="6"/>
  <c r="I12" i="6"/>
  <c r="J12" i="6"/>
  <c r="F13" i="6"/>
  <c r="G13" i="6"/>
  <c r="H13" i="6"/>
  <c r="I13" i="6"/>
  <c r="J13" i="6"/>
  <c r="F14" i="6"/>
  <c r="G14" i="6"/>
  <c r="H14" i="6"/>
  <c r="I14" i="6"/>
  <c r="J14" i="6"/>
  <c r="F15" i="6"/>
  <c r="G15" i="6"/>
  <c r="H15" i="6"/>
  <c r="I15" i="6"/>
  <c r="J15" i="6"/>
  <c r="F16" i="6"/>
  <c r="G16" i="6"/>
  <c r="H16" i="6"/>
  <c r="I16" i="6"/>
  <c r="J16" i="6"/>
  <c r="F17" i="6"/>
  <c r="G17" i="6"/>
  <c r="H17" i="6"/>
  <c r="I17" i="6"/>
  <c r="J17" i="6"/>
  <c r="F19" i="6"/>
  <c r="F18" i="6" s="1"/>
  <c r="G19" i="6"/>
  <c r="G18" i="6" s="1"/>
  <c r="H19" i="6"/>
  <c r="H18" i="6" s="1"/>
  <c r="I19" i="6"/>
  <c r="J19" i="6"/>
  <c r="F21" i="6"/>
  <c r="F20" i="6" s="1"/>
  <c r="G21" i="6"/>
  <c r="G20" i="6" s="1"/>
  <c r="H21" i="6"/>
  <c r="I21" i="6"/>
  <c r="J21" i="6"/>
  <c r="J20" i="6" s="1"/>
  <c r="F22" i="6"/>
  <c r="G22" i="6"/>
  <c r="H22" i="6"/>
  <c r="I22" i="6"/>
  <c r="J22" i="6"/>
  <c r="F23" i="6"/>
  <c r="G23" i="6"/>
  <c r="H23" i="6"/>
  <c r="I23" i="6"/>
  <c r="J23" i="6"/>
  <c r="F24" i="6"/>
  <c r="G24" i="6"/>
  <c r="H24" i="6"/>
  <c r="I24" i="6"/>
  <c r="J24" i="6"/>
  <c r="F25" i="6"/>
  <c r="G25" i="6"/>
  <c r="H25" i="6"/>
  <c r="I25" i="6"/>
  <c r="J25" i="6"/>
  <c r="F26" i="6"/>
  <c r="G26" i="6"/>
  <c r="H26" i="6"/>
  <c r="I26" i="6"/>
  <c r="J26" i="6"/>
  <c r="F27" i="6"/>
  <c r="G27" i="6"/>
  <c r="H27" i="6"/>
  <c r="I27" i="6"/>
  <c r="J27" i="6"/>
  <c r="F28" i="6"/>
  <c r="G28" i="6"/>
  <c r="H28" i="6"/>
  <c r="I28" i="6"/>
  <c r="J28" i="6"/>
  <c r="F29" i="6"/>
  <c r="G29" i="6"/>
  <c r="H29" i="6"/>
  <c r="I29" i="6"/>
  <c r="J29" i="6"/>
  <c r="F30" i="6"/>
  <c r="G30" i="6"/>
  <c r="H30" i="6"/>
  <c r="I30" i="6"/>
  <c r="J30" i="6"/>
  <c r="F31" i="6"/>
  <c r="G31" i="6"/>
  <c r="H31" i="6"/>
  <c r="I31" i="6"/>
  <c r="J31" i="6"/>
  <c r="F32" i="6"/>
  <c r="G32" i="6"/>
  <c r="H32" i="6"/>
  <c r="I32" i="6"/>
  <c r="J32" i="6"/>
  <c r="F33" i="6"/>
  <c r="G33" i="6"/>
  <c r="H33" i="6"/>
  <c r="I33" i="6"/>
  <c r="J33" i="6"/>
  <c r="F37" i="6"/>
  <c r="G37" i="6"/>
  <c r="H37" i="6"/>
  <c r="I37" i="6"/>
  <c r="J37" i="6"/>
  <c r="F38" i="6"/>
  <c r="G38" i="6"/>
  <c r="H38" i="6"/>
  <c r="I38" i="6"/>
  <c r="J38" i="6"/>
  <c r="F39" i="6"/>
  <c r="G39" i="6"/>
  <c r="H39" i="6"/>
  <c r="I39" i="6"/>
  <c r="J39" i="6"/>
  <c r="F40" i="6"/>
  <c r="G40" i="6"/>
  <c r="H40" i="6"/>
  <c r="I40" i="6"/>
  <c r="J40" i="6"/>
  <c r="F41" i="6"/>
  <c r="G41" i="6"/>
  <c r="H41" i="6"/>
  <c r="I41" i="6"/>
  <c r="J41" i="6"/>
  <c r="F42" i="6"/>
  <c r="G42" i="6"/>
  <c r="H42" i="6"/>
  <c r="I42" i="6"/>
  <c r="J42" i="6"/>
  <c r="F44" i="6"/>
  <c r="F43" i="6" s="1"/>
  <c r="G44" i="6"/>
  <c r="G43" i="6" s="1"/>
  <c r="H44" i="6"/>
  <c r="H43" i="6" s="1"/>
  <c r="I44" i="6"/>
  <c r="J44" i="6"/>
  <c r="J43" i="6" s="1"/>
  <c r="F46" i="6"/>
  <c r="F45" i="6" s="1"/>
  <c r="G46" i="6"/>
  <c r="G45" i="6" s="1"/>
  <c r="H46" i="6"/>
  <c r="I46" i="6"/>
  <c r="J46" i="6"/>
  <c r="J45" i="6" s="1"/>
  <c r="F47" i="6"/>
  <c r="G47" i="6"/>
  <c r="H47" i="6"/>
  <c r="I47" i="6"/>
  <c r="J47" i="6"/>
  <c r="F49" i="6"/>
  <c r="F48" i="6" s="1"/>
  <c r="G49" i="6"/>
  <c r="G48" i="6" s="1"/>
  <c r="H49" i="6"/>
  <c r="H48" i="6" s="1"/>
  <c r="I49" i="6"/>
  <c r="J49" i="6"/>
  <c r="F50" i="6"/>
  <c r="G50" i="6"/>
  <c r="H50" i="6"/>
  <c r="I50" i="6"/>
  <c r="J50" i="6"/>
  <c r="F51" i="6"/>
  <c r="G51" i="6"/>
  <c r="H51" i="6"/>
  <c r="I51" i="6"/>
  <c r="J51" i="6"/>
  <c r="F52" i="6"/>
  <c r="G52" i="6"/>
  <c r="H52" i="6"/>
  <c r="I52" i="6"/>
  <c r="J52" i="6"/>
  <c r="F56" i="6"/>
  <c r="G56" i="6"/>
  <c r="H56" i="6"/>
  <c r="I56" i="6"/>
  <c r="J56" i="6"/>
  <c r="F57" i="6"/>
  <c r="G57" i="6"/>
  <c r="H57" i="6"/>
  <c r="I57" i="6"/>
  <c r="J57" i="6"/>
  <c r="F58" i="6"/>
  <c r="G58" i="6"/>
  <c r="H58" i="6"/>
  <c r="I58" i="6"/>
  <c r="J58" i="6"/>
  <c r="F59" i="6"/>
  <c r="G59" i="6"/>
  <c r="H59" i="6"/>
  <c r="I59" i="6"/>
  <c r="J59" i="6"/>
  <c r="F60" i="6"/>
  <c r="G60" i="6"/>
  <c r="H60" i="6"/>
  <c r="I60" i="6"/>
  <c r="J60" i="6"/>
  <c r="F61" i="6"/>
  <c r="G61" i="6"/>
  <c r="H61" i="6"/>
  <c r="I61" i="6"/>
  <c r="J61" i="6"/>
  <c r="F62" i="6"/>
  <c r="G62" i="6"/>
  <c r="H62" i="6"/>
  <c r="I62" i="6"/>
  <c r="J62" i="6"/>
  <c r="F63" i="6"/>
  <c r="G63" i="6"/>
  <c r="H63" i="6"/>
  <c r="I63" i="6"/>
  <c r="J63" i="6"/>
  <c r="F64" i="6"/>
  <c r="G64" i="6"/>
  <c r="H64" i="6"/>
  <c r="I64" i="6"/>
  <c r="J64" i="6"/>
  <c r="E17" i="20"/>
  <c r="F17" i="20"/>
  <c r="G17" i="20"/>
  <c r="H17" i="20"/>
  <c r="E16" i="20"/>
  <c r="F16" i="20"/>
  <c r="G16" i="20"/>
  <c r="F65" i="6"/>
  <c r="G65" i="6"/>
  <c r="H65" i="6"/>
  <c r="I65" i="6"/>
  <c r="J65" i="6"/>
  <c r="F66" i="6"/>
  <c r="G66" i="6"/>
  <c r="H66" i="6"/>
  <c r="I66" i="6"/>
  <c r="J66" i="6"/>
  <c r="F67" i="6"/>
  <c r="G67" i="6"/>
  <c r="H67" i="6"/>
  <c r="I67" i="6"/>
  <c r="J67" i="6"/>
  <c r="F68" i="6"/>
  <c r="G68" i="6"/>
  <c r="H68" i="6"/>
  <c r="I68" i="6"/>
  <c r="J68" i="6"/>
  <c r="F69" i="6"/>
  <c r="G69" i="6"/>
  <c r="H69" i="6"/>
  <c r="I69" i="6"/>
  <c r="J69" i="6"/>
  <c r="F70" i="6"/>
  <c r="G70" i="6"/>
  <c r="H70" i="6"/>
  <c r="I70" i="6"/>
  <c r="J70" i="6"/>
  <c r="F71" i="6"/>
  <c r="G71" i="6"/>
  <c r="H71" i="6"/>
  <c r="I71" i="6"/>
  <c r="J71" i="6"/>
  <c r="F72" i="6"/>
  <c r="G72" i="6"/>
  <c r="H72" i="6"/>
  <c r="I72" i="6"/>
  <c r="J72" i="6"/>
  <c r="F73" i="6"/>
  <c r="G73" i="6"/>
  <c r="H73" i="6"/>
  <c r="I73" i="6"/>
  <c r="J73" i="6"/>
  <c r="F74" i="6"/>
  <c r="G74" i="6"/>
  <c r="H74" i="6"/>
  <c r="I74" i="6"/>
  <c r="J74" i="6"/>
  <c r="F75" i="6"/>
  <c r="G75" i="6"/>
  <c r="H75" i="6"/>
  <c r="I75" i="6"/>
  <c r="J75" i="6"/>
  <c r="F77" i="6"/>
  <c r="G77" i="6"/>
  <c r="H77" i="6"/>
  <c r="H76" i="6" s="1"/>
  <c r="I77" i="6"/>
  <c r="J77" i="6"/>
  <c r="F80" i="6"/>
  <c r="G80" i="6"/>
  <c r="H80" i="6"/>
  <c r="I80" i="6"/>
  <c r="J80" i="6"/>
  <c r="F82" i="6"/>
  <c r="F81" i="6" s="1"/>
  <c r="G82" i="6"/>
  <c r="G81" i="6" s="1"/>
  <c r="H82" i="6"/>
  <c r="I82" i="6"/>
  <c r="J82" i="6"/>
  <c r="F83" i="6"/>
  <c r="G83" i="6"/>
  <c r="H83" i="6"/>
  <c r="I83" i="6"/>
  <c r="J83" i="6"/>
  <c r="D16" i="15"/>
  <c r="E16" i="15"/>
  <c r="F16" i="15"/>
  <c r="G16" i="15"/>
  <c r="H16" i="15"/>
  <c r="E17" i="15"/>
  <c r="F17" i="15"/>
  <c r="G17" i="15"/>
  <c r="H17" i="15"/>
  <c r="F84" i="6"/>
  <c r="G84" i="6"/>
  <c r="H84" i="6"/>
  <c r="I84" i="6"/>
  <c r="J84" i="6"/>
  <c r="F85" i="6"/>
  <c r="G85" i="6"/>
  <c r="H85" i="6"/>
  <c r="I85" i="6"/>
  <c r="J85" i="6"/>
  <c r="F89" i="6"/>
  <c r="G89" i="6"/>
  <c r="G88" i="6" s="1"/>
  <c r="H89" i="6"/>
  <c r="H88" i="6" s="1"/>
  <c r="I89" i="6"/>
  <c r="J89" i="6"/>
  <c r="F96" i="6"/>
  <c r="G96" i="6"/>
  <c r="H96" i="6"/>
  <c r="I96" i="6"/>
  <c r="J96" i="6"/>
  <c r="F97" i="6"/>
  <c r="G97" i="6"/>
  <c r="H97" i="6"/>
  <c r="I97" i="6"/>
  <c r="J97" i="6"/>
  <c r="F98" i="6"/>
  <c r="G98" i="6"/>
  <c r="H98" i="6"/>
  <c r="I98" i="6"/>
  <c r="J98" i="6"/>
  <c r="F99" i="6"/>
  <c r="G99" i="6"/>
  <c r="H99" i="6"/>
  <c r="I99" i="6"/>
  <c r="J99" i="6"/>
  <c r="F100" i="6"/>
  <c r="G100" i="6"/>
  <c r="H100" i="6"/>
  <c r="I100" i="6"/>
  <c r="J100" i="6"/>
  <c r="F101" i="6"/>
  <c r="G101" i="6"/>
  <c r="H101" i="6"/>
  <c r="I101" i="6"/>
  <c r="J101" i="6"/>
  <c r="F102" i="6"/>
  <c r="G102" i="6"/>
  <c r="H102" i="6"/>
  <c r="I102" i="6"/>
  <c r="J102" i="6"/>
  <c r="F103" i="6"/>
  <c r="G103" i="6"/>
  <c r="H103" i="6"/>
  <c r="I103" i="6"/>
  <c r="J103" i="6"/>
  <c r="F104" i="6"/>
  <c r="G104" i="6"/>
  <c r="H104" i="6"/>
  <c r="I104" i="6"/>
  <c r="J104" i="6"/>
  <c r="AX10" i="22"/>
  <c r="AX3" i="22"/>
  <c r="H278" i="22"/>
  <c r="G278" i="22"/>
  <c r="F278" i="22"/>
  <c r="E278" i="22"/>
  <c r="D278" i="22"/>
  <c r="C276" i="22"/>
  <c r="C275" i="22"/>
  <c r="C274" i="22"/>
  <c r="C273" i="22"/>
  <c r="C272" i="22"/>
  <c r="C271" i="22"/>
  <c r="C270" i="22"/>
  <c r="C269" i="22"/>
  <c r="C268" i="22"/>
  <c r="C267" i="22"/>
  <c r="C266" i="22"/>
  <c r="C265" i="22"/>
  <c r="C264" i="22"/>
  <c r="AV11" i="22"/>
  <c r="AX9" i="22"/>
  <c r="AX8" i="22"/>
  <c r="AX7" i="22"/>
  <c r="AX6" i="22"/>
  <c r="AX5" i="22"/>
  <c r="AX4" i="22"/>
  <c r="AT10" i="22"/>
  <c r="AT3" i="22"/>
  <c r="AR11" i="22"/>
  <c r="AT9" i="22"/>
  <c r="AT8" i="22"/>
  <c r="AT7" i="22"/>
  <c r="AT6" i="22"/>
  <c r="AT5" i="22"/>
  <c r="AT4" i="22"/>
  <c r="H259" i="22"/>
  <c r="G259" i="22"/>
  <c r="F259" i="22"/>
  <c r="E259" i="22"/>
  <c r="D259" i="22"/>
  <c r="C257" i="22"/>
  <c r="C256" i="22"/>
  <c r="C255" i="22"/>
  <c r="C254" i="22"/>
  <c r="C253" i="22"/>
  <c r="C252" i="22"/>
  <c r="C251" i="22"/>
  <c r="C250" i="22"/>
  <c r="C249" i="22"/>
  <c r="C248" i="22"/>
  <c r="C247" i="22"/>
  <c r="C246" i="22"/>
  <c r="C245" i="22"/>
  <c r="AP10" i="22"/>
  <c r="AP3" i="22"/>
  <c r="AL3" i="22"/>
  <c r="AN11" i="22"/>
  <c r="AP9" i="22"/>
  <c r="AP8" i="22"/>
  <c r="AP7" i="22"/>
  <c r="AP6" i="22"/>
  <c r="AP5" i="22"/>
  <c r="AP4" i="22"/>
  <c r="C226" i="22"/>
  <c r="H240" i="22"/>
  <c r="G240" i="22"/>
  <c r="F240" i="22"/>
  <c r="E240" i="22"/>
  <c r="D240" i="22"/>
  <c r="C238" i="22"/>
  <c r="C237" i="22"/>
  <c r="C236" i="22"/>
  <c r="C235" i="22"/>
  <c r="C234" i="22"/>
  <c r="C233" i="22"/>
  <c r="C232" i="22"/>
  <c r="C231" i="22"/>
  <c r="C230" i="22"/>
  <c r="C229" i="22"/>
  <c r="C228" i="22"/>
  <c r="C227" i="22"/>
  <c r="AL10" i="22"/>
  <c r="H202" i="22"/>
  <c r="AH2" i="22" s="1"/>
  <c r="H221" i="22"/>
  <c r="G221" i="22"/>
  <c r="F221" i="22"/>
  <c r="E221" i="22"/>
  <c r="D221" i="22"/>
  <c r="C219" i="22"/>
  <c r="C218" i="22"/>
  <c r="C217" i="22"/>
  <c r="C216" i="22"/>
  <c r="C215" i="22"/>
  <c r="C214" i="22"/>
  <c r="C213" i="22"/>
  <c r="C212" i="22"/>
  <c r="C211" i="22"/>
  <c r="C210" i="22"/>
  <c r="C209" i="22"/>
  <c r="C208" i="22"/>
  <c r="C207" i="22"/>
  <c r="AJ11" i="22"/>
  <c r="AL9" i="22"/>
  <c r="AL8" i="22"/>
  <c r="AL7" i="22"/>
  <c r="AL6" i="22"/>
  <c r="AL5" i="22"/>
  <c r="AL4" i="22"/>
  <c r="AF11" i="22"/>
  <c r="AH10" i="22"/>
  <c r="AH9" i="22"/>
  <c r="AH8" i="22"/>
  <c r="AH7" i="22"/>
  <c r="AH6" i="22"/>
  <c r="AH5" i="22"/>
  <c r="AH4" i="22"/>
  <c r="AM4" i="22" s="1"/>
  <c r="AH3" i="22"/>
  <c r="G202" i="22"/>
  <c r="F202" i="22"/>
  <c r="E202" i="22"/>
  <c r="D202" i="22"/>
  <c r="C200" i="22"/>
  <c r="C199" i="22"/>
  <c r="C198" i="22"/>
  <c r="C197" i="22"/>
  <c r="C196" i="22"/>
  <c r="C195" i="22"/>
  <c r="C194" i="22"/>
  <c r="C193" i="22"/>
  <c r="C192" i="22"/>
  <c r="C191" i="22"/>
  <c r="C190" i="22"/>
  <c r="C189" i="22"/>
  <c r="C188" i="22"/>
  <c r="AD3" i="22"/>
  <c r="C181" i="22"/>
  <c r="H183" i="22"/>
  <c r="G183" i="22"/>
  <c r="F183" i="22"/>
  <c r="E183" i="22"/>
  <c r="D183" i="22"/>
  <c r="C180" i="22"/>
  <c r="C179" i="22"/>
  <c r="C178" i="22"/>
  <c r="C177" i="22"/>
  <c r="C176" i="22"/>
  <c r="C175" i="22"/>
  <c r="C174" i="22"/>
  <c r="C173" i="22"/>
  <c r="C172" i="22"/>
  <c r="C171" i="22"/>
  <c r="C170" i="22"/>
  <c r="C169" i="22"/>
  <c r="AD10" i="22"/>
  <c r="AD9" i="22"/>
  <c r="AD8" i="22"/>
  <c r="AD7" i="22"/>
  <c r="AD6" i="22"/>
  <c r="AD5" i="22"/>
  <c r="AI5" i="22" s="1"/>
  <c r="AD4" i="22"/>
  <c r="AB11" i="22"/>
  <c r="H164" i="22"/>
  <c r="G164" i="22"/>
  <c r="F164" i="22"/>
  <c r="E164" i="22"/>
  <c r="D164" i="22"/>
  <c r="C162" i="22"/>
  <c r="C161" i="22"/>
  <c r="C160" i="22"/>
  <c r="C159" i="22"/>
  <c r="C158" i="22"/>
  <c r="C157" i="22"/>
  <c r="C156" i="22"/>
  <c r="C155" i="22"/>
  <c r="C154" i="22"/>
  <c r="C153" i="22"/>
  <c r="C152" i="22"/>
  <c r="C151" i="22"/>
  <c r="C150" i="22"/>
  <c r="Z10" i="22"/>
  <c r="Z7" i="22"/>
  <c r="Z6" i="22"/>
  <c r="Z5" i="22"/>
  <c r="Z4" i="22"/>
  <c r="Z3" i="22"/>
  <c r="V3" i="22"/>
  <c r="C131" i="22"/>
  <c r="C132" i="22"/>
  <c r="C133" i="22"/>
  <c r="C134" i="22"/>
  <c r="C135" i="22"/>
  <c r="C136" i="22"/>
  <c r="C137" i="22"/>
  <c r="C138" i="22"/>
  <c r="C139" i="22"/>
  <c r="C140" i="22"/>
  <c r="C141" i="22"/>
  <c r="C142" i="22"/>
  <c r="C143" i="22"/>
  <c r="H145" i="22"/>
  <c r="G145" i="22"/>
  <c r="F145" i="22"/>
  <c r="E145" i="22"/>
  <c r="D145" i="22"/>
  <c r="X11" i="22"/>
  <c r="V10" i="22"/>
  <c r="V9" i="22"/>
  <c r="AA9" i="22" s="1"/>
  <c r="V8" i="22"/>
  <c r="V7" i="22"/>
  <c r="V6" i="22"/>
  <c r="V5" i="22"/>
  <c r="V4" i="22"/>
  <c r="H126" i="22"/>
  <c r="G126" i="22"/>
  <c r="F126" i="22"/>
  <c r="E126" i="22"/>
  <c r="D126" i="22"/>
  <c r="C126" i="22"/>
  <c r="T11" i="22"/>
  <c r="R10" i="22"/>
  <c r="R7" i="22"/>
  <c r="R6" i="22"/>
  <c r="R5" i="22"/>
  <c r="R3" i="22"/>
  <c r="R4" i="22"/>
  <c r="R9" i="22"/>
  <c r="R8" i="22"/>
  <c r="C106" i="22"/>
  <c r="C94" i="22"/>
  <c r="C95" i="22"/>
  <c r="C96" i="22"/>
  <c r="C97" i="22"/>
  <c r="C98" i="22"/>
  <c r="C99" i="22"/>
  <c r="C100" i="22"/>
  <c r="C101" i="22"/>
  <c r="C102" i="22"/>
  <c r="C103" i="22"/>
  <c r="C104" i="22"/>
  <c r="C105" i="22"/>
  <c r="C93" i="22"/>
  <c r="H107" i="22"/>
  <c r="G107" i="22"/>
  <c r="F107" i="22"/>
  <c r="E107" i="22"/>
  <c r="D107" i="22"/>
  <c r="P11" i="22"/>
  <c r="D88" i="22"/>
  <c r="C88" i="22"/>
  <c r="N10" i="22"/>
  <c r="N9" i="22"/>
  <c r="O9" i="22" s="1"/>
  <c r="N8" i="22"/>
  <c r="N7" i="22"/>
  <c r="N6" i="22"/>
  <c r="N5" i="22"/>
  <c r="N4" i="22"/>
  <c r="J10" i="22"/>
  <c r="K10" i="22" s="1"/>
  <c r="N3" i="22"/>
  <c r="J3" i="22"/>
  <c r="K3" i="22" s="1"/>
  <c r="L11" i="22"/>
  <c r="E88" i="22"/>
  <c r="F88" i="22"/>
  <c r="G88" i="22"/>
  <c r="H88" i="22"/>
  <c r="J7" i="2"/>
  <c r="K8" i="22"/>
  <c r="K9" i="22"/>
  <c r="H11" i="22"/>
  <c r="J7" i="22"/>
  <c r="K7" i="22" s="1"/>
  <c r="J6" i="22"/>
  <c r="J5" i="22"/>
  <c r="K5" i="22" s="1"/>
  <c r="J4" i="22"/>
  <c r="K4" i="22" s="1"/>
  <c r="H70" i="22"/>
  <c r="G70" i="22"/>
  <c r="F70" i="22"/>
  <c r="E70" i="22"/>
  <c r="D70" i="22"/>
  <c r="K6" i="22"/>
  <c r="C10" i="22"/>
  <c r="G10" i="22" s="1"/>
  <c r="C9" i="22"/>
  <c r="G9" i="22" s="1"/>
  <c r="C8" i="22"/>
  <c r="G8" i="22" s="1"/>
  <c r="C7" i="22"/>
  <c r="G7" i="22" s="1"/>
  <c r="C6" i="22"/>
  <c r="G6" i="22" s="1"/>
  <c r="C5" i="22"/>
  <c r="G5" i="22" s="1"/>
  <c r="C4" i="22"/>
  <c r="G4" i="22" s="1"/>
  <c r="C3" i="22"/>
  <c r="B11" i="22"/>
  <c r="D11" i="22"/>
  <c r="E11" i="22"/>
  <c r="F11" i="22"/>
  <c r="H32" i="22"/>
  <c r="C29" i="22"/>
  <c r="C28" i="22"/>
  <c r="C27" i="22"/>
  <c r="H14" i="22"/>
  <c r="H53" i="22" s="1"/>
  <c r="G14" i="22"/>
  <c r="G53" i="22" s="1"/>
  <c r="F14" i="22"/>
  <c r="E14" i="22"/>
  <c r="D14" i="22"/>
  <c r="D53" i="22" s="1"/>
  <c r="G32" i="22"/>
  <c r="F32" i="22"/>
  <c r="E32" i="22"/>
  <c r="D32" i="22"/>
  <c r="K10" i="20"/>
  <c r="J10" i="20"/>
  <c r="I10" i="20"/>
  <c r="H10" i="20"/>
  <c r="G10" i="20"/>
  <c r="F10" i="20"/>
  <c r="E10" i="20"/>
  <c r="D10" i="20"/>
  <c r="C10" i="20"/>
  <c r="B10" i="20"/>
  <c r="M94" i="14"/>
  <c r="M93" i="14"/>
  <c r="M92" i="14"/>
  <c r="S4" i="6"/>
  <c r="S5" i="6"/>
  <c r="S95" i="6" s="1"/>
  <c r="R5" i="6"/>
  <c r="R95" i="6" s="1"/>
  <c r="R4" i="6"/>
  <c r="Q5" i="6"/>
  <c r="Q95" i="6" s="1"/>
  <c r="P5" i="6"/>
  <c r="P95" i="6" s="1"/>
  <c r="O5" i="6"/>
  <c r="O95" i="6" s="1"/>
  <c r="I55" i="2"/>
  <c r="B10" i="15"/>
  <c r="K10" i="15"/>
  <c r="J10" i="15"/>
  <c r="I10" i="15"/>
  <c r="H10" i="15"/>
  <c r="G10" i="15"/>
  <c r="F10" i="15"/>
  <c r="E10" i="15"/>
  <c r="D10" i="15"/>
  <c r="C10" i="15"/>
  <c r="K10" i="12"/>
  <c r="J10" i="12"/>
  <c r="I10" i="12"/>
  <c r="F23" i="12"/>
  <c r="G23" i="12"/>
  <c r="H23" i="12"/>
  <c r="E23" i="12"/>
  <c r="I96" i="2"/>
  <c r="I95" i="2"/>
  <c r="I94" i="2"/>
  <c r="I93" i="2"/>
  <c r="I92" i="2"/>
  <c r="I91" i="2"/>
  <c r="I90" i="2"/>
  <c r="I89" i="2"/>
  <c r="I88" i="2"/>
  <c r="I84" i="2"/>
  <c r="I83" i="2"/>
  <c r="I80" i="2"/>
  <c r="I79" i="2"/>
  <c r="I78" i="2"/>
  <c r="I77" i="2"/>
  <c r="I76" i="2"/>
  <c r="I74" i="2"/>
  <c r="I73" i="2"/>
  <c r="I72" i="2"/>
  <c r="I71" i="2"/>
  <c r="I70" i="2"/>
  <c r="I69" i="2"/>
  <c r="I68" i="2"/>
  <c r="I67" i="2"/>
  <c r="I66" i="2"/>
  <c r="I65" i="2"/>
  <c r="I64" i="2"/>
  <c r="I62" i="2"/>
  <c r="I60" i="2"/>
  <c r="I59" i="2"/>
  <c r="I58" i="2"/>
  <c r="I57" i="2"/>
  <c r="I56" i="2"/>
  <c r="I54" i="2"/>
  <c r="I48" i="2"/>
  <c r="I46" i="2"/>
  <c r="I45" i="2"/>
  <c r="I44" i="2"/>
  <c r="I43" i="2"/>
  <c r="I42" i="2"/>
  <c r="I41" i="2"/>
  <c r="I40" i="2"/>
  <c r="I39" i="2"/>
  <c r="I38" i="2"/>
  <c r="I34" i="2"/>
  <c r="I33" i="2"/>
  <c r="I32" i="2"/>
  <c r="I31" i="2"/>
  <c r="I30" i="2"/>
  <c r="I29" i="2"/>
  <c r="I28" i="2"/>
  <c r="I27" i="2"/>
  <c r="I26" i="2"/>
  <c r="I25" i="2"/>
  <c r="I23" i="2"/>
  <c r="I22" i="2"/>
  <c r="I21" i="2"/>
  <c r="I20" i="2"/>
  <c r="I19" i="2"/>
  <c r="I18" i="2"/>
  <c r="I17" i="2"/>
  <c r="I16" i="2"/>
  <c r="I15" i="2"/>
  <c r="I14" i="2"/>
  <c r="I13" i="2"/>
  <c r="I12" i="2"/>
  <c r="G10" i="2"/>
  <c r="I10" i="2" s="1"/>
  <c r="L10" i="2" s="1"/>
  <c r="B58" i="11"/>
  <c r="P111" i="6"/>
  <c r="Q111" i="6"/>
  <c r="O111" i="6"/>
  <c r="D54" i="11"/>
  <c r="D56" i="11" s="1"/>
  <c r="E54" i="11"/>
  <c r="E56" i="11" s="1"/>
  <c r="F54" i="11"/>
  <c r="F56" i="11" s="1"/>
  <c r="G54" i="11"/>
  <c r="G56" i="11" s="1"/>
  <c r="C54" i="11"/>
  <c r="C56" i="11" s="1"/>
  <c r="H7" i="10"/>
  <c r="H8" i="10"/>
  <c r="H9" i="10"/>
  <c r="H10" i="10"/>
  <c r="H11" i="10"/>
  <c r="H12" i="10"/>
  <c r="H13" i="10"/>
  <c r="H14" i="10"/>
  <c r="H15" i="10"/>
  <c r="H16" i="10"/>
  <c r="H6" i="10"/>
  <c r="H10" i="12"/>
  <c r="G10" i="12"/>
  <c r="J42" i="11"/>
  <c r="I42" i="11"/>
  <c r="H42" i="11"/>
  <c r="G42" i="11"/>
  <c r="F42" i="11"/>
  <c r="E42" i="11"/>
  <c r="D42" i="11"/>
  <c r="C42" i="11"/>
  <c r="B42" i="11"/>
  <c r="E15" i="12"/>
  <c r="E18" i="12" s="1"/>
  <c r="D15" i="12"/>
  <c r="C15" i="12"/>
  <c r="D10" i="12"/>
  <c r="C10" i="12"/>
  <c r="J26" i="11"/>
  <c r="I26" i="11"/>
  <c r="H26" i="11"/>
  <c r="G26" i="11"/>
  <c r="F26" i="11"/>
  <c r="E26" i="11"/>
  <c r="D26" i="11"/>
  <c r="C26" i="11"/>
  <c r="B26" i="11"/>
  <c r="B28" i="11" s="1"/>
  <c r="F17" i="10"/>
  <c r="E17" i="10"/>
  <c r="D17" i="10"/>
  <c r="C17" i="10"/>
  <c r="H100" i="2"/>
  <c r="M65" i="6"/>
  <c r="L65" i="6"/>
  <c r="K65" i="6"/>
  <c r="M57" i="6"/>
  <c r="L57" i="6"/>
  <c r="K57" i="6"/>
  <c r="J50" i="2"/>
  <c r="M89" i="6"/>
  <c r="M88" i="6" s="1"/>
  <c r="L89" i="6"/>
  <c r="L88" i="6" s="1"/>
  <c r="K89" i="6"/>
  <c r="K88" i="6" s="1"/>
  <c r="M82" i="6"/>
  <c r="M81" i="6" s="1"/>
  <c r="L82" i="6"/>
  <c r="L81" i="6" s="1"/>
  <c r="K82" i="6"/>
  <c r="K81" i="6" s="1"/>
  <c r="M77" i="6"/>
  <c r="M76" i="6" s="1"/>
  <c r="L77" i="6"/>
  <c r="L76" i="6" s="1"/>
  <c r="K77" i="6"/>
  <c r="K76" i="6" s="1"/>
  <c r="M49" i="6"/>
  <c r="M48" i="6" s="1"/>
  <c r="L49" i="6"/>
  <c r="L48" i="6" s="1"/>
  <c r="K49" i="6"/>
  <c r="K48" i="6" s="1"/>
  <c r="M46" i="6"/>
  <c r="M45" i="6" s="1"/>
  <c r="L46" i="6"/>
  <c r="L45" i="6" s="1"/>
  <c r="K46" i="6"/>
  <c r="K45" i="6" s="1"/>
  <c r="M44" i="6"/>
  <c r="M43" i="6" s="1"/>
  <c r="L44" i="6"/>
  <c r="L43" i="6" s="1"/>
  <c r="K44" i="6"/>
  <c r="K43" i="6" s="1"/>
  <c r="M21" i="6"/>
  <c r="M20" i="6" s="1"/>
  <c r="L21" i="6"/>
  <c r="L20" i="6" s="1"/>
  <c r="K21" i="6"/>
  <c r="K20" i="6" s="1"/>
  <c r="M19" i="6"/>
  <c r="M18" i="6" s="1"/>
  <c r="L19" i="6"/>
  <c r="L18" i="6" s="1"/>
  <c r="K19" i="6"/>
  <c r="K18" i="6" s="1"/>
  <c r="M9" i="6"/>
  <c r="M8" i="6" s="1"/>
  <c r="L9" i="6"/>
  <c r="L8" i="6" s="1"/>
  <c r="K9" i="6"/>
  <c r="K8" i="6" s="1"/>
  <c r="M104" i="6"/>
  <c r="M103" i="6"/>
  <c r="M102" i="6"/>
  <c r="M101" i="6"/>
  <c r="M100" i="6"/>
  <c r="M99" i="6"/>
  <c r="M98" i="6"/>
  <c r="M97" i="6"/>
  <c r="M96" i="6"/>
  <c r="M85" i="6"/>
  <c r="M84" i="6"/>
  <c r="M83" i="6"/>
  <c r="M80" i="6"/>
  <c r="M75" i="6"/>
  <c r="M74" i="6"/>
  <c r="M73" i="6"/>
  <c r="M72" i="6"/>
  <c r="M71" i="6"/>
  <c r="M70" i="6"/>
  <c r="M69" i="6"/>
  <c r="M68" i="6"/>
  <c r="M67" i="6"/>
  <c r="M66" i="6"/>
  <c r="M64" i="6"/>
  <c r="M63" i="6"/>
  <c r="M62" i="6"/>
  <c r="M61" i="6"/>
  <c r="M60" i="6"/>
  <c r="M59" i="6"/>
  <c r="M58" i="6"/>
  <c r="M56" i="6"/>
  <c r="M52" i="6"/>
  <c r="M51" i="6"/>
  <c r="M50" i="6"/>
  <c r="M47" i="6"/>
  <c r="M42" i="6"/>
  <c r="M41" i="6"/>
  <c r="M40" i="6"/>
  <c r="M39" i="6"/>
  <c r="M38" i="6"/>
  <c r="M37" i="6"/>
  <c r="M33" i="6"/>
  <c r="M32" i="6"/>
  <c r="M31" i="6"/>
  <c r="M30" i="6"/>
  <c r="M29" i="6"/>
  <c r="M28" i="6"/>
  <c r="M27" i="6"/>
  <c r="M26" i="6"/>
  <c r="M25" i="6"/>
  <c r="M24" i="6"/>
  <c r="M23" i="6"/>
  <c r="M22" i="6"/>
  <c r="M17" i="6"/>
  <c r="M16" i="6"/>
  <c r="M15" i="6"/>
  <c r="M14" i="6"/>
  <c r="M13" i="6"/>
  <c r="M12" i="6"/>
  <c r="M11" i="6"/>
  <c r="M10" i="6"/>
  <c r="L104" i="6"/>
  <c r="L103" i="6"/>
  <c r="L102" i="6"/>
  <c r="L101" i="6"/>
  <c r="L100" i="6"/>
  <c r="L99" i="6"/>
  <c r="L98" i="6"/>
  <c r="L97" i="6"/>
  <c r="L96" i="6"/>
  <c r="L85" i="6"/>
  <c r="L84" i="6"/>
  <c r="L83" i="6"/>
  <c r="L80" i="6"/>
  <c r="L75" i="6"/>
  <c r="L74" i="6"/>
  <c r="L73" i="6"/>
  <c r="L72" i="6"/>
  <c r="L71" i="6"/>
  <c r="L70" i="6"/>
  <c r="L69" i="6"/>
  <c r="L68" i="6"/>
  <c r="L67" i="6"/>
  <c r="L66" i="6"/>
  <c r="L64" i="6"/>
  <c r="L63" i="6"/>
  <c r="L62" i="6"/>
  <c r="L61" i="6"/>
  <c r="L60" i="6"/>
  <c r="L59" i="6"/>
  <c r="L58" i="6"/>
  <c r="L56" i="6"/>
  <c r="L52" i="6"/>
  <c r="L51" i="6"/>
  <c r="L50" i="6"/>
  <c r="L47" i="6"/>
  <c r="L42" i="6"/>
  <c r="L41" i="6"/>
  <c r="L40" i="6"/>
  <c r="L39" i="6"/>
  <c r="L38" i="6"/>
  <c r="L37" i="6"/>
  <c r="L33" i="6"/>
  <c r="L32" i="6"/>
  <c r="L31" i="6"/>
  <c r="L30" i="6"/>
  <c r="L29" i="6"/>
  <c r="L28" i="6"/>
  <c r="L27" i="6"/>
  <c r="L26" i="6"/>
  <c r="L25" i="6"/>
  <c r="L24" i="6"/>
  <c r="L23" i="6"/>
  <c r="L22" i="6"/>
  <c r="L17" i="6"/>
  <c r="L16" i="6"/>
  <c r="L15" i="6"/>
  <c r="L14" i="6"/>
  <c r="L13" i="6"/>
  <c r="L12" i="6"/>
  <c r="L11" i="6"/>
  <c r="L10" i="6"/>
  <c r="K104" i="6"/>
  <c r="K103" i="6"/>
  <c r="K102" i="6"/>
  <c r="K101" i="6"/>
  <c r="K100" i="6"/>
  <c r="K99" i="6"/>
  <c r="K98" i="6"/>
  <c r="K97" i="6"/>
  <c r="K96" i="6"/>
  <c r="K85" i="6"/>
  <c r="K84" i="6"/>
  <c r="K83" i="6"/>
  <c r="K80" i="6"/>
  <c r="K75" i="6"/>
  <c r="K74" i="6"/>
  <c r="K73" i="6"/>
  <c r="K72" i="6"/>
  <c r="K71" i="6"/>
  <c r="K70" i="6"/>
  <c r="K69" i="6"/>
  <c r="K68" i="6"/>
  <c r="K67" i="6"/>
  <c r="K66" i="6"/>
  <c r="K64" i="6"/>
  <c r="K63" i="6"/>
  <c r="K62" i="6"/>
  <c r="K61" i="6"/>
  <c r="K60" i="6"/>
  <c r="K59" i="6"/>
  <c r="K58" i="6"/>
  <c r="K56" i="6"/>
  <c r="K52" i="6"/>
  <c r="K51" i="6"/>
  <c r="K50" i="6"/>
  <c r="K47" i="6"/>
  <c r="K42" i="6"/>
  <c r="K41" i="6"/>
  <c r="K40" i="6"/>
  <c r="K39" i="6"/>
  <c r="K38" i="6"/>
  <c r="K37" i="6"/>
  <c r="K33" i="6"/>
  <c r="K32" i="6"/>
  <c r="K31" i="6"/>
  <c r="K30" i="6"/>
  <c r="K29" i="6"/>
  <c r="K28" i="6"/>
  <c r="K27" i="6"/>
  <c r="K26" i="6"/>
  <c r="K25" i="6"/>
  <c r="K24" i="6"/>
  <c r="K23" i="6"/>
  <c r="K22" i="6"/>
  <c r="K17" i="6"/>
  <c r="K16" i="6"/>
  <c r="K15" i="6"/>
  <c r="K14" i="6"/>
  <c r="K13" i="6"/>
  <c r="K12" i="6"/>
  <c r="K11" i="6"/>
  <c r="K10" i="6"/>
  <c r="F10" i="12"/>
  <c r="I50" i="2"/>
  <c r="I11" i="2"/>
  <c r="L11" i="2" s="1"/>
  <c r="I49" i="2"/>
  <c r="L49" i="2" s="1"/>
  <c r="I47" i="2"/>
  <c r="G9" i="2"/>
  <c r="S83" i="6" l="1"/>
  <c r="T95" i="6"/>
  <c r="V95" i="6" s="1"/>
  <c r="O80" i="14" s="1"/>
  <c r="R35" i="6"/>
  <c r="R36" i="6"/>
  <c r="S35" i="6"/>
  <c r="S36" i="6"/>
  <c r="O35" i="6"/>
  <c r="O36" i="6"/>
  <c r="P35" i="6"/>
  <c r="P36" i="6"/>
  <c r="Q35" i="6"/>
  <c r="Q36" i="6"/>
  <c r="I48" i="6"/>
  <c r="R48" i="6" s="1"/>
  <c r="R49" i="6"/>
  <c r="S78" i="6"/>
  <c r="S55" i="6"/>
  <c r="O78" i="6"/>
  <c r="O55" i="6"/>
  <c r="P78" i="6"/>
  <c r="P55" i="6"/>
  <c r="Q78" i="6"/>
  <c r="Q55" i="6"/>
  <c r="R78" i="6"/>
  <c r="R55" i="6"/>
  <c r="S79" i="6"/>
  <c r="S93" i="6"/>
  <c r="O80" i="6"/>
  <c r="R77" i="6"/>
  <c r="R79" i="6"/>
  <c r="R93" i="6"/>
  <c r="S77" i="6"/>
  <c r="Q76" i="6"/>
  <c r="E11" i="6"/>
  <c r="J14" i="2" s="1"/>
  <c r="L14" i="2" s="1"/>
  <c r="F76" i="6"/>
  <c r="E77" i="6"/>
  <c r="S9" i="6"/>
  <c r="R9" i="6"/>
  <c r="E9" i="6"/>
  <c r="AQ7" i="22"/>
  <c r="F71" i="22"/>
  <c r="I105" i="2"/>
  <c r="D33" i="22"/>
  <c r="Q88" i="6"/>
  <c r="BC4" i="22"/>
  <c r="BC8" i="22"/>
  <c r="O34" i="6"/>
  <c r="O54" i="6"/>
  <c r="O92" i="6"/>
  <c r="O94" i="6"/>
  <c r="O105" i="6"/>
  <c r="O106" i="6"/>
  <c r="O90" i="6"/>
  <c r="O87" i="6"/>
  <c r="O86" i="6"/>
  <c r="O53" i="6"/>
  <c r="R34" i="6"/>
  <c r="R54" i="6"/>
  <c r="R92" i="6"/>
  <c r="R94" i="6"/>
  <c r="R106" i="6"/>
  <c r="R105" i="6"/>
  <c r="R90" i="6"/>
  <c r="R87" i="6"/>
  <c r="R86" i="6"/>
  <c r="R53" i="6"/>
  <c r="C18" i="12"/>
  <c r="P34" i="6"/>
  <c r="P54" i="6"/>
  <c r="P92" i="6"/>
  <c r="P94" i="6"/>
  <c r="P106" i="6"/>
  <c r="P105" i="6"/>
  <c r="P90" i="6"/>
  <c r="P87" i="6"/>
  <c r="P86" i="6"/>
  <c r="P53" i="6"/>
  <c r="S34" i="6"/>
  <c r="S54" i="6"/>
  <c r="S92" i="6"/>
  <c r="S94" i="6"/>
  <c r="S106" i="6"/>
  <c r="S105" i="6"/>
  <c r="S90" i="6"/>
  <c r="S87" i="6"/>
  <c r="S86" i="6"/>
  <c r="S53" i="6"/>
  <c r="AY10" i="22"/>
  <c r="R89" i="6"/>
  <c r="Q34" i="6"/>
  <c r="Q54" i="6"/>
  <c r="Q92" i="6"/>
  <c r="Q94" i="6"/>
  <c r="Q106" i="6"/>
  <c r="Q105" i="6"/>
  <c r="Q90" i="6"/>
  <c r="Q87" i="6"/>
  <c r="Q86" i="6"/>
  <c r="Q53" i="6"/>
  <c r="E241" i="22"/>
  <c r="I9" i="2"/>
  <c r="G100" i="2"/>
  <c r="G107" i="2" s="1"/>
  <c r="L50" i="2"/>
  <c r="P50" i="2" s="1"/>
  <c r="J81" i="6"/>
  <c r="S81" i="6" s="1"/>
  <c r="S82" i="6"/>
  <c r="J88" i="6"/>
  <c r="S88" i="6" s="1"/>
  <c r="S89" i="6"/>
  <c r="F88" i="6"/>
  <c r="O88" i="6" s="1"/>
  <c r="E89" i="6"/>
  <c r="F8" i="6"/>
  <c r="H8" i="6"/>
  <c r="G8" i="6"/>
  <c r="AM5" i="22"/>
  <c r="D18" i="12"/>
  <c r="F33" i="22"/>
  <c r="S8" i="22"/>
  <c r="D89" i="22"/>
  <c r="S7" i="22"/>
  <c r="D127" i="22"/>
  <c r="G146" i="22"/>
  <c r="D184" i="22"/>
  <c r="D241" i="22"/>
  <c r="E108" i="22"/>
  <c r="E165" i="22"/>
  <c r="BG6" i="22"/>
  <c r="E203" i="22"/>
  <c r="AQ6" i="22"/>
  <c r="F298" i="22"/>
  <c r="O3" i="22"/>
  <c r="F127" i="22"/>
  <c r="E146" i="22"/>
  <c r="BG4" i="22"/>
  <c r="I63" i="2"/>
  <c r="E53" i="22"/>
  <c r="W10" i="22"/>
  <c r="AM6" i="22"/>
  <c r="AQ9" i="22"/>
  <c r="F241" i="22"/>
  <c r="E260" i="22"/>
  <c r="F279" i="22"/>
  <c r="S75" i="6"/>
  <c r="S71" i="6"/>
  <c r="S67" i="6"/>
  <c r="P66" i="6"/>
  <c r="P64" i="6"/>
  <c r="S61" i="6"/>
  <c r="P60" i="6"/>
  <c r="S57" i="6"/>
  <c r="P56" i="6"/>
  <c r="S50" i="6"/>
  <c r="P48" i="6"/>
  <c r="S43" i="6"/>
  <c r="P42" i="6"/>
  <c r="S39" i="6"/>
  <c r="P38" i="6"/>
  <c r="S32" i="6"/>
  <c r="P31" i="6"/>
  <c r="S28" i="6"/>
  <c r="P27" i="6"/>
  <c r="S24" i="6"/>
  <c r="P23" i="6"/>
  <c r="P17" i="6"/>
  <c r="S14" i="6"/>
  <c r="P13" i="6"/>
  <c r="S10" i="6"/>
  <c r="BB10" i="22"/>
  <c r="BG10" i="22" s="1"/>
  <c r="H107" i="2"/>
  <c r="H17" i="10"/>
  <c r="O4" i="22"/>
  <c r="AU4" i="22"/>
  <c r="AU8" i="22"/>
  <c r="O75" i="6"/>
  <c r="R72" i="6"/>
  <c r="O71" i="6"/>
  <c r="Q69" i="6"/>
  <c r="R68" i="6"/>
  <c r="O67" i="6"/>
  <c r="Q65" i="6"/>
  <c r="Q63" i="6"/>
  <c r="R62" i="6"/>
  <c r="O61" i="6"/>
  <c r="Q59" i="6"/>
  <c r="R58" i="6"/>
  <c r="O57" i="6"/>
  <c r="Q52" i="6"/>
  <c r="R51" i="6"/>
  <c r="O50" i="6"/>
  <c r="Q47" i="6"/>
  <c r="Q41" i="6"/>
  <c r="R40" i="6"/>
  <c r="O39" i="6"/>
  <c r="Q37" i="6"/>
  <c r="R33" i="6"/>
  <c r="O32" i="6"/>
  <c r="Q30" i="6"/>
  <c r="R29" i="6"/>
  <c r="O28" i="6"/>
  <c r="Q26" i="6"/>
  <c r="R25" i="6"/>
  <c r="O24" i="6"/>
  <c r="Q22" i="6"/>
  <c r="S19" i="6"/>
  <c r="Q16" i="6"/>
  <c r="O14" i="6"/>
  <c r="Q12" i="6"/>
  <c r="R11" i="6"/>
  <c r="O10" i="6"/>
  <c r="D298" i="22"/>
  <c r="F317" i="22"/>
  <c r="G89" i="22"/>
  <c r="D203" i="22"/>
  <c r="F222" i="22"/>
  <c r="AY5" i="22"/>
  <c r="AY9" i="22"/>
  <c r="G279" i="22"/>
  <c r="S104" i="6"/>
  <c r="P103" i="6"/>
  <c r="Q102" i="6"/>
  <c r="R101" i="6"/>
  <c r="S100" i="6"/>
  <c r="O100" i="6"/>
  <c r="Q99" i="6"/>
  <c r="R98" i="6"/>
  <c r="S97" i="6"/>
  <c r="O97" i="6"/>
  <c r="S85" i="6"/>
  <c r="R83" i="6"/>
  <c r="O81" i="6"/>
  <c r="BG8" i="22"/>
  <c r="B54" i="11"/>
  <c r="AQ4" i="22"/>
  <c r="AU6" i="22"/>
  <c r="F11" i="12"/>
  <c r="F15" i="12" s="1"/>
  <c r="F18" i="12" s="1"/>
  <c r="F53" i="22"/>
  <c r="I53" i="22" s="1"/>
  <c r="D71" i="22"/>
  <c r="H71" i="22"/>
  <c r="E89" i="22"/>
  <c r="D108" i="22"/>
  <c r="F146" i="22"/>
  <c r="D165" i="22"/>
  <c r="AI6" i="22"/>
  <c r="AM8" i="22"/>
  <c r="D222" i="22"/>
  <c r="D260" i="22"/>
  <c r="BB3" i="22"/>
  <c r="BG3" i="22" s="1"/>
  <c r="P49" i="2"/>
  <c r="B56" i="11"/>
  <c r="B57" i="11" s="1"/>
  <c r="R46" i="6"/>
  <c r="BC7" i="22"/>
  <c r="E33" i="22"/>
  <c r="E184" i="22" s="1"/>
  <c r="J11" i="22"/>
  <c r="G71" i="22"/>
  <c r="O6" i="22"/>
  <c r="F89" i="22"/>
  <c r="F108" i="22"/>
  <c r="C107" i="22"/>
  <c r="E127" i="22"/>
  <c r="W8" i="22"/>
  <c r="D146" i="22"/>
  <c r="H146" i="22"/>
  <c r="AA4" i="22"/>
  <c r="F165" i="22"/>
  <c r="AI7" i="22"/>
  <c r="C183" i="22"/>
  <c r="G184" i="22"/>
  <c r="AI3" i="22"/>
  <c r="F203" i="22"/>
  <c r="AQ5" i="22"/>
  <c r="AM7" i="22"/>
  <c r="AM9" i="22"/>
  <c r="E222" i="22"/>
  <c r="F260" i="22"/>
  <c r="D279" i="22"/>
  <c r="H279" i="22"/>
  <c r="R104" i="6"/>
  <c r="S103" i="6"/>
  <c r="O103" i="6"/>
  <c r="E298" i="22"/>
  <c r="G317" i="22"/>
  <c r="H33" i="22"/>
  <c r="G108" i="22"/>
  <c r="G165" i="22"/>
  <c r="AI4" i="22"/>
  <c r="AI8" i="22"/>
  <c r="H184" i="22"/>
  <c r="G203" i="22"/>
  <c r="AQ8" i="22"/>
  <c r="G260" i="22"/>
  <c r="AY7" i="22"/>
  <c r="E279" i="22"/>
  <c r="AX11" i="22"/>
  <c r="Q104" i="6"/>
  <c r="R103" i="6"/>
  <c r="S102" i="6"/>
  <c r="O102" i="6"/>
  <c r="P101" i="6"/>
  <c r="Q100" i="6"/>
  <c r="S99" i="6"/>
  <c r="O99" i="6"/>
  <c r="P98" i="6"/>
  <c r="Q97" i="6"/>
  <c r="R96" i="6"/>
  <c r="P88" i="6"/>
  <c r="Q85" i="6"/>
  <c r="R84" i="6"/>
  <c r="P83" i="6"/>
  <c r="R80" i="6"/>
  <c r="Q75" i="6"/>
  <c r="R74" i="6"/>
  <c r="O73" i="6"/>
  <c r="P72" i="6"/>
  <c r="Q71" i="6"/>
  <c r="R70" i="6"/>
  <c r="D317" i="22"/>
  <c r="H317" i="22"/>
  <c r="S4" i="22"/>
  <c r="H127" i="22"/>
  <c r="H222" i="22"/>
  <c r="H241" i="22"/>
  <c r="R21" i="6"/>
  <c r="H298" i="22"/>
  <c r="G33" i="22"/>
  <c r="C11" i="22"/>
  <c r="E71" i="22"/>
  <c r="H89" i="22"/>
  <c r="O8" i="22"/>
  <c r="H108" i="22"/>
  <c r="G127" i="22"/>
  <c r="W6" i="22"/>
  <c r="H165" i="22"/>
  <c r="G222" i="22"/>
  <c r="AM10" i="22"/>
  <c r="C240" i="22"/>
  <c r="G241" i="22"/>
  <c r="H260" i="22"/>
  <c r="AU5" i="22"/>
  <c r="AU7" i="22"/>
  <c r="AU9" i="22"/>
  <c r="AY6" i="22"/>
  <c r="P104" i="6"/>
  <c r="Q103" i="6"/>
  <c r="R102" i="6"/>
  <c r="S101" i="6"/>
  <c r="O101" i="6"/>
  <c r="P100" i="6"/>
  <c r="R99" i="6"/>
  <c r="S98" i="6"/>
  <c r="P97" i="6"/>
  <c r="Q96" i="6"/>
  <c r="P85" i="6"/>
  <c r="Q84" i="6"/>
  <c r="O83" i="6"/>
  <c r="P81" i="6"/>
  <c r="Q80" i="6"/>
  <c r="I76" i="6"/>
  <c r="R76" i="6" s="1"/>
  <c r="Q74" i="6"/>
  <c r="R73" i="6"/>
  <c r="S72" i="6"/>
  <c r="O72" i="6"/>
  <c r="P71" i="6"/>
  <c r="C297" i="22"/>
  <c r="G298" i="22"/>
  <c r="E317" i="22"/>
  <c r="S69" i="6"/>
  <c r="O69" i="6"/>
  <c r="P68" i="6"/>
  <c r="Q67" i="6"/>
  <c r="R66" i="6"/>
  <c r="S65" i="6"/>
  <c r="R64" i="6"/>
  <c r="S63" i="6"/>
  <c r="O63" i="6"/>
  <c r="P62" i="6"/>
  <c r="Q61" i="6"/>
  <c r="R60" i="6"/>
  <c r="S59" i="6"/>
  <c r="O59" i="6"/>
  <c r="P58" i="6"/>
  <c r="Q57" i="6"/>
  <c r="R56" i="6"/>
  <c r="S52" i="6"/>
  <c r="O52" i="6"/>
  <c r="P51" i="6"/>
  <c r="Q50" i="6"/>
  <c r="S47" i="6"/>
  <c r="O47" i="6"/>
  <c r="P45" i="6"/>
  <c r="Q43" i="6"/>
  <c r="R42" i="6"/>
  <c r="S41" i="6"/>
  <c r="O41" i="6"/>
  <c r="P40" i="6"/>
  <c r="Q39" i="6"/>
  <c r="R38" i="6"/>
  <c r="S37" i="6"/>
  <c r="O37" i="6"/>
  <c r="P33" i="6"/>
  <c r="Q32" i="6"/>
  <c r="R31" i="6"/>
  <c r="S30" i="6"/>
  <c r="O30" i="6"/>
  <c r="P29" i="6"/>
  <c r="Q28" i="6"/>
  <c r="R27" i="6"/>
  <c r="S26" i="6"/>
  <c r="O26" i="6"/>
  <c r="Q24" i="6"/>
  <c r="R23" i="6"/>
  <c r="S22" i="6"/>
  <c r="O22" i="6"/>
  <c r="P20" i="6"/>
  <c r="Q18" i="6"/>
  <c r="R17" i="6"/>
  <c r="S16" i="6"/>
  <c r="O16" i="6"/>
  <c r="P15" i="6"/>
  <c r="Q14" i="6"/>
  <c r="R13" i="6"/>
  <c r="S12" i="6"/>
  <c r="O12" i="6"/>
  <c r="P11" i="6"/>
  <c r="Q10" i="6"/>
  <c r="BG9" i="22"/>
  <c r="Q70" i="6"/>
  <c r="R69" i="6"/>
  <c r="S68" i="6"/>
  <c r="O68" i="6"/>
  <c r="Q66" i="6"/>
  <c r="R65" i="6"/>
  <c r="Q64" i="6"/>
  <c r="R63" i="6"/>
  <c r="S62" i="6"/>
  <c r="P61" i="6"/>
  <c r="Q60" i="6"/>
  <c r="R59" i="6"/>
  <c r="S58" i="6"/>
  <c r="O58" i="6"/>
  <c r="P57" i="6"/>
  <c r="Q56" i="6"/>
  <c r="R52" i="6"/>
  <c r="S51" i="6"/>
  <c r="O51" i="6"/>
  <c r="P50" i="6"/>
  <c r="Q48" i="6"/>
  <c r="R47" i="6"/>
  <c r="S45" i="6"/>
  <c r="O45" i="6"/>
  <c r="P43" i="6"/>
  <c r="Q42" i="6"/>
  <c r="R41" i="6"/>
  <c r="S40" i="6"/>
  <c r="P39" i="6"/>
  <c r="Q38" i="6"/>
  <c r="R37" i="6"/>
  <c r="S33" i="6"/>
  <c r="O33" i="6"/>
  <c r="P32" i="6"/>
  <c r="R30" i="6"/>
  <c r="S29" i="6"/>
  <c r="O29" i="6"/>
  <c r="P28" i="6"/>
  <c r="Q27" i="6"/>
  <c r="R26" i="6"/>
  <c r="S25" i="6"/>
  <c r="O25" i="6"/>
  <c r="P24" i="6"/>
  <c r="Q23" i="6"/>
  <c r="R22" i="6"/>
  <c r="S20" i="6"/>
  <c r="O20" i="6"/>
  <c r="P18" i="6"/>
  <c r="Q17" i="6"/>
  <c r="R16" i="6"/>
  <c r="S15" i="6"/>
  <c r="O15" i="6"/>
  <c r="P14" i="6"/>
  <c r="Q13" i="6"/>
  <c r="R12" i="6"/>
  <c r="S11" i="6"/>
  <c r="O11" i="6"/>
  <c r="P10" i="6"/>
  <c r="P102" i="6"/>
  <c r="Q101" i="6"/>
  <c r="R100" i="6"/>
  <c r="P99" i="6"/>
  <c r="Q98" i="6"/>
  <c r="R97" i="6"/>
  <c r="S96" i="6"/>
  <c r="O96" i="6"/>
  <c r="R85" i="6"/>
  <c r="S84" i="6"/>
  <c r="O84" i="6"/>
  <c r="Q83" i="6"/>
  <c r="S80" i="6"/>
  <c r="R75" i="6"/>
  <c r="S74" i="6"/>
  <c r="O74" i="6"/>
  <c r="Q72" i="6"/>
  <c r="R71" i="6"/>
  <c r="S70" i="6"/>
  <c r="O70" i="6"/>
  <c r="P69" i="6"/>
  <c r="Q68" i="6"/>
  <c r="R67" i="6"/>
  <c r="S66" i="6"/>
  <c r="P65" i="6"/>
  <c r="S64" i="6"/>
  <c r="O64" i="6"/>
  <c r="P63" i="6"/>
  <c r="Q62" i="6"/>
  <c r="R61" i="6"/>
  <c r="S60" i="6"/>
  <c r="O60" i="6"/>
  <c r="P59" i="6"/>
  <c r="Q58" i="6"/>
  <c r="R57" i="6"/>
  <c r="S56" i="6"/>
  <c r="O56" i="6"/>
  <c r="P52" i="6"/>
  <c r="Q51" i="6"/>
  <c r="R50" i="6"/>
  <c r="P47" i="6"/>
  <c r="S42" i="6"/>
  <c r="O42" i="6"/>
  <c r="P41" i="6"/>
  <c r="Q40" i="6"/>
  <c r="R39" i="6"/>
  <c r="S38" i="6"/>
  <c r="O38" i="6"/>
  <c r="P37" i="6"/>
  <c r="Q33" i="6"/>
  <c r="R32" i="6"/>
  <c r="S31" i="6"/>
  <c r="O31" i="6"/>
  <c r="Q29" i="6"/>
  <c r="R28" i="6"/>
  <c r="S27" i="6"/>
  <c r="O27" i="6"/>
  <c r="P26" i="6"/>
  <c r="Q25" i="6"/>
  <c r="R24" i="6"/>
  <c r="S23" i="6"/>
  <c r="O23" i="6"/>
  <c r="P22" i="6"/>
  <c r="S17" i="6"/>
  <c r="O17" i="6"/>
  <c r="P16" i="6"/>
  <c r="Q15" i="6"/>
  <c r="R14" i="6"/>
  <c r="S13" i="6"/>
  <c r="O13" i="6"/>
  <c r="P12" i="6"/>
  <c r="Q11" i="6"/>
  <c r="R10" i="6"/>
  <c r="S3" i="22"/>
  <c r="C145" i="22"/>
  <c r="F184" i="22"/>
  <c r="S6" i="22"/>
  <c r="O10" i="22"/>
  <c r="R11" i="22"/>
  <c r="W7" i="22"/>
  <c r="AA7" i="22"/>
  <c r="C202" i="22"/>
  <c r="AP11" i="22"/>
  <c r="C32" i="22"/>
  <c r="S9" i="22"/>
  <c r="W4" i="22"/>
  <c r="AE7" i="22"/>
  <c r="K11" i="22"/>
  <c r="K2" i="22" s="1"/>
  <c r="AQ10" i="22"/>
  <c r="BC6" i="22"/>
  <c r="G3" i="22"/>
  <c r="G11" i="22" s="1"/>
  <c r="G2" i="22" s="1"/>
  <c r="N11" i="22"/>
  <c r="S10" i="22"/>
  <c r="C164" i="22"/>
  <c r="AH11" i="22"/>
  <c r="C259" i="22"/>
  <c r="AU3" i="22"/>
  <c r="AY4" i="22"/>
  <c r="AY8" i="22"/>
  <c r="BC5" i="22"/>
  <c r="BC9" i="22"/>
  <c r="O5" i="22"/>
  <c r="O7" i="22"/>
  <c r="S5" i="22"/>
  <c r="W9" i="22"/>
  <c r="AA10" i="22"/>
  <c r="W3" i="22"/>
  <c r="AA6" i="22"/>
  <c r="AI10" i="22"/>
  <c r="C221" i="22"/>
  <c r="AT11" i="22"/>
  <c r="AQ3" i="22"/>
  <c r="BF11" i="22"/>
  <c r="BG7" i="22"/>
  <c r="W5" i="22"/>
  <c r="AA5" i="22"/>
  <c r="AI9" i="22"/>
  <c r="AE3" i="22"/>
  <c r="H203" i="22"/>
  <c r="C278" i="22"/>
  <c r="J17" i="15"/>
  <c r="J16" i="15"/>
  <c r="J17" i="20"/>
  <c r="J16" i="20"/>
  <c r="E10" i="6"/>
  <c r="J13" i="2" s="1"/>
  <c r="L13" i="2" s="1"/>
  <c r="E66" i="6"/>
  <c r="J64" i="2" s="1"/>
  <c r="L64" i="2" s="1"/>
  <c r="E16" i="6"/>
  <c r="J19" i="2" s="1"/>
  <c r="L19" i="2" s="1"/>
  <c r="E28" i="6"/>
  <c r="J29" i="2" s="1"/>
  <c r="L29" i="2" s="1"/>
  <c r="O66" i="6"/>
  <c r="S46" i="6"/>
  <c r="S21" i="6"/>
  <c r="E58" i="6"/>
  <c r="J56" i="2" s="1"/>
  <c r="L56" i="2" s="1"/>
  <c r="E39" i="6"/>
  <c r="J40" i="2" s="1"/>
  <c r="L40" i="2" s="1"/>
  <c r="E100" i="6"/>
  <c r="J92" i="2" s="1"/>
  <c r="L92" i="2" s="1"/>
  <c r="E49" i="6"/>
  <c r="E50" i="6"/>
  <c r="J47" i="2" s="1"/>
  <c r="E83" i="6"/>
  <c r="J78" i="2" s="1"/>
  <c r="L78" i="2" s="1"/>
  <c r="E32" i="6"/>
  <c r="J33" i="2" s="1"/>
  <c r="L33" i="2" s="1"/>
  <c r="I20" i="6"/>
  <c r="R20" i="6" s="1"/>
  <c r="E75" i="6"/>
  <c r="J73" i="2" s="1"/>
  <c r="L73" i="2" s="1"/>
  <c r="E62" i="6"/>
  <c r="J60" i="2" s="1"/>
  <c r="L60" i="2" s="1"/>
  <c r="E33" i="6"/>
  <c r="J34" i="2" s="1"/>
  <c r="L34" i="2" s="1"/>
  <c r="E24" i="6"/>
  <c r="J25" i="2" s="1"/>
  <c r="L25" i="2" s="1"/>
  <c r="E60" i="6"/>
  <c r="J58" i="2" s="1"/>
  <c r="L58" i="2" s="1"/>
  <c r="E40" i="6"/>
  <c r="E30" i="6"/>
  <c r="J31" i="2" s="1"/>
  <c r="L31" i="2" s="1"/>
  <c r="C9" i="18"/>
  <c r="F105" i="2"/>
  <c r="E80" i="6"/>
  <c r="J76" i="2" s="1"/>
  <c r="L76" i="2" s="1"/>
  <c r="C316" i="22"/>
  <c r="AA8" i="22"/>
  <c r="AE6" i="22"/>
  <c r="AM3" i="22"/>
  <c r="V11" i="22"/>
  <c r="Z11" i="22"/>
  <c r="AA3" i="22"/>
  <c r="AE5" i="22"/>
  <c r="AL11" i="22"/>
  <c r="AE4" i="22"/>
  <c r="AE8" i="22"/>
  <c r="AE10" i="22"/>
  <c r="AY3" i="22"/>
  <c r="AD11" i="22"/>
  <c r="AE9" i="22"/>
  <c r="AU10" i="22"/>
  <c r="J18" i="6"/>
  <c r="S18" i="6" s="1"/>
  <c r="S44" i="6"/>
  <c r="E19" i="6"/>
  <c r="I45" i="6"/>
  <c r="R45" i="6" s="1"/>
  <c r="E17" i="6"/>
  <c r="J20" i="2" s="1"/>
  <c r="L20" i="2" s="1"/>
  <c r="E14" i="6"/>
  <c r="J17" i="2" s="1"/>
  <c r="E73" i="6"/>
  <c r="E29" i="6"/>
  <c r="J30" i="2" s="1"/>
  <c r="L30" i="2" s="1"/>
  <c r="E42" i="6"/>
  <c r="J42" i="2" s="1"/>
  <c r="L42" i="2" s="1"/>
  <c r="E52" i="6"/>
  <c r="E97" i="6"/>
  <c r="J89" i="2" s="1"/>
  <c r="L89" i="2" s="1"/>
  <c r="E96" i="6"/>
  <c r="J88" i="2" s="1"/>
  <c r="L88" i="2" s="1"/>
  <c r="P80" i="6"/>
  <c r="P75" i="6"/>
  <c r="P73" i="6"/>
  <c r="O62" i="6"/>
  <c r="O40" i="6"/>
  <c r="P30" i="6"/>
  <c r="E13" i="6"/>
  <c r="J16" i="2" s="1"/>
  <c r="L16" i="2" s="1"/>
  <c r="E12" i="6"/>
  <c r="J15" i="2" s="1"/>
  <c r="L15" i="2" s="1"/>
  <c r="E47" i="6"/>
  <c r="J45" i="2" s="1"/>
  <c r="L45" i="2" s="1"/>
  <c r="E23" i="6"/>
  <c r="J24" i="2" s="1"/>
  <c r="L24" i="2" s="1"/>
  <c r="E61" i="6"/>
  <c r="J59" i="2" s="1"/>
  <c r="L59" i="2" s="1"/>
  <c r="E103" i="6"/>
  <c r="J95" i="2" s="1"/>
  <c r="L95" i="2" s="1"/>
  <c r="E22" i="6"/>
  <c r="J23" i="2" s="1"/>
  <c r="L23" i="2" s="1"/>
  <c r="E26" i="6"/>
  <c r="J27" i="2" s="1"/>
  <c r="L27" i="2" s="1"/>
  <c r="E37" i="6"/>
  <c r="J38" i="2" s="1"/>
  <c r="L38" i="2" s="1"/>
  <c r="E41" i="6"/>
  <c r="J41" i="2" s="1"/>
  <c r="L41" i="2" s="1"/>
  <c r="E68" i="6"/>
  <c r="J66" i="2" s="1"/>
  <c r="L66" i="2" s="1"/>
  <c r="E90" i="6"/>
  <c r="J84" i="2" s="1"/>
  <c r="L84" i="2" s="1"/>
  <c r="E56" i="6"/>
  <c r="J54" i="2" s="1"/>
  <c r="L54" i="2" s="1"/>
  <c r="L108" i="6"/>
  <c r="E72" i="6"/>
  <c r="J70" i="2" s="1"/>
  <c r="L70" i="2" s="1"/>
  <c r="E84" i="6"/>
  <c r="J79" i="2" s="1"/>
  <c r="L79" i="2" s="1"/>
  <c r="F100" i="2"/>
  <c r="O104" i="6"/>
  <c r="E104" i="6"/>
  <c r="R82" i="6"/>
  <c r="I81" i="6"/>
  <c r="R81" i="6" s="1"/>
  <c r="H45" i="6"/>
  <c r="E46" i="6"/>
  <c r="R44" i="6"/>
  <c r="I43" i="6"/>
  <c r="R43" i="6" s="1"/>
  <c r="J76" i="6"/>
  <c r="S76" i="6" s="1"/>
  <c r="Q31" i="6"/>
  <c r="E31" i="6"/>
  <c r="J32" i="2" s="1"/>
  <c r="L32" i="2" s="1"/>
  <c r="G111" i="6"/>
  <c r="G76" i="6"/>
  <c r="P76" i="6" s="1"/>
  <c r="P25" i="6"/>
  <c r="E25" i="6"/>
  <c r="J26" i="2" s="1"/>
  <c r="L26" i="2" s="1"/>
  <c r="K108" i="6"/>
  <c r="E69" i="6"/>
  <c r="J67" i="2" s="1"/>
  <c r="L67" i="2" s="1"/>
  <c r="E38" i="6"/>
  <c r="J39" i="2" s="1"/>
  <c r="L39" i="2" s="1"/>
  <c r="E64" i="6"/>
  <c r="J62" i="2" s="1"/>
  <c r="L62" i="2" s="1"/>
  <c r="H111" i="6"/>
  <c r="E67" i="6"/>
  <c r="J65" i="2" s="1"/>
  <c r="L65" i="2" s="1"/>
  <c r="P67" i="6"/>
  <c r="R15" i="6"/>
  <c r="E15" i="6"/>
  <c r="J18" i="2" s="1"/>
  <c r="L18" i="2" s="1"/>
  <c r="P70" i="6"/>
  <c r="E70" i="6"/>
  <c r="J68" i="2" s="1"/>
  <c r="L68" i="2" s="1"/>
  <c r="H20" i="6"/>
  <c r="E21" i="6"/>
  <c r="R19" i="6"/>
  <c r="I18" i="6"/>
  <c r="R18" i="6" s="1"/>
  <c r="M108" i="6"/>
  <c r="I88" i="6"/>
  <c r="R88" i="6" s="1"/>
  <c r="I111" i="6"/>
  <c r="P74" i="6"/>
  <c r="E74" i="6"/>
  <c r="J72" i="2" s="1"/>
  <c r="L72" i="2" s="1"/>
  <c r="O85" i="6"/>
  <c r="E85" i="6"/>
  <c r="J80" i="2" s="1"/>
  <c r="L80" i="2" s="1"/>
  <c r="E65" i="6"/>
  <c r="J63" i="2" s="1"/>
  <c r="O65" i="6"/>
  <c r="J48" i="6"/>
  <c r="S48" i="6" s="1"/>
  <c r="S49" i="6"/>
  <c r="J8" i="6"/>
  <c r="E98" i="6"/>
  <c r="J90" i="2" s="1"/>
  <c r="L90" i="2" s="1"/>
  <c r="E27" i="6"/>
  <c r="J28" i="2" s="1"/>
  <c r="L28" i="2" s="1"/>
  <c r="E51" i="6"/>
  <c r="J48" i="2" s="1"/>
  <c r="L48" i="2" s="1"/>
  <c r="E71" i="6"/>
  <c r="J69" i="2" s="1"/>
  <c r="L69" i="2" s="1"/>
  <c r="E99" i="6"/>
  <c r="J91" i="2" s="1"/>
  <c r="L91" i="2" s="1"/>
  <c r="F111" i="6"/>
  <c r="E101" i="6"/>
  <c r="J93" i="2" s="1"/>
  <c r="L93" i="2" s="1"/>
  <c r="O98" i="6"/>
  <c r="P96" i="6"/>
  <c r="J111" i="6"/>
  <c r="P84" i="6"/>
  <c r="S73" i="6"/>
  <c r="Q73" i="6"/>
  <c r="E82" i="6"/>
  <c r="H81" i="6"/>
  <c r="O48" i="6"/>
  <c r="O43" i="6"/>
  <c r="O18" i="6"/>
  <c r="E102" i="6"/>
  <c r="J94" i="2" s="1"/>
  <c r="L94" i="2" s="1"/>
  <c r="E59" i="6"/>
  <c r="J57" i="2" s="1"/>
  <c r="L57" i="2" s="1"/>
  <c r="E63" i="6"/>
  <c r="J61" i="2" s="1"/>
  <c r="L61" i="2" s="1"/>
  <c r="E44" i="6"/>
  <c r="E57" i="6"/>
  <c r="J55" i="2" s="1"/>
  <c r="L55" i="2" s="1"/>
  <c r="I8" i="6"/>
  <c r="J96" i="2" l="1"/>
  <c r="L96" i="2" s="1"/>
  <c r="P96" i="2" s="1"/>
  <c r="L80" i="14"/>
  <c r="K164" i="14" s="1"/>
  <c r="K80" i="14"/>
  <c r="P80" i="14"/>
  <c r="Q80" i="14" s="1"/>
  <c r="T35" i="6"/>
  <c r="V35" i="6" s="1"/>
  <c r="O32" i="14" s="1"/>
  <c r="L32" i="14" s="1"/>
  <c r="K116" i="14" s="1"/>
  <c r="T36" i="6"/>
  <c r="V36" i="6" s="1"/>
  <c r="O33" i="14" s="1"/>
  <c r="F107" i="2"/>
  <c r="O8" i="6"/>
  <c r="L63" i="2"/>
  <c r="P63" i="2" s="1"/>
  <c r="P8" i="6"/>
  <c r="T78" i="6"/>
  <c r="T79" i="6"/>
  <c r="T55" i="6"/>
  <c r="V55" i="6" s="1"/>
  <c r="O46" i="14" s="1"/>
  <c r="T93" i="6"/>
  <c r="E111" i="6"/>
  <c r="T85" i="6"/>
  <c r="V85" i="6" s="1"/>
  <c r="O73" i="14" s="1"/>
  <c r="V111" i="6"/>
  <c r="U112" i="6"/>
  <c r="T89" i="6"/>
  <c r="I146" i="22"/>
  <c r="Y2" i="22" s="1"/>
  <c r="Y11" i="22" s="1"/>
  <c r="O76" i="6"/>
  <c r="E76" i="6"/>
  <c r="J74" i="2" s="1"/>
  <c r="L74" i="2" s="1"/>
  <c r="T9" i="6"/>
  <c r="E8" i="6"/>
  <c r="BC10" i="22"/>
  <c r="G11" i="12"/>
  <c r="G15" i="12" s="1"/>
  <c r="H11" i="12" s="1"/>
  <c r="H15" i="12" s="1"/>
  <c r="T34" i="6"/>
  <c r="V34" i="6" s="1"/>
  <c r="O31" i="14" s="1"/>
  <c r="T87" i="6"/>
  <c r="V87" i="6" s="1"/>
  <c r="O75" i="14" s="1"/>
  <c r="K75" i="14" s="1"/>
  <c r="I71" i="22"/>
  <c r="I2" i="22" s="1"/>
  <c r="I11" i="22" s="1"/>
  <c r="T94" i="6"/>
  <c r="V94" i="6" s="1"/>
  <c r="O79" i="14" s="1"/>
  <c r="T105" i="6"/>
  <c r="V105" i="6" s="1"/>
  <c r="O90" i="14" s="1"/>
  <c r="T92" i="6"/>
  <c r="T53" i="6"/>
  <c r="V53" i="6" s="1"/>
  <c r="O44" i="14" s="1"/>
  <c r="T106" i="6"/>
  <c r="V106" i="6" s="1"/>
  <c r="O91" i="14" s="1"/>
  <c r="I89" i="22"/>
  <c r="M2" i="22" s="1"/>
  <c r="M11" i="22" s="1"/>
  <c r="I241" i="22"/>
  <c r="AO2" i="22" s="1"/>
  <c r="AO11" i="22" s="1"/>
  <c r="T54" i="6"/>
  <c r="V54" i="6" s="1"/>
  <c r="O45" i="14" s="1"/>
  <c r="T86" i="6"/>
  <c r="V86" i="6" s="1"/>
  <c r="O74" i="14" s="1"/>
  <c r="L9" i="2"/>
  <c r="I100" i="2"/>
  <c r="I107" i="2" s="1"/>
  <c r="Q8" i="6"/>
  <c r="J105" i="2"/>
  <c r="F108" i="6"/>
  <c r="F119" i="6" s="1"/>
  <c r="G108" i="6"/>
  <c r="G119" i="6" s="1"/>
  <c r="L47" i="2"/>
  <c r="P47" i="2" s="1"/>
  <c r="L17" i="2"/>
  <c r="P17" i="2" s="1"/>
  <c r="P55" i="2"/>
  <c r="BC3" i="22"/>
  <c r="BC11" i="22" s="1"/>
  <c r="BB11" i="22"/>
  <c r="I298" i="22"/>
  <c r="BA2" i="22" s="1"/>
  <c r="BA11" i="22" s="1"/>
  <c r="AM11" i="22"/>
  <c r="AM2" i="22" s="1"/>
  <c r="I317" i="22"/>
  <c r="BE2" i="22" s="1"/>
  <c r="BE11" i="22" s="1"/>
  <c r="I33" i="22"/>
  <c r="I279" i="22"/>
  <c r="AW2" i="22" s="1"/>
  <c r="AW11" i="22" s="1"/>
  <c r="I222" i="22"/>
  <c r="AK2" i="22" s="1"/>
  <c r="AK11" i="22" s="1"/>
  <c r="I108" i="22"/>
  <c r="Q2" i="22" s="1"/>
  <c r="Q11" i="22" s="1"/>
  <c r="I260" i="22"/>
  <c r="AS2" i="22" s="1"/>
  <c r="AS11" i="22" s="1"/>
  <c r="I127" i="22"/>
  <c r="U2" i="22" s="1"/>
  <c r="U11" i="22" s="1"/>
  <c r="T19" i="6"/>
  <c r="BG11" i="22"/>
  <c r="C10" i="18" s="1"/>
  <c r="D11" i="18" s="1"/>
  <c r="D12" i="18" s="1"/>
  <c r="I165" i="22"/>
  <c r="AC2" i="22" s="1"/>
  <c r="AC11" i="22" s="1"/>
  <c r="I184" i="22"/>
  <c r="T28" i="6"/>
  <c r="V28" i="6" s="1"/>
  <c r="T68" i="6"/>
  <c r="V68" i="6" s="1"/>
  <c r="O59" i="14" s="1"/>
  <c r="P61" i="2"/>
  <c r="P28" i="2"/>
  <c r="P72" i="2"/>
  <c r="P65" i="2"/>
  <c r="P62" i="2"/>
  <c r="P67" i="2"/>
  <c r="P66" i="2"/>
  <c r="P23" i="2"/>
  <c r="P45" i="2"/>
  <c r="P42" i="2"/>
  <c r="P20" i="2"/>
  <c r="P25" i="2"/>
  <c r="P40" i="2"/>
  <c r="P64" i="2"/>
  <c r="P57" i="2"/>
  <c r="P91" i="2"/>
  <c r="P18" i="2"/>
  <c r="P39" i="2"/>
  <c r="P41" i="2"/>
  <c r="P95" i="2"/>
  <c r="P15" i="2"/>
  <c r="P88" i="2"/>
  <c r="P30" i="2"/>
  <c r="P34" i="2"/>
  <c r="P33" i="2"/>
  <c r="P92" i="2"/>
  <c r="P56" i="2"/>
  <c r="P13" i="2"/>
  <c r="P69" i="2"/>
  <c r="P14" i="2"/>
  <c r="P80" i="2"/>
  <c r="P26" i="2"/>
  <c r="P70" i="2"/>
  <c r="P54" i="2"/>
  <c r="P38" i="2"/>
  <c r="P59" i="2"/>
  <c r="P16" i="2"/>
  <c r="P89" i="2"/>
  <c r="P76" i="2"/>
  <c r="P60" i="2"/>
  <c r="P78" i="2"/>
  <c r="P29" i="2"/>
  <c r="P94" i="2"/>
  <c r="P93" i="2"/>
  <c r="P48" i="2"/>
  <c r="P90" i="2"/>
  <c r="P68" i="2"/>
  <c r="P32" i="2"/>
  <c r="P79" i="2"/>
  <c r="P84" i="2"/>
  <c r="P27" i="2"/>
  <c r="P24" i="2"/>
  <c r="P31" i="2"/>
  <c r="P58" i="2"/>
  <c r="P73" i="2"/>
  <c r="P19" i="2"/>
  <c r="T97" i="6"/>
  <c r="V97" i="6" s="1"/>
  <c r="O82" i="14" s="1"/>
  <c r="L82" i="14" s="1"/>
  <c r="T90" i="6"/>
  <c r="V90" i="6" s="1"/>
  <c r="T14" i="6"/>
  <c r="V14" i="6" s="1"/>
  <c r="T17" i="6"/>
  <c r="V17" i="6" s="1"/>
  <c r="T41" i="6"/>
  <c r="V41" i="6" s="1"/>
  <c r="O37" i="14" s="1"/>
  <c r="T56" i="6"/>
  <c r="V56" i="6" s="1"/>
  <c r="O47" i="14" s="1"/>
  <c r="T46" i="6"/>
  <c r="T61" i="6"/>
  <c r="V61" i="6" s="1"/>
  <c r="O52" i="14" s="1"/>
  <c r="T70" i="6"/>
  <c r="V70" i="6" s="1"/>
  <c r="O61" i="14" s="1"/>
  <c r="T62" i="6"/>
  <c r="V62" i="6" s="1"/>
  <c r="O53" i="14" s="1"/>
  <c r="T12" i="6"/>
  <c r="V12" i="6" s="1"/>
  <c r="T32" i="6"/>
  <c r="V32" i="6" s="1"/>
  <c r="T38" i="6"/>
  <c r="V38" i="6" s="1"/>
  <c r="O35" i="14" s="1"/>
  <c r="T24" i="6"/>
  <c r="V24" i="6" s="1"/>
  <c r="T37" i="6"/>
  <c r="V37" i="6" s="1"/>
  <c r="T50" i="6"/>
  <c r="V50" i="6" s="1"/>
  <c r="T99" i="6"/>
  <c r="V99" i="6" s="1"/>
  <c r="O84" i="14" s="1"/>
  <c r="T77" i="6"/>
  <c r="T60" i="6"/>
  <c r="V60" i="6" s="1"/>
  <c r="O51" i="14" s="1"/>
  <c r="T15" i="6"/>
  <c r="V15" i="6" s="1"/>
  <c r="T30" i="6"/>
  <c r="V30" i="6" s="1"/>
  <c r="T23" i="6"/>
  <c r="V23" i="6" s="1"/>
  <c r="T27" i="6"/>
  <c r="V27" i="6" s="1"/>
  <c r="T59" i="6"/>
  <c r="V59" i="6" s="1"/>
  <c r="O50" i="14" s="1"/>
  <c r="T11" i="6"/>
  <c r="V11" i="6" s="1"/>
  <c r="T29" i="6"/>
  <c r="V29" i="6" s="1"/>
  <c r="T66" i="6"/>
  <c r="V66" i="6" s="1"/>
  <c r="O57" i="14" s="1"/>
  <c r="T101" i="6"/>
  <c r="V101" i="6" s="1"/>
  <c r="O86" i="14" s="1"/>
  <c r="T21" i="6"/>
  <c r="T96" i="6"/>
  <c r="V96" i="6" s="1"/>
  <c r="O81" i="14" s="1"/>
  <c r="L81" i="14" s="1"/>
  <c r="T31" i="6"/>
  <c r="V31" i="6" s="1"/>
  <c r="T104" i="6"/>
  <c r="V104" i="6" s="1"/>
  <c r="O89" i="14" s="1"/>
  <c r="T13" i="6"/>
  <c r="V13" i="6" s="1"/>
  <c r="T16" i="6"/>
  <c r="V16" i="6" s="1"/>
  <c r="T33" i="6"/>
  <c r="V33" i="6" s="1"/>
  <c r="T39" i="6"/>
  <c r="V39" i="6" s="1"/>
  <c r="O36" i="14" s="1"/>
  <c r="T52" i="6"/>
  <c r="V52" i="6" s="1"/>
  <c r="T10" i="6"/>
  <c r="V10" i="6" s="1"/>
  <c r="T42" i="6"/>
  <c r="V42" i="6" s="1"/>
  <c r="O38" i="14" s="1"/>
  <c r="T58" i="6"/>
  <c r="V58" i="6" s="1"/>
  <c r="O49" i="14" s="1"/>
  <c r="T69" i="6"/>
  <c r="V69" i="6" s="1"/>
  <c r="O60" i="14" s="1"/>
  <c r="T22" i="6"/>
  <c r="V22" i="6" s="1"/>
  <c r="T26" i="6"/>
  <c r="V26" i="6" s="1"/>
  <c r="T47" i="6"/>
  <c r="V47" i="6" s="1"/>
  <c r="O41" i="14" s="1"/>
  <c r="T51" i="6"/>
  <c r="V51" i="6" s="1"/>
  <c r="O43" i="14" s="1"/>
  <c r="T57" i="6"/>
  <c r="V57" i="6" s="1"/>
  <c r="O48" i="14" s="1"/>
  <c r="T63" i="6"/>
  <c r="V63" i="6" s="1"/>
  <c r="O54" i="14" s="1"/>
  <c r="T71" i="6"/>
  <c r="V71" i="6" s="1"/>
  <c r="O62" i="14" s="1"/>
  <c r="T100" i="6"/>
  <c r="V100" i="6" s="1"/>
  <c r="O85" i="14" s="1"/>
  <c r="T103" i="6"/>
  <c r="V103" i="6" s="1"/>
  <c r="O88" i="14" s="1"/>
  <c r="T72" i="6"/>
  <c r="V72" i="6" s="1"/>
  <c r="O63" i="14" s="1"/>
  <c r="T102" i="6"/>
  <c r="V102" i="6" s="1"/>
  <c r="O87" i="14" s="1"/>
  <c r="T84" i="6"/>
  <c r="V84" i="6" s="1"/>
  <c r="O72" i="14" s="1"/>
  <c r="T98" i="6"/>
  <c r="V98" i="6" s="1"/>
  <c r="O83" i="14" s="1"/>
  <c r="L83" i="14" s="1"/>
  <c r="T40" i="6"/>
  <c r="V40" i="6" s="1"/>
  <c r="T65" i="6"/>
  <c r="V65" i="6" s="1"/>
  <c r="O56" i="14" s="1"/>
  <c r="J18" i="15"/>
  <c r="T83" i="6" s="1"/>
  <c r="AI11" i="22"/>
  <c r="AI2" i="22" s="1"/>
  <c r="T74" i="6"/>
  <c r="V74" i="6" s="1"/>
  <c r="T75" i="6"/>
  <c r="V75" i="6" s="1"/>
  <c r="O66" i="14" s="1"/>
  <c r="J18" i="20"/>
  <c r="T64" i="6" s="1"/>
  <c r="V64" i="6" s="1"/>
  <c r="O55" i="14" s="1"/>
  <c r="AQ11" i="22"/>
  <c r="AQ2" i="22" s="1"/>
  <c r="T67" i="6"/>
  <c r="V67" i="6" s="1"/>
  <c r="O58" i="14" s="1"/>
  <c r="T25" i="6"/>
  <c r="V25" i="6" s="1"/>
  <c r="T80" i="6"/>
  <c r="V80" i="6" s="1"/>
  <c r="O69" i="14" s="1"/>
  <c r="I203" i="22"/>
  <c r="AG2" i="22" s="1"/>
  <c r="AG11" i="22" s="1"/>
  <c r="S11" i="22"/>
  <c r="S2" i="22" s="1"/>
  <c r="W11" i="22"/>
  <c r="W2" i="22" s="1"/>
  <c r="O11" i="22"/>
  <c r="O2" i="22" s="1"/>
  <c r="AA11" i="22"/>
  <c r="AA2" i="22" s="1"/>
  <c r="AU11" i="22"/>
  <c r="AU2" i="22" s="1"/>
  <c r="AE11" i="22"/>
  <c r="AE2" i="22" s="1"/>
  <c r="AY11" i="22"/>
  <c r="AY2" i="22" s="1"/>
  <c r="C12" i="18"/>
  <c r="D14" i="18" s="1"/>
  <c r="L120" i="6"/>
  <c r="T49" i="6"/>
  <c r="T82" i="6"/>
  <c r="T48" i="6"/>
  <c r="E18" i="6"/>
  <c r="J21" i="2" s="1"/>
  <c r="L21" i="2" s="1"/>
  <c r="T44" i="6"/>
  <c r="J71" i="2"/>
  <c r="L71" i="2" s="1"/>
  <c r="T43" i="6"/>
  <c r="E43" i="6"/>
  <c r="S8" i="6"/>
  <c r="S108" i="6" s="1"/>
  <c r="J108" i="6"/>
  <c r="J119" i="6" s="1"/>
  <c r="R8" i="6"/>
  <c r="I108" i="6"/>
  <c r="I119" i="6" s="1"/>
  <c r="S111" i="6"/>
  <c r="T18" i="6"/>
  <c r="E48" i="6"/>
  <c r="J46" i="2" s="1"/>
  <c r="L46" i="2" s="1"/>
  <c r="T73" i="6"/>
  <c r="T88" i="6"/>
  <c r="Q81" i="6"/>
  <c r="T81" i="6" s="1"/>
  <c r="E81" i="6"/>
  <c r="J77" i="2" s="1"/>
  <c r="L77" i="2" s="1"/>
  <c r="Q20" i="6"/>
  <c r="H108" i="6"/>
  <c r="H119" i="6" s="1"/>
  <c r="E20" i="6"/>
  <c r="J22" i="2" s="1"/>
  <c r="L22" i="2" s="1"/>
  <c r="Q45" i="6"/>
  <c r="T45" i="6" s="1"/>
  <c r="E45" i="6"/>
  <c r="J44" i="2" s="1"/>
  <c r="L44" i="2" s="1"/>
  <c r="R111" i="6"/>
  <c r="E88" i="6"/>
  <c r="J83" i="2" s="1"/>
  <c r="L83" i="2" s="1"/>
  <c r="P32" i="14" l="1"/>
  <c r="Q32" i="14" s="1"/>
  <c r="O76" i="14"/>
  <c r="R80" i="14"/>
  <c r="L164" i="14"/>
  <c r="K32" i="14"/>
  <c r="L116" i="14" s="1"/>
  <c r="P33" i="14"/>
  <c r="Q33" i="14" s="1"/>
  <c r="K33" i="14"/>
  <c r="L33" i="14"/>
  <c r="K117" i="14" s="1"/>
  <c r="V78" i="6"/>
  <c r="O68" i="14" s="1"/>
  <c r="K68" i="14" s="1"/>
  <c r="L152" i="14" s="1"/>
  <c r="V92" i="6"/>
  <c r="O78" i="14" s="1"/>
  <c r="K46" i="14"/>
  <c r="P46" i="14"/>
  <c r="Q46" i="14" s="1"/>
  <c r="L46" i="14"/>
  <c r="K130" i="14" s="1"/>
  <c r="V81" i="6"/>
  <c r="O108" i="6"/>
  <c r="O112" i="6" s="1"/>
  <c r="G18" i="12"/>
  <c r="L75" i="14"/>
  <c r="K159" i="14" s="1"/>
  <c r="P75" i="14"/>
  <c r="Q75" i="14" s="1"/>
  <c r="K45" i="14"/>
  <c r="L45" i="14"/>
  <c r="K129" i="14" s="1"/>
  <c r="P45" i="14"/>
  <c r="Q45" i="14" s="1"/>
  <c r="P44" i="14"/>
  <c r="Q44" i="14" s="1"/>
  <c r="K44" i="14"/>
  <c r="L44" i="14"/>
  <c r="K128" i="14" s="1"/>
  <c r="L159" i="14"/>
  <c r="K90" i="14"/>
  <c r="P90" i="14"/>
  <c r="Q90" i="14" s="1"/>
  <c r="L90" i="14"/>
  <c r="K174" i="14" s="1"/>
  <c r="K74" i="14"/>
  <c r="L74" i="14"/>
  <c r="K158" i="14" s="1"/>
  <c r="P74" i="14"/>
  <c r="Q74" i="14" s="1"/>
  <c r="P91" i="14"/>
  <c r="Q91" i="14" s="1"/>
  <c r="L91" i="14"/>
  <c r="K175" i="14" s="1"/>
  <c r="K91" i="14"/>
  <c r="L79" i="14"/>
  <c r="K163" i="14" s="1"/>
  <c r="P79" i="14"/>
  <c r="Q79" i="14" s="1"/>
  <c r="K79" i="14"/>
  <c r="O77" i="14"/>
  <c r="O22" i="14"/>
  <c r="P22" i="14" s="1"/>
  <c r="Q22" i="14" s="1"/>
  <c r="L61" i="14"/>
  <c r="K145" i="14" s="1"/>
  <c r="O65" i="14"/>
  <c r="O23" i="14"/>
  <c r="L23" i="14" s="1"/>
  <c r="K107" i="14" s="1"/>
  <c r="O25" i="14"/>
  <c r="L25" i="14" s="1"/>
  <c r="K109" i="14" s="1"/>
  <c r="O19" i="14"/>
  <c r="K19" i="14" s="1"/>
  <c r="L103" i="14" s="1"/>
  <c r="O9" i="14"/>
  <c r="L9" i="14" s="1"/>
  <c r="K93" i="14" s="1"/>
  <c r="O15" i="14"/>
  <c r="P15" i="14" s="1"/>
  <c r="O12" i="14"/>
  <c r="P12" i="14" s="1"/>
  <c r="Q12" i="14" s="1"/>
  <c r="O24" i="14"/>
  <c r="K24" i="14" s="1"/>
  <c r="L108" i="14" s="1"/>
  <c r="L31" i="14"/>
  <c r="K115" i="14" s="1"/>
  <c r="O34" i="14"/>
  <c r="P34" i="14" s="1"/>
  <c r="O11" i="14"/>
  <c r="L11" i="14" s="1"/>
  <c r="K95" i="14" s="1"/>
  <c r="O16" i="14"/>
  <c r="K16" i="14" s="1"/>
  <c r="L100" i="14" s="1"/>
  <c r="O30" i="14"/>
  <c r="K30" i="14" s="1"/>
  <c r="L114" i="14" s="1"/>
  <c r="O28" i="14"/>
  <c r="L28" i="14" s="1"/>
  <c r="K112" i="14" s="1"/>
  <c r="O10" i="14"/>
  <c r="L10" i="14" s="1"/>
  <c r="K94" i="14" s="1"/>
  <c r="O27" i="14"/>
  <c r="K27" i="14" s="1"/>
  <c r="L111" i="14" s="1"/>
  <c r="O14" i="14"/>
  <c r="P14" i="14" s="1"/>
  <c r="Q14" i="14" s="1"/>
  <c r="O29" i="14"/>
  <c r="L29" i="14" s="1"/>
  <c r="K113" i="14" s="1"/>
  <c r="O26" i="14"/>
  <c r="P26" i="14" s="1"/>
  <c r="Q26" i="14" s="1"/>
  <c r="O20" i="14"/>
  <c r="K20" i="14" s="1"/>
  <c r="L104" i="14" s="1"/>
  <c r="O21" i="14"/>
  <c r="K21" i="14" s="1"/>
  <c r="L105" i="14" s="1"/>
  <c r="O13" i="14"/>
  <c r="P13" i="14" s="1"/>
  <c r="Q13" i="14" s="1"/>
  <c r="P105" i="2"/>
  <c r="L105" i="2"/>
  <c r="F112" i="6"/>
  <c r="G112" i="6"/>
  <c r="L54" i="14"/>
  <c r="K138" i="14" s="1"/>
  <c r="P51" i="14"/>
  <c r="Q51" i="14" s="1"/>
  <c r="K59" i="14"/>
  <c r="L143" i="14" s="1"/>
  <c r="P50" i="14"/>
  <c r="Q50" i="14" s="1"/>
  <c r="K165" i="14"/>
  <c r="L57" i="14"/>
  <c r="K141" i="14" s="1"/>
  <c r="P72" i="14"/>
  <c r="L36" i="14"/>
  <c r="K120" i="14" s="1"/>
  <c r="P62" i="14"/>
  <c r="P41" i="14"/>
  <c r="Q41" i="14" s="1"/>
  <c r="K56" i="14"/>
  <c r="L140" i="14" s="1"/>
  <c r="K53" i="14"/>
  <c r="L137" i="14" s="1"/>
  <c r="P85" i="14"/>
  <c r="Q85" i="14" s="1"/>
  <c r="K84" i="14"/>
  <c r="L168" i="14" s="1"/>
  <c r="P48" i="14"/>
  <c r="Q48" i="14" s="1"/>
  <c r="P55" i="14"/>
  <c r="Q55" i="14" s="1"/>
  <c r="P83" i="14"/>
  <c r="Q83" i="14" s="1"/>
  <c r="K73" i="14"/>
  <c r="L157" i="14" s="1"/>
  <c r="K47" i="14"/>
  <c r="L131" i="14" s="1"/>
  <c r="K82" i="14"/>
  <c r="L166" i="14" s="1"/>
  <c r="K52" i="14"/>
  <c r="L136" i="14" s="1"/>
  <c r="L58" i="14"/>
  <c r="K142" i="14" s="1"/>
  <c r="L43" i="14"/>
  <c r="K127" i="14" s="1"/>
  <c r="P35" i="14"/>
  <c r="Q35" i="14" s="1"/>
  <c r="K86" i="14"/>
  <c r="L170" i="14" s="1"/>
  <c r="P49" i="14"/>
  <c r="Q49" i="14" s="1"/>
  <c r="V18" i="6"/>
  <c r="V45" i="6"/>
  <c r="J43" i="2"/>
  <c r="F113" i="2"/>
  <c r="P44" i="2"/>
  <c r="P21" i="2"/>
  <c r="P83" i="2"/>
  <c r="P77" i="2"/>
  <c r="P74" i="2"/>
  <c r="P22" i="2"/>
  <c r="P46" i="2"/>
  <c r="P71" i="2"/>
  <c r="P31" i="14"/>
  <c r="Q31" i="14" s="1"/>
  <c r="K31" i="14"/>
  <c r="L115" i="14" s="1"/>
  <c r="V43" i="6"/>
  <c r="K61" i="14"/>
  <c r="L145" i="14" s="1"/>
  <c r="P61" i="14"/>
  <c r="Q61" i="14" s="1"/>
  <c r="I11" i="12"/>
  <c r="I15" i="12" s="1"/>
  <c r="H18" i="12"/>
  <c r="V83" i="6"/>
  <c r="O71" i="14" s="1"/>
  <c r="V48" i="6"/>
  <c r="O42" i="14" s="1"/>
  <c r="J112" i="6"/>
  <c r="Q108" i="6"/>
  <c r="Q112" i="6" s="1"/>
  <c r="T20" i="6"/>
  <c r="V20" i="6" s="1"/>
  <c r="O18" i="14" s="1"/>
  <c r="V73" i="6"/>
  <c r="O64" i="14" s="1"/>
  <c r="R108" i="6"/>
  <c r="R112" i="6" s="1"/>
  <c r="T8" i="6"/>
  <c r="S112" i="6"/>
  <c r="H112" i="6"/>
  <c r="I112" i="6"/>
  <c r="J12" i="2"/>
  <c r="L12" i="2" s="1"/>
  <c r="E108" i="6"/>
  <c r="E119" i="6" s="1"/>
  <c r="T76" i="6"/>
  <c r="V76" i="6" s="1"/>
  <c r="P108" i="6"/>
  <c r="P112" i="6" s="1"/>
  <c r="R32" i="14" l="1"/>
  <c r="L117" i="14"/>
  <c r="R33" i="14"/>
  <c r="L68" i="14"/>
  <c r="K152" i="14" s="1"/>
  <c r="P68" i="14"/>
  <c r="Q68" i="14" s="1"/>
  <c r="L130" i="14"/>
  <c r="R46" i="14"/>
  <c r="O67" i="14"/>
  <c r="L78" i="14"/>
  <c r="K162" i="14" s="1"/>
  <c r="P78" i="14"/>
  <c r="Q78" i="14" s="1"/>
  <c r="K78" i="14"/>
  <c r="L162" i="14" s="1"/>
  <c r="V8" i="6"/>
  <c r="T108" i="6"/>
  <c r="T111" i="6" s="1"/>
  <c r="R75" i="14"/>
  <c r="L175" i="14"/>
  <c r="R91" i="14"/>
  <c r="L174" i="14"/>
  <c r="R90" i="14"/>
  <c r="R79" i="14"/>
  <c r="L163" i="14"/>
  <c r="L158" i="14"/>
  <c r="R74" i="14"/>
  <c r="R44" i="14"/>
  <c r="L128" i="14"/>
  <c r="L129" i="14"/>
  <c r="R45" i="14"/>
  <c r="L77" i="14"/>
  <c r="K161" i="14" s="1"/>
  <c r="P77" i="14"/>
  <c r="Q77" i="14" s="1"/>
  <c r="L24" i="14"/>
  <c r="K108" i="14" s="1"/>
  <c r="L22" i="14"/>
  <c r="K106" i="14" s="1"/>
  <c r="K22" i="14"/>
  <c r="L106" i="14" s="1"/>
  <c r="L19" i="14"/>
  <c r="K103" i="14" s="1"/>
  <c r="P19" i="14"/>
  <c r="Q19" i="14" s="1"/>
  <c r="K10" i="14"/>
  <c r="L94" i="14" s="1"/>
  <c r="P24" i="14"/>
  <c r="Q24" i="14" s="1"/>
  <c r="K11" i="14"/>
  <c r="L95" i="14" s="1"/>
  <c r="L26" i="14"/>
  <c r="K110" i="14" s="1"/>
  <c r="P11" i="14"/>
  <c r="Q11" i="14" s="1"/>
  <c r="P10" i="14"/>
  <c r="Q10" i="14" s="1"/>
  <c r="L21" i="14"/>
  <c r="K105" i="14" s="1"/>
  <c r="L30" i="14"/>
  <c r="K114" i="14" s="1"/>
  <c r="P23" i="14"/>
  <c r="Q23" i="14" s="1"/>
  <c r="K26" i="14"/>
  <c r="L110" i="14" s="1"/>
  <c r="K23" i="14"/>
  <c r="L107" i="14" s="1"/>
  <c r="K14" i="14"/>
  <c r="L98" i="14" s="1"/>
  <c r="L14" i="14"/>
  <c r="K98" i="14" s="1"/>
  <c r="K13" i="14"/>
  <c r="L97" i="14" s="1"/>
  <c r="P30" i="14"/>
  <c r="Q30" i="14" s="1"/>
  <c r="P29" i="14"/>
  <c r="Q29" i="14" s="1"/>
  <c r="K9" i="14"/>
  <c r="L93" i="14" s="1"/>
  <c r="P28" i="14"/>
  <c r="Q28" i="14" s="1"/>
  <c r="K12" i="14"/>
  <c r="L96" i="14" s="1"/>
  <c r="L27" i="14"/>
  <c r="K111" i="14" s="1"/>
  <c r="L16" i="14"/>
  <c r="K100" i="14" s="1"/>
  <c r="P25" i="14"/>
  <c r="Q25" i="14" s="1"/>
  <c r="P9" i="14"/>
  <c r="Q9" i="14" s="1"/>
  <c r="P16" i="14"/>
  <c r="Q16" i="14" s="1"/>
  <c r="L13" i="14"/>
  <c r="K97" i="14" s="1"/>
  <c r="K25" i="14"/>
  <c r="L109" i="14" s="1"/>
  <c r="L20" i="14"/>
  <c r="K104" i="14" s="1"/>
  <c r="K29" i="14"/>
  <c r="L113" i="14" s="1"/>
  <c r="P27" i="14"/>
  <c r="Q27" i="14" s="1"/>
  <c r="K28" i="14"/>
  <c r="L112" i="14" s="1"/>
  <c r="L12" i="14"/>
  <c r="K96" i="14" s="1"/>
  <c r="L15" i="14"/>
  <c r="K99" i="14" s="1"/>
  <c r="Q15" i="14"/>
  <c r="P20" i="14"/>
  <c r="Q20" i="14" s="1"/>
  <c r="P21" i="14"/>
  <c r="Q21" i="14" s="1"/>
  <c r="K15" i="14"/>
  <c r="L99" i="14" s="1"/>
  <c r="O17" i="14"/>
  <c r="K17" i="14" s="1"/>
  <c r="L101" i="14" s="1"/>
  <c r="P37" i="14"/>
  <c r="Q37" i="14" s="1"/>
  <c r="O39" i="14"/>
  <c r="P65" i="14"/>
  <c r="Q65" i="14" s="1"/>
  <c r="O70" i="14"/>
  <c r="P38" i="14"/>
  <c r="Q38" i="14" s="1"/>
  <c r="O40" i="14"/>
  <c r="L40" i="14" s="1"/>
  <c r="K124" i="14" s="1"/>
  <c r="J100" i="2"/>
  <c r="J107" i="2" s="1"/>
  <c r="J113" i="2" s="1"/>
  <c r="L43" i="2"/>
  <c r="P43" i="2" s="1"/>
  <c r="K51" i="14"/>
  <c r="L135" i="14" s="1"/>
  <c r="K54" i="14"/>
  <c r="L138" i="14" s="1"/>
  <c r="P54" i="14"/>
  <c r="Q54" i="14" s="1"/>
  <c r="L51" i="14"/>
  <c r="K135" i="14" s="1"/>
  <c r="P57" i="14"/>
  <c r="Q57" i="14" s="1"/>
  <c r="K41" i="14"/>
  <c r="L125" i="14" s="1"/>
  <c r="P59" i="14"/>
  <c r="Q59" i="14" s="1"/>
  <c r="K55" i="14"/>
  <c r="L139" i="14" s="1"/>
  <c r="L59" i="14"/>
  <c r="K143" i="14" s="1"/>
  <c r="K85" i="14"/>
  <c r="L169" i="14" s="1"/>
  <c r="L41" i="14"/>
  <c r="K125" i="14" s="1"/>
  <c r="K57" i="14"/>
  <c r="L141" i="14" s="1"/>
  <c r="L55" i="14"/>
  <c r="K139" i="14" s="1"/>
  <c r="P56" i="14"/>
  <c r="Q56" i="14" s="1"/>
  <c r="L86" i="14"/>
  <c r="K170" i="14" s="1"/>
  <c r="P53" i="14"/>
  <c r="Q53" i="14" s="1"/>
  <c r="L56" i="14"/>
  <c r="K140" i="14" s="1"/>
  <c r="K166" i="14"/>
  <c r="Q72" i="14"/>
  <c r="K81" i="14"/>
  <c r="L165" i="14" s="1"/>
  <c r="P36" i="14"/>
  <c r="Q36" i="14" s="1"/>
  <c r="P52" i="14"/>
  <c r="Q52" i="14" s="1"/>
  <c r="L53" i="14"/>
  <c r="K137" i="14" s="1"/>
  <c r="P81" i="14"/>
  <c r="Q81" i="14" s="1"/>
  <c r="K36" i="14"/>
  <c r="L120" i="14" s="1"/>
  <c r="P58" i="14"/>
  <c r="Q58" i="14" s="1"/>
  <c r="K58" i="14"/>
  <c r="L142" i="14" s="1"/>
  <c r="P82" i="14"/>
  <c r="Q82" i="14" s="1"/>
  <c r="L35" i="14"/>
  <c r="K119" i="14" s="1"/>
  <c r="L34" i="14"/>
  <c r="K118" i="14" s="1"/>
  <c r="K62" i="14"/>
  <c r="L146" i="14" s="1"/>
  <c r="K35" i="14"/>
  <c r="L119" i="14" s="1"/>
  <c r="K34" i="14"/>
  <c r="L118" i="14" s="1"/>
  <c r="K77" i="14"/>
  <c r="L161" i="14" s="1"/>
  <c r="L62" i="14"/>
  <c r="K146" i="14" s="1"/>
  <c r="L50" i="14"/>
  <c r="K134" i="14" s="1"/>
  <c r="Q34" i="14"/>
  <c r="K49" i="14"/>
  <c r="L133" i="14" s="1"/>
  <c r="L72" i="14"/>
  <c r="K156" i="14" s="1"/>
  <c r="Q62" i="14"/>
  <c r="L52" i="14"/>
  <c r="K136" i="14" s="1"/>
  <c r="P86" i="14"/>
  <c r="Q86" i="14" s="1"/>
  <c r="K83" i="14"/>
  <c r="L167" i="14" s="1"/>
  <c r="K167" i="14"/>
  <c r="K50" i="14"/>
  <c r="L134" i="14" s="1"/>
  <c r="K72" i="14"/>
  <c r="L156" i="14" s="1"/>
  <c r="L87" i="14"/>
  <c r="K171" i="14" s="1"/>
  <c r="P87" i="14"/>
  <c r="Q87" i="14" s="1"/>
  <c r="K87" i="14"/>
  <c r="P47" i="14"/>
  <c r="Q47" i="14" s="1"/>
  <c r="P84" i="14"/>
  <c r="Q84" i="14" s="1"/>
  <c r="K71" i="14"/>
  <c r="L155" i="14" s="1"/>
  <c r="L49" i="14"/>
  <c r="K133" i="14" s="1"/>
  <c r="K88" i="14"/>
  <c r="L88" i="14"/>
  <c r="K172" i="14" s="1"/>
  <c r="P88" i="14"/>
  <c r="Q88" i="14" s="1"/>
  <c r="P69" i="14"/>
  <c r="Q69" i="14" s="1"/>
  <c r="L69" i="14"/>
  <c r="K153" i="14" s="1"/>
  <c r="K69" i="14"/>
  <c r="K48" i="14"/>
  <c r="L132" i="14" s="1"/>
  <c r="P43" i="14"/>
  <c r="Q43" i="14" s="1"/>
  <c r="L85" i="14"/>
  <c r="K169" i="14" s="1"/>
  <c r="P73" i="14"/>
  <c r="Q73" i="14" s="1"/>
  <c r="L73" i="14"/>
  <c r="K157" i="14" s="1"/>
  <c r="L47" i="14"/>
  <c r="K131" i="14" s="1"/>
  <c r="L84" i="14"/>
  <c r="K168" i="14" s="1"/>
  <c r="K43" i="14"/>
  <c r="L127" i="14" s="1"/>
  <c r="L48" i="14"/>
  <c r="K132" i="14" s="1"/>
  <c r="L89" i="14"/>
  <c r="K173" i="14" s="1"/>
  <c r="P89" i="14"/>
  <c r="Q89" i="14" s="1"/>
  <c r="K89" i="14"/>
  <c r="L38" i="14"/>
  <c r="K122" i="14" s="1"/>
  <c r="K38" i="14"/>
  <c r="L122" i="14" s="1"/>
  <c r="R31" i="14"/>
  <c r="L37" i="14"/>
  <c r="K121" i="14" s="1"/>
  <c r="K37" i="14"/>
  <c r="L121" i="14" s="1"/>
  <c r="R61" i="14"/>
  <c r="K65" i="14"/>
  <c r="L149" i="14" s="1"/>
  <c r="L65" i="14"/>
  <c r="K149" i="14" s="1"/>
  <c r="J11" i="12"/>
  <c r="J15" i="12" s="1"/>
  <c r="I18" i="12"/>
  <c r="L66" i="14"/>
  <c r="K150" i="14" s="1"/>
  <c r="K66" i="14"/>
  <c r="L150" i="14" s="1"/>
  <c r="P66" i="14"/>
  <c r="Q66" i="14" s="1"/>
  <c r="E121" i="6"/>
  <c r="E112" i="6"/>
  <c r="P60" i="14"/>
  <c r="Q60" i="14" s="1"/>
  <c r="K60" i="14"/>
  <c r="L144" i="14" s="1"/>
  <c r="L60" i="14"/>
  <c r="K144" i="14" s="1"/>
  <c r="L18" i="14"/>
  <c r="K102" i="14" s="1"/>
  <c r="K18" i="14"/>
  <c r="L102" i="14" s="1"/>
  <c r="P18" i="14"/>
  <c r="Q18" i="14" s="1"/>
  <c r="P63" i="14"/>
  <c r="Q63" i="14" s="1"/>
  <c r="K63" i="14"/>
  <c r="L147" i="14" s="1"/>
  <c r="L63" i="14"/>
  <c r="K147" i="14" s="1"/>
  <c r="R68" i="14" l="1"/>
  <c r="O8" i="14"/>
  <c r="O92" i="14" s="1"/>
  <c r="R78" i="14"/>
  <c r="R19" i="14"/>
  <c r="R22" i="14"/>
  <c r="R10" i="14"/>
  <c r="R11" i="14"/>
  <c r="R29" i="14"/>
  <c r="R26" i="14"/>
  <c r="R24" i="14"/>
  <c r="R23" i="14"/>
  <c r="R12" i="14"/>
  <c r="R20" i="14"/>
  <c r="R30" i="14"/>
  <c r="R14" i="14"/>
  <c r="R15" i="14"/>
  <c r="R28" i="14"/>
  <c r="R13" i="14"/>
  <c r="P17" i="14"/>
  <c r="Q17" i="14" s="1"/>
  <c r="R25" i="14"/>
  <c r="R9" i="14"/>
  <c r="R21" i="14"/>
  <c r="R27" i="14"/>
  <c r="R16" i="14"/>
  <c r="L17" i="14"/>
  <c r="K101" i="14" s="1"/>
  <c r="T114" i="6"/>
  <c r="T116" i="6" s="1"/>
  <c r="L100" i="2"/>
  <c r="L107" i="2" s="1"/>
  <c r="R54" i="14"/>
  <c r="R51" i="14"/>
  <c r="R59" i="14"/>
  <c r="R55" i="14"/>
  <c r="R41" i="14"/>
  <c r="R57" i="14"/>
  <c r="R56" i="14"/>
  <c r="R82" i="14"/>
  <c r="R34" i="14"/>
  <c r="L71" i="14"/>
  <c r="K155" i="14" s="1"/>
  <c r="R86" i="14"/>
  <c r="R81" i="14"/>
  <c r="R35" i="14"/>
  <c r="R62" i="14"/>
  <c r="R52" i="14"/>
  <c r="R43" i="14"/>
  <c r="R36" i="14"/>
  <c r="P40" i="14"/>
  <c r="Q40" i="14" s="1"/>
  <c r="R53" i="14"/>
  <c r="R58" i="14"/>
  <c r="R83" i="14"/>
  <c r="R47" i="14"/>
  <c r="R72" i="14"/>
  <c r="R73" i="14"/>
  <c r="R85" i="14"/>
  <c r="R84" i="14"/>
  <c r="R48" i="14"/>
  <c r="K64" i="14"/>
  <c r="L64" i="14"/>
  <c r="K148" i="14" s="1"/>
  <c r="P64" i="14"/>
  <c r="Q64" i="14" s="1"/>
  <c r="R50" i="14"/>
  <c r="R49" i="14"/>
  <c r="L173" i="14"/>
  <c r="R89" i="14"/>
  <c r="L172" i="14"/>
  <c r="R88" i="14"/>
  <c r="K42" i="14"/>
  <c r="P42" i="14"/>
  <c r="Q42" i="14" s="1"/>
  <c r="L42" i="14"/>
  <c r="K126" i="14" s="1"/>
  <c r="P76" i="14"/>
  <c r="Q76" i="14" s="1"/>
  <c r="L76" i="14"/>
  <c r="K160" i="14" s="1"/>
  <c r="K76" i="14"/>
  <c r="L171" i="14"/>
  <c r="R87" i="14"/>
  <c r="P70" i="14"/>
  <c r="Q70" i="14" s="1"/>
  <c r="L70" i="14"/>
  <c r="K154" i="14" s="1"/>
  <c r="K70" i="14"/>
  <c r="P67" i="14"/>
  <c r="Q67" i="14" s="1"/>
  <c r="L67" i="14"/>
  <c r="K151" i="14" s="1"/>
  <c r="K67" i="14"/>
  <c r="K40" i="14"/>
  <c r="L124" i="14" s="1"/>
  <c r="R77" i="14"/>
  <c r="P71" i="14"/>
  <c r="Q71" i="14" s="1"/>
  <c r="K39" i="14"/>
  <c r="P39" i="14"/>
  <c r="Q39" i="14" s="1"/>
  <c r="L39" i="14"/>
  <c r="K123" i="14" s="1"/>
  <c r="L153" i="14"/>
  <c r="R69" i="14"/>
  <c r="R38" i="14"/>
  <c r="R37" i="14"/>
  <c r="R65" i="14"/>
  <c r="R66" i="14"/>
  <c r="K11" i="12"/>
  <c r="K15" i="12" s="1"/>
  <c r="K18" i="12" s="1"/>
  <c r="J18" i="12"/>
  <c r="P12" i="2"/>
  <c r="V108" i="6"/>
  <c r="R60" i="14"/>
  <c r="R63" i="14"/>
  <c r="R18" i="14"/>
  <c r="V117" i="6" l="1"/>
  <c r="R17" i="14"/>
  <c r="P100" i="2"/>
  <c r="P107" i="2" s="1"/>
  <c r="R71" i="14"/>
  <c r="R40" i="14"/>
  <c r="L148" i="14"/>
  <c r="R64" i="14"/>
  <c r="L154" i="14"/>
  <c r="R70" i="14"/>
  <c r="L123" i="14"/>
  <c r="R39" i="14"/>
  <c r="L151" i="14"/>
  <c r="R67" i="14"/>
  <c r="L160" i="14"/>
  <c r="R76" i="14"/>
  <c r="L126" i="14"/>
  <c r="R42" i="14"/>
  <c r="L8" i="14"/>
  <c r="K8" i="14"/>
  <c r="P8" i="14"/>
  <c r="P92" i="14" s="1"/>
  <c r="K92" i="14" l="1"/>
  <c r="K179" i="14" s="1"/>
  <c r="L92" i="14"/>
  <c r="L179" i="14" s="1"/>
  <c r="Q8" i="14"/>
  <c r="Q92" i="14" s="1"/>
  <c r="R8" i="14" l="1"/>
  <c r="R92" i="14" s="1"/>
  <c r="L177" i="14"/>
  <c r="K177" i="14"/>
  <c r="L180" i="14"/>
  <c r="L181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M. Pietras</author>
  </authors>
  <commentList>
    <comment ref="A9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ON 6/15/17 we stopped billings &amp; fees for avail accts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M. Pietras</author>
  </authors>
  <commentList>
    <comment ref="F97" authorId="0" shapeId="0" xr:uid="{66F10A6B-D0BB-43D9-B643-66A856B5D996}">
      <text>
        <r>
          <rPr>
            <b/>
            <sz val="9"/>
            <color indexed="81"/>
            <rFont val="Tahoma"/>
            <charset val="1"/>
          </rPr>
          <t xml:space="preserve">different formula because TX has 2 BUs in TB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ckim</author>
    <author>Christine Kim</author>
  </authors>
  <commentList>
    <comment ref="A34" authorId="0" shapeId="0" xr:uid="{9A222273-AA8A-4752-8263-41FC2D5043B1}">
      <text>
        <r>
          <rPr>
            <b/>
            <sz val="9"/>
            <color indexed="81"/>
            <rFont val="Tahoma"/>
            <family val="2"/>
          </rPr>
          <t>added on 3/20/14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4" authorId="0" shapeId="0" xr:uid="{6125A180-73A6-437A-90E0-ED5FFAE8AF1F}">
      <text>
        <r>
          <rPr>
            <b/>
            <sz val="9"/>
            <color indexed="81"/>
            <rFont val="Tahoma"/>
            <family val="2"/>
          </rPr>
          <t>added on 3/20/14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8" authorId="0" shapeId="0" xr:uid="{8F003BB9-9372-4193-B13E-D04805DA7AE8}">
      <text>
        <r>
          <rPr>
            <b/>
            <sz val="9"/>
            <color indexed="81"/>
            <rFont val="Tahoma"/>
            <family val="2"/>
          </rPr>
          <t>Added on 10/6/14</t>
        </r>
      </text>
    </comment>
    <comment ref="H48" authorId="0" shapeId="0" xr:uid="{F4457911-B4F4-407B-B4F0-7135CCC807DB}">
      <text>
        <r>
          <rPr>
            <b/>
            <sz val="9"/>
            <color indexed="81"/>
            <rFont val="Tahoma"/>
            <family val="2"/>
          </rPr>
          <t>Added on 10/6/14</t>
        </r>
      </text>
    </comment>
    <comment ref="A49" authorId="0" shapeId="0" xr:uid="{4ED6A3B2-A486-4A20-9339-26FCAD100C82}">
      <text>
        <r>
          <rPr>
            <b/>
            <sz val="9"/>
            <color indexed="81"/>
            <rFont val="Tahoma"/>
            <family val="2"/>
          </rPr>
          <t>Added on 05/17/17</t>
        </r>
      </text>
    </comment>
    <comment ref="H49" authorId="0" shapeId="0" xr:uid="{A5699955-BE43-4436-88AE-0CC2A2AACF35}">
      <text>
        <r>
          <rPr>
            <b/>
            <sz val="9"/>
            <color indexed="81"/>
            <rFont val="Tahoma"/>
            <family val="2"/>
          </rPr>
          <t>Added on 05/17/17</t>
        </r>
      </text>
    </comment>
    <comment ref="A50" authorId="0" shapeId="0" xr:uid="{BA21142C-0DFC-49CC-8442-C4A231D11617}">
      <text>
        <r>
          <rPr>
            <b/>
            <sz val="9"/>
            <color indexed="81"/>
            <rFont val="Tahoma"/>
            <family val="2"/>
          </rPr>
          <t>Added on 11/05/18</t>
        </r>
      </text>
    </comment>
    <comment ref="H50" authorId="0" shapeId="0" xr:uid="{8ABFBAF7-0157-40AB-975E-5B56CCEE71B2}">
      <text>
        <r>
          <rPr>
            <b/>
            <sz val="9"/>
            <color indexed="81"/>
            <rFont val="Tahoma"/>
            <family val="2"/>
          </rPr>
          <t>Added on 11/05/18</t>
        </r>
      </text>
    </comment>
    <comment ref="A51" authorId="0" shapeId="0" xr:uid="{C039EF42-937F-4E23-8AAB-1B95C2C0BCC9}">
      <text>
        <r>
          <rPr>
            <b/>
            <sz val="9"/>
            <color indexed="81"/>
            <rFont val="Tahoma"/>
            <family val="2"/>
          </rPr>
          <t>Added on 11/05/18</t>
        </r>
      </text>
    </comment>
    <comment ref="H51" authorId="0" shapeId="0" xr:uid="{B31D7DAD-4FDC-464A-BB9A-031C3018432D}">
      <text>
        <r>
          <rPr>
            <b/>
            <sz val="9"/>
            <color indexed="81"/>
            <rFont val="Tahoma"/>
            <family val="2"/>
          </rPr>
          <t>Added on 11/05/18</t>
        </r>
      </text>
    </comment>
    <comment ref="A89" authorId="1" shapeId="0" xr:uid="{64E4D636-1584-4917-B5F6-083DFD4C5311}">
      <text>
        <r>
          <rPr>
            <b/>
            <sz val="9"/>
            <color indexed="81"/>
            <rFont val="Tahoma"/>
            <family val="2"/>
          </rPr>
          <t>Added on 12/31/14</t>
        </r>
      </text>
    </comment>
    <comment ref="H89" authorId="1" shapeId="0" xr:uid="{BD1243A7-DC0E-4214-84D6-F9E9F983A1DC}">
      <text>
        <r>
          <rPr>
            <b/>
            <sz val="9"/>
            <color indexed="81"/>
            <rFont val="Tahoma"/>
            <family val="2"/>
          </rPr>
          <t>Added on 12/31/14</t>
        </r>
      </text>
    </comment>
    <comment ref="A90" authorId="1" shapeId="0" xr:uid="{C443BCE1-C960-4EC0-BC97-7CB5F21F4808}">
      <text>
        <r>
          <rPr>
            <b/>
            <sz val="9"/>
            <color indexed="81"/>
            <rFont val="Tahoma"/>
            <family val="2"/>
          </rPr>
          <t>Added on 06/16/15</t>
        </r>
      </text>
    </comment>
    <comment ref="H90" authorId="1" shapeId="0" xr:uid="{AD100C8D-38A8-4293-A57A-D149CABAC19D}">
      <text>
        <r>
          <rPr>
            <b/>
            <sz val="9"/>
            <color indexed="81"/>
            <rFont val="Tahoma"/>
            <family val="2"/>
          </rPr>
          <t>Added on 06/16/15</t>
        </r>
      </text>
    </comment>
    <comment ref="A94" authorId="1" shapeId="0" xr:uid="{B0155769-3E13-432A-93A9-6085D9697A49}">
      <text>
        <r>
          <rPr>
            <b/>
            <sz val="9"/>
            <color indexed="81"/>
            <rFont val="Tahoma"/>
            <family val="2"/>
          </rPr>
          <t>added 11/28/16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4" authorId="1" shapeId="0" xr:uid="{C52DA15F-6133-431E-A89A-6A98E320ECE2}">
      <text>
        <r>
          <rPr>
            <b/>
            <sz val="9"/>
            <color indexed="81"/>
            <rFont val="Tahoma"/>
            <family val="2"/>
          </rPr>
          <t>added 11/28/16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5" authorId="1" shapeId="0" xr:uid="{84DF64A1-25B4-4BC9-842E-73F135D0111F}">
      <text>
        <r>
          <rPr>
            <b/>
            <sz val="9"/>
            <color indexed="81"/>
            <rFont val="Tahoma"/>
            <family val="2"/>
          </rPr>
          <t>added 12/12/16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5" authorId="1" shapeId="0" xr:uid="{DD580622-EBCF-47E4-9396-76681E969C7C}">
      <text>
        <r>
          <rPr>
            <b/>
            <sz val="9"/>
            <color indexed="81"/>
            <rFont val="Tahoma"/>
            <family val="2"/>
          </rPr>
          <t>added 12/12/16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1" authorId="1" shapeId="0" xr:uid="{BD42A4C3-9658-44E7-B22A-D3E0559755F6}">
      <text>
        <r>
          <rPr>
            <b/>
            <sz val="9"/>
            <color indexed="81"/>
            <rFont val="Tahoma"/>
            <family val="2"/>
          </rPr>
          <t>added 11/28/16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1" authorId="1" shapeId="0" xr:uid="{5DC8FC96-3EF3-4140-9552-4740E6DFA9F0}">
      <text>
        <r>
          <rPr>
            <b/>
            <sz val="9"/>
            <color indexed="81"/>
            <rFont val="Tahoma"/>
            <family val="2"/>
          </rPr>
          <t>added 11/28/16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5" authorId="1" shapeId="0" xr:uid="{A3AEA4CF-CDA0-4140-82AA-DC58587FBFEC}">
      <text>
        <r>
          <rPr>
            <b/>
            <sz val="9"/>
            <color indexed="81"/>
            <rFont val="Tahoma"/>
            <family val="2"/>
          </rPr>
          <t>added 02/21/17</t>
        </r>
      </text>
    </comment>
    <comment ref="H145" authorId="1" shapeId="0" xr:uid="{2401DDF9-6A23-4E99-BF19-55D0B0574E89}">
      <text>
        <r>
          <rPr>
            <b/>
            <sz val="9"/>
            <color indexed="81"/>
            <rFont val="Tahoma"/>
            <family val="2"/>
          </rPr>
          <t>added 02/21/17</t>
        </r>
      </text>
    </comment>
    <comment ref="A152" authorId="1" shapeId="0" xr:uid="{87207709-9CEF-44E2-AA33-BCFAB8EFD84F}">
      <text>
        <r>
          <rPr>
            <b/>
            <sz val="9"/>
            <color indexed="81"/>
            <rFont val="Tahoma"/>
            <family val="2"/>
          </rPr>
          <t>added on 3/25/15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2" authorId="1" shapeId="0" xr:uid="{1AEAA0A9-EA5E-4D76-9392-4DDA745C32B9}">
      <text>
        <r>
          <rPr>
            <b/>
            <sz val="9"/>
            <color indexed="81"/>
            <rFont val="Tahoma"/>
            <family val="2"/>
          </rPr>
          <t>added on 3/25/15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3" authorId="1" shapeId="0" xr:uid="{0449E996-0A38-442F-963C-F7D860DEF1FA}">
      <text>
        <r>
          <rPr>
            <b/>
            <sz val="9"/>
            <color indexed="81"/>
            <rFont val="Tahoma"/>
            <family val="2"/>
          </rPr>
          <t>added on 5/28/15</t>
        </r>
      </text>
    </comment>
    <comment ref="H153" authorId="1" shapeId="0" xr:uid="{5877B7A1-47CD-41E9-90C3-1E6CF131D005}">
      <text>
        <r>
          <rPr>
            <b/>
            <sz val="9"/>
            <color indexed="81"/>
            <rFont val="Tahoma"/>
            <family val="2"/>
          </rPr>
          <t>added on 5/28/15</t>
        </r>
      </text>
    </comment>
    <comment ref="A154" authorId="1" shapeId="0" xr:uid="{8A7E82E9-C946-4EB5-A130-A51326518D01}">
      <text>
        <r>
          <rPr>
            <b/>
            <sz val="9"/>
            <color indexed="81"/>
            <rFont val="Tahoma"/>
            <family val="2"/>
          </rPr>
          <t>added 7/28/15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4" authorId="1" shapeId="0" xr:uid="{DF7E10A3-237A-4357-A940-1F9347D41DBE}">
      <text>
        <r>
          <rPr>
            <b/>
            <sz val="9"/>
            <color indexed="81"/>
            <rFont val="Tahoma"/>
            <family val="2"/>
          </rPr>
          <t>added 7/28/15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5" authorId="1" shapeId="0" xr:uid="{AE537493-C429-486C-95B6-70AB5164BD7A}">
      <text>
        <r>
          <rPr>
            <b/>
            <sz val="9"/>
            <color indexed="81"/>
            <rFont val="Tahoma"/>
            <family val="2"/>
          </rPr>
          <t>added 10/14/15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5" authorId="1" shapeId="0" xr:uid="{4BBB736E-E769-4A0A-94EF-744AF8867467}">
      <text>
        <r>
          <rPr>
            <b/>
            <sz val="9"/>
            <color indexed="81"/>
            <rFont val="Tahoma"/>
            <family val="2"/>
          </rPr>
          <t>added 10/14/15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ckim</author>
    <author>Christine Kim</author>
  </authors>
  <commentList>
    <comment ref="H84" authorId="0" shapeId="0" xr:uid="{58C0D866-4233-46ED-BD31-596ADAB73C11}">
      <text>
        <r>
          <rPr>
            <b/>
            <sz val="9"/>
            <color indexed="81"/>
            <rFont val="Tahoma"/>
            <family val="2"/>
          </rPr>
          <t>changed from Brandywine Bay/Spooners Crk 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6" authorId="0" shapeId="0" xr:uid="{08F65806-8D61-4B5A-8CE6-BFABBAD868F4}">
      <text>
        <r>
          <rPr>
            <b/>
            <sz val="9"/>
            <color indexed="81"/>
            <rFont val="Tahoma"/>
            <family val="2"/>
          </rPr>
          <t>changed from Belvedere Middlepoint 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4" authorId="0" shapeId="0" xr:uid="{67DC6F62-6A03-4FD3-A82C-3CBF01A54BD2}">
      <text>
        <r>
          <rPr>
            <b/>
            <sz val="9"/>
            <color indexed="81"/>
            <rFont val="Tahoma"/>
            <family val="2"/>
          </rPr>
          <t>changed from Brandywine Bay/Spooners Crk 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5" authorId="0" shapeId="0" xr:uid="{8B617D94-D8E3-4CF5-B9C3-241107060A8C}">
      <text>
        <r>
          <rPr>
            <b/>
            <sz val="9"/>
            <color indexed="81"/>
            <rFont val="Tahoma"/>
            <family val="2"/>
          </rPr>
          <t>changed from Brandywine Bay/Spooners Crk 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6" authorId="0" shapeId="0" xr:uid="{40B9E024-3B56-462D-BDFA-C44F804CBE6D}">
      <text>
        <r>
          <rPr>
            <b/>
            <sz val="9"/>
            <color indexed="81"/>
            <rFont val="Tahoma"/>
            <family val="2"/>
          </rPr>
          <t>changed from Belvedere Middlepoint 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7" authorId="0" shapeId="0" xr:uid="{42C65BD7-6691-4250-9886-B0CA9BF3781C}">
      <text>
        <r>
          <rPr>
            <b/>
            <sz val="9"/>
            <color indexed="81"/>
            <rFont val="Tahoma"/>
            <family val="2"/>
          </rPr>
          <t>changed from Belvedere Middlepoint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8" authorId="1" shapeId="0" xr:uid="{E709D445-465C-4CA6-ABE0-A1DE58885AD3}">
      <text>
        <r>
          <rPr>
            <b/>
            <sz val="9"/>
            <color indexed="81"/>
            <rFont val="Tahoma"/>
            <family val="2"/>
          </rPr>
          <t>inactivated on 4/16/18. no more needed per Steve Harrell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68" authorId="1" shapeId="0" xr:uid="{C98785E9-DD28-4E97-AFA0-8062580EC029}">
      <text>
        <r>
          <rPr>
            <b/>
            <sz val="9"/>
            <color indexed="81"/>
            <rFont val="Tahoma"/>
            <family val="2"/>
          </rPr>
          <t xml:space="preserve">ADDED 7/1/19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69" authorId="1" shapeId="0" xr:uid="{7A22D0A7-A5FF-49C8-AB7D-AE2C8437EC4B}">
      <text>
        <r>
          <rPr>
            <b/>
            <sz val="9"/>
            <color indexed="81"/>
            <rFont val="Tahoma"/>
            <family val="2"/>
          </rPr>
          <t xml:space="preserve">ADDED 7/1/19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60" authorId="1" shapeId="0" xr:uid="{96EDF760-916F-4EDE-880D-204794F8A3E0}">
      <text>
        <r>
          <rPr>
            <b/>
            <sz val="9"/>
            <color indexed="81"/>
            <rFont val="Tahoma"/>
            <family val="2"/>
          </rPr>
          <t>Added on 1/3/18</t>
        </r>
      </text>
    </comment>
    <comment ref="H880" authorId="1" shapeId="0" xr:uid="{F4D08E05-8FFE-46FE-A592-C845A33624CF}">
      <text>
        <r>
          <rPr>
            <b/>
            <sz val="9"/>
            <color indexed="81"/>
            <rFont val="Tahoma"/>
            <family val="2"/>
          </rPr>
          <t>Contract Ops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02" authorId="1" shapeId="0" xr:uid="{02BF1487-86B6-47BF-8654-823E6A84C3BF}">
      <text>
        <r>
          <rPr>
            <b/>
            <sz val="9"/>
            <color indexed="81"/>
            <rFont val="Tahoma"/>
            <family val="2"/>
          </rPr>
          <t>Contract Ops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08" authorId="1" shapeId="0" xr:uid="{A51F1CA8-C221-45CB-8C0E-74491093C421}">
      <text>
        <r>
          <rPr>
            <b/>
            <sz val="9"/>
            <color indexed="81"/>
            <rFont val="Tahoma"/>
            <family val="2"/>
          </rPr>
          <t>Contract Ops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09" authorId="1" shapeId="0" xr:uid="{15F8FC9F-7E1E-4E0F-93A6-1C06D7B66F96}">
      <text>
        <r>
          <rPr>
            <b/>
            <sz val="9"/>
            <color indexed="81"/>
            <rFont val="Tahoma"/>
            <family val="2"/>
          </rPr>
          <t>Contract Ops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14" authorId="1" shapeId="0" xr:uid="{BD200FEB-B9AE-4263-ADD8-87FF0A1DEC81}">
      <text>
        <r>
          <rPr>
            <b/>
            <sz val="9"/>
            <color indexed="81"/>
            <rFont val="Tahoma"/>
            <family val="2"/>
          </rPr>
          <t>Contract Ops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<sst xmlns="http://schemas.openxmlformats.org/spreadsheetml/2006/main" count="21422" uniqueCount="2349">
  <si>
    <t>Utilities Inc.</t>
  </si>
  <si>
    <t>Account</t>
  </si>
  <si>
    <t>Balance</t>
  </si>
  <si>
    <t>0-30 Days Old</t>
  </si>
  <si>
    <t>31-60 Days Old</t>
  </si>
  <si>
    <t>61-90 Days Old</t>
  </si>
  <si>
    <t>91-180 Days Old</t>
  </si>
  <si>
    <t>181+ Days Old</t>
  </si>
  <si>
    <t>Loan &amp; PA Cur Bal</t>
  </si>
  <si>
    <t>Loan &amp; PA Tot Bal</t>
  </si>
  <si>
    <t>Write Off Cur Bal</t>
  </si>
  <si>
    <t>Utilities, Inc.</t>
  </si>
  <si>
    <t>Accounts Receivable Reconciliation</t>
  </si>
  <si>
    <t>Utilities Inc</t>
  </si>
  <si>
    <t>Water Service Corporation</t>
  </si>
  <si>
    <t>UI Consolidating Entries</t>
  </si>
  <si>
    <t>Apple Canyon Utility Co</t>
  </si>
  <si>
    <t>Camelot Utilities Inc</t>
  </si>
  <si>
    <t>Charmar Water Co</t>
  </si>
  <si>
    <t>Cherry Hill Water Co</t>
  </si>
  <si>
    <t>Clarendon Water Co</t>
  </si>
  <si>
    <t>Del Mar Water Co</t>
  </si>
  <si>
    <t>Ferson Creek Utilities Co</t>
  </si>
  <si>
    <t>Galena Territory Utilities</t>
  </si>
  <si>
    <t>Killarney Water Co</t>
  </si>
  <si>
    <t>Lake Holiday Utilities Corp</t>
  </si>
  <si>
    <t>Lake Wildwood Utilities Co</t>
  </si>
  <si>
    <t>Northern Hills W &amp; S Co</t>
  </si>
  <si>
    <t>Lake Marian Water Corp</t>
  </si>
  <si>
    <t>Wildwood Water Service Co</t>
  </si>
  <si>
    <t>Valentine Water Service Inc</t>
  </si>
  <si>
    <t>Walk Up Woods Water Co</t>
  </si>
  <si>
    <t>Whispering Hills Water Co</t>
  </si>
  <si>
    <t>Holiday Hills Utilities Inc</t>
  </si>
  <si>
    <t>Medina Utilities Corp</t>
  </si>
  <si>
    <t>Westlake Utilities Inc</t>
  </si>
  <si>
    <t>Cedar Bluff Utilities Inc</t>
  </si>
  <si>
    <t>Harbor Ridge Utilities Inc</t>
  </si>
  <si>
    <t>Great Northern Utilities</t>
  </si>
  <si>
    <t>Twin Lakes Utilities Inc</t>
  </si>
  <si>
    <t>WSC Indiana</t>
  </si>
  <si>
    <t>Indiana Water Service Inc</t>
  </si>
  <si>
    <t>Holiday Service Corp</t>
  </si>
  <si>
    <t>Hardscrabble</t>
  </si>
  <si>
    <t>Elk River Utilities Inc</t>
  </si>
  <si>
    <t>Carolina Water Service, Inc of NC</t>
  </si>
  <si>
    <t>CWS Systems</t>
  </si>
  <si>
    <t>Carolina Trace Utilities Inc</t>
  </si>
  <si>
    <t>Transylvania Utilities Inc</t>
  </si>
  <si>
    <t>North Topsail Utilities Inc</t>
  </si>
  <si>
    <t>Carolina Pines Utilities Inc</t>
  </si>
  <si>
    <t>Bradfield Farms Water Co</t>
  </si>
  <si>
    <t>Nero Utility Services Inc</t>
  </si>
  <si>
    <t>Maria Park</t>
  </si>
  <si>
    <t>Tennessee Water Service</t>
  </si>
  <si>
    <t>Lake Placid Utilities Inc</t>
  </si>
  <si>
    <t>Utilities Inc of Longwood</t>
  </si>
  <si>
    <t>Cypress Lakes Utilities Inc</t>
  </si>
  <si>
    <t>Utilities Inc of Eagle Ridge</t>
  </si>
  <si>
    <t>Mid-County Services Inc</t>
  </si>
  <si>
    <t>Lake Utility Services Inc</t>
  </si>
  <si>
    <t>Utilities Inc of Florida</t>
  </si>
  <si>
    <t>ACME Water Supply &amp; Mgmt Co</t>
  </si>
  <si>
    <t>Sanlando Utilities Corp</t>
  </si>
  <si>
    <t>Utilities Inc of Sandalhaven</t>
  </si>
  <si>
    <t>Bayside Utility Services</t>
  </si>
  <si>
    <t>Labrador Utilities Inc</t>
  </si>
  <si>
    <t>Utilities Inc of Pennbrooke</t>
  </si>
  <si>
    <t xml:space="preserve">Green Ridge Utilities Inc </t>
  </si>
  <si>
    <t>Provinces Utilities Inc</t>
  </si>
  <si>
    <t>Maryland Water Services Inc</t>
  </si>
  <si>
    <t>Montague Water &amp; Sewer Co</t>
  </si>
  <si>
    <t>Utilities Inc of Westgate</t>
  </si>
  <si>
    <t>Utilities Inc of Pennsylvania</t>
  </si>
  <si>
    <t>Penn Estates Utilities Inc</t>
  </si>
  <si>
    <t>Occoquan Sewer Inc</t>
  </si>
  <si>
    <t>Massanutten Public Serv Corp</t>
  </si>
  <si>
    <t>Water Serv Corp of Kentucky</t>
  </si>
  <si>
    <t>Louisiana Water Service Inc</t>
  </si>
  <si>
    <t>Utilities Inc of Louisiana</t>
  </si>
  <si>
    <t>Utilities Inc of Georgia</t>
  </si>
  <si>
    <t>Water Service Co of Georgia</t>
  </si>
  <si>
    <t>Carolina Water Service Inc</t>
  </si>
  <si>
    <t>Util Serv of South Carolina</t>
  </si>
  <si>
    <t>Southland Utilities Inc</t>
  </si>
  <si>
    <t>United Utility Company</t>
  </si>
  <si>
    <t>Tega Cay Water Service Inc</t>
  </si>
  <si>
    <t>Bermuda Water Co</t>
  </si>
  <si>
    <t>Utilities Inc of Nevada</t>
  </si>
  <si>
    <t>Spring Creek Utilities Co</t>
  </si>
  <si>
    <t>Sky Ranch Water Service</t>
  </si>
  <si>
    <t>Util Inc of Central Nevada</t>
  </si>
  <si>
    <t>Bio Tech</t>
  </si>
  <si>
    <t>CC&amp;B</t>
  </si>
  <si>
    <t>Account Number</t>
  </si>
  <si>
    <t>Account Description</t>
  </si>
  <si>
    <t>General Ledger Balance</t>
  </si>
  <si>
    <t>Difference</t>
  </si>
  <si>
    <t>Not on</t>
  </si>
  <si>
    <t>CCB</t>
  </si>
  <si>
    <t>Total</t>
  </si>
  <si>
    <t xml:space="preserve">   Sub Total A/R</t>
  </si>
  <si>
    <t>Reserve</t>
  </si>
  <si>
    <t>Tierre Verde</t>
  </si>
  <si>
    <t>Batch #:</t>
  </si>
  <si>
    <t>Prepared By:</t>
  </si>
  <si>
    <t>Document #:</t>
  </si>
  <si>
    <t>Reversing:</t>
  </si>
  <si>
    <t>Yes  ____</t>
  </si>
  <si>
    <t>Ledger Type</t>
  </si>
  <si>
    <t>AA</t>
  </si>
  <si>
    <t xml:space="preserve"> No  __X___</t>
  </si>
  <si>
    <t>GL Date:</t>
  </si>
  <si>
    <t>Posted Date:</t>
  </si>
  <si>
    <t>Journal Description:</t>
  </si>
  <si>
    <t>Remark</t>
  </si>
  <si>
    <t>Debit Amount</t>
  </si>
  <si>
    <t>Credit Amount</t>
  </si>
  <si>
    <t>Colchester</t>
  </si>
  <si>
    <t>A/R UNCOLL RESERVE</t>
  </si>
  <si>
    <t>BAD DEBT EXPENSE</t>
  </si>
  <si>
    <t xml:space="preserve">Total A/R </t>
  </si>
  <si>
    <t xml:space="preserve">Receivable Aging Report for JDE as of </t>
  </si>
  <si>
    <t xml:space="preserve">      ACCUM PROV UNCOLLECT ACCTS</t>
  </si>
  <si>
    <t>SOLD COMPANIES</t>
  </si>
  <si>
    <t>JE</t>
  </si>
  <si>
    <t>Change</t>
  </si>
  <si>
    <t>Per JDE</t>
  </si>
  <si>
    <t>Per CCB</t>
  </si>
  <si>
    <t>Sub Total</t>
  </si>
  <si>
    <t>d</t>
  </si>
  <si>
    <t>c</t>
  </si>
  <si>
    <t>Uncollectible %</t>
  </si>
  <si>
    <t>Total for CIS Division:</t>
  </si>
  <si>
    <t>Current</t>
  </si>
  <si>
    <t>30 Days</t>
  </si>
  <si>
    <t>60 Days</t>
  </si>
  <si>
    <t>90 Days</t>
  </si>
  <si>
    <t>Apple Services 0000553</t>
  </si>
  <si>
    <t>Dreher Septic Service/Eric Dreher 0000762</t>
  </si>
  <si>
    <t>GREASE GUARD 0000915</t>
  </si>
  <si>
    <t>JACKSON SEPTIC 0000910</t>
  </si>
  <si>
    <t>Lucas Septic Tank 0000132</t>
  </si>
  <si>
    <t>P &amp; S 0000176</t>
  </si>
  <si>
    <t>Rock Hill Healthcare Center 0000359</t>
  </si>
  <si>
    <t>ROLLING MEADOWS MHP 0000064</t>
  </si>
  <si>
    <t>ROYAL BUFFET 0000824</t>
  </si>
  <si>
    <t>Spicer--- Johnny Spicer  0000746</t>
  </si>
  <si>
    <t>ACME</t>
  </si>
  <si>
    <t>ELITE SEPTIC SERVICE, CHARELLA MACK 0000552</t>
  </si>
  <si>
    <t>12/1/2010</t>
  </si>
  <si>
    <t xml:space="preserve">  Net Not Reserved for</t>
  </si>
  <si>
    <t>Alafaya</t>
  </si>
  <si>
    <t xml:space="preserve">  Add Prepaids</t>
  </si>
  <si>
    <t>River Forest &amp; Stonecreek</t>
  </si>
  <si>
    <t>Summary - Accounts Receivable Status</t>
  </si>
  <si>
    <t>As of December 31, 2010</t>
  </si>
  <si>
    <t>Subs</t>
  </si>
  <si>
    <t>0-30         Days Old</t>
  </si>
  <si>
    <t>31-60       Days Old</t>
  </si>
  <si>
    <t>61-90   Days Old</t>
  </si>
  <si>
    <t>181+         Days Old</t>
  </si>
  <si>
    <t>Pay Arrg Cur Bal</t>
  </si>
  <si>
    <t>Pay Arrg Tot Bal</t>
  </si>
  <si>
    <t>Stonecreek - Sub 410</t>
  </si>
  <si>
    <t>River Forest - Sub 348</t>
  </si>
  <si>
    <t>NOTES:</t>
  </si>
  <si>
    <t>STONECREEK SUB 410 ( A SUB OF UNITED UTILITY COMPANY/CIS DIVISION 403) : JDE BU 403111 SOLD JULY 19, 2010</t>
  </si>
  <si>
    <t>RIVER FOREST SUB 348 ( A SUB OF UNITED UTILITY COMPANY/CIS DIVISION 403) : JDE BU 403110 SOLD JULY 19,2010</t>
  </si>
  <si>
    <t>Basis for adjusting CIS Division 403 for the divestment of 2 subdivisions in the calculation of ADA (Acct # 2690) : SE 12</t>
  </si>
  <si>
    <t>Sub Total Expernal</t>
  </si>
  <si>
    <t>As of January 31, 2011</t>
  </si>
  <si>
    <t>Detail of Uncollectible Accounts</t>
  </si>
  <si>
    <t>Set up 35% reserve (per Bill Sowell)</t>
  </si>
  <si>
    <t>11/30/2010</t>
  </si>
  <si>
    <t>12/31/2010</t>
  </si>
  <si>
    <t>1/31/2011</t>
  </si>
  <si>
    <t>Reserve %</t>
  </si>
  <si>
    <t>CC&amp;B write off</t>
  </si>
  <si>
    <t>End of Month Reserve</t>
  </si>
  <si>
    <t>2/28/2011</t>
  </si>
  <si>
    <t>Sub</t>
  </si>
  <si>
    <t>0-30  Days Old</t>
  </si>
  <si>
    <t>31-60     Days Old</t>
  </si>
  <si>
    <t>61-90     Days Old</t>
  </si>
  <si>
    <t>91-180   Days Old</t>
  </si>
  <si>
    <t>181+      Days Old</t>
  </si>
  <si>
    <t>Pay Arrg   Cur Bal</t>
  </si>
  <si>
    <t>Pay Arrg   Tot Bal</t>
  </si>
  <si>
    <t>Write-Off  Cur Bal</t>
  </si>
  <si>
    <t>348 - River Forest</t>
  </si>
  <si>
    <t>410 - Stonecreek</t>
  </si>
  <si>
    <t>March</t>
  </si>
  <si>
    <t>3/31/2011</t>
  </si>
  <si>
    <t>A/R Balance</t>
  </si>
  <si>
    <t>4/30/2011</t>
  </si>
  <si>
    <t>February</t>
  </si>
  <si>
    <t>April</t>
  </si>
  <si>
    <t>Accounts Receivable Aging Report as of 4/30/11</t>
  </si>
  <si>
    <t>April aging</t>
  </si>
  <si>
    <t>ADA percentages</t>
  </si>
  <si>
    <t>ADA per calculation</t>
  </si>
  <si>
    <t>Additional ADA required</t>
  </si>
  <si>
    <t>Total AR fully reserved.</t>
  </si>
  <si>
    <t>CO</t>
  </si>
  <si>
    <t xml:space="preserve">Only Expensed YTD: </t>
  </si>
  <si>
    <t>Write off in April</t>
  </si>
  <si>
    <t>Justin Kersey</t>
  </si>
  <si>
    <t>*Process discontinued in May</t>
  </si>
  <si>
    <t>Sub Division</t>
  </si>
  <si>
    <t>total AR balance</t>
  </si>
  <si>
    <t>Unbilled A/R</t>
  </si>
  <si>
    <t>0-30</t>
  </si>
  <si>
    <t>31-60</t>
  </si>
  <si>
    <t>61-90</t>
  </si>
  <si>
    <t>91-180</t>
  </si>
  <si>
    <t>180+</t>
  </si>
  <si>
    <t>Loans and PA Cur Bal</t>
  </si>
  <si>
    <t>Loans and PA Total</t>
  </si>
  <si>
    <t>Write off Cur Bal</t>
  </si>
  <si>
    <t>067 - Clinton</t>
  </si>
  <si>
    <t>263 - Middlesboro</t>
  </si>
  <si>
    <t>ADJUST RESERVE</t>
  </si>
  <si>
    <t>TOTAL ADJUSTMENT</t>
  </si>
  <si>
    <t>Tierra Verde Utilities Inc</t>
  </si>
  <si>
    <t>CMUD Divestment</t>
  </si>
  <si>
    <t>Co. 182 Subs</t>
  </si>
  <si>
    <t>Service</t>
  </si>
  <si>
    <t>0-30   days</t>
  </si>
  <si>
    <t>31-60   days</t>
  </si>
  <si>
    <t>61-90   days</t>
  </si>
  <si>
    <t>91-180   days</t>
  </si>
  <si>
    <t>181+   days</t>
  </si>
  <si>
    <t>ww</t>
  </si>
  <si>
    <t>w</t>
  </si>
  <si>
    <r>
      <t xml:space="preserve">Apple Canyon Utility Co - </t>
    </r>
    <r>
      <rPr>
        <b/>
        <sz val="10"/>
        <color rgb="FFFF0000"/>
        <rFont val="Calibri"/>
        <family val="2"/>
        <scheme val="minor"/>
      </rPr>
      <t>AVAIL</t>
    </r>
  </si>
  <si>
    <r>
      <t xml:space="preserve">Lake Holiday Utilities Corp - </t>
    </r>
    <r>
      <rPr>
        <b/>
        <sz val="10"/>
        <color rgb="FFFF0000"/>
        <rFont val="Calibri"/>
        <family val="2"/>
        <scheme val="minor"/>
      </rPr>
      <t>AVAIL</t>
    </r>
  </si>
  <si>
    <r>
      <t xml:space="preserve">Lake Wildwood Utilities Co - </t>
    </r>
    <r>
      <rPr>
        <b/>
        <sz val="10"/>
        <color rgb="FFFF0000"/>
        <rFont val="Calibri"/>
        <family val="2"/>
        <scheme val="minor"/>
      </rPr>
      <t>AVAIL</t>
    </r>
  </si>
  <si>
    <r>
      <t xml:space="preserve">Carolina Water Service, Inc of NC - </t>
    </r>
    <r>
      <rPr>
        <b/>
        <sz val="10"/>
        <color rgb="FFFF0000"/>
        <rFont val="Calibri"/>
        <family val="2"/>
        <scheme val="minor"/>
      </rPr>
      <t>AVAIL</t>
    </r>
  </si>
  <si>
    <r>
      <t xml:space="preserve">CWS Systems - </t>
    </r>
    <r>
      <rPr>
        <b/>
        <sz val="10"/>
        <color rgb="FFFF0000"/>
        <rFont val="Calibri"/>
        <family val="2"/>
        <scheme val="minor"/>
      </rPr>
      <t>AVAIL</t>
    </r>
  </si>
  <si>
    <r>
      <t xml:space="preserve">Transylvania Utilities Inc - </t>
    </r>
    <r>
      <rPr>
        <b/>
        <sz val="10"/>
        <color rgb="FFFF0000"/>
        <rFont val="Calibri"/>
        <family val="2"/>
        <scheme val="minor"/>
      </rPr>
      <t>AVAIL</t>
    </r>
  </si>
  <si>
    <r>
      <t xml:space="preserve">Penn Estates Utilities Inc - </t>
    </r>
    <r>
      <rPr>
        <b/>
        <sz val="10"/>
        <color rgb="FFFF0000"/>
        <rFont val="Calibri"/>
        <family val="2"/>
        <scheme val="minor"/>
      </rPr>
      <t>AVAIL</t>
    </r>
  </si>
  <si>
    <r>
      <t xml:space="preserve">Massanutten Public Serv Corp - </t>
    </r>
    <r>
      <rPr>
        <b/>
        <sz val="10"/>
        <color rgb="FFFF0000"/>
        <rFont val="Calibri"/>
        <family val="2"/>
        <scheme val="minor"/>
      </rPr>
      <t>AVAIL</t>
    </r>
  </si>
  <si>
    <r>
      <t>Utilities Inc of Georgia -</t>
    </r>
    <r>
      <rPr>
        <b/>
        <sz val="10"/>
        <color rgb="FFFF0000"/>
        <rFont val="Calibri"/>
        <family val="2"/>
        <scheme val="minor"/>
      </rPr>
      <t xml:space="preserve"> AVAIL</t>
    </r>
  </si>
  <si>
    <t>BU</t>
  </si>
  <si>
    <t>N/A</t>
  </si>
  <si>
    <t>REVERSE CAB WOODS BD RESERVE</t>
  </si>
  <si>
    <t>January</t>
  </si>
  <si>
    <t>421 - Lake Tarpon</t>
  </si>
  <si>
    <t>312 - Park Ridge</t>
  </si>
  <si>
    <t>Values</t>
  </si>
  <si>
    <t>Sub #</t>
  </si>
  <si>
    <t>Serv Type</t>
  </si>
  <si>
    <t>Sum of Balance</t>
  </si>
  <si>
    <t xml:space="preserve">Sum of   0-30 Days Old  </t>
  </si>
  <si>
    <t xml:space="preserve">Sum of   31-60 Days Old  </t>
  </si>
  <si>
    <t xml:space="preserve">Sum of   61-90 Days Old  </t>
  </si>
  <si>
    <t xml:space="preserve">Sum of   91-180 Days Old  </t>
  </si>
  <si>
    <t xml:space="preserve">Sum of   181+ Days Old  </t>
  </si>
  <si>
    <t>W</t>
  </si>
  <si>
    <t>WW</t>
  </si>
  <si>
    <t xml:space="preserve">W </t>
  </si>
  <si>
    <t>Grand Total</t>
  </si>
  <si>
    <t>REMOVE CAB WOODS BD</t>
  </si>
  <si>
    <t>n/a</t>
  </si>
  <si>
    <t>Jan 181+</t>
  </si>
  <si>
    <t>Jan 2690 Adj</t>
  </si>
  <si>
    <t>Feb 2690 Adj</t>
  </si>
  <si>
    <t>Feb 181+</t>
  </si>
  <si>
    <t>Feb 5510 PB</t>
  </si>
  <si>
    <t>Feb BD Entry</t>
  </si>
  <si>
    <t>032W</t>
  </si>
  <si>
    <t>008W</t>
  </si>
  <si>
    <t>033W</t>
  </si>
  <si>
    <t>039W</t>
  </si>
  <si>
    <t>233W</t>
  </si>
  <si>
    <t>489W</t>
  </si>
  <si>
    <t>407W</t>
  </si>
  <si>
    <t>039WW</t>
  </si>
  <si>
    <t>032WW</t>
  </si>
  <si>
    <t>008WW</t>
  </si>
  <si>
    <t>125WW</t>
  </si>
  <si>
    <t>407WW</t>
  </si>
  <si>
    <t>233WW</t>
  </si>
  <si>
    <t>033WW</t>
  </si>
  <si>
    <t>March 2690 Adj</t>
  </si>
  <si>
    <t>March 5510 PB</t>
  </si>
  <si>
    <t>March 181+</t>
  </si>
  <si>
    <t>March BD Entry</t>
  </si>
  <si>
    <t>April 5510 PB</t>
  </si>
  <si>
    <t>April 2690 Adj</t>
  </si>
  <si>
    <t>April 181+</t>
  </si>
  <si>
    <t>April BD Entry</t>
  </si>
  <si>
    <t>May 5510 PB</t>
  </si>
  <si>
    <t>May 2690 Adj</t>
  </si>
  <si>
    <t>May 181+</t>
  </si>
  <si>
    <t>May BD Entry</t>
  </si>
  <si>
    <t>May</t>
  </si>
  <si>
    <t>June 5510 PB</t>
  </si>
  <si>
    <t>June 2690 Adj</t>
  </si>
  <si>
    <t>June 181+</t>
  </si>
  <si>
    <t>June BD Entry</t>
  </si>
  <si>
    <t>June</t>
  </si>
  <si>
    <t>July 5510 PB</t>
  </si>
  <si>
    <t>July 2690 Adj</t>
  </si>
  <si>
    <t>July 181+</t>
  </si>
  <si>
    <t>July BD Entry</t>
  </si>
  <si>
    <t>July</t>
  </si>
  <si>
    <t>Woodbury</t>
  </si>
  <si>
    <t>BAERGA JR,ISRAEL</t>
  </si>
  <si>
    <t>WILKINSON,BOBBI</t>
  </si>
  <si>
    <t>PEREZ,ANNA</t>
  </si>
  <si>
    <t>CORRIGAN,SCOTT</t>
  </si>
  <si>
    <t>GALLAGHER,SHANNON</t>
  </si>
  <si>
    <t>Megica,Richard</t>
  </si>
  <si>
    <t>FOWLER,LAURA</t>
  </si>
  <si>
    <t>DANIELS,TRACEY E</t>
  </si>
  <si>
    <t>MCDOWELL,JEFF</t>
  </si>
  <si>
    <t>WILLIAMS,IVY M</t>
  </si>
  <si>
    <t>WALTERS,PATRICIA</t>
  </si>
  <si>
    <t>CANTEY,PATSY</t>
  </si>
  <si>
    <t>TRAVAGLINI,NICK</t>
  </si>
  <si>
    <t>MOSES,SHERRON</t>
  </si>
  <si>
    <t>LABOY,DENNIS JR</t>
  </si>
  <si>
    <t>ELLIOTT,SANDRA</t>
  </si>
  <si>
    <t>DYER,EVELYN</t>
  </si>
  <si>
    <t>BUTLER,SHIRLEY</t>
  </si>
  <si>
    <t>LEVERETTE,JARVIS</t>
  </si>
  <si>
    <t>Green,Beverly</t>
  </si>
  <si>
    <t>WILLIAMSON,TASHA</t>
  </si>
  <si>
    <t>Assafa,Yohannes</t>
  </si>
  <si>
    <t>TYSON,GREGORY</t>
  </si>
  <si>
    <t>BANKS,SHARYCE</t>
  </si>
  <si>
    <t>MOSES,LUQUARN C</t>
  </si>
  <si>
    <t>TYLER,PATRINA</t>
  </si>
  <si>
    <t>RILEY,CARLTON</t>
  </si>
  <si>
    <t>SMOTHERS,CHRISTINE</t>
  </si>
  <si>
    <t>VALENTINE,ENID</t>
  </si>
  <si>
    <t>HALL,BYRAN</t>
  </si>
  <si>
    <t>LAMBERT,SYRETHA</t>
  </si>
  <si>
    <t>CLIFFTON,ERIN</t>
  </si>
  <si>
    <t>JAVIER,GENARINA</t>
  </si>
  <si>
    <t>STURDIVANT,SANDRA</t>
  </si>
  <si>
    <t>GONZALEZ,ROSIO</t>
  </si>
  <si>
    <t>DYER,EVELYN M</t>
  </si>
  <si>
    <t>ABUDU,MADELINE</t>
  </si>
  <si>
    <t>AHMETOVIC,AHMET</t>
  </si>
  <si>
    <t>VINSON,WALTER L</t>
  </si>
  <si>
    <t>JETER,JAMIE</t>
  </si>
  <si>
    <t>DUPONT,YOLANDA</t>
  </si>
  <si>
    <t>Collins,Kevin</t>
  </si>
  <si>
    <t>SMITH,KALILAH</t>
  </si>
  <si>
    <t>AMANAH,YENRIN</t>
  </si>
  <si>
    <t>COCOZZA,JESSICA</t>
  </si>
  <si>
    <t>DOWDY,JUSTIN</t>
  </si>
  <si>
    <t>ELAM,ELAH</t>
  </si>
  <si>
    <t>HUBBARD,TAJ</t>
  </si>
  <si>
    <t>YOUNG,WASHINGTON</t>
  </si>
  <si>
    <t>CARLEO,JOSEPH</t>
  </si>
  <si>
    <t>UNDERWOOD,BARBARA</t>
  </si>
  <si>
    <t>CRAWLEY,ANNE J</t>
  </si>
  <si>
    <t>PULTE HOMES</t>
  </si>
  <si>
    <t>Canty,Charlesetta</t>
  </si>
  <si>
    <t>GASKINS,PATSY</t>
  </si>
  <si>
    <t>BROWN,ANDRE TROY</t>
  </si>
  <si>
    <t>TRACHTENBERG,JEANNETT</t>
  </si>
  <si>
    <t>Hernandez,Julio</t>
  </si>
  <si>
    <t>MCGARTH,MEGAN</t>
  </si>
  <si>
    <t>TRAVAGLINI,JOSEPH N</t>
  </si>
  <si>
    <t>EDMOND,ANQUONETTE</t>
  </si>
  <si>
    <t>HUDSON,MICHELLE</t>
  </si>
  <si>
    <t>WEBBER-LIND,BRIANA</t>
  </si>
  <si>
    <t>MATHIS,EDNA</t>
  </si>
  <si>
    <t>Stitt,Keith</t>
  </si>
  <si>
    <t>ADAM,RHETT</t>
  </si>
  <si>
    <t>Husmillo,Mark</t>
  </si>
  <si>
    <t>STYRON,CANDRA</t>
  </si>
  <si>
    <t>JENKINS,SHELINA</t>
  </si>
  <si>
    <t>SMITH,EPHRAIM</t>
  </si>
  <si>
    <t>RICH,SHANTAY</t>
  </si>
  <si>
    <t>Paciano,Judith</t>
  </si>
  <si>
    <t>DEAN,LORETTA</t>
  </si>
  <si>
    <t>COLEMAN,MICHAEL W</t>
  </si>
  <si>
    <t>GREEN,MORRIS</t>
  </si>
  <si>
    <t>DAWES,WILFRED</t>
  </si>
  <si>
    <t>JOHNSON,JULIETTE</t>
  </si>
  <si>
    <t>PLEASANT,CHARLES</t>
  </si>
  <si>
    <t>THOMAS,WILLIAM K</t>
  </si>
  <si>
    <t>LAMBEBO,SAMUEL</t>
  </si>
  <si>
    <t>STARKLOFF,CHRISTINA</t>
  </si>
  <si>
    <t>BERNARD,MARLON K</t>
  </si>
  <si>
    <t>DE OLIVEIRA,JEFFERSON</t>
  </si>
  <si>
    <t>VIOLA,NICOLE</t>
  </si>
  <si>
    <t>SUGGETT,BRITTNEY</t>
  </si>
  <si>
    <t>TUCK,JACOB</t>
  </si>
  <si>
    <t>Savoy,Ashley</t>
  </si>
  <si>
    <t>CHUONG,LAN</t>
  </si>
  <si>
    <t>GARMON,JOHN</t>
  </si>
  <si>
    <t>GARNES JR,NORMAN</t>
  </si>
  <si>
    <t>Spruill,Farrah</t>
  </si>
  <si>
    <t>OCCUPANT,CURRENT</t>
  </si>
  <si>
    <t>LEWIS,CARYN</t>
  </si>
  <si>
    <t>SPINNER,SHERRY</t>
  </si>
  <si>
    <t>INGRAM,KEAHITI</t>
  </si>
  <si>
    <t>Schmidt, Henry</t>
  </si>
  <si>
    <t>LEWIS,RODRIQUES</t>
  </si>
  <si>
    <t>BONNETT,MOLLY</t>
  </si>
  <si>
    <t>SIMMONS,DAVID</t>
  </si>
  <si>
    <t>PATTERSON,LATASHA</t>
  </si>
  <si>
    <t>JARA,JACQUELINE</t>
  </si>
  <si>
    <t>CRAWFORD,GRETA</t>
  </si>
  <si>
    <t>MEKONNEN,AGONAFER</t>
  </si>
  <si>
    <t>WILLIAMS,CHRISTOPHER</t>
  </si>
  <si>
    <t>REGULA,SUNSHINE</t>
  </si>
  <si>
    <t>OLIVE,ROBERT</t>
  </si>
  <si>
    <t>PROCTOR,CORNELL</t>
  </si>
  <si>
    <t>MONTILLA,SONYA</t>
  </si>
  <si>
    <t>FLEMMING,JOYCE</t>
  </si>
  <si>
    <t>ISABELLE,BRIAN D</t>
  </si>
  <si>
    <t>GRANT,KELLENA</t>
  </si>
  <si>
    <t>EVERETT,CHRISTOPHER</t>
  </si>
  <si>
    <t>CHICHWAK II, MICHAEL B</t>
  </si>
  <si>
    <t>COOKE,JONATHA</t>
  </si>
  <si>
    <t>Falcon,Linda</t>
  </si>
  <si>
    <t>NEWSOM,ELAINE</t>
  </si>
  <si>
    <t>ROBERTS,LISA</t>
  </si>
  <si>
    <t>VARDO,BRIAN</t>
  </si>
  <si>
    <t>HEATH,FRED</t>
  </si>
  <si>
    <t>O'LEARY,ERIN</t>
  </si>
  <si>
    <t>Kimbrough,Jermita</t>
  </si>
  <si>
    <t>RODRIGUEZ,ARIANNA</t>
  </si>
  <si>
    <t>STEPHENS,TERESA</t>
  </si>
  <si>
    <t>LOTT,SHIRLEY</t>
  </si>
  <si>
    <t>CURTIS,DENITA</t>
  </si>
  <si>
    <t>ALEXANDER,AARON</t>
  </si>
  <si>
    <t>WLUE,YVONNE</t>
  </si>
  <si>
    <t>RYAN,JOSEPH</t>
  </si>
  <si>
    <t>MEJIA,MOISES</t>
  </si>
  <si>
    <t>HARRIS,BRADLEY</t>
  </si>
  <si>
    <t>MAROLF,BRYAN</t>
  </si>
  <si>
    <t>PENDRY,JESSICA</t>
  </si>
  <si>
    <t>FULTON,KEVIN</t>
  </si>
  <si>
    <t>CURATOLO,JOSEPH</t>
  </si>
  <si>
    <t>FYOCK,BRYAN</t>
  </si>
  <si>
    <t>ALSOP,TOM</t>
  </si>
  <si>
    <t>Felder,Tremica</t>
  </si>
  <si>
    <t>MOTARD,ANNE</t>
  </si>
  <si>
    <t>GONCALVES,YECENIA</t>
  </si>
  <si>
    <t>JOHNSON,TAMARA</t>
  </si>
  <si>
    <t>JORDAN,MELISSA</t>
  </si>
  <si>
    <t>LEWIS,CRYSTAL</t>
  </si>
  <si>
    <t>TRAN,TUYEN N</t>
  </si>
  <si>
    <t>WASHINGTON,BOBBY</t>
  </si>
  <si>
    <t>JONES,ADRIENNE</t>
  </si>
  <si>
    <t>ARRINGTON,SANDRA</t>
  </si>
  <si>
    <t>JOHNSON,DARYL</t>
  </si>
  <si>
    <t>TURPIN,MARLON</t>
  </si>
  <si>
    <t>BERMUDEZ,CLEMENTE</t>
  </si>
  <si>
    <t>Mighty,Christine</t>
  </si>
  <si>
    <t>DEVLIN,MICHAEL</t>
  </si>
  <si>
    <t>BARABY,CIRA</t>
  </si>
  <si>
    <t>AMET,GWENDOLYN A</t>
  </si>
  <si>
    <t>HORACE,JOHNNY</t>
  </si>
  <si>
    <t>VILLAREJO,AICARDO P</t>
  </si>
  <si>
    <t>NOBLES,LASHANDA</t>
  </si>
  <si>
    <t>GOPO,NYASHA</t>
  </si>
  <si>
    <t>SCHREPH,JODI</t>
  </si>
  <si>
    <t>SEGOVIACRESPO,DANIEL</t>
  </si>
  <si>
    <t>WALLACE,MARK</t>
  </si>
  <si>
    <t>HEMINGWAY,LESTER</t>
  </si>
  <si>
    <t>GREEN,LADONYA</t>
  </si>
  <si>
    <t>DaSilva,Patrick</t>
  </si>
  <si>
    <t>DAVIS,LEIGH ANN</t>
  </si>
  <si>
    <t>CARRINGTON,ROBIN</t>
  </si>
  <si>
    <t>Drakeford,Deborah</t>
  </si>
  <si>
    <t>DAM,SARAH</t>
  </si>
  <si>
    <t>CHOICE,VIRGINIA</t>
  </si>
  <si>
    <t>KINGSTON,PATRICIA</t>
  </si>
  <si>
    <t>JAMES,TAMARA</t>
  </si>
  <si>
    <t>STAFFORD,SANDIE</t>
  </si>
  <si>
    <t>ZERIHUN,TENAYE</t>
  </si>
  <si>
    <t>SWAGGERTY,SHANNON</t>
  </si>
  <si>
    <t>MARSHALL,KEVIN</t>
  </si>
  <si>
    <t>NELSON,VERONICA</t>
  </si>
  <si>
    <t>WASHINGTON,MELANIE</t>
  </si>
  <si>
    <t>McCORMICK,YOLANDA</t>
  </si>
  <si>
    <t>GRIFFITH,EDWARD</t>
  </si>
  <si>
    <t>VANSLYKE,MARY</t>
  </si>
  <si>
    <t>RAMIREZ,JOSE</t>
  </si>
  <si>
    <t>Murray,Damon</t>
  </si>
  <si>
    <t>PITTMAN,CHRISTINA</t>
  </si>
  <si>
    <t>ROBERTSON,JOHN</t>
  </si>
  <si>
    <t>MCDOWELL,RONDA P</t>
  </si>
  <si>
    <t>GARRETT,CHARISE</t>
  </si>
  <si>
    <t>WALKER,TINELLE</t>
  </si>
  <si>
    <t>BLACK,AMY</t>
  </si>
  <si>
    <t>CRISWELL,LAKEISHA</t>
  </si>
  <si>
    <t>BUI,JANETTE</t>
  </si>
  <si>
    <t>GAGLIARDO,IRENE</t>
  </si>
  <si>
    <t>ANNASTAS,BARBARA</t>
  </si>
  <si>
    <t>BOWDEN,DIERRICA</t>
  </si>
  <si>
    <t>YOUNG,KATHY</t>
  </si>
  <si>
    <t>FRANKLIN,ERIC</t>
  </si>
  <si>
    <t>HEAVENER,DAVID</t>
  </si>
  <si>
    <t>Russell,Richard</t>
  </si>
  <si>
    <t>HUBER,WAYNE</t>
  </si>
  <si>
    <t>MATTISON,DAMEON</t>
  </si>
  <si>
    <t>STEVENS,LEAH</t>
  </si>
  <si>
    <t>FIRST UNITED REALTY &amp; MANAGEMENT</t>
  </si>
  <si>
    <t>RODRIGUEZ,JESSE</t>
  </si>
  <si>
    <t>MITTS,CAROLIN</t>
  </si>
  <si>
    <t>WOLFF,MICHAEL</t>
  </si>
  <si>
    <t>Joyner,Alycia</t>
  </si>
  <si>
    <t>MARIN,ASHLEY WINTERS</t>
  </si>
  <si>
    <t>MCQUEEN,SHAMEERAH</t>
  </si>
  <si>
    <t>LETTEER,AMBER</t>
  </si>
  <si>
    <t>HELMS,ROBERT M</t>
  </si>
  <si>
    <t>AGOSTA,CHRISTINE</t>
  </si>
  <si>
    <t>MURPHY,MYRON</t>
  </si>
  <si>
    <t>DAZA,KAREN</t>
  </si>
  <si>
    <t>CATHCART,ANGELA</t>
  </si>
  <si>
    <t>SIMMONS,LASHAWDA</t>
  </si>
  <si>
    <t>LEATHERMAN,TAMMY</t>
  </si>
  <si>
    <t>NEIL,TRACY</t>
  </si>
  <si>
    <t>JOHNSON,ROBERT J</t>
  </si>
  <si>
    <t>MCGILL,HAROLD</t>
  </si>
  <si>
    <t>CALDWELL,STACEY</t>
  </si>
  <si>
    <t>DYE,MONIFA</t>
  </si>
  <si>
    <t>SARDELLI,LOUIS</t>
  </si>
  <si>
    <t>DANLEY,JEFFREY</t>
  </si>
  <si>
    <t>MCCLUNEY,SCOTTIE</t>
  </si>
  <si>
    <t>BRANDON,MICHAEL</t>
  </si>
  <si>
    <t>WALKER,MARLO</t>
  </si>
  <si>
    <t>ZAONET,JULIO</t>
  </si>
  <si>
    <t>IRVING,CAROLYN</t>
  </si>
  <si>
    <t>DILAN,DAN</t>
  </si>
  <si>
    <t>NEAL,CHIMERE</t>
  </si>
  <si>
    <t>SILVER,GREGORY</t>
  </si>
  <si>
    <t>GONZALEZ, REYNALDO</t>
  </si>
  <si>
    <t>ADENUGA,AYODEJI</t>
  </si>
  <si>
    <t>ISRAEL,WILLIAM</t>
  </si>
  <si>
    <t>WALKER,RICHARD</t>
  </si>
  <si>
    <t>WILSON,KATIE</t>
  </si>
  <si>
    <t>GIVENS,SAMANTHA M</t>
  </si>
  <si>
    <t>MOTON,KATHY E</t>
  </si>
  <si>
    <t>CRUMPTON,EBONY</t>
  </si>
  <si>
    <t>SMITH,LAURA</t>
  </si>
  <si>
    <t>Grandee,James</t>
  </si>
  <si>
    <t>WILSON,JEREMY</t>
  </si>
  <si>
    <t>TISDALE,TARA</t>
  </si>
  <si>
    <t>Cothran,Brandon</t>
  </si>
  <si>
    <t>CLOUD,JOHN</t>
  </si>
  <si>
    <t>NELSON,TIMOTHY P</t>
  </si>
  <si>
    <t>YIP,STEVEN</t>
  </si>
  <si>
    <t>TRAN,THI TRINH</t>
  </si>
  <si>
    <t>BERNATOWICZ,ANNA</t>
  </si>
  <si>
    <t>Kinnion,Stephanie</t>
  </si>
  <si>
    <t>Paschal,Suzette</t>
  </si>
  <si>
    <t>RODRIGUEZ,MIGUEL</t>
  </si>
  <si>
    <t>HUFF,CHRISTOPHER</t>
  </si>
  <si>
    <t>BRINSON,BRENDA</t>
  </si>
  <si>
    <t>Daniels,Tracey</t>
  </si>
  <si>
    <t>BROBLEH,JEREMIAH</t>
  </si>
  <si>
    <t>COLLEY,NICHOLAS</t>
  </si>
  <si>
    <t>CURRY,BRANDON</t>
  </si>
  <si>
    <t>ROUNDTREE,THOMYKA</t>
  </si>
  <si>
    <t>KILGO,DONNY</t>
  </si>
  <si>
    <t>SUBER,NICOLE</t>
  </si>
  <si>
    <t>HICKMAN,MATTHEW</t>
  </si>
  <si>
    <t>RAMOUTAR,BRYAN</t>
  </si>
  <si>
    <t>JIGGETT,JASON M</t>
  </si>
  <si>
    <t>CATELLA,MARCELLA</t>
  </si>
  <si>
    <t>ILABOR,ANTHONY</t>
  </si>
  <si>
    <t>IYOHA,TAWANDA</t>
  </si>
  <si>
    <t>JURADO,JOHN</t>
  </si>
  <si>
    <t>JUSTICE,CHASSIDY</t>
  </si>
  <si>
    <t>ONYANGO,SHIRLEY</t>
  </si>
  <si>
    <t>JONES,DAVID</t>
  </si>
  <si>
    <t>WILLIAMS,TONIA</t>
  </si>
  <si>
    <t>MANGHAN,DARLENE</t>
  </si>
  <si>
    <t>TRABUE,JACQUELINE</t>
  </si>
  <si>
    <t>NORWOOD-RICE,KITESHA</t>
  </si>
  <si>
    <t>GOUDELOCK,VICTORIA</t>
  </si>
  <si>
    <t>MONBESIRE,THERESA</t>
  </si>
  <si>
    <t>PITTMAN,ELLIS</t>
  </si>
  <si>
    <t>LOLONG,ESTHER</t>
  </si>
  <si>
    <t>BATTS,MARTIN</t>
  </si>
  <si>
    <t>YUCRA,JUAN</t>
  </si>
  <si>
    <t>RAIMEY,SHADEED</t>
  </si>
  <si>
    <t>ODOM,CHRIS</t>
  </si>
  <si>
    <t>JONES,CANDANCE</t>
  </si>
  <si>
    <t>MCCLOUD,SYLVIA</t>
  </si>
  <si>
    <t>WRIGHT,AMY</t>
  </si>
  <si>
    <t>Marquez,Robert</t>
  </si>
  <si>
    <t>HEISEY,SANDRA E</t>
  </si>
  <si>
    <t>DODSON,SARAH</t>
  </si>
  <si>
    <t>MEGICA,RICHARD</t>
  </si>
  <si>
    <t>TRONCOSO,JAIME</t>
  </si>
  <si>
    <t>FLOWERS,ELIZABETH</t>
  </si>
  <si>
    <t>SMITH,ROBBIE</t>
  </si>
  <si>
    <t>HOWARD,LAUREN</t>
  </si>
  <si>
    <t>FREDERICK,MADELEINE</t>
  </si>
  <si>
    <t>CLARK,JEROMY M</t>
  </si>
  <si>
    <t>CONNOLLY,CHARLES</t>
  </si>
  <si>
    <t>FUJE,DEGEMU</t>
  </si>
  <si>
    <t>COLE,MICHELLE</t>
  </si>
  <si>
    <t>PINCKNEY,ANTHRO</t>
  </si>
  <si>
    <t>CRYSTAL,MICHAEL</t>
  </si>
  <si>
    <t>DAVIS,TONWANDA</t>
  </si>
  <si>
    <t>COOK,ANDREA</t>
  </si>
  <si>
    <t>ALMODOVAR,ANGELA A</t>
  </si>
  <si>
    <t>KEMP,DAYNA</t>
  </si>
  <si>
    <t>MELTON,CHRISTINA L</t>
  </si>
  <si>
    <t>BROTHERS,IJNANYA &amp; DARRELL</t>
  </si>
  <si>
    <t>WOLFE,MATTHEW</t>
  </si>
  <si>
    <t>HERRING,TOCARRO</t>
  </si>
  <si>
    <t>RILEY,TERESA</t>
  </si>
  <si>
    <t>JOHNSON,CARL</t>
  </si>
  <si>
    <t>Hubrich,Amanda</t>
  </si>
  <si>
    <t>Aug</t>
  </si>
  <si>
    <t>Aug 5510 PB</t>
  </si>
  <si>
    <t>Aug 2690 Adj</t>
  </si>
  <si>
    <t>Aug 181+</t>
  </si>
  <si>
    <t>Aug BD Entry</t>
  </si>
  <si>
    <t>Sept</t>
  </si>
  <si>
    <t>Sept 5510 PB</t>
  </si>
  <si>
    <t>Sept 2690 Adj</t>
  </si>
  <si>
    <t>Sept BD Entry</t>
  </si>
  <si>
    <t>SeptALL</t>
  </si>
  <si>
    <t xml:space="preserve">       A/R-CUSTOMER TRADE CC&amp;B</t>
  </si>
  <si>
    <t>Oct 5510 PB</t>
  </si>
  <si>
    <t>Oct 2690 Adj</t>
  </si>
  <si>
    <t>OctALL</t>
  </si>
  <si>
    <t>Oct BD Entry</t>
  </si>
  <si>
    <t>Oct</t>
  </si>
  <si>
    <t>Nov</t>
  </si>
  <si>
    <t>Nov 5510 PB</t>
  </si>
  <si>
    <t>Nov 2690 Adj</t>
  </si>
  <si>
    <t>NovALL</t>
  </si>
  <si>
    <t>Nov BD Entry</t>
  </si>
  <si>
    <t>Dec</t>
  </si>
  <si>
    <t>Dec 5510 PB</t>
  </si>
  <si>
    <t>Dec 2690 Adj</t>
  </si>
  <si>
    <t>DecALL</t>
  </si>
  <si>
    <t>Dec BD Entry</t>
  </si>
  <si>
    <t>Jan 13 5510 PB</t>
  </si>
  <si>
    <t>Jan 13 2690 Adj</t>
  </si>
  <si>
    <t>Jan13ALL</t>
  </si>
  <si>
    <t>Jan 13 BD Entry</t>
  </si>
  <si>
    <t>SE12-DIVESTED CO BD RESERVE ADJ</t>
  </si>
  <si>
    <t>Feb 13 5510 PB</t>
  </si>
  <si>
    <t>Feb 13 2690 Adj</t>
  </si>
  <si>
    <t>Feb13ALL</t>
  </si>
  <si>
    <t>Feb 13 BD Entry</t>
  </si>
  <si>
    <t>Mar 13 5510 PB</t>
  </si>
  <si>
    <t>Mar 13 2690 Adj</t>
  </si>
  <si>
    <t>Mar13ALL</t>
  </si>
  <si>
    <t>Mar 13 BD Entry</t>
  </si>
  <si>
    <t>151961</t>
  </si>
  <si>
    <t>293535</t>
  </si>
  <si>
    <t>Prior month</t>
  </si>
  <si>
    <t>Victoria M. Pietras</t>
  </si>
  <si>
    <t>TB by Object acct 2675</t>
  </si>
  <si>
    <t xml:space="preserve">   Total A/R Balance    </t>
  </si>
  <si>
    <t xml:space="preserve">    0-30 Days Old    </t>
  </si>
  <si>
    <t xml:space="preserve"> Cur Bal </t>
  </si>
  <si>
    <t>check</t>
  </si>
  <si>
    <t>J1 and J2 that system does not know what to do with, exceptions, suspense - they are not in CC&amp;B aging report</t>
  </si>
  <si>
    <t>WRITE OFF SOLD COMPANIES A/R</t>
  </si>
  <si>
    <t>Customer Name</t>
  </si>
  <si>
    <t xml:space="preserve">    31-60 Days Old    </t>
  </si>
  <si>
    <t xml:space="preserve">    61-90 Days Old    </t>
  </si>
  <si>
    <t xml:space="preserve">    91-180 Days Old    </t>
  </si>
  <si>
    <t xml:space="preserve">    181+ Days Old    </t>
  </si>
  <si>
    <t xml:space="preserve">    Loan &amp; Pay Cur Bal    </t>
  </si>
  <si>
    <t xml:space="preserve">    Loans &amp; Pay Total Bal    </t>
  </si>
  <si>
    <t xml:space="preserve">    Write Off Cur Bal    </t>
  </si>
  <si>
    <t>Galena Territory-Oakwood</t>
  </si>
  <si>
    <t xml:space="preserve">  Cur Bal  </t>
  </si>
  <si>
    <t>Receivable Aging Report for WasteWater Service for JDE as of 08/31/2014</t>
  </si>
  <si>
    <t>sold</t>
  </si>
  <si>
    <t xml:space="preserve">Cross State </t>
  </si>
  <si>
    <t>Density Utilities of LA</t>
  </si>
  <si>
    <t>WTSO</t>
  </si>
  <si>
    <t>Co</t>
  </si>
  <si>
    <r>
      <t xml:space="preserve">Water Service Co of Georgia - </t>
    </r>
    <r>
      <rPr>
        <b/>
        <sz val="10"/>
        <color rgb="FFFF0000"/>
        <rFont val="Calibri"/>
        <family val="2"/>
        <scheme val="minor"/>
      </rPr>
      <t>AVAIL</t>
    </r>
  </si>
  <si>
    <t>adjustment for a variance between CC&amp;B and JDE &amp; reclass of negative AR (overpayments) to AP</t>
  </si>
  <si>
    <t>reclass of negative AR (overpayments) to AP</t>
  </si>
  <si>
    <t>CORIX UTILITIES TEXAS</t>
  </si>
  <si>
    <t>MITCHELL COUNTY UTILITY CO</t>
  </si>
  <si>
    <t>Canaan Systems of AL</t>
  </si>
  <si>
    <t>Utility Management of AL</t>
  </si>
  <si>
    <t>Riverbend Estates Water System</t>
  </si>
  <si>
    <t>Do Ty</t>
  </si>
  <si>
    <t>Doc Number</t>
  </si>
  <si>
    <t>G/L Date</t>
  </si>
  <si>
    <t>Explanation</t>
  </si>
  <si>
    <t>LT 1 Amount</t>
  </si>
  <si>
    <t>Transaction Originator</t>
  </si>
  <si>
    <t>CKIM</t>
  </si>
  <si>
    <t>RECLASS CREDIT AR TO AP</t>
  </si>
  <si>
    <t>Column Total</t>
  </si>
  <si>
    <t>AD</t>
  </si>
  <si>
    <t>Column Labels</t>
  </si>
  <si>
    <t>Row Labels</t>
  </si>
  <si>
    <t>110</t>
  </si>
  <si>
    <t>121</t>
  </si>
  <si>
    <t>122</t>
  </si>
  <si>
    <t>317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</si>
  <si>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</si>
  <si>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</si>
  <si>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</si>
  <si>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</si>
  <si>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</si>
  <si>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</si>
  <si>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</si>
  <si>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</si>
  <si>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</si>
  <si>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</si>
  <si>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</si>
  <si>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</si>
  <si>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</si>
  <si>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</si>
  <si>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</si>
  <si>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</si>
  <si>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</si>
  <si>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</si>
  <si>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</si>
  <si>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</si>
  <si>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</si>
  <si>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136</t>
  </si>
  <si>
    <t>151</t>
  </si>
  <si>
    <t>180</t>
  </si>
  <si>
    <t>220</t>
  </si>
  <si>
    <t>249</t>
  </si>
  <si>
    <t>256</t>
  </si>
  <si>
    <t>257</t>
  </si>
  <si>
    <t>260</t>
  </si>
  <si>
    <t>261</t>
  </si>
  <si>
    <t>288</t>
  </si>
  <si>
    <t>403</t>
  </si>
  <si>
    <t>450</t>
  </si>
  <si>
    <t>451</t>
  </si>
  <si>
    <t>453</t>
  </si>
  <si>
    <t>As of 10/4/18 we stop all IL billings for avail accounts.  Info from Rob on 3/11/19.</t>
  </si>
  <si>
    <t>UTILITIES, INC. LIST OF COMPANIES AND BUSINESS UNITS</t>
  </si>
  <si>
    <t>Oracle CO</t>
  </si>
  <si>
    <t>Dept</t>
  </si>
  <si>
    <t>UT</t>
  </si>
  <si>
    <t>Location</t>
  </si>
  <si>
    <t>Description</t>
  </si>
  <si>
    <t>BU Ty</t>
  </si>
  <si>
    <t>President</t>
  </si>
  <si>
    <t>Region</t>
  </si>
  <si>
    <t>State</t>
  </si>
  <si>
    <t>Sub Div</t>
  </si>
  <si>
    <t>Sub name</t>
  </si>
  <si>
    <t>Cost Ctr</t>
  </si>
  <si>
    <t>Class Code</t>
  </si>
  <si>
    <t>County</t>
  </si>
  <si>
    <t>County Name</t>
  </si>
  <si>
    <t>Prd Typ</t>
  </si>
  <si>
    <t>Reg W/S</t>
  </si>
  <si>
    <t>I/C Ctr</t>
  </si>
  <si>
    <t>State W/S</t>
  </si>
  <si>
    <t>CORPORATE</t>
  </si>
  <si>
    <t>211000</t>
  </si>
  <si>
    <t>OH</t>
  </si>
  <si>
    <t>04</t>
  </si>
  <si>
    <t>SHARED SERVICES</t>
  </si>
  <si>
    <t>01</t>
  </si>
  <si>
    <t>IL</t>
  </si>
  <si>
    <t xml:space="preserve"> </t>
  </si>
  <si>
    <t>ADMIN/COST CENTER</t>
  </si>
  <si>
    <t>09</t>
  </si>
  <si>
    <t>022</t>
  </si>
  <si>
    <t>W3</t>
  </si>
  <si>
    <t>Accounting/Finance Cost Ctr</t>
  </si>
  <si>
    <t>COM / ENG</t>
  </si>
  <si>
    <t>Human Resources Cost Ctr</t>
  </si>
  <si>
    <t>IT Cost Ctr</t>
  </si>
  <si>
    <t>Customer Care &amp; Billing</t>
  </si>
  <si>
    <t>Customer Service</t>
  </si>
  <si>
    <t>Executive Cost Ctr</t>
  </si>
  <si>
    <t xml:space="preserve">Administrative Services </t>
  </si>
  <si>
    <t>HSE</t>
  </si>
  <si>
    <t>Corporate Projects</t>
  </si>
  <si>
    <t>211065</t>
  </si>
  <si>
    <t>Corporate Allocation</t>
  </si>
  <si>
    <t>211070</t>
  </si>
  <si>
    <t>Water Service Disbursement</t>
  </si>
  <si>
    <t>ILLINOIS</t>
  </si>
  <si>
    <t>Utilities Services of IL, Inc</t>
  </si>
  <si>
    <t>PRESIDENT-MIDWEST/MID ATLANTIC</t>
  </si>
  <si>
    <t>02</t>
  </si>
  <si>
    <t>Midwest</t>
  </si>
  <si>
    <t>000</t>
  </si>
  <si>
    <t>State of IL Cost Center</t>
  </si>
  <si>
    <t>10</t>
  </si>
  <si>
    <t>WP</t>
  </si>
  <si>
    <t>048</t>
  </si>
  <si>
    <t>12</t>
  </si>
  <si>
    <t>ILW</t>
  </si>
  <si>
    <t>Camelot Utilities Inc W</t>
  </si>
  <si>
    <t>03</t>
  </si>
  <si>
    <t>105</t>
  </si>
  <si>
    <t>15</t>
  </si>
  <si>
    <t>Camelot Utilities Inc S</t>
  </si>
  <si>
    <t>SP</t>
  </si>
  <si>
    <t>22</t>
  </si>
  <si>
    <t>ILS</t>
  </si>
  <si>
    <t>00</t>
  </si>
  <si>
    <t>Camelot Utilities Inc C</t>
  </si>
  <si>
    <t>Charmar Water Company</t>
  </si>
  <si>
    <t>051</t>
  </si>
  <si>
    <t>Cherry Hill Water Company</t>
  </si>
  <si>
    <t>Clarendon Water Company</t>
  </si>
  <si>
    <t>029</t>
  </si>
  <si>
    <t>Ferson Creek Utilities Co W</t>
  </si>
  <si>
    <t>050</t>
  </si>
  <si>
    <t>Ferson Creek Utilities Co S</t>
  </si>
  <si>
    <t>Ferson Creek Utilities Co C</t>
  </si>
  <si>
    <t>Galena Territory Utilities W</t>
  </si>
  <si>
    <t>Galena Territory Utilities S</t>
  </si>
  <si>
    <t>Galena Territory Utilities C</t>
  </si>
  <si>
    <t>063</t>
  </si>
  <si>
    <t>053</t>
  </si>
  <si>
    <t>Lake Wildwood Utilities Corp</t>
  </si>
  <si>
    <t>060</t>
  </si>
  <si>
    <t>Northern Hills W &amp; S Co W</t>
  </si>
  <si>
    <t>092</t>
  </si>
  <si>
    <t>Northern Hills W &amp; S Co S</t>
  </si>
  <si>
    <t>Northern Hills W &amp; S Co C</t>
  </si>
  <si>
    <t>Wildwood Water Service Comp</t>
  </si>
  <si>
    <t>108</t>
  </si>
  <si>
    <t>Walk Up Woods Water Company</t>
  </si>
  <si>
    <t>Whispering Hills Water Comp</t>
  </si>
  <si>
    <t>Medina Utilities Corporation</t>
  </si>
  <si>
    <t>079</t>
  </si>
  <si>
    <t>Westlake Utilities Inc W</t>
  </si>
  <si>
    <t>Westlake Utilities Inc S</t>
  </si>
  <si>
    <t>Westlake Utilities Inc C</t>
  </si>
  <si>
    <t>Harbor Ridge Utilities Inc W</t>
  </si>
  <si>
    <t>Harbor Ridge Utilities Inc S</t>
  </si>
  <si>
    <t>Harbor Ridge Utilities Inc C</t>
  </si>
  <si>
    <t>Great Northern-Coventry Creek</t>
  </si>
  <si>
    <t>Coventry Creek</t>
  </si>
  <si>
    <t>Great Northern-Coventry Hills</t>
  </si>
  <si>
    <t>Galena Territory-Oakwood W</t>
  </si>
  <si>
    <t>Village of Oakwood</t>
  </si>
  <si>
    <t>Galena Territory-Oakwood S</t>
  </si>
  <si>
    <t>Galena Territory-Oakwood C</t>
  </si>
  <si>
    <t>310215</t>
  </si>
  <si>
    <t>County Line Water Company</t>
  </si>
  <si>
    <t>310220</t>
  </si>
  <si>
    <t>91</t>
  </si>
  <si>
    <t>Northern Properties Cost Ctr</t>
  </si>
  <si>
    <t>INDIANA</t>
  </si>
  <si>
    <t>Community Utilities of IN Inc.</t>
  </si>
  <si>
    <t>IN</t>
  </si>
  <si>
    <t>State of IN Cost Center</t>
  </si>
  <si>
    <t>Twin Lakes Utilities Inc W</t>
  </si>
  <si>
    <t>INW</t>
  </si>
  <si>
    <t>Twin Lakes Utilities Inc S</t>
  </si>
  <si>
    <t>INS</t>
  </si>
  <si>
    <t>Twin Lakes Utilities Inc C</t>
  </si>
  <si>
    <t>WSC of Indiana Inc W</t>
  </si>
  <si>
    <t>WSC of Indiana Inc</t>
  </si>
  <si>
    <t>047</t>
  </si>
  <si>
    <t>WSC of Indiana Inc S</t>
  </si>
  <si>
    <t>WSC of Indiana Inc C</t>
  </si>
  <si>
    <t>NORTH CAROLINA</t>
  </si>
  <si>
    <t>State of NC Cost Center</t>
  </si>
  <si>
    <t>PRESIDENT-ATLANTIC</t>
  </si>
  <si>
    <t>Atlantic</t>
  </si>
  <si>
    <t>NC</t>
  </si>
  <si>
    <t>W2</t>
  </si>
  <si>
    <t>030</t>
  </si>
  <si>
    <t>23</t>
  </si>
  <si>
    <t>NCS</t>
  </si>
  <si>
    <t>River Oaks</t>
  </si>
  <si>
    <t>100</t>
  </si>
  <si>
    <t>Harrco Utilities Corp</t>
  </si>
  <si>
    <t>Elk River Utilities W</t>
  </si>
  <si>
    <t>Elk River Utilities</t>
  </si>
  <si>
    <t>007</t>
  </si>
  <si>
    <t>13</t>
  </si>
  <si>
    <t>NCW</t>
  </si>
  <si>
    <t>Elk River Utilities S</t>
  </si>
  <si>
    <t>Elk River Utilities C</t>
  </si>
  <si>
    <t>CWS - NC Cost Center</t>
  </si>
  <si>
    <t>064</t>
  </si>
  <si>
    <t>Kynwood Abington S</t>
  </si>
  <si>
    <t>Kynwood Abington</t>
  </si>
  <si>
    <t>033</t>
  </si>
  <si>
    <t>Brandywine Bay S</t>
  </si>
  <si>
    <t>Brandywine Bay/Spooners Creek</t>
  </si>
  <si>
    <t>015</t>
  </si>
  <si>
    <t>08</t>
  </si>
  <si>
    <t>The Point</t>
  </si>
  <si>
    <t>045</t>
  </si>
  <si>
    <t>Belvedere Plantation W</t>
  </si>
  <si>
    <t>Belvedere Middlepoint</t>
  </si>
  <si>
    <t>078</t>
  </si>
  <si>
    <t>Sugar Mountain W</t>
  </si>
  <si>
    <t>Sugar Mountain</t>
  </si>
  <si>
    <t>Sugar Mountain S</t>
  </si>
  <si>
    <t>Sugar Mountain C</t>
  </si>
  <si>
    <t>Saddlewood W</t>
  </si>
  <si>
    <t>Saddlewood</t>
  </si>
  <si>
    <t>035</t>
  </si>
  <si>
    <t>Saddlewood S</t>
  </si>
  <si>
    <t>Saddlewood C</t>
  </si>
  <si>
    <t>Sherwood Forest CWS</t>
  </si>
  <si>
    <t>098</t>
  </si>
  <si>
    <t>Woodhaven</t>
  </si>
  <si>
    <t>040</t>
  </si>
  <si>
    <t>Zemosa Acres</t>
  </si>
  <si>
    <t>014</t>
  </si>
  <si>
    <t>Ashley Hills CWS NC</t>
  </si>
  <si>
    <t>Amber Acres North</t>
  </si>
  <si>
    <t>Corolla Light S</t>
  </si>
  <si>
    <t>Corolla Light</t>
  </si>
  <si>
    <t>025</t>
  </si>
  <si>
    <t>Hestron Park W</t>
  </si>
  <si>
    <t>Hestron Park</t>
  </si>
  <si>
    <t>Hestron Park S</t>
  </si>
  <si>
    <t>Hestron Park C</t>
  </si>
  <si>
    <t>Hound Ears W</t>
  </si>
  <si>
    <t>Hound Ears</t>
  </si>
  <si>
    <t>102</t>
  </si>
  <si>
    <t>Hound Ears S</t>
  </si>
  <si>
    <t>Hound Ears C</t>
  </si>
  <si>
    <t>Willowbrook W</t>
  </si>
  <si>
    <t>Willowbrook</t>
  </si>
  <si>
    <t>049</t>
  </si>
  <si>
    <t>Willowbrook S</t>
  </si>
  <si>
    <t>Willowbrook C</t>
  </si>
  <si>
    <t>Grandview At T-Square</t>
  </si>
  <si>
    <t>Wolf Laurel W</t>
  </si>
  <si>
    <t>Wolf Laurel</t>
  </si>
  <si>
    <t>058</t>
  </si>
  <si>
    <t>Wolf Laurel S</t>
  </si>
  <si>
    <t>Wolf Laurel C</t>
  </si>
  <si>
    <t>Tanglewood Estates</t>
  </si>
  <si>
    <t>024</t>
  </si>
  <si>
    <t>White Oak Plantation W</t>
  </si>
  <si>
    <t>White Oak Plantation</t>
  </si>
  <si>
    <t>White Oak Plantation S</t>
  </si>
  <si>
    <t>White Oak Plantation C</t>
  </si>
  <si>
    <t>Kings Grant - Raleigh</t>
  </si>
  <si>
    <t>Bent Creek/Mt Carmel W</t>
  </si>
  <si>
    <t>Bent Creek</t>
  </si>
  <si>
    <t>013</t>
  </si>
  <si>
    <t>Bent Creek S</t>
  </si>
  <si>
    <t>Bent Creek C</t>
  </si>
  <si>
    <t>Mt Carmel</t>
  </si>
  <si>
    <t>Whispering Pines</t>
  </si>
  <si>
    <t>068</t>
  </si>
  <si>
    <t>Crest View Estates</t>
  </si>
  <si>
    <t>Sherwood Park</t>
  </si>
  <si>
    <t>Misty Mountain</t>
  </si>
  <si>
    <t>Crystal Mountain</t>
  </si>
  <si>
    <t>Ski Mountain</t>
  </si>
  <si>
    <t>Mt Mitchell</t>
  </si>
  <si>
    <t>Bear Paw Resort W</t>
  </si>
  <si>
    <t>Bear Paw Resort</t>
  </si>
  <si>
    <t>019</t>
  </si>
  <si>
    <t>Bear Paw Resort S</t>
  </si>
  <si>
    <t>Bear Paw Resort C</t>
  </si>
  <si>
    <t>Forest Brook</t>
  </si>
  <si>
    <t>Carolina Forest</t>
  </si>
  <si>
    <t>067</t>
  </si>
  <si>
    <t>Woodrun</t>
  </si>
  <si>
    <t>Kings Grant - Charlotte W</t>
  </si>
  <si>
    <t>Kings Grant - Charolotte</t>
  </si>
  <si>
    <t>Kings Grant - Charlotte S</t>
  </si>
  <si>
    <t>Kings Grant - Charlotte C</t>
  </si>
  <si>
    <t>Quail Ridge CWS</t>
  </si>
  <si>
    <t>055</t>
  </si>
  <si>
    <t>Beechbrook</t>
  </si>
  <si>
    <t>College Park W</t>
  </si>
  <si>
    <t>College Park</t>
  </si>
  <si>
    <t>College Park S</t>
  </si>
  <si>
    <t>College Park C</t>
  </si>
  <si>
    <t>Country Club Annex</t>
  </si>
  <si>
    <t>Country Hills</t>
  </si>
  <si>
    <t>Harbor House Estates</t>
  </si>
  <si>
    <t>Holly Acres</t>
  </si>
  <si>
    <t>Oakdale Terrace</t>
  </si>
  <si>
    <t>Suburban Heights</t>
  </si>
  <si>
    <t>Yorktown</t>
  </si>
  <si>
    <t>Powder Horn Mountain</t>
  </si>
  <si>
    <t>Monteray Shores S</t>
  </si>
  <si>
    <t>Monteray Shores</t>
  </si>
  <si>
    <t>Monteray Shores C</t>
  </si>
  <si>
    <t>Olde Point W</t>
  </si>
  <si>
    <t>Olde Point</t>
  </si>
  <si>
    <t>Olde Point S</t>
  </si>
  <si>
    <t>Olde Point C</t>
  </si>
  <si>
    <t>Independent/Hemby</t>
  </si>
  <si>
    <t>099</t>
  </si>
  <si>
    <t>High Meadows</t>
  </si>
  <si>
    <t>004</t>
  </si>
  <si>
    <t>Chapel Hills</t>
  </si>
  <si>
    <t>Huntington Forest</t>
  </si>
  <si>
    <t>Eastwood Forest</t>
  </si>
  <si>
    <t>Westwood Forest</t>
  </si>
  <si>
    <t>Wildwood Green</t>
  </si>
  <si>
    <t>Bahia Bay</t>
  </si>
  <si>
    <t>Danby W</t>
  </si>
  <si>
    <t>Danby</t>
  </si>
  <si>
    <t>Danby S</t>
  </si>
  <si>
    <t>Danby C</t>
  </si>
  <si>
    <t>Queens Harbor W</t>
  </si>
  <si>
    <t>Queens Harbor</t>
  </si>
  <si>
    <t>Queens Harbor S</t>
  </si>
  <si>
    <t>Queens Harbor C</t>
  </si>
  <si>
    <t>Pinnacle Shores</t>
  </si>
  <si>
    <t>Waterglyn</t>
  </si>
  <si>
    <t>062</t>
  </si>
  <si>
    <t>Buffalo Creek</t>
  </si>
  <si>
    <t>Stone Hollow</t>
  </si>
  <si>
    <t>Wood Trace</t>
  </si>
  <si>
    <t>Lemmond Acres</t>
  </si>
  <si>
    <t>Wildlife Bay</t>
  </si>
  <si>
    <t>Nags Head</t>
  </si>
  <si>
    <t>026</t>
  </si>
  <si>
    <t>Meadow Glen</t>
  </si>
  <si>
    <t>Heathfield</t>
  </si>
  <si>
    <t>Monterrey</t>
  </si>
  <si>
    <t>High Vista</t>
  </si>
  <si>
    <t>Eagle Crossing</t>
  </si>
  <si>
    <t>Larkhaven</t>
  </si>
  <si>
    <t>Regalwood</t>
  </si>
  <si>
    <t>073</t>
  </si>
  <si>
    <t>White Oak Estates</t>
  </si>
  <si>
    <t>Riverwood (Johnston county)</t>
  </si>
  <si>
    <t>Riverwood/Whispering Pines</t>
  </si>
  <si>
    <t>Charlotte Office Cost Center</t>
  </si>
  <si>
    <t>Pine Knoll Shores/Bogue View</t>
  </si>
  <si>
    <t>07</t>
  </si>
  <si>
    <t>98</t>
  </si>
  <si>
    <t>Charlotte Warehouse</t>
  </si>
  <si>
    <t>Sugar Mtn Office Cost Center</t>
  </si>
  <si>
    <t>Whisp Pines Office Cost Ctr</t>
  </si>
  <si>
    <t>Outer Banks/Corolla Cost Cntr</t>
  </si>
  <si>
    <t>Pine Knoll Shores Cost Center</t>
  </si>
  <si>
    <t>Kynwood Abington W</t>
  </si>
  <si>
    <t>Kynwood Abington C</t>
  </si>
  <si>
    <t>Brandywine Bay W</t>
  </si>
  <si>
    <t>Brandywine Bay C</t>
  </si>
  <si>
    <t>Belvedere Plantation S</t>
  </si>
  <si>
    <t>Belvedere Plantation C</t>
  </si>
  <si>
    <t>Riverpointe W</t>
  </si>
  <si>
    <t>Riverpointe</t>
  </si>
  <si>
    <t>Riverpointe S</t>
  </si>
  <si>
    <t>Riverpointe C</t>
  </si>
  <si>
    <t>Watauga Vista</t>
  </si>
  <si>
    <t>057</t>
  </si>
  <si>
    <t>Viewmont Acres</t>
  </si>
  <si>
    <t>Mason Landing</t>
  </si>
  <si>
    <t>069</t>
  </si>
  <si>
    <t>023</t>
  </si>
  <si>
    <t>Nero Utility Services Inc W</t>
  </si>
  <si>
    <t>Nero Utility Services Inc S</t>
  </si>
  <si>
    <t>Nero Utility Services Inc C</t>
  </si>
  <si>
    <t>Linville Ridge</t>
  </si>
  <si>
    <t>Ridges at Mountain Harbour W</t>
  </si>
  <si>
    <t>The Ridges at Mountain Harbour</t>
  </si>
  <si>
    <t>138</t>
  </si>
  <si>
    <t>Ridges at Mountain Harbour S</t>
  </si>
  <si>
    <t>Ridges at Mountain Harbour C</t>
  </si>
  <si>
    <t>TANGLEWOOD SOUTH</t>
  </si>
  <si>
    <t>Tanglewood South</t>
  </si>
  <si>
    <t>EASTGATE</t>
  </si>
  <si>
    <t>Eastgate</t>
  </si>
  <si>
    <t>WINSTON PLANTATION</t>
  </si>
  <si>
    <t>Winston Plantation</t>
  </si>
  <si>
    <t>SKI COUNTRY</t>
  </si>
  <si>
    <t>Ski Country</t>
  </si>
  <si>
    <t>OLDE LAMP PLACE</t>
  </si>
  <si>
    <t>Olde Lamp Place</t>
  </si>
  <si>
    <t>WINSTON POINTE W</t>
  </si>
  <si>
    <t>Winston Pointe</t>
  </si>
  <si>
    <t>WINSTON POINTE S</t>
  </si>
  <si>
    <t>WINSTON POINTE C</t>
  </si>
  <si>
    <t>RED BIRD</t>
  </si>
  <si>
    <t>Red Bird</t>
  </si>
  <si>
    <t>CWS Systems Inc Cost Center</t>
  </si>
  <si>
    <t>085</t>
  </si>
  <si>
    <t>Sapphire Valley W</t>
  </si>
  <si>
    <t>Sapphire Valley</t>
  </si>
  <si>
    <t>046</t>
  </si>
  <si>
    <t>Sapphire Valley S</t>
  </si>
  <si>
    <t>Sapphire Valley C</t>
  </si>
  <si>
    <t>Fairfield Harbour W</t>
  </si>
  <si>
    <t>Fairfield Harbour</t>
  </si>
  <si>
    <t>Fairfield Harbour S</t>
  </si>
  <si>
    <t>Fairfield Harbour C</t>
  </si>
  <si>
    <t>Fairfield Mountain W</t>
  </si>
  <si>
    <t>Mountain</t>
  </si>
  <si>
    <t>Fairfield Mountain S</t>
  </si>
  <si>
    <t>Fairfield Mountain C</t>
  </si>
  <si>
    <t>Sandy Trail</t>
  </si>
  <si>
    <t>Forest Hills</t>
  </si>
  <si>
    <t>Heather Glen</t>
  </si>
  <si>
    <t>Country Crossing-NC</t>
  </si>
  <si>
    <t>Country Crossing</t>
  </si>
  <si>
    <t>Oakes Plantation</t>
  </si>
  <si>
    <t>Randall Forest</t>
  </si>
  <si>
    <t>Carriage Manor</t>
  </si>
  <si>
    <t>Stewarts Ridge</t>
  </si>
  <si>
    <t>Tuckahoe</t>
  </si>
  <si>
    <t>Wilders Village</t>
  </si>
  <si>
    <t>034</t>
  </si>
  <si>
    <t>Neuse Woods</t>
  </si>
  <si>
    <t>Jordan Woods</t>
  </si>
  <si>
    <t>Windsor Lake</t>
  </si>
  <si>
    <t>107</t>
  </si>
  <si>
    <t>Treasure Cove</t>
  </si>
  <si>
    <t>Hidden Hollow</t>
  </si>
  <si>
    <t>Linsey Pointe</t>
  </si>
  <si>
    <t>Clearwater Com-Rate Exception</t>
  </si>
  <si>
    <t>RUTLEDGE LANDING W</t>
  </si>
  <si>
    <t>Rutledge Landing</t>
  </si>
  <si>
    <t>RUTLEDGE LANDING S</t>
  </si>
  <si>
    <t>RUTLEDGE LANDING C</t>
  </si>
  <si>
    <t>ASHLEY HILLS NORTH W</t>
  </si>
  <si>
    <t>Ashley Hill</t>
  </si>
  <si>
    <t>ASHLEY HILLS NORTH S</t>
  </si>
  <si>
    <t>ASHLEY HILLS NORTH C</t>
  </si>
  <si>
    <t>FAIRFIELD MTNSAPPLE VALLEY W</t>
  </si>
  <si>
    <t>Fairfield Mtns-Apple Valley</t>
  </si>
  <si>
    <t>FAIRFIELD MTNSAPPLE VALLEY S</t>
  </si>
  <si>
    <t>FAIRFIELD MTNSAPPLE VALLEY C</t>
  </si>
  <si>
    <t>AMBER ACRES W</t>
  </si>
  <si>
    <t>Amber Acres</t>
  </si>
  <si>
    <t>AMBER ACRES S</t>
  </si>
  <si>
    <t>AMBER ACRES C</t>
  </si>
  <si>
    <t>AMBER ACRES NORTH S</t>
  </si>
  <si>
    <t>AMBER ACRES NORTH C</t>
  </si>
  <si>
    <t>AMBER RIDGE W</t>
  </si>
  <si>
    <t>Amber Ridge</t>
  </si>
  <si>
    <t>AMBER RIDGE S</t>
  </si>
  <si>
    <t>AMBER RIDGE C</t>
  </si>
  <si>
    <t>SANDY TRAIL S</t>
  </si>
  <si>
    <t>SANDY TRAIL C</t>
  </si>
  <si>
    <t>RUTLEDGE LANDING NORTH W</t>
  </si>
  <si>
    <t>RUTLEDGE LANDING NORTH S</t>
  </si>
  <si>
    <t>Carolina Trace Utilities Inc W</t>
  </si>
  <si>
    <t>Carolina Trace Utilities Inc S</t>
  </si>
  <si>
    <t>Carolina Trace Utilities Inc C</t>
  </si>
  <si>
    <t>Transylvania Utilities Inc W</t>
  </si>
  <si>
    <t>Transylvania Utilities Inc S</t>
  </si>
  <si>
    <t>Transylvania Utilities Inc C</t>
  </si>
  <si>
    <t>North Topsail</t>
  </si>
  <si>
    <t>Onslow</t>
  </si>
  <si>
    <t>Bradfield Farms W</t>
  </si>
  <si>
    <t>Bradfield Farms</t>
  </si>
  <si>
    <t>Bradfield Farms/Larkhaven S</t>
  </si>
  <si>
    <t>Bradfield Farms/Larkhaven C</t>
  </si>
  <si>
    <t>Nikanor</t>
  </si>
  <si>
    <t>Ashe Lake Beaver Creek Sec</t>
  </si>
  <si>
    <t>ASHE LAKE BEAVER CREEK SEC.</t>
  </si>
  <si>
    <t>Ashe Lake Holiday Lane Sec</t>
  </si>
  <si>
    <t>ASHE LAKE HOLIDAY LANE SEC.</t>
  </si>
  <si>
    <t>Parkway East</t>
  </si>
  <si>
    <t>Cross State Cost Center</t>
  </si>
  <si>
    <t>Riverbend Estates</t>
  </si>
  <si>
    <t>Blue Ridge Mountain Club</t>
  </si>
  <si>
    <t>Pinebluff</t>
  </si>
  <si>
    <t>320215</t>
  </si>
  <si>
    <t>40 Love Point</t>
  </si>
  <si>
    <t>320220</t>
  </si>
  <si>
    <t>Emerald Point W</t>
  </si>
  <si>
    <t>TENNESSEE</t>
  </si>
  <si>
    <t>State of TN Cost Center</t>
  </si>
  <si>
    <t>TN</t>
  </si>
  <si>
    <t>089</t>
  </si>
  <si>
    <t>TNW</t>
  </si>
  <si>
    <t>FLORIDA</t>
  </si>
  <si>
    <t>Community Utilities of FL Inc.</t>
  </si>
  <si>
    <t>PRESIDENT-FL</t>
  </si>
  <si>
    <t>Florida</t>
  </si>
  <si>
    <t>FL</t>
  </si>
  <si>
    <t>State of FL Cost Center</t>
  </si>
  <si>
    <t>080</t>
  </si>
  <si>
    <t>27</t>
  </si>
  <si>
    <t>FLS</t>
  </si>
  <si>
    <t>Lake Placid Utilities Inc W</t>
  </si>
  <si>
    <t>042</t>
  </si>
  <si>
    <t>17</t>
  </si>
  <si>
    <t>FLW</t>
  </si>
  <si>
    <t>Lake Placid Utilities Inc S</t>
  </si>
  <si>
    <t>Lake Placid Utilities Inc C</t>
  </si>
  <si>
    <t>088</t>
  </si>
  <si>
    <t>Cypress Lakes Utilities Inc W</t>
  </si>
  <si>
    <t>081</t>
  </si>
  <si>
    <t>Cypress Lakes Utilities Inc S</t>
  </si>
  <si>
    <t>Cypress Lakes Utilities Inc C</t>
  </si>
  <si>
    <t>Eagle Ridge</t>
  </si>
  <si>
    <t>Cross Creek</t>
  </si>
  <si>
    <t>Four Lakes</t>
  </si>
  <si>
    <t>Lake Saunders</t>
  </si>
  <si>
    <t>LUSI South W</t>
  </si>
  <si>
    <t>LUSI South</t>
  </si>
  <si>
    <t>LUSI South S</t>
  </si>
  <si>
    <t>LUSI South R</t>
  </si>
  <si>
    <t>05</t>
  </si>
  <si>
    <t>LUSI South C</t>
  </si>
  <si>
    <t>LUSI North W</t>
  </si>
  <si>
    <t>LUSI North</t>
  </si>
  <si>
    <t>LUSI North S</t>
  </si>
  <si>
    <t>Seminole/Orange Cost Center</t>
  </si>
  <si>
    <t>Pasco/Pinellas Cost Center</t>
  </si>
  <si>
    <t>077</t>
  </si>
  <si>
    <t>Pasco Only Cost Center</t>
  </si>
  <si>
    <t>Marion Cost Center</t>
  </si>
  <si>
    <t>059</t>
  </si>
  <si>
    <t>Seminole Only Cost Center</t>
  </si>
  <si>
    <t>Orange Only Cost Center</t>
  </si>
  <si>
    <t>074</t>
  </si>
  <si>
    <t>Orangewood W</t>
  </si>
  <si>
    <t>Orangewood</t>
  </si>
  <si>
    <t>Orangewood S</t>
  </si>
  <si>
    <t>Orangewood C</t>
  </si>
  <si>
    <t>UIF Cost Center Only</t>
  </si>
  <si>
    <t>Weathersfield W</t>
  </si>
  <si>
    <t>Weathersfield</t>
  </si>
  <si>
    <t>Weathersfield S</t>
  </si>
  <si>
    <t>Weathersfield C</t>
  </si>
  <si>
    <t>Oakland Shores</t>
  </si>
  <si>
    <t>Little Wekiva</t>
  </si>
  <si>
    <t>Park Ridge W</t>
  </si>
  <si>
    <t>Park Ridge</t>
  </si>
  <si>
    <t>Phillips</t>
  </si>
  <si>
    <t>Crystal Lake</t>
  </si>
  <si>
    <t>Ravenna Park W</t>
  </si>
  <si>
    <t>Ravenna Park</t>
  </si>
  <si>
    <t>Ravenna Park S</t>
  </si>
  <si>
    <t>Ravenna Park C</t>
  </si>
  <si>
    <t>Bear Lake Manor</t>
  </si>
  <si>
    <t>Jansen</t>
  </si>
  <si>
    <t>Crescent Heights</t>
  </si>
  <si>
    <t>Davis Shores</t>
  </si>
  <si>
    <t>Summertree W</t>
  </si>
  <si>
    <t>Summertree</t>
  </si>
  <si>
    <t>Summertree S</t>
  </si>
  <si>
    <t>Summertree C</t>
  </si>
  <si>
    <t>Lake Tarpon W</t>
  </si>
  <si>
    <t>Lake Tarpon</t>
  </si>
  <si>
    <t>Golden Hills W</t>
  </si>
  <si>
    <t>Golden Hills</t>
  </si>
  <si>
    <t>Golden Hills S</t>
  </si>
  <si>
    <t>Golden Hills C</t>
  </si>
  <si>
    <t>Lake Tarpon S</t>
  </si>
  <si>
    <t>Park Ridge S</t>
  </si>
  <si>
    <t>Trailwoods W</t>
  </si>
  <si>
    <t>Trailwoods</t>
  </si>
  <si>
    <t>Trailwoods S</t>
  </si>
  <si>
    <t>Trailwoods C</t>
  </si>
  <si>
    <t>ACME FL Legends Irrigation</t>
  </si>
  <si>
    <t>NON-REGULATED</t>
  </si>
  <si>
    <t>Non-reg</t>
  </si>
  <si>
    <t>ACME Water Mgmnt</t>
  </si>
  <si>
    <t>24</t>
  </si>
  <si>
    <t>ACME FL SW Irrigation-Charlotte</t>
  </si>
  <si>
    <t>017</t>
  </si>
  <si>
    <t>ACME FL SW Irrigation-Sarasota</t>
  </si>
  <si>
    <t>087</t>
  </si>
  <si>
    <t>ACME FL Sumter County</t>
  </si>
  <si>
    <t>093</t>
  </si>
  <si>
    <t>Sanlando Utilities Corp W</t>
  </si>
  <si>
    <t>Sanlando Utilities Corp S</t>
  </si>
  <si>
    <t>Sanlando Utilities Corp R</t>
  </si>
  <si>
    <t>Sanlando Utilities Corp C</t>
  </si>
  <si>
    <t>Util Inc of Sandalhaven</t>
  </si>
  <si>
    <t>Labrador Utilities Inc W</t>
  </si>
  <si>
    <t>Labrador Utilities Inc S</t>
  </si>
  <si>
    <t>Labrador Utilities Inc C</t>
  </si>
  <si>
    <t>Utilities Inc of Pennbrooke W</t>
  </si>
  <si>
    <t>Utilities Inc of Pennbrooke S</t>
  </si>
  <si>
    <t>Utilities Inc of Pennbrooke C</t>
  </si>
  <si>
    <t>330375</t>
  </si>
  <si>
    <t>Easlake Water Service</t>
  </si>
  <si>
    <t>330380</t>
  </si>
  <si>
    <t>Pebble Creek Utilities Inc.</t>
  </si>
  <si>
    <t>330385</t>
  </si>
  <si>
    <t>Alafaya Utilities Inc.</t>
  </si>
  <si>
    <t>330390</t>
  </si>
  <si>
    <t>Wedgefield Utilities Inc.</t>
  </si>
  <si>
    <t>330395</t>
  </si>
  <si>
    <t>Miles Grant</t>
  </si>
  <si>
    <t>330400</t>
  </si>
  <si>
    <t>330405</t>
  </si>
  <si>
    <t>South Gate Utilities Inc.</t>
  </si>
  <si>
    <t>330410</t>
  </si>
  <si>
    <t>Utilities inc of Hutchinson Island</t>
  </si>
  <si>
    <t>330415</t>
  </si>
  <si>
    <t>Sandy Creek Utility Services Inc</t>
  </si>
  <si>
    <t>330420</t>
  </si>
  <si>
    <t>Hutchinson Island Irrigat Co</t>
  </si>
  <si>
    <t>MARYLAND</t>
  </si>
  <si>
    <t>Community Utilities of MD Inc.</t>
  </si>
  <si>
    <t>Mid Atlantic</t>
  </si>
  <si>
    <t>MD</t>
  </si>
  <si>
    <t>W1</t>
  </si>
  <si>
    <t>State of MD Cost Center</t>
  </si>
  <si>
    <t>Green Ridge</t>
  </si>
  <si>
    <t>039</t>
  </si>
  <si>
    <t>MDW</t>
  </si>
  <si>
    <t>Vista</t>
  </si>
  <si>
    <t>006</t>
  </si>
  <si>
    <t>Maryland Water Services W</t>
  </si>
  <si>
    <t>Maryland Water Services</t>
  </si>
  <si>
    <t>003</t>
  </si>
  <si>
    <t>Maryland Water Services S</t>
  </si>
  <si>
    <t>MDS</t>
  </si>
  <si>
    <t>Maryland Water Services C</t>
  </si>
  <si>
    <t>313045</t>
  </si>
  <si>
    <t>Utilities Inc of Maryland</t>
  </si>
  <si>
    <t>NEW JERSEY</t>
  </si>
  <si>
    <t>State of NJ Cost Center</t>
  </si>
  <si>
    <t>NJ</t>
  </si>
  <si>
    <t>Montague W&amp;S Water</t>
  </si>
  <si>
    <t>Montague</t>
  </si>
  <si>
    <t>094</t>
  </si>
  <si>
    <t>NJW</t>
  </si>
  <si>
    <t>Montague W&amp;S Sewer</t>
  </si>
  <si>
    <t>NJS</t>
  </si>
  <si>
    <t>Montague W&amp;S Common</t>
  </si>
  <si>
    <t>314020</t>
  </si>
  <si>
    <t>Montague Sewer Co., Inc.</t>
  </si>
  <si>
    <t>PENNSYLVANIA</t>
  </si>
  <si>
    <t>State of PA Cost Center</t>
  </si>
  <si>
    <t>PA</t>
  </si>
  <si>
    <t>Community Utilities of PA Inc.</t>
  </si>
  <si>
    <t>Utilities Inc - Westgate</t>
  </si>
  <si>
    <t>070</t>
  </si>
  <si>
    <t>PAW</t>
  </si>
  <si>
    <t>Util Inc of Pennsylvania</t>
  </si>
  <si>
    <t>020</t>
  </si>
  <si>
    <t>PAS</t>
  </si>
  <si>
    <t>Penn Estates W</t>
  </si>
  <si>
    <t>Penn Estates</t>
  </si>
  <si>
    <t>066</t>
  </si>
  <si>
    <t>Penn Estates S</t>
  </si>
  <si>
    <t>Penn Estates C</t>
  </si>
  <si>
    <t>Tamiment W</t>
  </si>
  <si>
    <t>Tamiment S</t>
  </si>
  <si>
    <t>169</t>
  </si>
  <si>
    <t>VIRGINIA</t>
  </si>
  <si>
    <t>State of VA Cost Center</t>
  </si>
  <si>
    <t>VA</t>
  </si>
  <si>
    <t>Colchester Utilities Inc</t>
  </si>
  <si>
    <t>032</t>
  </si>
  <si>
    <t>VAS</t>
  </si>
  <si>
    <t>Massanutten Public Serv Corp W</t>
  </si>
  <si>
    <t>084</t>
  </si>
  <si>
    <t>VAW</t>
  </si>
  <si>
    <t>Massanutten Public Serv Corp S</t>
  </si>
  <si>
    <t>Massanutten Public Serv Corp C</t>
  </si>
  <si>
    <t>KENTUCKY</t>
  </si>
  <si>
    <t>State of KY Cost Center</t>
  </si>
  <si>
    <t>KY</t>
  </si>
  <si>
    <t>Water Serv Corp Kentucky</t>
  </si>
  <si>
    <t>Clinton</t>
  </si>
  <si>
    <t>041</t>
  </si>
  <si>
    <t>Clinton W</t>
  </si>
  <si>
    <t>KYW</t>
  </si>
  <si>
    <t>Middlesboro W</t>
  </si>
  <si>
    <t>Middlesboro</t>
  </si>
  <si>
    <t>010</t>
  </si>
  <si>
    <t>Clinton S</t>
  </si>
  <si>
    <t>21</t>
  </si>
  <si>
    <t>KYS</t>
  </si>
  <si>
    <t>Clinton C</t>
  </si>
  <si>
    <t>Middlesboro S</t>
  </si>
  <si>
    <t>Middlesboro C</t>
  </si>
  <si>
    <t>OHIO</t>
  </si>
  <si>
    <t>Holiday Service Corp.</t>
  </si>
  <si>
    <t>Holiday Service Corp-Parent</t>
  </si>
  <si>
    <t>044</t>
  </si>
  <si>
    <t>LOUISIANA</t>
  </si>
  <si>
    <t>Community Utilities of LA Inc.</t>
  </si>
  <si>
    <t>06</t>
  </si>
  <si>
    <t>PRESIDENT-SOUTH</t>
  </si>
  <si>
    <t>South</t>
  </si>
  <si>
    <t>LA</t>
  </si>
  <si>
    <t>W4</t>
  </si>
  <si>
    <t>State of LA Cost Center</t>
  </si>
  <si>
    <t>Louisiana Water Service Cost C</t>
  </si>
  <si>
    <t>091</t>
  </si>
  <si>
    <t>LWS Contract Billing</t>
  </si>
  <si>
    <t>Woodridge W</t>
  </si>
  <si>
    <t>Woodridge</t>
  </si>
  <si>
    <t>16</t>
  </si>
  <si>
    <t>LAW</t>
  </si>
  <si>
    <t>Woodridge S</t>
  </si>
  <si>
    <t>26</t>
  </si>
  <si>
    <t>LAS</t>
  </si>
  <si>
    <t>Woodridge C</t>
  </si>
  <si>
    <t>Kingspoint W</t>
  </si>
  <si>
    <t>Kingspoint</t>
  </si>
  <si>
    <t>Kingspoint S</t>
  </si>
  <si>
    <t>Kingspoint C</t>
  </si>
  <si>
    <t>Lake Village W</t>
  </si>
  <si>
    <t>Lake Village</t>
  </si>
  <si>
    <t>Lake Village S</t>
  </si>
  <si>
    <t>Lake Village C</t>
  </si>
  <si>
    <t>Huntwyck Village W</t>
  </si>
  <si>
    <t>Huntwyck Village</t>
  </si>
  <si>
    <t>Huntwyck Village S</t>
  </si>
  <si>
    <t>Huntwyck Village C</t>
  </si>
  <si>
    <t>Quail Ridge W</t>
  </si>
  <si>
    <t>Quail Ridge</t>
  </si>
  <si>
    <t>Quail Ridge S</t>
  </si>
  <si>
    <t>Quail Ridge C</t>
  </si>
  <si>
    <t>Magnolia Forest W</t>
  </si>
  <si>
    <t>Magnolia Forest</t>
  </si>
  <si>
    <t>Magnolia Forest S</t>
  </si>
  <si>
    <t>Magnolia Forest C</t>
  </si>
  <si>
    <t>Frenchmans Estates</t>
  </si>
  <si>
    <t>Village Acadian W</t>
  </si>
  <si>
    <t>Village Acadian</t>
  </si>
  <si>
    <t>Village Acadian S</t>
  </si>
  <si>
    <t>Village Acadian C</t>
  </si>
  <si>
    <t>Oakmont W</t>
  </si>
  <si>
    <t>Oakmont</t>
  </si>
  <si>
    <t>Oakmont S</t>
  </si>
  <si>
    <t>Oakmont C</t>
  </si>
  <si>
    <t>Pirates Harbor</t>
  </si>
  <si>
    <t>Ravenwood W</t>
  </si>
  <si>
    <t>RAVENWOOD</t>
  </si>
  <si>
    <t>Util Inc of Louisiana Cost Ctr</t>
  </si>
  <si>
    <t>Arrowwood/Northpark W</t>
  </si>
  <si>
    <t>Arrowwood/Northpark</t>
  </si>
  <si>
    <t>Arrowwood/Northpark S</t>
  </si>
  <si>
    <t>Arrowwood/Northpark C</t>
  </si>
  <si>
    <t>Greenbriar W</t>
  </si>
  <si>
    <t>Greenbriar</t>
  </si>
  <si>
    <t>Greenbriar S</t>
  </si>
  <si>
    <t>Greenbriar C</t>
  </si>
  <si>
    <t>UIL Contract Billing</t>
  </si>
  <si>
    <t>North Folsom</t>
  </si>
  <si>
    <t>Richland Hts/Branch Crossing W</t>
  </si>
  <si>
    <t>Richland Heights</t>
  </si>
  <si>
    <t>Richland Hts/Branch Crossing S</t>
  </si>
  <si>
    <t>Richland Hts/Branch Crossing C</t>
  </si>
  <si>
    <t>Taylor/Mt. Olive W</t>
  </si>
  <si>
    <t>Taylor/Mt.Olive</t>
  </si>
  <si>
    <t>Taylor/Mt. Olive S</t>
  </si>
  <si>
    <t>Taylor/Mt. Olive C</t>
  </si>
  <si>
    <t>Spruce Meadows/Spillway W</t>
  </si>
  <si>
    <t>Spruce Meadoes/Spillway</t>
  </si>
  <si>
    <t>Spruce Meadows/Spillway S</t>
  </si>
  <si>
    <t>Spruce Meadows/Spillway C</t>
  </si>
  <si>
    <t>Paradise Point</t>
  </si>
  <si>
    <t>Hancock Haven</t>
  </si>
  <si>
    <t>Woodland Acres</t>
  </si>
  <si>
    <t>Bayou Gallion</t>
  </si>
  <si>
    <t>Lakeview S</t>
  </si>
  <si>
    <t>Lakeview</t>
  </si>
  <si>
    <t>Mt. Carmel/Maplewood</t>
  </si>
  <si>
    <t>Mt. Moriah</t>
  </si>
  <si>
    <t>Hunter Heights</t>
  </si>
  <si>
    <t>Joyce W</t>
  </si>
  <si>
    <t>Joyce</t>
  </si>
  <si>
    <t>Lakeview W</t>
  </si>
  <si>
    <t>Lakeview C</t>
  </si>
  <si>
    <t>Fairfield Farms</t>
  </si>
  <si>
    <t>Northshore Commercial Park</t>
  </si>
  <si>
    <t>Palm Plaza</t>
  </si>
  <si>
    <t>Arbour Trace</t>
  </si>
  <si>
    <t>Aucoin's Trailer Park</t>
  </si>
  <si>
    <t>Autumn View</t>
  </si>
  <si>
    <t>Bayou Pierre Part</t>
  </si>
  <si>
    <t>Bayou Tranquille</t>
  </si>
  <si>
    <t>Blossom Creek</t>
  </si>
  <si>
    <t>Bon Lieu</t>
  </si>
  <si>
    <t>Brenton Place</t>
  </si>
  <si>
    <t>Cabo Cove</t>
  </si>
  <si>
    <t>Circle H</t>
  </si>
  <si>
    <t>Country Bend</t>
  </si>
  <si>
    <t>Country Crossing-LA</t>
  </si>
  <si>
    <t>Elmfield</t>
  </si>
  <si>
    <t>Forest Glen</t>
  </si>
  <si>
    <t>Fox Hollow</t>
  </si>
  <si>
    <t>Greenleaf</t>
  </si>
  <si>
    <t>Highlands</t>
  </si>
  <si>
    <t>Highpoint Gates</t>
  </si>
  <si>
    <t>Jaelyn Park</t>
  </si>
  <si>
    <t>Jefferson Estates</t>
  </si>
  <si>
    <t>Kingston Place</t>
  </si>
  <si>
    <t>Labadie Estates</t>
  </si>
  <si>
    <t>Lakewood-LA</t>
  </si>
  <si>
    <t>Lakewood</t>
  </si>
  <si>
    <t>Lucky Hit Shopping</t>
  </si>
  <si>
    <t>Lucky Hit Apartments</t>
  </si>
  <si>
    <t>Madison Trace</t>
  </si>
  <si>
    <t>Magnolia</t>
  </si>
  <si>
    <t>Manchac Estates</t>
  </si>
  <si>
    <t>Merrydale/Weydert</t>
  </si>
  <si>
    <t>Milan Village</t>
  </si>
  <si>
    <t>Rabbit Run</t>
  </si>
  <si>
    <t>Rockford Place</t>
  </si>
  <si>
    <t>Rosewood</t>
  </si>
  <si>
    <t>Shady Willow</t>
  </si>
  <si>
    <t>South Ridge</t>
  </si>
  <si>
    <t>Sportsman's Paradise</t>
  </si>
  <si>
    <t>St. Jude Country Club Estates</t>
  </si>
  <si>
    <t>Summerfield North</t>
  </si>
  <si>
    <t>Tall Timbers</t>
  </si>
  <si>
    <t>Tara Court</t>
  </si>
  <si>
    <t>Terre Mariae</t>
  </si>
  <si>
    <t>Whispering Willow</t>
  </si>
  <si>
    <t>Wildwood</t>
  </si>
  <si>
    <t>Woods Acres</t>
  </si>
  <si>
    <t>Woodgate</t>
  </si>
  <si>
    <t>Wood Haven Gardens</t>
  </si>
  <si>
    <t>Perkins Oaks</t>
  </si>
  <si>
    <t>Kathryndale</t>
  </si>
  <si>
    <t xml:space="preserve">Beau Village </t>
  </si>
  <si>
    <t>Beau Village</t>
  </si>
  <si>
    <t>Beau Village Water</t>
  </si>
  <si>
    <t>Blossom Ridge</t>
  </si>
  <si>
    <t>Broadmoore</t>
  </si>
  <si>
    <t>Bye the Way</t>
  </si>
  <si>
    <t xml:space="preserve">Country Pines </t>
  </si>
  <si>
    <t>Country Pines</t>
  </si>
  <si>
    <t>Country Pines Water</t>
  </si>
  <si>
    <t xml:space="preserve">Eastside </t>
  </si>
  <si>
    <t>Eastside</t>
  </si>
  <si>
    <t>Eden Place</t>
  </si>
  <si>
    <t>135</t>
  </si>
  <si>
    <t>Evangeline</t>
  </si>
  <si>
    <t>Grand Prairie</t>
  </si>
  <si>
    <t>Kennedy</t>
  </si>
  <si>
    <t>Kokomo</t>
  </si>
  <si>
    <t>North Mamou</t>
  </si>
  <si>
    <t>Poor Boy</t>
  </si>
  <si>
    <t>River Bend-LA</t>
  </si>
  <si>
    <t>River Bend</t>
  </si>
  <si>
    <t>Rose Garden</t>
  </si>
  <si>
    <t>Royal Gardens</t>
  </si>
  <si>
    <t>South Calcasieu Estates</t>
  </si>
  <si>
    <t>South Calcasieu Estates Water</t>
  </si>
  <si>
    <t>Theophile</t>
  </si>
  <si>
    <t>Victoria Acres</t>
  </si>
  <si>
    <t>Village Lakes</t>
  </si>
  <si>
    <t>West Gate</t>
  </si>
  <si>
    <t>GEORGIA</t>
  </si>
  <si>
    <t>Community Utilities of GA Inc.</t>
  </si>
  <si>
    <t>GA</t>
  </si>
  <si>
    <t>State of GA Cost Center</t>
  </si>
  <si>
    <t>UI Georgia Skidaway W</t>
  </si>
  <si>
    <t>UI Georgia Skidaway</t>
  </si>
  <si>
    <t>018</t>
  </si>
  <si>
    <t>GAW</t>
  </si>
  <si>
    <t>UI Georgia Skidaway S</t>
  </si>
  <si>
    <t>GAS</t>
  </si>
  <si>
    <t>UI Georgia Skidaway C</t>
  </si>
  <si>
    <t>UI Georgia Old Atlanta</t>
  </si>
  <si>
    <t>The Orchard</t>
  </si>
  <si>
    <t>Apple Pie Ridge</t>
  </si>
  <si>
    <t>Big Canoe W</t>
  </si>
  <si>
    <t>Big Canoe</t>
  </si>
  <si>
    <t>Big Canoe S</t>
  </si>
  <si>
    <t>Big Canoe C</t>
  </si>
  <si>
    <t>028</t>
  </si>
  <si>
    <t>Southlake</t>
  </si>
  <si>
    <t>021</t>
  </si>
  <si>
    <t>Holland Folly I W</t>
  </si>
  <si>
    <t>Holland Folly I</t>
  </si>
  <si>
    <t>Holland Folly I S</t>
  </si>
  <si>
    <t>Holland Folly I C</t>
  </si>
  <si>
    <t>Shady Acres</t>
  </si>
  <si>
    <t>012</t>
  </si>
  <si>
    <t>Spencton I</t>
  </si>
  <si>
    <t>Spencton II</t>
  </si>
  <si>
    <t>Crestwood</t>
  </si>
  <si>
    <t>Bear Creek</t>
  </si>
  <si>
    <t>Kendalwood</t>
  </si>
  <si>
    <t>Riverwood (Colquitt County)</t>
  </si>
  <si>
    <t>Riverwood</t>
  </si>
  <si>
    <t>Shady Grove</t>
  </si>
  <si>
    <t>Talloakas</t>
  </si>
  <si>
    <t>Vinland</t>
  </si>
  <si>
    <t>Holly Springs</t>
  </si>
  <si>
    <t>097</t>
  </si>
  <si>
    <t>Lake Riverside</t>
  </si>
  <si>
    <t>Riverwood Estates</t>
  </si>
  <si>
    <t>Worthy Manor W</t>
  </si>
  <si>
    <t>Worthy Manor</t>
  </si>
  <si>
    <t>109</t>
  </si>
  <si>
    <t>Worthy Manor S</t>
  </si>
  <si>
    <t>Worthy Manor C</t>
  </si>
  <si>
    <t>Big Oak Estates</t>
  </si>
  <si>
    <t>Windsor</t>
  </si>
  <si>
    <t>096</t>
  </si>
  <si>
    <t>Holland Folly II W</t>
  </si>
  <si>
    <t>Holland Folly II</t>
  </si>
  <si>
    <t>Colonial Acres</t>
  </si>
  <si>
    <t>Carver</t>
  </si>
  <si>
    <t>Lee Villa Estates</t>
  </si>
  <si>
    <t>Park Place</t>
  </si>
  <si>
    <t>Jamar</t>
  </si>
  <si>
    <t>Country Circle Road</t>
  </si>
  <si>
    <t>Holland Folly II S</t>
  </si>
  <si>
    <t>Holland Folly II C</t>
  </si>
  <si>
    <t>Pointer's Chase</t>
  </si>
  <si>
    <t>Sweetbriar lakes</t>
  </si>
  <si>
    <t>Sweetbriar Lakes</t>
  </si>
  <si>
    <t>Philema Park/Pine Maples</t>
  </si>
  <si>
    <t>Old stage</t>
  </si>
  <si>
    <t>Old Stage</t>
  </si>
  <si>
    <t>Peachtree Acres-GA</t>
  </si>
  <si>
    <t>Peachtree Acres</t>
  </si>
  <si>
    <t>ALABAMA</t>
  </si>
  <si>
    <t>Community Utilities of AL Inc.</t>
  </si>
  <si>
    <t>AL</t>
  </si>
  <si>
    <t>State of AL Cost Center</t>
  </si>
  <si>
    <t>Auburn Legends RV Resort</t>
  </si>
  <si>
    <t>ALS</t>
  </si>
  <si>
    <t>Ausley Bend Subdivision</t>
  </si>
  <si>
    <t>Bolton Cove Lake Home Cmty</t>
  </si>
  <si>
    <t>Buckhorn Community Nbrhd</t>
  </si>
  <si>
    <t>Coosa Point Subdiv (Cedar Pt)</t>
  </si>
  <si>
    <t>Cottages at Eagle Point</t>
  </si>
  <si>
    <t>Cottages at Honeysuckle</t>
  </si>
  <si>
    <t>Creekside Lodge &amp; Event Center</t>
  </si>
  <si>
    <t>Crepe Myrtle Commons</t>
  </si>
  <si>
    <t>Crowne Pointe Condominiums</t>
  </si>
  <si>
    <t>Dawes Creek Dev Phase I &amp; II</t>
  </si>
  <si>
    <t>Duncan Bridge Resort Condos</t>
  </si>
  <si>
    <t>Glacier Rock Point</t>
  </si>
  <si>
    <t>Harbor at Honeycomb Creek</t>
  </si>
  <si>
    <t>Highland Green Sector II</t>
  </si>
  <si>
    <t>Highland Lakes Phase I</t>
  </si>
  <si>
    <t>Highland Lakes Phase II</t>
  </si>
  <si>
    <t>Interchange Business Park</t>
  </si>
  <si>
    <t>Lake Woods on Rock Creek</t>
  </si>
  <si>
    <t>Lakeshore East Estates</t>
  </si>
  <si>
    <t>Long Leaf System I &amp; II</t>
  </si>
  <si>
    <t>Magnolia Crest</t>
  </si>
  <si>
    <t>Marina Point Condominiums</t>
  </si>
  <si>
    <t>Paradise Ridge</t>
  </si>
  <si>
    <t>Point William</t>
  </si>
  <si>
    <t>Preserve at Lake Mitchell</t>
  </si>
  <si>
    <t>River Point Subdivision</t>
  </si>
  <si>
    <t>Shiflett Recreational Lots</t>
  </si>
  <si>
    <t>Smith Lake RV Resort</t>
  </si>
  <si>
    <t>Spruce Cove Townhomes</t>
  </si>
  <si>
    <t>The Landing at The Rock(Karis)</t>
  </si>
  <si>
    <t>The Village</t>
  </si>
  <si>
    <t>Village at Blue Creek Ph I&amp;II</t>
  </si>
  <si>
    <t>Villas at Point Windy</t>
  </si>
  <si>
    <t>Waterford Condominiums</t>
  </si>
  <si>
    <t>Windermere Lakeside Garden</t>
  </si>
  <si>
    <t>Castaway Island Subdivision</t>
  </si>
  <si>
    <t>Castaway Island</t>
  </si>
  <si>
    <t>Alabama Belle</t>
  </si>
  <si>
    <t>Asbury Parc</t>
  </si>
  <si>
    <t>Bent River</t>
  </si>
  <si>
    <t xml:space="preserve">Carrington Lakes </t>
  </si>
  <si>
    <t>Chase Springs</t>
  </si>
  <si>
    <t xml:space="preserve">Cherokee Landing </t>
  </si>
  <si>
    <t xml:space="preserve">Creek Crossing </t>
  </si>
  <si>
    <t>Golden Pond</t>
  </si>
  <si>
    <t>King's Ridge</t>
  </si>
  <si>
    <t xml:space="preserve">Laurel Lakes </t>
  </si>
  <si>
    <t xml:space="preserve">Mountain Lakes </t>
  </si>
  <si>
    <t>River Bend-AL</t>
  </si>
  <si>
    <t xml:space="preserve">River Bend </t>
  </si>
  <si>
    <t xml:space="preserve">Sand Valley </t>
  </si>
  <si>
    <t xml:space="preserve">Sterling Lakes </t>
  </si>
  <si>
    <t xml:space="preserve">Sunset Point </t>
  </si>
  <si>
    <t xml:space="preserve">Three Mile Resort </t>
  </si>
  <si>
    <t xml:space="preserve">Tranquility </t>
  </si>
  <si>
    <t xml:space="preserve">Water's Edge </t>
  </si>
  <si>
    <t xml:space="preserve">Willow Point </t>
  </si>
  <si>
    <t xml:space="preserve">Woodland Industrial Park </t>
  </si>
  <si>
    <t>Woodruff Farms</t>
  </si>
  <si>
    <t>Three Mile Resort W</t>
  </si>
  <si>
    <t>ALW</t>
  </si>
  <si>
    <t>Three Mile Resort C</t>
  </si>
  <si>
    <t>The Crest Subdivision</t>
  </si>
  <si>
    <t>154</t>
  </si>
  <si>
    <t>MISSISSIPPI</t>
  </si>
  <si>
    <t>343000</t>
  </si>
  <si>
    <t>Charleston Utilities Inc.</t>
  </si>
  <si>
    <t>MS</t>
  </si>
  <si>
    <t>Charleston Utilities Inc</t>
  </si>
  <si>
    <t>095</t>
  </si>
  <si>
    <t>MSW</t>
  </si>
  <si>
    <t>SOUTH CAROLINA</t>
  </si>
  <si>
    <t>State of SC Cost Center</t>
  </si>
  <si>
    <t>PRESIDENT-SC</t>
  </si>
  <si>
    <t>SC</t>
  </si>
  <si>
    <t>Community Utilities of SC Inc.</t>
  </si>
  <si>
    <t>Carolina Water Service - SC</t>
  </si>
  <si>
    <t>056</t>
  </si>
  <si>
    <t>Watergate Cost Center</t>
  </si>
  <si>
    <t>Lexington</t>
  </si>
  <si>
    <t>SCW</t>
  </si>
  <si>
    <t>Falcon Ranches</t>
  </si>
  <si>
    <t>Westside Terrace</t>
  </si>
  <si>
    <t>Pocalla W</t>
  </si>
  <si>
    <t>Pocalla</t>
  </si>
  <si>
    <t>Pocalla S</t>
  </si>
  <si>
    <t>SCS</t>
  </si>
  <si>
    <t>Pocalla C</t>
  </si>
  <si>
    <t>Rock Bluff</t>
  </si>
  <si>
    <t>106</t>
  </si>
  <si>
    <t>Oakland Plantation CWS</t>
  </si>
  <si>
    <t>Indian Fork/Forty Love W</t>
  </si>
  <si>
    <t>Indian Fork/40 Love</t>
  </si>
  <si>
    <t>Indian Fork/Forty Love S</t>
  </si>
  <si>
    <t>Indian Fork/Forty Love C</t>
  </si>
  <si>
    <t>Forty Love Point S</t>
  </si>
  <si>
    <t>083</t>
  </si>
  <si>
    <t>Indian Pines</t>
  </si>
  <si>
    <t>Smallwood Estates W</t>
  </si>
  <si>
    <t>Smallwood Estates</t>
  </si>
  <si>
    <t>Smallwood Estates S</t>
  </si>
  <si>
    <t>Smallwood Estates C</t>
  </si>
  <si>
    <t>Palmetto Apts</t>
  </si>
  <si>
    <t>009</t>
  </si>
  <si>
    <t>Roosevelt Gardens</t>
  </si>
  <si>
    <t>075</t>
  </si>
  <si>
    <t>Hidden Valley Country Club</t>
  </si>
  <si>
    <t>Peachtree Acres-SC</t>
  </si>
  <si>
    <t>Hunters Glen</t>
  </si>
  <si>
    <t>002</t>
  </si>
  <si>
    <t>Lincolnshire/Whites Creek</t>
  </si>
  <si>
    <t>036</t>
  </si>
  <si>
    <t>Idlewood CWS</t>
  </si>
  <si>
    <t>North Lakeshore Point</t>
  </si>
  <si>
    <t>Shadowood Cove</t>
  </si>
  <si>
    <t>Lake Wylie W</t>
  </si>
  <si>
    <t>Lake Wylie</t>
  </si>
  <si>
    <t>Lake Wylie S</t>
  </si>
  <si>
    <t>Lake Wylie C</t>
  </si>
  <si>
    <t>I-20 Water</t>
  </si>
  <si>
    <t>I-20</t>
  </si>
  <si>
    <t>I-20 Sewer</t>
  </si>
  <si>
    <t>I-20 Common</t>
  </si>
  <si>
    <t>Stonegate W</t>
  </si>
  <si>
    <t>Stonegate</t>
  </si>
  <si>
    <t>Stonegate S</t>
  </si>
  <si>
    <t>Stonegate C</t>
  </si>
  <si>
    <t>Blue Ridge/Calvin Acres/Hwood</t>
  </si>
  <si>
    <t>Rollingwood/Silvercreek</t>
  </si>
  <si>
    <t>The Landings</t>
  </si>
  <si>
    <t>Harborside/Windard Pt/Hrbr Plc</t>
  </si>
  <si>
    <t>Harborside</t>
  </si>
  <si>
    <t>Watergate/Spence Point/Mallard</t>
  </si>
  <si>
    <t>Watergate Sewer</t>
  </si>
  <si>
    <t>Seay Cove/Mallard Cove W</t>
  </si>
  <si>
    <t>Seay Cove/Mallard Cove</t>
  </si>
  <si>
    <t>Friarsgate/Ballentine Cove</t>
  </si>
  <si>
    <t>Glenn Village II/Stonebridge W</t>
  </si>
  <si>
    <t>Glenn Village II/Stonebridge</t>
  </si>
  <si>
    <t>Glenn Village II/Stonebridge S</t>
  </si>
  <si>
    <t>Glenn Village II/Stonebridge C</t>
  </si>
  <si>
    <t>Lakewood Estates</t>
  </si>
  <si>
    <t>Arrowhead/Lakewood Estates</t>
  </si>
  <si>
    <t>Watergate Common</t>
  </si>
  <si>
    <t>Kingston Harbour</t>
  </si>
  <si>
    <t>Utilities Services of SC</t>
  </si>
  <si>
    <t>Columbia Cost Center</t>
  </si>
  <si>
    <t>Rock Hill Cost Center</t>
  </si>
  <si>
    <t>Anderson Cost Center</t>
  </si>
  <si>
    <t>005</t>
  </si>
  <si>
    <t>Lexing-Town Estates/Hermitage</t>
  </si>
  <si>
    <t>Dutch Village/Raintree Acres</t>
  </si>
  <si>
    <t>Arrowhead/Lakewood Estates 71</t>
  </si>
  <si>
    <t>Glenn Village I USSC</t>
  </si>
  <si>
    <t>Nevitt Forest/Leon Bolt/Normdy</t>
  </si>
  <si>
    <t>Plantation/Wintercrest/Olewood</t>
  </si>
  <si>
    <t>Woodbridge</t>
  </si>
  <si>
    <t>Silver Lakes/Windwood</t>
  </si>
  <si>
    <t>Parkwood</t>
  </si>
  <si>
    <t>Tanya Terrace</t>
  </si>
  <si>
    <t>Emma Terrace</t>
  </si>
  <si>
    <t>Windy Hill</t>
  </si>
  <si>
    <t>Vanarsdale</t>
  </si>
  <si>
    <t>Murray Park Estates</t>
  </si>
  <si>
    <t>Lake Village USSC</t>
  </si>
  <si>
    <t>Tanglewood</t>
  </si>
  <si>
    <t>086</t>
  </si>
  <si>
    <t>Foxtrail</t>
  </si>
  <si>
    <t>Murray Lodge</t>
  </si>
  <si>
    <t>Dutchman Shores</t>
  </si>
  <si>
    <t>Indian Cove</t>
  </si>
  <si>
    <t>Milmont Shores</t>
  </si>
  <si>
    <t>Hilton Place</t>
  </si>
  <si>
    <t>Estates At Hilton</t>
  </si>
  <si>
    <t>Estates at Hilton</t>
  </si>
  <si>
    <t>Oakland Plantation USSC</t>
  </si>
  <si>
    <t>Springfield Acres</t>
  </si>
  <si>
    <t>Farrowood Estates</t>
  </si>
  <si>
    <t>Harmon Hill Estates</t>
  </si>
  <si>
    <t>Washington Heights</t>
  </si>
  <si>
    <t>Oakridge Hunt Club</t>
  </si>
  <si>
    <t>Bellemede</t>
  </si>
  <si>
    <t>Sangaree</t>
  </si>
  <si>
    <t>Dutchman Acres</t>
  </si>
  <si>
    <t>Lexington Farms</t>
  </si>
  <si>
    <t>Charwood</t>
  </si>
  <si>
    <t>Charleswood</t>
  </si>
  <si>
    <t>Shandon W</t>
  </si>
  <si>
    <t>Shandon</t>
  </si>
  <si>
    <t>Shandon S</t>
  </si>
  <si>
    <t>Shandon C</t>
  </si>
  <si>
    <t>Foxwood W</t>
  </si>
  <si>
    <t>Foxwood</t>
  </si>
  <si>
    <t>Foxwood S</t>
  </si>
  <si>
    <t>Foxwood C</t>
  </si>
  <si>
    <t>Leslie Woods</t>
  </si>
  <si>
    <t>Leslie Dale</t>
  </si>
  <si>
    <t>Middlestream</t>
  </si>
  <si>
    <t>Riverbend USSC</t>
  </si>
  <si>
    <t>Carrolton Place</t>
  </si>
  <si>
    <t>Carowoods W</t>
  </si>
  <si>
    <t>Carowoods</t>
  </si>
  <si>
    <t>Carowoods S</t>
  </si>
  <si>
    <t>Carowoods C</t>
  </si>
  <si>
    <t>Country Oaks W</t>
  </si>
  <si>
    <t>Country Oaks</t>
  </si>
  <si>
    <t>Country Oaks S</t>
  </si>
  <si>
    <t>Country Oaks C</t>
  </si>
  <si>
    <t>Barney Rhett</t>
  </si>
  <si>
    <t>Wesleywoods</t>
  </si>
  <si>
    <t>Valleymere</t>
  </si>
  <si>
    <t>Hickory Hills</t>
  </si>
  <si>
    <t>Ridgewood</t>
  </si>
  <si>
    <t>Olympic Acres</t>
  </si>
  <si>
    <t>Olypmic Acres</t>
  </si>
  <si>
    <t>Shiloh Quarters</t>
  </si>
  <si>
    <t>Southbend</t>
  </si>
  <si>
    <t>Windy Run</t>
  </si>
  <si>
    <t>Brownsboro</t>
  </si>
  <si>
    <t>Cameron Acres</t>
  </si>
  <si>
    <t>Old Farms</t>
  </si>
  <si>
    <t>Farm Pond</t>
  </si>
  <si>
    <t>Kim Acres</t>
  </si>
  <si>
    <t>Brown Neal</t>
  </si>
  <si>
    <t>Pepperidge</t>
  </si>
  <si>
    <t>Polly Circle</t>
  </si>
  <si>
    <t>Mallard Lakes</t>
  </si>
  <si>
    <t>Hidden Lakes</t>
  </si>
  <si>
    <t>Spring Lakes</t>
  </si>
  <si>
    <t>Calhoun Acres</t>
  </si>
  <si>
    <t>Haynie Builders</t>
  </si>
  <si>
    <t>Dobbins Estates</t>
  </si>
  <si>
    <t>Hill and Dale</t>
  </si>
  <si>
    <t>Lakewood-SC</t>
  </si>
  <si>
    <t>Edgebrook</t>
  </si>
  <si>
    <t>Oakwood Estates</t>
  </si>
  <si>
    <t>Sherwood Forest</t>
  </si>
  <si>
    <t>Towncreek Acres</t>
  </si>
  <si>
    <t>Belle Mead Acres</t>
  </si>
  <si>
    <t>Bridgewater</t>
  </si>
  <si>
    <t>Clearview</t>
  </si>
  <si>
    <t>Fieldcrest</t>
  </si>
  <si>
    <t>Greenforest</t>
  </si>
  <si>
    <t>Hidden Lake</t>
  </si>
  <si>
    <t>Surfside Heights</t>
  </si>
  <si>
    <t>Purdy Shores</t>
  </si>
  <si>
    <t>001</t>
  </si>
  <si>
    <t>Creekwood</t>
  </si>
  <si>
    <t>Southland Creekwood</t>
  </si>
  <si>
    <t>Cedarwood</t>
  </si>
  <si>
    <t>Southland Cedarwood</t>
  </si>
  <si>
    <t>United Utility Companies, Inc</t>
  </si>
  <si>
    <t>United Utility Companies</t>
  </si>
  <si>
    <t>037</t>
  </si>
  <si>
    <t>Kingswood</t>
  </si>
  <si>
    <t>Woodmont Estates</t>
  </si>
  <si>
    <t>Trollingwood W</t>
  </si>
  <si>
    <t>Trollingwood</t>
  </si>
  <si>
    <t>Trollingwood S</t>
  </si>
  <si>
    <t>Trollingwood C</t>
  </si>
  <si>
    <t>Canterbury</t>
  </si>
  <si>
    <t>Chambert Forest</t>
  </si>
  <si>
    <t>Fairwood</t>
  </si>
  <si>
    <t>Valleybrook</t>
  </si>
  <si>
    <t>The Villages</t>
  </si>
  <si>
    <t>Villages, The</t>
  </si>
  <si>
    <t>Highland Forest</t>
  </si>
  <si>
    <t>038</t>
  </si>
  <si>
    <t>Briarcreek</t>
  </si>
  <si>
    <t>Briarcreek C</t>
  </si>
  <si>
    <t>Woodmont High School</t>
  </si>
  <si>
    <t>350820</t>
  </si>
  <si>
    <t>Tega Cay Water Service, Inc.</t>
  </si>
  <si>
    <t>350825</t>
  </si>
  <si>
    <t>Biotech</t>
  </si>
  <si>
    <t>350830</t>
  </si>
  <si>
    <t>North Greenville University</t>
  </si>
  <si>
    <t>ARIZONA</t>
  </si>
  <si>
    <t>State of AZ Cost Center</t>
  </si>
  <si>
    <t>PRESIDENT-WEST</t>
  </si>
  <si>
    <t>West</t>
  </si>
  <si>
    <t>AZ</t>
  </si>
  <si>
    <t>W5</t>
  </si>
  <si>
    <t>Bermuda Water Company</t>
  </si>
  <si>
    <t>Bermuda Water</t>
  </si>
  <si>
    <t>065</t>
  </si>
  <si>
    <t>18</t>
  </si>
  <si>
    <t>AZW</t>
  </si>
  <si>
    <t>Perkins Mountain Water Company</t>
  </si>
  <si>
    <t>Perkins Mountain</t>
  </si>
  <si>
    <t>Perkins Mountain Utility Co</t>
  </si>
  <si>
    <t>NEVADA</t>
  </si>
  <si>
    <t>State of NV Cost Center</t>
  </si>
  <si>
    <t>NV</t>
  </si>
  <si>
    <t>Util Inc of Nevada</t>
  </si>
  <si>
    <t>101</t>
  </si>
  <si>
    <t>NVW</t>
  </si>
  <si>
    <t>Spring Creek Utilities Co W</t>
  </si>
  <si>
    <t>031</t>
  </si>
  <si>
    <t>Spring Creek Utilities Co S</t>
  </si>
  <si>
    <t>28</t>
  </si>
  <si>
    <t>NVS</t>
  </si>
  <si>
    <t>Spring Creek Utilities Co C</t>
  </si>
  <si>
    <t>Util Inc of Central Nevada W</t>
  </si>
  <si>
    <t>071</t>
  </si>
  <si>
    <t>Util Inc of Central Nevada S</t>
  </si>
  <si>
    <t>Util Inc of Central Nevada C</t>
  </si>
  <si>
    <t>Mountain Falls W</t>
  </si>
  <si>
    <t>Mountain Falls</t>
  </si>
  <si>
    <t>Mountain Falls S</t>
  </si>
  <si>
    <t>Mountain Falls C</t>
  </si>
  <si>
    <t>SMMR W</t>
  </si>
  <si>
    <t>SMMR</t>
  </si>
  <si>
    <t>SMMR S</t>
  </si>
  <si>
    <t>SMMR C</t>
  </si>
  <si>
    <t>UICN Real Estate Holdings Inc.</t>
  </si>
  <si>
    <t>TEXAS</t>
  </si>
  <si>
    <t>State of TX Cost Center</t>
  </si>
  <si>
    <t>PRESIDENT-TX</t>
  </si>
  <si>
    <t>TX</t>
  </si>
  <si>
    <t>Corix Texas Admin</t>
  </si>
  <si>
    <t>3G W</t>
  </si>
  <si>
    <t xml:space="preserve">3G </t>
  </si>
  <si>
    <t>20</t>
  </si>
  <si>
    <t>TXW</t>
  </si>
  <si>
    <t>Alleyton W</t>
  </si>
  <si>
    <t xml:space="preserve">Alleyton </t>
  </si>
  <si>
    <t>141</t>
  </si>
  <si>
    <t>Alleyton S</t>
  </si>
  <si>
    <t>30</t>
  </si>
  <si>
    <t>TXS</t>
  </si>
  <si>
    <t>Alleyton C</t>
  </si>
  <si>
    <t>Bonanza Beach W</t>
  </si>
  <si>
    <t xml:space="preserve">Bonanza Beach </t>
  </si>
  <si>
    <t>Buchanan W</t>
  </si>
  <si>
    <t xml:space="preserve">Buchanan </t>
  </si>
  <si>
    <t>Camp Swift S</t>
  </si>
  <si>
    <t xml:space="preserve">Camp Swift </t>
  </si>
  <si>
    <t>Hill Country Admin</t>
  </si>
  <si>
    <t>Hill Country</t>
  </si>
  <si>
    <t>Lometa W</t>
  </si>
  <si>
    <t xml:space="preserve">Lometa </t>
  </si>
  <si>
    <t>Lometa S</t>
  </si>
  <si>
    <t>Lometa C</t>
  </si>
  <si>
    <t>Matagorda Dunes W</t>
  </si>
  <si>
    <t xml:space="preserve">Matagorda Dunes </t>
  </si>
  <si>
    <t>145</t>
  </si>
  <si>
    <t>Matagorda Dunes S</t>
  </si>
  <si>
    <t>Matagorda Dunes C</t>
  </si>
  <si>
    <t>McKinney Roughs S</t>
  </si>
  <si>
    <t xml:space="preserve">McKinney Roughs </t>
  </si>
  <si>
    <t>NorthEast Washington W</t>
  </si>
  <si>
    <t xml:space="preserve">NorthEast Washington </t>
  </si>
  <si>
    <t>Paradise Point W</t>
  </si>
  <si>
    <t xml:space="preserve">Paradise Point </t>
  </si>
  <si>
    <t>Quail Creek W</t>
  </si>
  <si>
    <t xml:space="preserve">Quail Creek </t>
  </si>
  <si>
    <t>Ridge Harbor W</t>
  </si>
  <si>
    <t xml:space="preserve">Ridge Harbor </t>
  </si>
  <si>
    <t>Ridge Harbor S</t>
  </si>
  <si>
    <t>Ridge Harbor C</t>
  </si>
  <si>
    <t>Sandy Harbor W</t>
  </si>
  <si>
    <t xml:space="preserve">Sandy Harbor </t>
  </si>
  <si>
    <t>Silver Creek Village W</t>
  </si>
  <si>
    <t xml:space="preserve">Silver Creek Village </t>
  </si>
  <si>
    <t>Smithwick Mills W</t>
  </si>
  <si>
    <t xml:space="preserve">Smithwick Mills </t>
  </si>
  <si>
    <t>Southeast Admin</t>
  </si>
  <si>
    <t>Southeast</t>
  </si>
  <si>
    <t>Spicewood Beach W</t>
  </si>
  <si>
    <t xml:space="preserve">Spicewood Beach </t>
  </si>
  <si>
    <t>Summit Springs W</t>
  </si>
  <si>
    <t xml:space="preserve">Summit Springs </t>
  </si>
  <si>
    <t>Tow Village W</t>
  </si>
  <si>
    <t xml:space="preserve">Tow Village </t>
  </si>
  <si>
    <t>Windowmere Oaks W</t>
  </si>
  <si>
    <t xml:space="preserve">Windowmere Oaks </t>
  </si>
  <si>
    <t>Windowmere Oaks S</t>
  </si>
  <si>
    <t>Windowmere Oaks C</t>
  </si>
  <si>
    <t>Windmill Ranch W</t>
  </si>
  <si>
    <t>Windmill Ranch</t>
  </si>
  <si>
    <t>Windmill Ranch S</t>
  </si>
  <si>
    <t>Windmill Ranch C</t>
  </si>
  <si>
    <t>Canyon of the Eagles Resort</t>
  </si>
  <si>
    <t>Mitchell County Admin</t>
  </si>
  <si>
    <t>Mitchell County Water</t>
  </si>
  <si>
    <t>Mitchell</t>
  </si>
  <si>
    <t>35</t>
  </si>
  <si>
    <t>Mitchelle County Gas</t>
  </si>
  <si>
    <t>GP</t>
  </si>
  <si>
    <t>14</t>
  </si>
  <si>
    <t>REGIONAL COST CENTERS</t>
  </si>
  <si>
    <t>VP-MIDWEST COST CENTER</t>
  </si>
  <si>
    <t>VP-ATLANTIC COST CENTER</t>
  </si>
  <si>
    <t>VP-FL COST CENTER</t>
  </si>
  <si>
    <t>VP-MID ATLANTIC COST CENTER</t>
  </si>
  <si>
    <t>VP-SOUTH COST CENTER</t>
  </si>
  <si>
    <t>VP-SC COST CENTER</t>
  </si>
  <si>
    <t>VP-WEST COST CENTER</t>
  </si>
  <si>
    <t>VP-TX COST CENTER</t>
  </si>
  <si>
    <t>Community Utilities of NY Inc.</t>
  </si>
  <si>
    <t>NY</t>
  </si>
  <si>
    <t>Corix Regulated Utilities (US) Inc.</t>
  </si>
  <si>
    <t>Oracle GL</t>
  </si>
  <si>
    <t>Cook</t>
  </si>
  <si>
    <t>97</t>
  </si>
  <si>
    <t>Mchenry</t>
  </si>
  <si>
    <t>Mecklenburg</t>
  </si>
  <si>
    <t>Clay</t>
  </si>
  <si>
    <t>Wake</t>
  </si>
  <si>
    <t>Rutherford</t>
  </si>
  <si>
    <t>320221</t>
  </si>
  <si>
    <t>Silverton W</t>
  </si>
  <si>
    <t>Silverton</t>
  </si>
  <si>
    <t>320222</t>
  </si>
  <si>
    <t>Silverton S</t>
  </si>
  <si>
    <t>320223</t>
  </si>
  <si>
    <t>Huntwick</t>
  </si>
  <si>
    <t>Cabarrus</t>
  </si>
  <si>
    <t>320224</t>
  </si>
  <si>
    <t>Forest Ridge</t>
  </si>
  <si>
    <t>320229</t>
  </si>
  <si>
    <t>320230</t>
  </si>
  <si>
    <t>320231</t>
  </si>
  <si>
    <t>Cabarrus Woods/Steeplechase S</t>
  </si>
  <si>
    <t>320232</t>
  </si>
  <si>
    <t>Cabarrus Woods W</t>
  </si>
  <si>
    <t>Seminole</t>
  </si>
  <si>
    <t>043</t>
  </si>
  <si>
    <t>Hillsborough</t>
  </si>
  <si>
    <t>Orange</t>
  </si>
  <si>
    <t>061</t>
  </si>
  <si>
    <t>Martin</t>
  </si>
  <si>
    <t>008</t>
  </si>
  <si>
    <t>Bay</t>
  </si>
  <si>
    <t>Sarasota</t>
  </si>
  <si>
    <t>Allegany</t>
  </si>
  <si>
    <t>Sussex</t>
  </si>
  <si>
    <t>Monroe</t>
  </si>
  <si>
    <t>Pike</t>
  </si>
  <si>
    <t>Rockingham</t>
  </si>
  <si>
    <t>Bell</t>
  </si>
  <si>
    <t>318005</t>
  </si>
  <si>
    <t>State of OH</t>
  </si>
  <si>
    <t>Chatham</t>
  </si>
  <si>
    <t>Banks</t>
  </si>
  <si>
    <t>Pickens</t>
  </si>
  <si>
    <t>Jefferson</t>
  </si>
  <si>
    <t>Cherokee</t>
  </si>
  <si>
    <t>Tallahatchie</t>
  </si>
  <si>
    <t>343005</t>
  </si>
  <si>
    <t>State of MS Cost Center</t>
  </si>
  <si>
    <t>Greenville</t>
  </si>
  <si>
    <t>York</t>
  </si>
  <si>
    <t>350835</t>
  </si>
  <si>
    <t>RIVER FOREST</t>
  </si>
  <si>
    <t>090</t>
  </si>
  <si>
    <t>Spartanburg</t>
  </si>
  <si>
    <t>350840</t>
  </si>
  <si>
    <t>STONECREEK</t>
  </si>
  <si>
    <t>Burnet</t>
  </si>
  <si>
    <t>Travis</t>
  </si>
  <si>
    <t>Bastrop</t>
  </si>
  <si>
    <t>UTILITIES, INC. LIST OF COMPANIES</t>
  </si>
  <si>
    <t>RVP</t>
  </si>
  <si>
    <t>Cou nty</t>
  </si>
  <si>
    <t>92</t>
  </si>
  <si>
    <t xml:space="preserve">Utilities Inc </t>
  </si>
  <si>
    <t>PRESIDENT CATEGORY</t>
  </si>
  <si>
    <t>PRESIDENT</t>
  </si>
  <si>
    <t>518</t>
  </si>
  <si>
    <t>Inactive</t>
  </si>
  <si>
    <t>VP CATEGORY</t>
  </si>
  <si>
    <t>VP-MIDWEST</t>
  </si>
  <si>
    <t>209</t>
  </si>
  <si>
    <t>VP-ATLANTIC</t>
  </si>
  <si>
    <t>Lake Holiday Utilities</t>
  </si>
  <si>
    <t>VP-FL</t>
  </si>
  <si>
    <t>230</t>
  </si>
  <si>
    <t>VP-MID ATLANTIC</t>
  </si>
  <si>
    <t>VP-SOUTH</t>
  </si>
  <si>
    <t>222</t>
  </si>
  <si>
    <t>VP-SC</t>
  </si>
  <si>
    <t>486</t>
  </si>
  <si>
    <t>VP-WEST</t>
  </si>
  <si>
    <t>Valentine Water Service</t>
  </si>
  <si>
    <t>VP-NON REG</t>
  </si>
  <si>
    <t>463</t>
  </si>
  <si>
    <t>VP-TX</t>
  </si>
  <si>
    <t>477</t>
  </si>
  <si>
    <t>Holiday Hills Util Inc</t>
  </si>
  <si>
    <t>474</t>
  </si>
  <si>
    <t>Illinois Cost Center B/S</t>
  </si>
  <si>
    <t>Hilldale Manor</t>
  </si>
  <si>
    <t>436</t>
  </si>
  <si>
    <t>509</t>
  </si>
  <si>
    <t>201</t>
  </si>
  <si>
    <t>424</t>
  </si>
  <si>
    <t>153</t>
  </si>
  <si>
    <t>Carolina Water Service NC</t>
  </si>
  <si>
    <t>Carolina Trace Util Inc</t>
  </si>
  <si>
    <t>430</t>
  </si>
  <si>
    <t>North Topsail Utilities Inc.</t>
  </si>
  <si>
    <t>027</t>
  </si>
  <si>
    <t>Riverpointe Utility Corp</t>
  </si>
  <si>
    <t>428</t>
  </si>
  <si>
    <t>223</t>
  </si>
  <si>
    <t>Cypress Lakes Util Inc</t>
  </si>
  <si>
    <t>Utilities Inc Eagle Ridge</t>
  </si>
  <si>
    <t>449</t>
  </si>
  <si>
    <t>368</t>
  </si>
  <si>
    <t>Utilities Inc Sandalhaven</t>
  </si>
  <si>
    <t>446</t>
  </si>
  <si>
    <t>217</t>
  </si>
  <si>
    <t>Utilities Inc Pennbrooke</t>
  </si>
  <si>
    <t>Sandy Creek Utility Services Inc.</t>
  </si>
  <si>
    <t>Southeastern States Util</t>
  </si>
  <si>
    <t>Green Ridge Utilities Inc</t>
  </si>
  <si>
    <t>336</t>
  </si>
  <si>
    <t>Maryland Water Serv Inc</t>
  </si>
  <si>
    <t>268</t>
  </si>
  <si>
    <t>448</t>
  </si>
  <si>
    <t>445</t>
  </si>
  <si>
    <t>Tamimment</t>
  </si>
  <si>
    <t>Massanutten Public Serv</t>
  </si>
  <si>
    <t>Occoquan Sewer Inc B/S</t>
  </si>
  <si>
    <t>Louisiana Water Serv Inc</t>
  </si>
  <si>
    <t>438</t>
  </si>
  <si>
    <t>Water Service Co Georgia</t>
  </si>
  <si>
    <t>South Carolina</t>
  </si>
  <si>
    <t>Util Serv South Carolina</t>
  </si>
  <si>
    <t>398</t>
  </si>
  <si>
    <t>Perkins Mountain Water Co</t>
  </si>
  <si>
    <t>522</t>
  </si>
  <si>
    <t>Perkins Mountain Util Co</t>
  </si>
  <si>
    <t>444</t>
  </si>
  <si>
    <t>388</t>
  </si>
  <si>
    <t>443</t>
  </si>
  <si>
    <t>ACME Water Supply &amp; Mgmt</t>
  </si>
  <si>
    <t>Unregulated</t>
  </si>
  <si>
    <t>Non-regulated</t>
  </si>
  <si>
    <t>192</t>
  </si>
  <si>
    <t>BIOTECH</t>
  </si>
  <si>
    <t>include SC</t>
  </si>
  <si>
    <t>Utility Services of Illinois, Inc.</t>
  </si>
  <si>
    <r>
      <t xml:space="preserve">Tamimment - </t>
    </r>
    <r>
      <rPr>
        <b/>
        <sz val="10"/>
        <color rgb="FFFF0000"/>
        <rFont val="Calibri"/>
        <family val="2"/>
        <scheme val="minor"/>
      </rPr>
      <t>AVAIL</t>
    </r>
  </si>
  <si>
    <t>Sum of TOT_AMT</t>
  </si>
  <si>
    <t>ORACLE Dept</t>
  </si>
  <si>
    <t>Oracle dept</t>
  </si>
  <si>
    <t>0000</t>
  </si>
  <si>
    <t>Fusion_GL_ACCT</t>
  </si>
  <si>
    <t>2200.310020.10</t>
  </si>
  <si>
    <t>2200.310095.10</t>
  </si>
  <si>
    <t>2200.310100.10</t>
  </si>
  <si>
    <t>2100.320234.97</t>
  </si>
  <si>
    <t>2100.320235.97</t>
  </si>
  <si>
    <t>2100.320237.97</t>
  </si>
  <si>
    <t>2215.315045.97</t>
  </si>
  <si>
    <t>2215.315050.97</t>
  </si>
  <si>
    <t>2255.316030.97</t>
  </si>
  <si>
    <t>2510.341240.97</t>
  </si>
  <si>
    <t>2515.341245.97</t>
  </si>
  <si>
    <t>2525.342010.91</t>
  </si>
  <si>
    <t>2200.310230.97</t>
  </si>
  <si>
    <t>2200.310040.10</t>
  </si>
  <si>
    <t>2200.310045.10</t>
  </si>
  <si>
    <t>2200.310050.10</t>
  </si>
  <si>
    <t>2200.310215.10</t>
  </si>
  <si>
    <t>2200.310055.10</t>
  </si>
  <si>
    <t>2200.310235.97</t>
  </si>
  <si>
    <t>2200.310240.97</t>
  </si>
  <si>
    <t>2200.310090.10</t>
  </si>
  <si>
    <t>2200.310245.97</t>
  </si>
  <si>
    <t>2200.310120.10</t>
  </si>
  <si>
    <t>2200.310125.10</t>
  </si>
  <si>
    <t>2200.310130.10</t>
  </si>
  <si>
    <t>2200.310135.10</t>
  </si>
  <si>
    <t>2200.310140.10</t>
  </si>
  <si>
    <t>2200.310145.10</t>
  </si>
  <si>
    <t>2200.310150.15</t>
  </si>
  <si>
    <t>2200.310250.97</t>
  </si>
  <si>
    <t>2200.310170.15</t>
  </si>
  <si>
    <t>2200.310300.97</t>
  </si>
  <si>
    <t>2200.310305.97</t>
  </si>
  <si>
    <t>2200.310310.97</t>
  </si>
  <si>
    <t>2205.311045.97</t>
  </si>
  <si>
    <t>2205.311050.97</t>
  </si>
  <si>
    <t>2205.311040.10</t>
  </si>
  <si>
    <t>2265.318000.10</t>
  </si>
  <si>
    <t>2100.320003.15</t>
  </si>
  <si>
    <t>2100.320233.97</t>
  </si>
  <si>
    <t>2100.320236.97</t>
  </si>
  <si>
    <t>2100.320203.15</t>
  </si>
  <si>
    <t>2100.320225.97</t>
  </si>
  <si>
    <t>2100.320238.97</t>
  </si>
  <si>
    <t>2100.320226.97</t>
  </si>
  <si>
    <t>2100.320210.10</t>
  </si>
  <si>
    <t>2100.320212.10</t>
  </si>
  <si>
    <t>2105.321005.10</t>
  </si>
  <si>
    <t>2410.330020.15</t>
  </si>
  <si>
    <t>2410.330430.97</t>
  </si>
  <si>
    <t>2410.330375.97</t>
  </si>
  <si>
    <t>2410.330380.97</t>
  </si>
  <si>
    <t>2410.330385.15</t>
  </si>
  <si>
    <t>2410.330040.15</t>
  </si>
  <si>
    <t>2410.330390.97</t>
  </si>
  <si>
    <t>2410.330435.97</t>
  </si>
  <si>
    <t>2410.330060.15</t>
  </si>
  <si>
    <t>2410.330070.15</t>
  </si>
  <si>
    <t>2410.330440.97</t>
  </si>
  <si>
    <t>2410.330445.97</t>
  </si>
  <si>
    <t>2410.330395.97</t>
  </si>
  <si>
    <t>2400.330465.97</t>
  </si>
  <si>
    <t>2410.330450.97</t>
  </si>
  <si>
    <t>2410.330340.15</t>
  </si>
  <si>
    <t>2410.330400.97</t>
  </si>
  <si>
    <t>2410.330405.97</t>
  </si>
  <si>
    <t>2410.330455.97</t>
  </si>
  <si>
    <t>2410.330460.97</t>
  </si>
  <si>
    <t>2410.330410.97</t>
  </si>
  <si>
    <t>2410.330415.97</t>
  </si>
  <si>
    <t>2225.313015.10</t>
  </si>
  <si>
    <t>2235.313025.10</t>
  </si>
  <si>
    <t>2230.313050.97</t>
  </si>
  <si>
    <t>2240.314005.10</t>
  </si>
  <si>
    <t>2215.315010.10</t>
  </si>
  <si>
    <t>2215.315015.15</t>
  </si>
  <si>
    <t>2250.316005.15</t>
  </si>
  <si>
    <t>2210.312040.97</t>
  </si>
  <si>
    <t>2500.340700.97</t>
  </si>
  <si>
    <t>2500.340705.97</t>
  </si>
  <si>
    <t>2530.340325.91</t>
  </si>
  <si>
    <t>2530.340710.97</t>
  </si>
  <si>
    <t>2525.342325.97</t>
  </si>
  <si>
    <t>2310.350845.97</t>
  </si>
  <si>
    <t>2310.350850.97</t>
  </si>
  <si>
    <t>2310.350735.10</t>
  </si>
  <si>
    <t>2310.350855.97</t>
  </si>
  <si>
    <t>2305.350820.10</t>
  </si>
  <si>
    <t>2600.360005.10</t>
  </si>
  <si>
    <t>2620.361015.10</t>
  </si>
  <si>
    <t>2620.361090.97</t>
  </si>
  <si>
    <t>2620.361035.10</t>
  </si>
  <si>
    <t>2620.361095.97</t>
  </si>
  <si>
    <t>2700.370210.97</t>
  </si>
  <si>
    <t>2700.370215.97</t>
  </si>
  <si>
    <t>Accounting Sequence number:</t>
  </si>
  <si>
    <t>TB by Department acct 112202</t>
  </si>
  <si>
    <t>Category:</t>
  </si>
  <si>
    <t>Bad  debt</t>
  </si>
  <si>
    <r>
      <t xml:space="preserve">Utility Management of AL - </t>
    </r>
    <r>
      <rPr>
        <b/>
        <sz val="10"/>
        <color rgb="FFFF0000"/>
        <rFont val="Calibri"/>
        <family val="2"/>
        <scheme val="minor"/>
      </rPr>
      <t>AVAIL</t>
    </r>
  </si>
  <si>
    <t>Reviewed By:</t>
  </si>
  <si>
    <t>USD</t>
  </si>
  <si>
    <t>A file with sql saved in SE12 folder</t>
  </si>
  <si>
    <t>Aaron.Codak</t>
  </si>
  <si>
    <t>2100.320216.10</t>
  </si>
  <si>
    <t>Mountain Air</t>
  </si>
  <si>
    <t>TB 112202</t>
  </si>
  <si>
    <t>Divestment Adj (BU 350820)</t>
  </si>
  <si>
    <t>ORACLE Co</t>
  </si>
  <si>
    <t>Oracle Co</t>
  </si>
  <si>
    <t>JDE CO</t>
  </si>
  <si>
    <t>Oracle co</t>
  </si>
  <si>
    <t>CIS division</t>
  </si>
  <si>
    <t>CIS Division</t>
  </si>
  <si>
    <t>monthly customer deposit reclass</t>
  </si>
  <si>
    <t>2200.310315.10</t>
  </si>
  <si>
    <t>Rockvale</t>
  </si>
  <si>
    <t>Cedar Water</t>
  </si>
  <si>
    <t>CC&amp;B will automatically write off at 180 days, following the below automated steps.</t>
  </si>
  <si>
    <t>Write off process:</t>
  </si>
  <si>
    <t>1. Write off Process starts day after due date of the Final Bill. Regulated Disconnect Letter is sent to customer.</t>
  </si>
  <si>
    <t xml:space="preserve">2. 22 business days after step #1, Regulated Reminder Letter is sent indicating Balance Owed. </t>
  </si>
  <si>
    <t xml:space="preserve">3. 44 business days after step #1, an Agency Referral Letter is sent to customer indicating they have been turned over to collections. </t>
  </si>
  <si>
    <t>4. 44 business days after step #1, internal credit rating is affected.</t>
  </si>
  <si>
    <t>5. 132 business days after step #1, balance is written off to bad debt.</t>
  </si>
  <si>
    <t>2200.310330.10</t>
  </si>
  <si>
    <t>CIS Div</t>
  </si>
  <si>
    <t>Currency</t>
  </si>
  <si>
    <t>------&gt;</t>
  </si>
  <si>
    <t>we do billing for them and collect the payments, pay what we collected to Pinellas County</t>
  </si>
  <si>
    <t>we do billing for them and collect the payments, pay what we collected to City of Sanford</t>
  </si>
  <si>
    <t>Billing Dr. 627100, CR. AR; Accounting Dr. 112202, CR. 627300</t>
  </si>
  <si>
    <t>ORACLE Acct</t>
  </si>
  <si>
    <t>CIS Division 252 Third party managed by UI</t>
  </si>
  <si>
    <t>CIS Division 345 Third party managed by UI</t>
  </si>
  <si>
    <t>Victoria.Pietras</t>
  </si>
  <si>
    <t>Account 112102</t>
  </si>
  <si>
    <t>Clinton agreement with the county expires on 12/31/21</t>
  </si>
  <si>
    <t>We will be collecting customer payments in January 2022 - they are for December billings.</t>
  </si>
  <si>
    <t>After that Billing will zero our AR to transer it to the county.</t>
  </si>
  <si>
    <t>067 - Clinton  **</t>
  </si>
  <si>
    <t>**</t>
  </si>
  <si>
    <t>Contact Seth Whitney, BU president, with questions regarding Clinton.</t>
  </si>
  <si>
    <t>Name</t>
  </si>
  <si>
    <t>As of 6/15/17 we will stop all billings and late fees for avail accounts for CIS 386 (total balance is the same as last month)</t>
  </si>
  <si>
    <t>Total Object Account 112102</t>
  </si>
  <si>
    <t>Balance as of 12/31/2021</t>
  </si>
  <si>
    <t>January 2022 activity</t>
  </si>
  <si>
    <t>TOTAL</t>
  </si>
  <si>
    <t>Reclass credit AR to AP 2021</t>
  </si>
  <si>
    <t>GL</t>
  </si>
  <si>
    <t>GL w/o</t>
  </si>
  <si>
    <t>Net</t>
  </si>
  <si>
    <t>2535.343010.15</t>
  </si>
  <si>
    <t>Copeland Island</t>
  </si>
  <si>
    <t>February 2022 activity</t>
  </si>
  <si>
    <t>March 2022 activity</t>
  </si>
  <si>
    <t>April 2022 activity</t>
  </si>
  <si>
    <t>for the purpose of calculating bad debt</t>
  </si>
  <si>
    <t>JE amount.</t>
  </si>
  <si>
    <t>This customer's balances in Texas CIA 500 will be excluded</t>
  </si>
  <si>
    <t>May 2022 activity</t>
  </si>
  <si>
    <t>AVBL Count by Active PREM as of 6/30/2022</t>
  </si>
  <si>
    <t>Receivable Aging Report for JDE as of 06/30/2022</t>
  </si>
  <si>
    <r>
      <t xml:space="preserve">Receivable Aging Report for </t>
    </r>
    <r>
      <rPr>
        <b/>
        <sz val="10"/>
        <color rgb="FFFF0000"/>
        <rFont val="Calibri"/>
        <family val="2"/>
        <scheme val="minor"/>
      </rPr>
      <t>WasteWater</t>
    </r>
    <r>
      <rPr>
        <b/>
        <sz val="10"/>
        <color indexed="8"/>
        <rFont val="Calibri"/>
        <family val="2"/>
        <scheme val="minor"/>
      </rPr>
      <t xml:space="preserve"> Service for JDE as of 06/30/22</t>
    </r>
  </si>
  <si>
    <r>
      <t xml:space="preserve">Receivable Aging Report for </t>
    </r>
    <r>
      <rPr>
        <b/>
        <sz val="10"/>
        <color rgb="FFFF0000"/>
        <rFont val="Calibri"/>
        <family val="2"/>
        <scheme val="minor"/>
      </rPr>
      <t>WasteWater</t>
    </r>
    <r>
      <rPr>
        <b/>
        <sz val="10"/>
        <color indexed="8"/>
        <rFont val="Calibri"/>
        <family val="2"/>
        <scheme val="minor"/>
      </rPr>
      <t xml:space="preserve"> Service for JDE as of 06/30/2022</t>
    </r>
  </si>
  <si>
    <t>June 2022 activity</t>
  </si>
  <si>
    <t>Account Balances as of 06/30/22</t>
  </si>
  <si>
    <t>Bal 6/30/22</t>
  </si>
  <si>
    <t>June 2022 aging:</t>
  </si>
  <si>
    <t>Nicole Osborne</t>
  </si>
  <si>
    <t>58857</t>
  </si>
  <si>
    <t>Polo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</si>
</sst>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mm\-dd\-yyyy"/>
    <numFmt numFmtId="165" formatCode="hh\:mm\ AM/PM"/>
    <numFmt numFmtId="166" formatCode="[$$-409]#,##0.00;[$$-409]\-#,##0.00"/>
    <numFmt numFmtId="167" formatCode="0.0%"/>
    <numFmt numFmtId="168" formatCode="mm/dd/yy;@"/>
    <numFmt numFmtId="169" formatCode="##"/>
    <numFmt numFmtId="170" formatCode="mm/dd/yy"/>
    <numFmt numFmtId="171" formatCode="mm/yy"/>
    <numFmt numFmtId="172" formatCode="[$$-409]#,##0.00"/>
    <numFmt numFmtId="173" formatCode="_(* #,##0_);_(* \(#,##0\);_(* &quot;-&quot;??_);_(@_)"/>
    <numFmt numFmtId="174" formatCode="hh\ AM/PM"/>
    <numFmt numFmtId="175" formatCode="0_);\(0\)"/>
    <numFmt numFmtId="176" formatCode="0.0000"/>
    <numFmt numFmtId="177" formatCode="0.0000000%"/>
    <numFmt numFmtId="178" formatCode="0000000000"/>
    <numFmt numFmtId="179" formatCode="0000"/>
    <numFmt numFmtId="180" formatCode="000"/>
  </numFmts>
  <fonts count="60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Geneva"/>
      <family val="2"/>
    </font>
    <font>
      <sz val="10"/>
      <name val="Arial"/>
      <family val="2"/>
    </font>
    <font>
      <sz val="10"/>
      <name val="Bookman Old Style"/>
      <family val="1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4.25"/>
      <color indexed="8"/>
      <name val="Arial"/>
      <family val="2"/>
    </font>
    <font>
      <sz val="8.25"/>
      <color indexed="8"/>
      <name val="Arial"/>
      <family val="2"/>
    </font>
    <font>
      <b/>
      <sz val="9.7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b/>
      <u/>
      <sz val="10"/>
      <color theme="1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 val="singleAccounting"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name val="Tahoma"/>
      <family val="2"/>
    </font>
    <font>
      <sz val="9"/>
      <color indexed="81"/>
      <name val="Tahoma"/>
      <family val="2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rgb="FF000000"/>
      <name val="Calibri"/>
      <family val="2"/>
    </font>
    <font>
      <b/>
      <sz val="9"/>
      <color indexed="81"/>
      <name val="Tahoma"/>
      <charset val="1"/>
    </font>
  </fonts>
  <fills count="2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FE9E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5FFD8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</borders>
  <cellStyleXfs count="30">
    <xf numFmtId="172" fontId="0" fillId="0" borderId="0">
      <alignment vertical="top"/>
    </xf>
    <xf numFmtId="43" fontId="7" fillId="0" borderId="0" applyFont="0" applyFill="0" applyBorder="0" applyAlignment="0" applyProtection="0">
      <alignment vertical="top"/>
    </xf>
    <xf numFmtId="9" fontId="6" fillId="0" borderId="0" applyFont="0" applyFill="0" applyBorder="0" applyAlignment="0" applyProtection="0"/>
    <xf numFmtId="172" fontId="9" fillId="0" borderId="0"/>
    <xf numFmtId="43" fontId="10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0" fillId="0" borderId="0"/>
    <xf numFmtId="169" fontId="9" fillId="0" borderId="0" applyFont="0"/>
    <xf numFmtId="170" fontId="9" fillId="0" borderId="0"/>
    <xf numFmtId="171" fontId="11" fillId="0" borderId="0" applyFont="0" applyAlignment="0"/>
    <xf numFmtId="172" fontId="12" fillId="0" borderId="0" applyFont="0" applyFill="0" applyBorder="0" applyAlignment="0" applyProtection="0"/>
    <xf numFmtId="172" fontId="5" fillId="0" borderId="0"/>
    <xf numFmtId="44" fontId="15" fillId="0" borderId="0" applyFont="0" applyFill="0" applyBorder="0" applyAlignment="0" applyProtection="0"/>
    <xf numFmtId="172" fontId="6" fillId="0" borderId="0"/>
    <xf numFmtId="43" fontId="6" fillId="0" borderId="0" applyFont="0" applyFill="0" applyBorder="0" applyAlignment="0" applyProtection="0"/>
    <xf numFmtId="172" fontId="6" fillId="0" borderId="0">
      <alignment vertical="top"/>
    </xf>
    <xf numFmtId="172" fontId="4" fillId="8" borderId="0" applyNumberFormat="0" applyBorder="0" applyAlignment="0" applyProtection="0"/>
    <xf numFmtId="172" fontId="4" fillId="9" borderId="0" applyNumberFormat="0" applyBorder="0" applyAlignment="0" applyProtection="0"/>
    <xf numFmtId="0" fontId="39" fillId="0" borderId="0">
      <alignment vertical="top"/>
    </xf>
    <xf numFmtId="44" fontId="39" fillId="0" borderId="0" applyFont="0" applyFill="0" applyBorder="0" applyAlignment="0" applyProtection="0">
      <alignment vertical="top"/>
    </xf>
    <xf numFmtId="0" fontId="39" fillId="0" borderId="0">
      <alignment vertical="top"/>
    </xf>
    <xf numFmtId="0" fontId="42" fillId="19" borderId="0" applyNumberFormat="0" applyBorder="0" applyAlignment="0" applyProtection="0"/>
    <xf numFmtId="0" fontId="44" fillId="0" borderId="0"/>
    <xf numFmtId="44" fontId="44" fillId="0" borderId="0" applyFon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49" fontId="49" fillId="23" borderId="29">
      <alignment horizontal="right"/>
      <protection locked="0"/>
    </xf>
    <xf numFmtId="0" fontId="10" fillId="0" borderId="0"/>
    <xf numFmtId="0" fontId="53" fillId="0" borderId="0"/>
    <xf numFmtId="44" fontId="53" fillId="0" borderId="0" applyFont="0" applyFill="0" applyBorder="0" applyAlignment="0" applyProtection="0"/>
  </cellStyleXfs>
  <cellXfs count="646">
    <xf numFmtId="172" fontId="0" fillId="0" borderId="0" xfId="0">
      <alignment vertical="top"/>
    </xf>
    <xf numFmtId="172" fontId="6" fillId="0" borderId="0" xfId="0" applyFont="1">
      <alignment vertical="top"/>
    </xf>
    <xf numFmtId="43" fontId="0" fillId="0" borderId="0" xfId="1" applyFont="1" applyBorder="1">
      <alignment vertical="top"/>
    </xf>
    <xf numFmtId="43" fontId="0" fillId="0" borderId="0" xfId="1" applyFont="1" applyFill="1" applyBorder="1">
      <alignment vertical="top"/>
    </xf>
    <xf numFmtId="43" fontId="0" fillId="0" borderId="1" xfId="1" applyFont="1" applyBorder="1">
      <alignment vertical="top"/>
    </xf>
    <xf numFmtId="43" fontId="0" fillId="0" borderId="4" xfId="1" applyFont="1" applyBorder="1">
      <alignment vertical="top"/>
    </xf>
    <xf numFmtId="43" fontId="0" fillId="0" borderId="3" xfId="1" applyFont="1" applyBorder="1">
      <alignment vertical="top"/>
    </xf>
    <xf numFmtId="44" fontId="0" fillId="0" borderId="0" xfId="12" applyFont="1" applyAlignment="1">
      <alignment vertical="top"/>
    </xf>
    <xf numFmtId="172" fontId="6" fillId="0" borderId="0" xfId="13" applyNumberFormat="1" applyFont="1" applyFill="1" applyBorder="1" applyAlignment="1" applyProtection="1"/>
    <xf numFmtId="43" fontId="6" fillId="0" borderId="0" xfId="1" applyFont="1" applyFill="1" applyBorder="1" applyAlignment="1" applyProtection="1"/>
    <xf numFmtId="43" fontId="13" fillId="0" borderId="0" xfId="1" applyFont="1" applyFill="1" applyBorder="1" applyAlignment="1" applyProtection="1">
      <alignment horizontal="center"/>
    </xf>
    <xf numFmtId="172" fontId="13" fillId="0" borderId="0" xfId="0" applyNumberFormat="1" applyFont="1" applyFill="1" applyBorder="1" applyAlignment="1" applyProtection="1"/>
    <xf numFmtId="172" fontId="0" fillId="0" borderId="0" xfId="0" applyNumberFormat="1" applyFont="1" applyFill="1" applyBorder="1" applyAlignment="1" applyProtection="1"/>
    <xf numFmtId="43" fontId="0" fillId="0" borderId="0" xfId="1" applyFont="1" applyFill="1" applyBorder="1" applyAlignment="1" applyProtection="1"/>
    <xf numFmtId="172" fontId="13" fillId="0" borderId="0" xfId="0" applyNumberFormat="1" applyFont="1" applyFill="1" applyBorder="1" applyAlignment="1" applyProtection="1">
      <alignment horizontal="center"/>
    </xf>
    <xf numFmtId="172" fontId="16" fillId="0" borderId="0" xfId="0" applyFont="1" applyAlignment="1" applyProtection="1">
      <alignment wrapText="1"/>
    </xf>
    <xf numFmtId="172" fontId="17" fillId="0" borderId="0" xfId="0" applyFont="1" applyAlignment="1" applyProtection="1"/>
    <xf numFmtId="172" fontId="18" fillId="0" borderId="0" xfId="0" applyFont="1" applyAlignment="1" applyProtection="1">
      <alignment wrapText="1"/>
    </xf>
    <xf numFmtId="43" fontId="19" fillId="0" borderId="0" xfId="1" applyFont="1" applyAlignment="1" applyProtection="1"/>
    <xf numFmtId="172" fontId="20" fillId="0" borderId="0" xfId="0" applyFont="1" applyAlignment="1" applyProtection="1">
      <alignment wrapText="1"/>
    </xf>
    <xf numFmtId="172" fontId="22" fillId="0" borderId="0" xfId="15" applyFont="1">
      <alignment vertical="top"/>
    </xf>
    <xf numFmtId="172" fontId="21" fillId="5" borderId="12" xfId="15" applyFont="1" applyFill="1" applyBorder="1" applyAlignment="1">
      <alignment horizontal="center"/>
    </xf>
    <xf numFmtId="172" fontId="21" fillId="5" borderId="14" xfId="15" applyFont="1" applyFill="1" applyBorder="1" applyAlignment="1">
      <alignment horizontal="center" wrapText="1"/>
    </xf>
    <xf numFmtId="172" fontId="21" fillId="5" borderId="2" xfId="15" applyFont="1" applyFill="1" applyBorder="1" applyAlignment="1">
      <alignment horizontal="center" wrapText="1"/>
    </xf>
    <xf numFmtId="172" fontId="22" fillId="5" borderId="10" xfId="15" applyFont="1" applyFill="1" applyBorder="1">
      <alignment vertical="top"/>
    </xf>
    <xf numFmtId="40" fontId="22" fillId="5" borderId="16" xfId="15" applyNumberFormat="1" applyFont="1" applyFill="1" applyBorder="1">
      <alignment vertical="top"/>
    </xf>
    <xf numFmtId="40" fontId="22" fillId="5" borderId="0" xfId="15" applyNumberFormat="1" applyFont="1" applyFill="1" applyBorder="1">
      <alignment vertical="top"/>
    </xf>
    <xf numFmtId="172" fontId="22" fillId="5" borderId="12" xfId="15" applyFont="1" applyFill="1" applyBorder="1">
      <alignment vertical="top"/>
    </xf>
    <xf numFmtId="40" fontId="22" fillId="5" borderId="17" xfId="15" applyNumberFormat="1" applyFont="1" applyFill="1" applyBorder="1">
      <alignment vertical="top"/>
    </xf>
    <xf numFmtId="40" fontId="22" fillId="5" borderId="2" xfId="15" applyNumberFormat="1" applyFont="1" applyFill="1" applyBorder="1">
      <alignment vertical="top"/>
    </xf>
    <xf numFmtId="172" fontId="21" fillId="4" borderId="18" xfId="15" applyFont="1" applyFill="1" applyBorder="1">
      <alignment vertical="top"/>
    </xf>
    <xf numFmtId="40" fontId="21" fillId="4" borderId="14" xfId="15" applyNumberFormat="1" applyFont="1" applyFill="1" applyBorder="1">
      <alignment vertical="top"/>
    </xf>
    <xf numFmtId="40" fontId="21" fillId="4" borderId="15" xfId="15" applyNumberFormat="1" applyFont="1" applyFill="1" applyBorder="1">
      <alignment vertical="top"/>
    </xf>
    <xf numFmtId="172" fontId="21" fillId="0" borderId="0" xfId="15" applyFont="1" applyAlignment="1">
      <alignment horizontal="left" vertical="top"/>
    </xf>
    <xf numFmtId="4" fontId="20" fillId="0" borderId="0" xfId="0" applyNumberFormat="1" applyFont="1" applyAlignment="1" applyProtection="1"/>
    <xf numFmtId="4" fontId="20" fillId="0" borderId="5" xfId="0" applyNumberFormat="1" applyFont="1" applyBorder="1" applyAlignment="1" applyProtection="1"/>
    <xf numFmtId="40" fontId="22" fillId="0" borderId="0" xfId="15" applyNumberFormat="1" applyFont="1">
      <alignment vertical="top"/>
    </xf>
    <xf numFmtId="43" fontId="14" fillId="0" borderId="0" xfId="1" applyFont="1" applyBorder="1">
      <alignment vertical="top"/>
    </xf>
    <xf numFmtId="43" fontId="6" fillId="0" borderId="0" xfId="1" applyFont="1" applyBorder="1">
      <alignment vertical="top"/>
    </xf>
    <xf numFmtId="9" fontId="0" fillId="0" borderId="0" xfId="2" applyFont="1" applyBorder="1" applyAlignment="1">
      <alignment vertical="top"/>
    </xf>
    <xf numFmtId="172" fontId="23" fillId="7" borderId="18" xfId="0" applyFont="1" applyFill="1" applyBorder="1" applyAlignment="1">
      <alignment horizontal="center"/>
    </xf>
    <xf numFmtId="172" fontId="23" fillId="7" borderId="14" xfId="0" applyFont="1" applyFill="1" applyBorder="1" applyAlignment="1">
      <alignment horizontal="center" wrapText="1"/>
    </xf>
    <xf numFmtId="172" fontId="23" fillId="7" borderId="15" xfId="0" applyFont="1" applyFill="1" applyBorder="1" applyAlignment="1">
      <alignment horizontal="center" wrapText="1"/>
    </xf>
    <xf numFmtId="172" fontId="24" fillId="0" borderId="10" xfId="0" applyFont="1" applyBorder="1">
      <alignment vertical="top"/>
    </xf>
    <xf numFmtId="4" fontId="24" fillId="0" borderId="16" xfId="0" applyNumberFormat="1" applyFont="1" applyBorder="1" applyAlignment="1">
      <alignment horizontal="right" vertical="top"/>
    </xf>
    <xf numFmtId="172" fontId="24" fillId="0" borderId="0" xfId="0" applyFont="1" applyAlignment="1">
      <alignment horizontal="right" vertical="top"/>
    </xf>
    <xf numFmtId="172" fontId="24" fillId="0" borderId="16" xfId="0" applyFont="1" applyBorder="1" applyAlignment="1">
      <alignment horizontal="right" vertical="top"/>
    </xf>
    <xf numFmtId="4" fontId="24" fillId="0" borderId="0" xfId="0" applyNumberFormat="1" applyFont="1" applyAlignment="1">
      <alignment horizontal="right" vertical="top"/>
    </xf>
    <xf numFmtId="172" fontId="24" fillId="0" borderId="12" xfId="0" applyFont="1" applyBorder="1">
      <alignment vertical="top"/>
    </xf>
    <xf numFmtId="4" fontId="24" fillId="0" borderId="17" xfId="0" applyNumberFormat="1" applyFont="1" applyBorder="1" applyAlignment="1">
      <alignment horizontal="right" vertical="top"/>
    </xf>
    <xf numFmtId="172" fontId="24" fillId="0" borderId="2" xfId="0" applyFont="1" applyBorder="1" applyAlignment="1">
      <alignment horizontal="right" vertical="top"/>
    </xf>
    <xf numFmtId="172" fontId="24" fillId="0" borderId="17" xfId="0" applyFont="1" applyBorder="1" applyAlignment="1">
      <alignment horizontal="right" vertical="top"/>
    </xf>
    <xf numFmtId="4" fontId="24" fillId="0" borderId="2" xfId="0" applyNumberFormat="1" applyFont="1" applyBorder="1" applyAlignment="1">
      <alignment horizontal="right" vertical="top"/>
    </xf>
    <xf numFmtId="172" fontId="23" fillId="4" borderId="12" xfId="0" applyFont="1" applyFill="1" applyBorder="1">
      <alignment vertical="top"/>
    </xf>
    <xf numFmtId="4" fontId="23" fillId="4" borderId="17" xfId="0" applyNumberFormat="1" applyFont="1" applyFill="1" applyBorder="1" applyAlignment="1">
      <alignment horizontal="right" vertical="top"/>
    </xf>
    <xf numFmtId="172" fontId="23" fillId="4" borderId="2" xfId="0" applyFont="1" applyFill="1" applyBorder="1" applyAlignment="1">
      <alignment horizontal="right" vertical="top"/>
    </xf>
    <xf numFmtId="172" fontId="23" fillId="4" borderId="17" xfId="0" applyFont="1" applyFill="1" applyBorder="1" applyAlignment="1">
      <alignment horizontal="right" vertical="top"/>
    </xf>
    <xf numFmtId="4" fontId="23" fillId="4" borderId="2" xfId="0" applyNumberFormat="1" applyFont="1" applyFill="1" applyBorder="1" applyAlignment="1">
      <alignment horizontal="right" vertical="top"/>
    </xf>
    <xf numFmtId="44" fontId="6" fillId="0" borderId="0" xfId="12" applyFont="1" applyAlignment="1">
      <alignment vertical="top"/>
    </xf>
    <xf numFmtId="43" fontId="0" fillId="0" borderId="3" xfId="1" quotePrefix="1" applyFont="1" applyBorder="1">
      <alignment vertical="top"/>
    </xf>
    <xf numFmtId="43" fontId="6" fillId="0" borderId="3" xfId="1" quotePrefix="1" applyFont="1" applyBorder="1">
      <alignment vertical="top"/>
    </xf>
    <xf numFmtId="43" fontId="0" fillId="0" borderId="19" xfId="1" applyFont="1" applyBorder="1">
      <alignment vertical="top"/>
    </xf>
    <xf numFmtId="172" fontId="21" fillId="0" borderId="0" xfId="15" applyFont="1">
      <alignment vertical="top"/>
    </xf>
    <xf numFmtId="172" fontId="25" fillId="8" borderId="0" xfId="16" applyFont="1" applyAlignment="1">
      <alignment vertical="top"/>
    </xf>
    <xf numFmtId="43" fontId="25" fillId="8" borderId="0" xfId="16" applyNumberFormat="1" applyFont="1" applyAlignment="1">
      <alignment vertical="top"/>
    </xf>
    <xf numFmtId="4" fontId="25" fillId="8" borderId="0" xfId="16" applyNumberFormat="1" applyFont="1" applyAlignment="1">
      <alignment vertical="top"/>
    </xf>
    <xf numFmtId="172" fontId="25" fillId="8" borderId="19" xfId="16" applyFont="1" applyBorder="1" applyAlignment="1">
      <alignment vertical="top"/>
    </xf>
    <xf numFmtId="10" fontId="25" fillId="8" borderId="19" xfId="16" applyNumberFormat="1" applyFont="1" applyBorder="1" applyAlignment="1">
      <alignment vertical="top"/>
    </xf>
    <xf numFmtId="172" fontId="25" fillId="9" borderId="0" xfId="17" applyFont="1" applyAlignment="1">
      <alignment vertical="top"/>
    </xf>
    <xf numFmtId="43" fontId="25" fillId="9" borderId="0" xfId="17" applyNumberFormat="1" applyFont="1" applyAlignment="1">
      <alignment vertical="top"/>
    </xf>
    <xf numFmtId="4" fontId="0" fillId="0" borderId="0" xfId="0" applyNumberFormat="1" applyAlignment="1"/>
    <xf numFmtId="4" fontId="22" fillId="0" borderId="0" xfId="15" applyNumberFormat="1" applyFont="1">
      <alignment vertical="top"/>
    </xf>
    <xf numFmtId="14" fontId="0" fillId="0" borderId="3" xfId="1" applyNumberFormat="1" applyFont="1" applyBorder="1">
      <alignment vertical="top"/>
    </xf>
    <xf numFmtId="0" fontId="0" fillId="0" borderId="0" xfId="0" applyNumberFormat="1">
      <alignment vertical="top"/>
    </xf>
    <xf numFmtId="0" fontId="8" fillId="0" borderId="0" xfId="0" applyNumberFormat="1" applyFont="1" applyAlignment="1"/>
    <xf numFmtId="44" fontId="0" fillId="0" borderId="0" xfId="12" applyFont="1" applyAlignment="1">
      <alignment vertical="top" wrapText="1"/>
    </xf>
    <xf numFmtId="44" fontId="6" fillId="0" borderId="0" xfId="12" applyFont="1" applyAlignment="1">
      <alignment vertical="top" wrapText="1"/>
    </xf>
    <xf numFmtId="49" fontId="27" fillId="0" borderId="3" xfId="4" applyNumberFormat="1" applyFont="1" applyBorder="1" applyAlignment="1" applyProtection="1">
      <alignment horizontal="left"/>
    </xf>
    <xf numFmtId="43" fontId="26" fillId="0" borderId="0" xfId="4" applyFont="1" applyBorder="1" applyAlignment="1" applyProtection="1">
      <alignment horizontal="left"/>
    </xf>
    <xf numFmtId="43" fontId="27" fillId="0" borderId="3" xfId="4" applyFont="1" applyBorder="1" applyAlignment="1" applyProtection="1">
      <alignment horizontal="left"/>
    </xf>
    <xf numFmtId="172" fontId="26" fillId="0" borderId="0" xfId="3" applyFont="1" applyBorder="1" applyProtection="1"/>
    <xf numFmtId="49" fontId="27" fillId="0" borderId="5" xfId="4" applyNumberFormat="1" applyFont="1" applyBorder="1" applyAlignment="1" applyProtection="1">
      <alignment horizontal="left"/>
    </xf>
    <xf numFmtId="43" fontId="28" fillId="0" borderId="0" xfId="4" applyFont="1" applyBorder="1" applyAlignment="1" applyProtection="1">
      <alignment horizontal="center"/>
    </xf>
    <xf numFmtId="2" fontId="26" fillId="0" borderId="5" xfId="3" applyNumberFormat="1" applyFont="1" applyBorder="1" applyAlignment="1" applyProtection="1">
      <alignment horizontal="left"/>
    </xf>
    <xf numFmtId="43" fontId="26" fillId="0" borderId="0" xfId="4" applyFont="1" applyBorder="1" applyAlignment="1" applyProtection="1">
      <alignment horizontal="center"/>
    </xf>
    <xf numFmtId="40" fontId="26" fillId="0" borderId="0" xfId="5" applyFont="1" applyBorder="1" applyAlignment="1" applyProtection="1">
      <alignment horizontal="center"/>
    </xf>
    <xf numFmtId="168" fontId="26" fillId="0" borderId="3" xfId="3" applyNumberFormat="1" applyFont="1" applyBorder="1" applyAlignment="1" applyProtection="1">
      <alignment horizontal="left"/>
    </xf>
    <xf numFmtId="168" fontId="26" fillId="0" borderId="3" xfId="4" applyNumberFormat="1" applyFont="1" applyBorder="1" applyAlignment="1" applyProtection="1">
      <alignment horizontal="center"/>
    </xf>
    <xf numFmtId="168" fontId="28" fillId="0" borderId="3" xfId="3" applyNumberFormat="1" applyFont="1" applyBorder="1" applyAlignment="1" applyProtection="1">
      <alignment horizontal="left"/>
    </xf>
    <xf numFmtId="168" fontId="26" fillId="0" borderId="0" xfId="4" applyNumberFormat="1" applyFont="1" applyBorder="1" applyAlignment="1" applyProtection="1">
      <alignment horizontal="center"/>
    </xf>
    <xf numFmtId="2" fontId="26" fillId="0" borderId="0" xfId="3" applyNumberFormat="1" applyFont="1" applyBorder="1" applyAlignment="1" applyProtection="1">
      <alignment horizontal="left"/>
    </xf>
    <xf numFmtId="172" fontId="27" fillId="0" borderId="0" xfId="6" applyFont="1" applyBorder="1"/>
    <xf numFmtId="43" fontId="27" fillId="0" borderId="0" xfId="4" applyFont="1" applyBorder="1"/>
    <xf numFmtId="172" fontId="28" fillId="0" borderId="0" xfId="6" applyFont="1" applyBorder="1"/>
    <xf numFmtId="172" fontId="28" fillId="0" borderId="0" xfId="6" applyFont="1" applyFill="1" applyBorder="1"/>
    <xf numFmtId="43" fontId="28" fillId="0" borderId="0" xfId="1" applyFont="1" applyBorder="1" applyAlignment="1"/>
    <xf numFmtId="43" fontId="28" fillId="0" borderId="0" xfId="1" applyFont="1" applyAlignment="1"/>
    <xf numFmtId="175" fontId="26" fillId="0" borderId="0" xfId="1" applyNumberFormat="1" applyFont="1" applyAlignment="1">
      <alignment vertical="top"/>
    </xf>
    <xf numFmtId="175" fontId="28" fillId="0" borderId="0" xfId="1" applyNumberFormat="1" applyFont="1" applyFill="1" applyBorder="1" applyAlignment="1"/>
    <xf numFmtId="172" fontId="28" fillId="0" borderId="0" xfId="6" applyFont="1"/>
    <xf numFmtId="176" fontId="28" fillId="0" borderId="0" xfId="6" applyNumberFormat="1" applyFont="1" applyAlignment="1">
      <alignment horizontal="left"/>
    </xf>
    <xf numFmtId="2" fontId="28" fillId="0" borderId="0" xfId="6" applyNumberFormat="1" applyFont="1" applyAlignment="1">
      <alignment horizontal="left"/>
    </xf>
    <xf numFmtId="43" fontId="28" fillId="0" borderId="6" xfId="4" applyFont="1" applyBorder="1"/>
    <xf numFmtId="43" fontId="28" fillId="0" borderId="0" xfId="4" applyFont="1"/>
    <xf numFmtId="43" fontId="28" fillId="3" borderId="0" xfId="4" applyFont="1" applyFill="1"/>
    <xf numFmtId="168" fontId="28" fillId="0" borderId="0" xfId="3" applyNumberFormat="1" applyFont="1" applyBorder="1" applyAlignment="1" applyProtection="1">
      <alignment horizontal="left"/>
    </xf>
    <xf numFmtId="176" fontId="26" fillId="0" borderId="0" xfId="3" applyNumberFormat="1" applyFont="1" applyBorder="1" applyAlignment="1" applyProtection="1">
      <alignment horizontal="left"/>
    </xf>
    <xf numFmtId="176" fontId="26" fillId="0" borderId="0" xfId="3" applyNumberFormat="1" applyFont="1" applyAlignment="1">
      <alignment horizontal="left"/>
    </xf>
    <xf numFmtId="176" fontId="27" fillId="0" borderId="0" xfId="6" applyNumberFormat="1" applyFont="1" applyBorder="1"/>
    <xf numFmtId="176" fontId="0" fillId="0" borderId="0" xfId="0" applyNumberFormat="1">
      <alignment vertical="top"/>
    </xf>
    <xf numFmtId="172" fontId="29" fillId="0" borderId="0" xfId="1" applyNumberFormat="1" applyFont="1">
      <alignment vertical="top"/>
    </xf>
    <xf numFmtId="43" fontId="29" fillId="0" borderId="0" xfId="1" applyFont="1">
      <alignment vertical="top"/>
    </xf>
    <xf numFmtId="43" fontId="29" fillId="0" borderId="0" xfId="1" applyFont="1" applyFill="1">
      <alignment vertical="top"/>
    </xf>
    <xf numFmtId="10" fontId="29" fillId="0" borderId="0" xfId="2" applyNumberFormat="1" applyFont="1" applyAlignment="1">
      <alignment horizontal="right" vertical="top"/>
    </xf>
    <xf numFmtId="43" fontId="29" fillId="0" borderId="0" xfId="1" applyFont="1" applyAlignment="1">
      <alignment horizontal="center" vertical="top"/>
    </xf>
    <xf numFmtId="14" fontId="29" fillId="0" borderId="0" xfId="1" applyNumberFormat="1" applyFont="1" applyAlignment="1">
      <alignment horizontal="center" vertical="top"/>
    </xf>
    <xf numFmtId="43" fontId="29" fillId="0" borderId="0" xfId="1" applyFont="1" applyFill="1" applyAlignment="1">
      <alignment horizontal="center" vertical="top"/>
    </xf>
    <xf numFmtId="43" fontId="29" fillId="2" borderId="0" xfId="1" applyFont="1" applyFill="1">
      <alignment vertical="top"/>
    </xf>
    <xf numFmtId="173" fontId="29" fillId="0" borderId="0" xfId="1" applyNumberFormat="1" applyFont="1">
      <alignment vertical="top"/>
    </xf>
    <xf numFmtId="43" fontId="29" fillId="0" borderId="0" xfId="1" applyFont="1" applyBorder="1">
      <alignment vertical="top"/>
    </xf>
    <xf numFmtId="172" fontId="29" fillId="0" borderId="0" xfId="1" applyNumberFormat="1" applyFont="1" applyFill="1">
      <alignment vertical="top"/>
    </xf>
    <xf numFmtId="173" fontId="29" fillId="0" borderId="0" xfId="1" applyNumberFormat="1" applyFont="1" applyFill="1">
      <alignment vertical="top"/>
    </xf>
    <xf numFmtId="43" fontId="29" fillId="0" borderId="0" xfId="1" applyFont="1" applyAlignment="1">
      <alignment vertical="top"/>
    </xf>
    <xf numFmtId="43" fontId="29" fillId="0" borderId="0" xfId="1" applyFont="1" applyFill="1" applyAlignment="1">
      <alignment vertical="top"/>
    </xf>
    <xf numFmtId="172" fontId="29" fillId="0" borderId="0" xfId="1" applyNumberFormat="1" applyFont="1" applyAlignment="1">
      <alignment vertical="top"/>
    </xf>
    <xf numFmtId="172" fontId="32" fillId="0" borderId="0" xfId="0" applyFont="1" applyAlignment="1">
      <alignment horizontal="left"/>
    </xf>
    <xf numFmtId="172" fontId="29" fillId="0" borderId="0" xfId="0" applyFont="1">
      <alignment vertical="top"/>
    </xf>
    <xf numFmtId="172" fontId="32" fillId="0" borderId="0" xfId="0" applyFont="1" applyAlignment="1">
      <alignment horizontal="center"/>
    </xf>
    <xf numFmtId="172" fontId="33" fillId="0" borderId="0" xfId="0" applyFont="1" applyAlignment="1">
      <alignment horizontal="center"/>
    </xf>
    <xf numFmtId="172" fontId="29" fillId="0" borderId="0" xfId="0" applyFont="1" applyAlignment="1">
      <alignment horizontal="center" vertical="top"/>
    </xf>
    <xf numFmtId="41" fontId="32" fillId="0" borderId="0" xfId="0" applyNumberFormat="1" applyFont="1" applyAlignment="1">
      <alignment horizontal="left"/>
    </xf>
    <xf numFmtId="43" fontId="29" fillId="0" borderId="0" xfId="0" applyNumberFormat="1" applyFont="1">
      <alignment vertical="top"/>
    </xf>
    <xf numFmtId="43" fontId="29" fillId="3" borderId="0" xfId="1" applyFont="1" applyFill="1">
      <alignment vertical="top"/>
    </xf>
    <xf numFmtId="172" fontId="29" fillId="0" borderId="0" xfId="0" applyFont="1" applyFill="1">
      <alignment vertical="top"/>
    </xf>
    <xf numFmtId="41" fontId="35" fillId="0" borderId="0" xfId="0" applyNumberFormat="1" applyFont="1" applyAlignment="1">
      <alignment horizontal="left"/>
    </xf>
    <xf numFmtId="173" fontId="29" fillId="2" borderId="0" xfId="1" applyNumberFormat="1" applyFont="1" applyFill="1">
      <alignment vertical="top"/>
    </xf>
    <xf numFmtId="173" fontId="29" fillId="0" borderId="1" xfId="1" applyNumberFormat="1" applyFont="1" applyBorder="1">
      <alignment vertical="top"/>
    </xf>
    <xf numFmtId="173" fontId="29" fillId="0" borderId="1" xfId="1" applyNumberFormat="1" applyFont="1" applyFill="1" applyBorder="1">
      <alignment vertical="top"/>
    </xf>
    <xf numFmtId="173" fontId="29" fillId="0" borderId="2" xfId="1" applyNumberFormat="1" applyFont="1" applyBorder="1">
      <alignment vertical="top"/>
    </xf>
    <xf numFmtId="173" fontId="29" fillId="0" borderId="0" xfId="1" applyNumberFormat="1" applyFont="1" applyFill="1" applyBorder="1">
      <alignment vertical="top"/>
    </xf>
    <xf numFmtId="173" fontId="29" fillId="0" borderId="0" xfId="1" applyNumberFormat="1" applyFont="1" applyBorder="1">
      <alignment vertical="top"/>
    </xf>
    <xf numFmtId="173" fontId="29" fillId="0" borderId="4" xfId="1" applyNumberFormat="1" applyFont="1" applyBorder="1">
      <alignment vertical="top"/>
    </xf>
    <xf numFmtId="173" fontId="31" fillId="0" borderId="6" xfId="1" applyNumberFormat="1" applyFont="1" applyBorder="1">
      <alignment vertical="top"/>
    </xf>
    <xf numFmtId="173" fontId="31" fillId="0" borderId="0" xfId="1" applyNumberFormat="1" applyFont="1" applyBorder="1">
      <alignment vertical="top"/>
    </xf>
    <xf numFmtId="176" fontId="28" fillId="0" borderId="0" xfId="6" applyNumberFormat="1" applyFont="1" applyBorder="1" applyAlignment="1">
      <alignment horizontal="left"/>
    </xf>
    <xf numFmtId="43" fontId="28" fillId="0" borderId="0" xfId="4" applyFont="1" applyBorder="1"/>
    <xf numFmtId="0" fontId="29" fillId="13" borderId="27" xfId="0" applyNumberFormat="1" applyFont="1" applyFill="1" applyBorder="1">
      <alignment vertical="top"/>
    </xf>
    <xf numFmtId="0" fontId="36" fillId="13" borderId="27" xfId="0" applyNumberFormat="1" applyFont="1" applyFill="1" applyBorder="1">
      <alignment vertical="top"/>
    </xf>
    <xf numFmtId="0" fontId="29" fillId="0" borderId="0" xfId="0" applyNumberFormat="1" applyFont="1">
      <alignment vertical="top"/>
    </xf>
    <xf numFmtId="0" fontId="29" fillId="13" borderId="27" xfId="1" applyNumberFormat="1" applyFont="1" applyFill="1" applyBorder="1">
      <alignment vertical="top"/>
    </xf>
    <xf numFmtId="43" fontId="29" fillId="13" borderId="27" xfId="1" applyFont="1" applyFill="1" applyBorder="1">
      <alignment vertical="top"/>
    </xf>
    <xf numFmtId="43" fontId="29" fillId="13" borderId="27" xfId="0" applyNumberFormat="1" applyFont="1" applyFill="1" applyBorder="1">
      <alignment vertical="top"/>
    </xf>
    <xf numFmtId="49" fontId="29" fillId="12" borderId="18" xfId="0" applyNumberFormat="1" applyFont="1" applyFill="1" applyBorder="1" applyAlignment="1">
      <alignment horizontal="center" wrapText="1"/>
    </xf>
    <xf numFmtId="0" fontId="29" fillId="12" borderId="18" xfId="0" applyNumberFormat="1" applyFont="1" applyFill="1" applyBorder="1" applyAlignment="1">
      <alignment horizontal="center" wrapText="1"/>
    </xf>
    <xf numFmtId="0" fontId="29" fillId="12" borderId="14" xfId="0" applyNumberFormat="1" applyFont="1" applyFill="1" applyBorder="1" applyAlignment="1">
      <alignment horizontal="center" wrapText="1"/>
    </xf>
    <xf numFmtId="0" fontId="29" fillId="12" borderId="15" xfId="0" applyNumberFormat="1" applyFont="1" applyFill="1" applyBorder="1" applyAlignment="1">
      <alignment horizontal="center" wrapText="1"/>
    </xf>
    <xf numFmtId="0" fontId="29" fillId="12" borderId="20" xfId="0" applyNumberFormat="1" applyFont="1" applyFill="1" applyBorder="1" applyAlignment="1">
      <alignment horizontal="center" wrapText="1"/>
    </xf>
    <xf numFmtId="0" fontId="29" fillId="0" borderId="0" xfId="0" applyNumberFormat="1" applyFont="1" applyAlignment="1">
      <alignment horizontal="center" wrapText="1"/>
    </xf>
    <xf numFmtId="0" fontId="29" fillId="0" borderId="10" xfId="0" applyNumberFormat="1" applyFont="1" applyBorder="1">
      <alignment vertical="top"/>
    </xf>
    <xf numFmtId="40" fontId="29" fillId="0" borderId="16" xfId="0" applyNumberFormat="1" applyFont="1" applyBorder="1">
      <alignment vertical="top"/>
    </xf>
    <xf numFmtId="40" fontId="29" fillId="0" borderId="0" xfId="0" applyNumberFormat="1" applyFont="1" applyBorder="1">
      <alignment vertical="top"/>
    </xf>
    <xf numFmtId="40" fontId="29" fillId="0" borderId="11" xfId="0" applyNumberFormat="1" applyFont="1" applyBorder="1">
      <alignment vertical="top"/>
    </xf>
    <xf numFmtId="0" fontId="29" fillId="0" borderId="0" xfId="0" applyNumberFormat="1" applyFont="1" applyAlignment="1"/>
    <xf numFmtId="0" fontId="29" fillId="0" borderId="10" xfId="0" applyNumberFormat="1" applyFont="1" applyBorder="1" applyAlignment="1"/>
    <xf numFmtId="0" fontId="29" fillId="0" borderId="0" xfId="0" applyNumberFormat="1" applyFont="1" applyBorder="1">
      <alignment vertical="top"/>
    </xf>
    <xf numFmtId="0" fontId="29" fillId="0" borderId="16" xfId="0" applyNumberFormat="1" applyFont="1" applyBorder="1">
      <alignment vertical="top"/>
    </xf>
    <xf numFmtId="0" fontId="29" fillId="3" borderId="10" xfId="0" applyNumberFormat="1" applyFont="1" applyFill="1" applyBorder="1">
      <alignment vertical="top"/>
    </xf>
    <xf numFmtId="0" fontId="29" fillId="0" borderId="10" xfId="0" applyNumberFormat="1" applyFont="1" applyFill="1" applyBorder="1">
      <alignment vertical="top"/>
    </xf>
    <xf numFmtId="40" fontId="29" fillId="0" borderId="0" xfId="6" applyNumberFormat="1" applyFont="1" applyBorder="1" applyAlignment="1">
      <alignment vertical="top"/>
    </xf>
    <xf numFmtId="40" fontId="29" fillId="0" borderId="16" xfId="6" applyNumberFormat="1" applyFont="1" applyBorder="1" applyAlignment="1">
      <alignment vertical="top"/>
    </xf>
    <xf numFmtId="40" fontId="29" fillId="0" borderId="11" xfId="6" applyNumberFormat="1" applyFont="1" applyBorder="1" applyAlignment="1">
      <alignment vertical="top"/>
    </xf>
    <xf numFmtId="0" fontId="29" fillId="0" borderId="0" xfId="6" applyNumberFormat="1" applyFont="1" applyFill="1" applyBorder="1" applyAlignment="1">
      <alignment vertical="top"/>
    </xf>
    <xf numFmtId="40" fontId="29" fillId="0" borderId="0" xfId="0" applyNumberFormat="1" applyFont="1" applyFill="1" applyBorder="1">
      <alignment vertical="top"/>
    </xf>
    <xf numFmtId="40" fontId="29" fillId="0" borderId="16" xfId="0" applyNumberFormat="1" applyFont="1" applyFill="1" applyBorder="1">
      <alignment vertical="top"/>
    </xf>
    <xf numFmtId="40" fontId="29" fillId="0" borderId="11" xfId="0" applyNumberFormat="1" applyFont="1" applyFill="1" applyBorder="1">
      <alignment vertical="top"/>
    </xf>
    <xf numFmtId="0" fontId="29" fillId="0" borderId="12" xfId="0" applyNumberFormat="1" applyFont="1" applyBorder="1">
      <alignment vertical="top"/>
    </xf>
    <xf numFmtId="40" fontId="29" fillId="0" borderId="17" xfId="0" applyNumberFormat="1" applyFont="1" applyBorder="1">
      <alignment vertical="top"/>
    </xf>
    <xf numFmtId="40" fontId="29" fillId="0" borderId="2" xfId="0" applyNumberFormat="1" applyFont="1" applyBorder="1">
      <alignment vertical="top"/>
    </xf>
    <xf numFmtId="40" fontId="29" fillId="0" borderId="13" xfId="0" applyNumberFormat="1" applyFont="1" applyBorder="1">
      <alignment vertical="top"/>
    </xf>
    <xf numFmtId="49" fontId="29" fillId="0" borderId="10" xfId="0" applyNumberFormat="1" applyFont="1" applyBorder="1">
      <alignment vertical="top"/>
    </xf>
    <xf numFmtId="49" fontId="29" fillId="0" borderId="12" xfId="0" applyNumberFormat="1" applyFont="1" applyBorder="1">
      <alignment vertical="top"/>
    </xf>
    <xf numFmtId="0" fontId="29" fillId="0" borderId="2" xfId="0" applyNumberFormat="1" applyFont="1" applyBorder="1">
      <alignment vertical="top"/>
    </xf>
    <xf numFmtId="49" fontId="29" fillId="0" borderId="0" xfId="0" applyNumberFormat="1" applyFont="1">
      <alignment vertical="top"/>
    </xf>
    <xf numFmtId="40" fontId="29" fillId="0" borderId="0" xfId="0" applyNumberFormat="1" applyFont="1">
      <alignment vertical="top"/>
    </xf>
    <xf numFmtId="40" fontId="31" fillId="0" borderId="0" xfId="0" applyNumberFormat="1" applyFont="1">
      <alignment vertical="top"/>
    </xf>
    <xf numFmtId="44" fontId="29" fillId="0" borderId="0" xfId="0" applyNumberFormat="1" applyFont="1">
      <alignment vertical="top"/>
    </xf>
    <xf numFmtId="0" fontId="29" fillId="0" borderId="21" xfId="0" applyNumberFormat="1" applyFont="1" applyBorder="1">
      <alignment vertical="top"/>
    </xf>
    <xf numFmtId="49" fontId="29" fillId="0" borderId="1" xfId="0" applyNumberFormat="1" applyFont="1" applyBorder="1">
      <alignment vertical="top"/>
    </xf>
    <xf numFmtId="0" fontId="29" fillId="0" borderId="1" xfId="0" applyNumberFormat="1" applyFont="1" applyBorder="1">
      <alignment vertical="top"/>
    </xf>
    <xf numFmtId="0" fontId="29" fillId="0" borderId="22" xfId="0" applyNumberFormat="1" applyFont="1" applyBorder="1">
      <alignment vertical="top"/>
    </xf>
    <xf numFmtId="0" fontId="29" fillId="0" borderId="23" xfId="0" applyNumberFormat="1" applyFont="1" applyBorder="1">
      <alignment vertical="top"/>
    </xf>
    <xf numFmtId="43" fontId="29" fillId="0" borderId="24" xfId="1" applyFont="1" applyBorder="1">
      <alignment vertical="top"/>
    </xf>
    <xf numFmtId="0" fontId="31" fillId="0" borderId="25" xfId="0" applyNumberFormat="1" applyFont="1" applyBorder="1">
      <alignment vertical="top"/>
    </xf>
    <xf numFmtId="0" fontId="31" fillId="0" borderId="3" xfId="0" applyNumberFormat="1" applyFont="1" applyBorder="1">
      <alignment vertical="top"/>
    </xf>
    <xf numFmtId="43" fontId="31" fillId="0" borderId="3" xfId="1" applyFont="1" applyBorder="1">
      <alignment vertical="top"/>
    </xf>
    <xf numFmtId="43" fontId="31" fillId="0" borderId="26" xfId="1" applyFont="1" applyBorder="1">
      <alignment vertical="top"/>
    </xf>
    <xf numFmtId="43" fontId="36" fillId="13" borderId="27" xfId="0" applyNumberFormat="1" applyFont="1" applyFill="1" applyBorder="1">
      <alignment vertical="top"/>
    </xf>
    <xf numFmtId="0" fontId="29" fillId="0" borderId="0" xfId="0" applyNumberFormat="1" applyFont="1" applyBorder="1" applyAlignment="1"/>
    <xf numFmtId="172" fontId="24" fillId="0" borderId="23" xfId="0" applyFont="1" applyBorder="1">
      <alignment vertical="top"/>
    </xf>
    <xf numFmtId="172" fontId="24" fillId="0" borderId="0" xfId="0" applyFont="1" applyBorder="1" applyAlignment="1">
      <alignment horizontal="right" vertical="top"/>
    </xf>
    <xf numFmtId="43" fontId="24" fillId="0" borderId="0" xfId="1" applyFont="1" applyBorder="1" applyAlignment="1">
      <alignment horizontal="right" vertical="top"/>
    </xf>
    <xf numFmtId="43" fontId="24" fillId="0" borderId="24" xfId="1" applyFont="1" applyBorder="1" applyAlignment="1">
      <alignment horizontal="right" vertical="top"/>
    </xf>
    <xf numFmtId="43" fontId="32" fillId="13" borderId="27" xfId="1" applyNumberFormat="1" applyFont="1" applyFill="1" applyBorder="1">
      <alignment vertical="top"/>
    </xf>
    <xf numFmtId="173" fontId="0" fillId="0" borderId="0" xfId="14" applyNumberFormat="1" applyFont="1" applyAlignment="1">
      <alignment vertical="top"/>
    </xf>
    <xf numFmtId="173" fontId="0" fillId="0" borderId="24" xfId="14" applyNumberFormat="1" applyFont="1" applyBorder="1" applyAlignment="1">
      <alignment vertical="top"/>
    </xf>
    <xf numFmtId="43" fontId="28" fillId="0" borderId="0" xfId="1" applyFont="1" applyFill="1" applyBorder="1" applyAlignment="1"/>
    <xf numFmtId="16" fontId="29" fillId="0" borderId="0" xfId="0" applyNumberFormat="1" applyFont="1">
      <alignment vertical="top"/>
    </xf>
    <xf numFmtId="0" fontId="26" fillId="0" borderId="0" xfId="0" applyNumberFormat="1" applyFont="1" applyAlignment="1"/>
    <xf numFmtId="172" fontId="26" fillId="0" borderId="0" xfId="0" applyFont="1">
      <alignment vertical="top"/>
    </xf>
    <xf numFmtId="49" fontId="26" fillId="0" borderId="0" xfId="0" applyNumberFormat="1" applyFont="1" applyAlignment="1"/>
    <xf numFmtId="49" fontId="26" fillId="0" borderId="0" xfId="0" applyNumberFormat="1" applyFont="1" applyFill="1" applyBorder="1" applyAlignment="1" applyProtection="1"/>
    <xf numFmtId="49" fontId="37" fillId="0" borderId="0" xfId="0" applyNumberFormat="1" applyFont="1" applyAlignment="1"/>
    <xf numFmtId="43" fontId="26" fillId="0" borderId="0" xfId="0" applyNumberFormat="1" applyFont="1" applyAlignment="1"/>
    <xf numFmtId="43" fontId="26" fillId="0" borderId="0" xfId="1" applyNumberFormat="1" applyFont="1" applyAlignment="1"/>
    <xf numFmtId="172" fontId="26" fillId="3" borderId="0" xfId="0" applyFont="1" applyFill="1">
      <alignment vertical="top"/>
    </xf>
    <xf numFmtId="173" fontId="29" fillId="3" borderId="0" xfId="1" applyNumberFormat="1" applyFont="1" applyFill="1">
      <alignment vertical="top"/>
    </xf>
    <xf numFmtId="14" fontId="6" fillId="0" borderId="0" xfId="0" applyNumberFormat="1" applyFont="1">
      <alignment vertical="top"/>
    </xf>
    <xf numFmtId="172" fontId="0" fillId="5" borderId="0" xfId="0" applyFill="1">
      <alignment vertical="top"/>
    </xf>
    <xf numFmtId="172" fontId="26" fillId="0" borderId="0" xfId="0" applyFont="1" applyAlignment="1"/>
    <xf numFmtId="4" fontId="26" fillId="0" borderId="0" xfId="0" applyNumberFormat="1" applyFont="1" applyAlignment="1"/>
    <xf numFmtId="41" fontId="29" fillId="0" borderId="0" xfId="1" applyNumberFormat="1" applyFont="1">
      <alignment vertical="top"/>
    </xf>
    <xf numFmtId="41" fontId="29" fillId="0" borderId="0" xfId="1" applyNumberFormat="1" applyFont="1" applyFill="1">
      <alignment vertical="top"/>
    </xf>
    <xf numFmtId="41" fontId="29" fillId="0" borderId="1" xfId="1" applyNumberFormat="1" applyFont="1" applyBorder="1">
      <alignment vertical="top"/>
    </xf>
    <xf numFmtId="177" fontId="29" fillId="0" borderId="0" xfId="0" applyNumberFormat="1" applyFont="1">
      <alignment vertical="top"/>
    </xf>
    <xf numFmtId="43" fontId="8" fillId="0" borderId="0" xfId="1" applyNumberFormat="1" applyFont="1" applyAlignment="1"/>
    <xf numFmtId="172" fontId="0" fillId="0" borderId="0" xfId="0" applyAlignment="1">
      <alignment vertical="top" wrapText="1"/>
    </xf>
    <xf numFmtId="178" fontId="6" fillId="0" borderId="0" xfId="0" applyNumberFormat="1" applyFont="1">
      <alignment vertical="top"/>
    </xf>
    <xf numFmtId="41" fontId="29" fillId="0" borderId="0" xfId="0" applyNumberFormat="1" applyFont="1">
      <alignment vertical="top"/>
    </xf>
    <xf numFmtId="41" fontId="29" fillId="0" borderId="0" xfId="0" applyNumberFormat="1" applyFont="1" applyFill="1">
      <alignment vertical="top"/>
    </xf>
    <xf numFmtId="172" fontId="8" fillId="0" borderId="0" xfId="0" applyFont="1" applyAlignment="1"/>
    <xf numFmtId="178" fontId="0" fillId="0" borderId="0" xfId="0" applyNumberFormat="1">
      <alignment vertical="top"/>
    </xf>
    <xf numFmtId="49" fontId="38" fillId="0" borderId="0" xfId="0" applyNumberFormat="1" applyFont="1" applyAlignment="1"/>
    <xf numFmtId="172" fontId="38" fillId="0" borderId="0" xfId="0" applyFont="1" applyAlignment="1"/>
    <xf numFmtId="14" fontId="38" fillId="0" borderId="0" xfId="0" applyNumberFormat="1" applyFont="1" applyAlignment="1"/>
    <xf numFmtId="40" fontId="38" fillId="0" borderId="0" xfId="0" applyNumberFormat="1" applyFont="1" applyAlignment="1"/>
    <xf numFmtId="178" fontId="6" fillId="0" borderId="0" xfId="0" applyNumberFormat="1" applyFont="1" applyAlignment="1">
      <alignment vertical="top" wrapText="1"/>
    </xf>
    <xf numFmtId="178" fontId="0" fillId="0" borderId="0" xfId="0" applyNumberFormat="1" applyFont="1" applyAlignment="1">
      <alignment vertical="top" wrapText="1"/>
    </xf>
    <xf numFmtId="43" fontId="29" fillId="6" borderId="0" xfId="1" applyFont="1" applyFill="1">
      <alignment vertical="top"/>
    </xf>
    <xf numFmtId="172" fontId="32" fillId="0" borderId="0" xfId="0" applyFont="1" applyBorder="1" applyAlignment="1">
      <alignment horizontal="left"/>
    </xf>
    <xf numFmtId="49" fontId="29" fillId="0" borderId="0" xfId="0" applyNumberFormat="1" applyFont="1" applyBorder="1" applyAlignment="1"/>
    <xf numFmtId="44" fontId="0" fillId="0" borderId="0" xfId="19" applyFont="1">
      <alignment vertical="top"/>
    </xf>
    <xf numFmtId="166" fontId="6" fillId="0" borderId="0" xfId="0" applyNumberFormat="1" applyFont="1">
      <alignment vertical="top"/>
    </xf>
    <xf numFmtId="0" fontId="26" fillId="0" borderId="0" xfId="0" applyNumberFormat="1" applyFont="1">
      <alignment vertical="top"/>
    </xf>
    <xf numFmtId="43" fontId="37" fillId="15" borderId="6" xfId="0" applyNumberFormat="1" applyFont="1" applyFill="1" applyBorder="1" applyAlignment="1"/>
    <xf numFmtId="49" fontId="26" fillId="0" borderId="0" xfId="0" applyNumberFormat="1" applyFont="1" applyFill="1" applyAlignment="1"/>
    <xf numFmtId="49" fontId="29" fillId="0" borderId="0" xfId="0" applyNumberFormat="1" applyFont="1" applyFill="1" applyBorder="1" applyAlignment="1"/>
    <xf numFmtId="41" fontId="32" fillId="0" borderId="0" xfId="0" applyNumberFormat="1" applyFont="1" applyFill="1" applyAlignment="1">
      <alignment horizontal="left"/>
    </xf>
    <xf numFmtId="172" fontId="32" fillId="0" borderId="0" xfId="0" applyFont="1" applyFill="1" applyAlignment="1">
      <alignment horizontal="left"/>
    </xf>
    <xf numFmtId="0" fontId="37" fillId="0" borderId="0" xfId="0" applyNumberFormat="1" applyFont="1" applyAlignment="1"/>
    <xf numFmtId="172" fontId="22" fillId="0" borderId="0" xfId="0" applyFont="1">
      <alignment vertical="top"/>
    </xf>
    <xf numFmtId="49" fontId="22" fillId="0" borderId="0" xfId="0" applyNumberFormat="1" applyFont="1" applyAlignment="1"/>
    <xf numFmtId="14" fontId="29" fillId="3" borderId="0" xfId="1" applyNumberFormat="1" applyFont="1" applyFill="1">
      <alignment vertical="top"/>
    </xf>
    <xf numFmtId="49" fontId="40" fillId="0" borderId="3" xfId="4" applyNumberFormat="1" applyFont="1" applyBorder="1" applyAlignment="1" applyProtection="1">
      <alignment horizontal="center"/>
    </xf>
    <xf numFmtId="43" fontId="29" fillId="0" borderId="0" xfId="4" applyFont="1" applyBorder="1" applyAlignment="1" applyProtection="1">
      <alignment horizontal="left"/>
    </xf>
    <xf numFmtId="43" fontId="40" fillId="0" borderId="3" xfId="4" applyFont="1" applyBorder="1" applyAlignment="1" applyProtection="1">
      <alignment horizontal="left"/>
    </xf>
    <xf numFmtId="172" fontId="29" fillId="0" borderId="0" xfId="3" applyFont="1" applyBorder="1" applyProtection="1"/>
    <xf numFmtId="43" fontId="29" fillId="0" borderId="0" xfId="1" applyFont="1" applyBorder="1" applyAlignment="1" applyProtection="1"/>
    <xf numFmtId="40" fontId="29" fillId="0" borderId="0" xfId="5" applyFont="1" applyBorder="1" applyAlignment="1" applyProtection="1">
      <alignment horizontal="center"/>
    </xf>
    <xf numFmtId="39" fontId="29" fillId="0" borderId="0" xfId="3" applyNumberFormat="1" applyFont="1" applyBorder="1" applyAlignment="1" applyProtection="1">
      <alignment horizontal="left"/>
    </xf>
    <xf numFmtId="2" fontId="29" fillId="0" borderId="0" xfId="3" applyNumberFormat="1" applyFont="1" applyBorder="1" applyAlignment="1" applyProtection="1">
      <alignment horizontal="left"/>
    </xf>
    <xf numFmtId="43" fontId="29" fillId="0" borderId="0" xfId="4" applyFont="1" applyBorder="1" applyAlignment="1" applyProtection="1">
      <alignment horizontal="center"/>
    </xf>
    <xf numFmtId="172" fontId="40" fillId="0" borderId="0" xfId="6" applyFont="1" applyBorder="1"/>
    <xf numFmtId="172" fontId="41" fillId="0" borderId="0" xfId="6" applyFont="1" applyBorder="1"/>
    <xf numFmtId="172" fontId="41" fillId="0" borderId="0" xfId="6" applyFont="1" applyFill="1" applyBorder="1"/>
    <xf numFmtId="43" fontId="41" fillId="0" borderId="0" xfId="1" applyFont="1" applyBorder="1" applyAlignment="1"/>
    <xf numFmtId="43" fontId="29" fillId="0" borderId="0" xfId="1" applyFont="1" applyFill="1" applyBorder="1" applyAlignment="1" applyProtection="1"/>
    <xf numFmtId="49" fontId="41" fillId="0" borderId="0" xfId="6" applyNumberFormat="1" applyFont="1" applyBorder="1"/>
    <xf numFmtId="43" fontId="41" fillId="0" borderId="0" xfId="1" applyFont="1" applyAlignment="1"/>
    <xf numFmtId="175" fontId="29" fillId="0" borderId="0" xfId="1" applyNumberFormat="1" applyFont="1" applyAlignment="1">
      <alignment vertical="top"/>
    </xf>
    <xf numFmtId="175" fontId="41" fillId="0" borderId="0" xfId="1" applyNumberFormat="1" applyFont="1" applyFill="1" applyBorder="1" applyAlignment="1"/>
    <xf numFmtId="43" fontId="41" fillId="0" borderId="0" xfId="6" applyNumberFormat="1" applyFont="1" applyBorder="1"/>
    <xf numFmtId="172" fontId="41" fillId="0" borderId="0" xfId="6" applyFont="1"/>
    <xf numFmtId="175" fontId="29" fillId="0" borderId="0" xfId="1" applyNumberFormat="1" applyFont="1" applyBorder="1" applyAlignment="1">
      <alignment vertical="top"/>
    </xf>
    <xf numFmtId="172" fontId="41" fillId="0" borderId="0" xfId="6" applyFont="1" applyAlignment="1">
      <alignment horizontal="left"/>
    </xf>
    <xf numFmtId="2" fontId="41" fillId="0" borderId="0" xfId="6" applyNumberFormat="1" applyFont="1" applyAlignment="1">
      <alignment horizontal="left"/>
    </xf>
    <xf numFmtId="43" fontId="41" fillId="0" borderId="6" xfId="4" applyFont="1" applyBorder="1"/>
    <xf numFmtId="43" fontId="41" fillId="0" borderId="0" xfId="4" applyFont="1"/>
    <xf numFmtId="43" fontId="41" fillId="3" borderId="0" xfId="4" applyFont="1" applyFill="1"/>
    <xf numFmtId="172" fontId="32" fillId="0" borderId="0" xfId="0" applyFont="1" applyFill="1" applyBorder="1" applyAlignment="1">
      <alignment horizontal="left"/>
    </xf>
    <xf numFmtId="173" fontId="29" fillId="0" borderId="2" xfId="1" applyNumberFormat="1" applyFont="1" applyFill="1" applyBorder="1">
      <alignment vertical="top"/>
    </xf>
    <xf numFmtId="172" fontId="3" fillId="0" borderId="0" xfId="11" applyFont="1"/>
    <xf numFmtId="0" fontId="3" fillId="0" borderId="0" xfId="11" applyNumberFormat="1" applyFont="1"/>
    <xf numFmtId="49" fontId="3" fillId="0" borderId="0" xfId="11" applyNumberFormat="1" applyFont="1"/>
    <xf numFmtId="0" fontId="3" fillId="0" borderId="0" xfId="11" applyNumberFormat="1" applyFont="1" applyFill="1"/>
    <xf numFmtId="172" fontId="3" fillId="0" borderId="0" xfId="11" applyFont="1" applyFill="1"/>
    <xf numFmtId="0" fontId="37" fillId="0" borderId="0" xfId="0" applyNumberFormat="1" applyFont="1">
      <alignment vertical="top"/>
    </xf>
    <xf numFmtId="173" fontId="29" fillId="20" borderId="0" xfId="1" applyNumberFormat="1" applyFont="1" applyFill="1" applyBorder="1">
      <alignment vertical="top"/>
    </xf>
    <xf numFmtId="172" fontId="26" fillId="0" borderId="0" xfId="0" applyFont="1" applyFill="1">
      <alignment vertical="top"/>
    </xf>
    <xf numFmtId="41" fontId="29" fillId="0" borderId="3" xfId="1" applyNumberFormat="1" applyFont="1" applyBorder="1">
      <alignment vertical="top"/>
    </xf>
    <xf numFmtId="49" fontId="41" fillId="0" borderId="1" xfId="6" applyNumberFormat="1" applyFont="1" applyBorder="1"/>
    <xf numFmtId="43" fontId="41" fillId="0" borderId="1" xfId="1" applyFont="1" applyBorder="1" applyAlignment="1"/>
    <xf numFmtId="175" fontId="29" fillId="0" borderId="1" xfId="1" applyNumberFormat="1" applyFont="1" applyBorder="1" applyAlignment="1">
      <alignment vertical="top"/>
    </xf>
    <xf numFmtId="175" fontId="41" fillId="0" borderId="1" xfId="1" applyNumberFormat="1" applyFont="1" applyFill="1" applyBorder="1" applyAlignment="1"/>
    <xf numFmtId="43" fontId="41" fillId="20" borderId="0" xfId="4" applyFont="1" applyFill="1"/>
    <xf numFmtId="43" fontId="41" fillId="20" borderId="1" xfId="1" applyFont="1" applyFill="1" applyBorder="1" applyAlignment="1"/>
    <xf numFmtId="43" fontId="41" fillId="0" borderId="0" xfId="4" applyFont="1" applyAlignment="1">
      <alignment horizontal="right"/>
    </xf>
    <xf numFmtId="168" fontId="31" fillId="0" borderId="3" xfId="3" applyNumberFormat="1" applyFont="1" applyBorder="1" applyAlignment="1" applyProtection="1">
      <alignment horizontal="left"/>
    </xf>
    <xf numFmtId="168" fontId="40" fillId="0" borderId="3" xfId="3" applyNumberFormat="1" applyFont="1" applyBorder="1" applyAlignment="1" applyProtection="1">
      <alignment horizontal="left"/>
    </xf>
    <xf numFmtId="43" fontId="40" fillId="0" borderId="0" xfId="4" applyFont="1" applyBorder="1" applyAlignment="1" applyProtection="1">
      <alignment horizontal="center"/>
    </xf>
    <xf numFmtId="43" fontId="31" fillId="14" borderId="0" xfId="4" applyFont="1" applyFill="1" applyBorder="1" applyAlignment="1" applyProtection="1">
      <alignment horizontal="center"/>
    </xf>
    <xf numFmtId="168" fontId="31" fillId="0" borderId="3" xfId="4" applyNumberFormat="1" applyFont="1" applyBorder="1" applyAlignment="1" applyProtection="1">
      <alignment horizontal="center"/>
    </xf>
    <xf numFmtId="43" fontId="40" fillId="0" borderId="0" xfId="4" applyFont="1" applyBorder="1" applyAlignment="1">
      <alignment horizontal="right"/>
    </xf>
    <xf numFmtId="0" fontId="26" fillId="0" borderId="0" xfId="0" applyNumberFormat="1" applyFont="1" applyFill="1" applyAlignment="1"/>
    <xf numFmtId="172" fontId="35" fillId="0" borderId="0" xfId="0" applyFont="1" applyAlignment="1">
      <alignment horizontal="left"/>
    </xf>
    <xf numFmtId="172" fontId="35" fillId="4" borderId="0" xfId="0" applyFont="1" applyFill="1" applyAlignment="1">
      <alignment horizontal="left"/>
    </xf>
    <xf numFmtId="40" fontId="26" fillId="0" borderId="0" xfId="0" applyNumberFormat="1" applyFont="1">
      <alignment vertical="top"/>
    </xf>
    <xf numFmtId="168" fontId="26" fillId="0" borderId="0" xfId="0" applyNumberFormat="1" applyFont="1" applyAlignment="1">
      <alignment horizontal="center" vertical="top"/>
    </xf>
    <xf numFmtId="40" fontId="37" fillId="0" borderId="28" xfId="0" applyNumberFormat="1" applyFont="1" applyBorder="1">
      <alignment vertical="top"/>
    </xf>
    <xf numFmtId="43" fontId="26" fillId="3" borderId="0" xfId="0" applyNumberFormat="1" applyFont="1" applyFill="1">
      <alignment vertical="top"/>
    </xf>
    <xf numFmtId="41" fontId="26" fillId="0" borderId="0" xfId="0" applyNumberFormat="1" applyFont="1">
      <alignment vertical="top"/>
    </xf>
    <xf numFmtId="41" fontId="37" fillId="0" borderId="28" xfId="0" applyNumberFormat="1" applyFont="1" applyBorder="1">
      <alignment vertical="top"/>
    </xf>
    <xf numFmtId="43" fontId="37" fillId="3" borderId="28" xfId="1" applyNumberFormat="1" applyFont="1" applyFill="1" applyBorder="1" applyAlignment="1"/>
    <xf numFmtId="43" fontId="26" fillId="0" borderId="0" xfId="1" applyNumberFormat="1" applyFont="1" applyFill="1" applyAlignment="1"/>
    <xf numFmtId="43" fontId="35" fillId="0" borderId="0" xfId="1" applyFont="1" applyAlignment="1">
      <alignment horizontal="center"/>
    </xf>
    <xf numFmtId="172" fontId="31" fillId="0" borderId="0" xfId="0" applyFont="1" applyAlignment="1">
      <alignment horizontal="center" vertical="top"/>
    </xf>
    <xf numFmtId="43" fontId="31" fillId="0" borderId="0" xfId="1" applyFont="1" applyAlignment="1">
      <alignment horizontal="center" vertical="top"/>
    </xf>
    <xf numFmtId="41" fontId="31" fillId="0" borderId="0" xfId="0" applyNumberFormat="1" applyFont="1" applyAlignment="1">
      <alignment horizontal="center" vertical="top"/>
    </xf>
    <xf numFmtId="41" fontId="31" fillId="0" borderId="0" xfId="1" applyNumberFormat="1" applyFont="1" applyAlignment="1">
      <alignment horizontal="center" vertical="top"/>
    </xf>
    <xf numFmtId="43" fontId="45" fillId="0" borderId="0" xfId="1" applyFont="1" applyAlignment="1">
      <alignment horizontal="center"/>
    </xf>
    <xf numFmtId="172" fontId="46" fillId="0" borderId="0" xfId="0" applyFont="1" applyAlignment="1">
      <alignment horizontal="center" vertical="top"/>
    </xf>
    <xf numFmtId="43" fontId="47" fillId="0" borderId="0" xfId="1" applyFont="1" applyAlignment="1">
      <alignment horizontal="center" vertical="top"/>
    </xf>
    <xf numFmtId="41" fontId="48" fillId="0" borderId="0" xfId="0" applyNumberFormat="1" applyFont="1" applyAlignment="1">
      <alignment horizontal="center" vertical="top"/>
    </xf>
    <xf numFmtId="41" fontId="47" fillId="0" borderId="0" xfId="1" applyNumberFormat="1" applyFont="1" applyAlignment="1">
      <alignment horizontal="center" vertical="top"/>
    </xf>
    <xf numFmtId="41" fontId="46" fillId="0" borderId="0" xfId="1" applyNumberFormat="1" applyFont="1" applyAlignment="1">
      <alignment horizontal="center" vertical="top"/>
    </xf>
    <xf numFmtId="41" fontId="30" fillId="0" borderId="4" xfId="1" applyNumberFormat="1" applyFont="1" applyBorder="1">
      <alignment vertical="top"/>
    </xf>
    <xf numFmtId="41" fontId="31" fillId="0" borderId="0" xfId="0" applyNumberFormat="1" applyFont="1">
      <alignment vertical="top"/>
    </xf>
    <xf numFmtId="41" fontId="31" fillId="0" borderId="4" xfId="1" applyNumberFormat="1" applyFont="1" applyBorder="1">
      <alignment vertical="top"/>
    </xf>
    <xf numFmtId="0" fontId="41" fillId="0" borderId="0" xfId="6" applyNumberFormat="1" applyFont="1"/>
    <xf numFmtId="0" fontId="29" fillId="0" borderId="0" xfId="0" applyNumberFormat="1" applyFont="1" applyFill="1" applyAlignment="1">
      <alignment horizontal="center"/>
    </xf>
    <xf numFmtId="172" fontId="29" fillId="0" borderId="0" xfId="0" applyFont="1" applyFill="1" applyAlignment="1">
      <alignment horizontal="left"/>
    </xf>
    <xf numFmtId="172" fontId="29" fillId="0" borderId="0" xfId="0" applyFont="1" applyFill="1" applyAlignment="1">
      <alignment horizontal="center"/>
    </xf>
    <xf numFmtId="180" fontId="29" fillId="0" borderId="0" xfId="0" applyNumberFormat="1" applyFont="1" applyFill="1" applyAlignment="1">
      <alignment horizontal="center"/>
    </xf>
    <xf numFmtId="0" fontId="29" fillId="0" borderId="0" xfId="0" applyNumberFormat="1" applyFont="1" applyFill="1" applyAlignment="1">
      <alignment horizontal="left"/>
    </xf>
    <xf numFmtId="172" fontId="29" fillId="0" borderId="0" xfId="0" applyFont="1" applyFill="1" applyAlignment="1"/>
    <xf numFmtId="49" fontId="41" fillId="0" borderId="29" xfId="26" applyNumberFormat="1" applyFont="1" applyFill="1" applyAlignment="1" applyProtection="1">
      <alignment horizontal="left"/>
      <protection locked="0"/>
    </xf>
    <xf numFmtId="172" fontId="29" fillId="17" borderId="0" xfId="0" applyFont="1" applyFill="1" applyAlignment="1">
      <alignment horizontal="left"/>
    </xf>
    <xf numFmtId="49" fontId="29" fillId="0" borderId="0" xfId="0" applyNumberFormat="1" applyFont="1" applyFill="1" applyAlignment="1"/>
    <xf numFmtId="49" fontId="29" fillId="0" borderId="0" xfId="0" applyNumberFormat="1" applyFont="1" applyFill="1" applyAlignment="1">
      <alignment horizontal="center"/>
    </xf>
    <xf numFmtId="0" fontId="29" fillId="0" borderId="0" xfId="0" applyNumberFormat="1" applyFont="1" applyFill="1" applyAlignment="1"/>
    <xf numFmtId="49" fontId="29" fillId="24" borderId="0" xfId="0" applyNumberFormat="1" applyFont="1" applyFill="1" applyAlignment="1">
      <alignment horizontal="center"/>
    </xf>
    <xf numFmtId="0" fontId="29" fillId="24" borderId="0" xfId="0" applyNumberFormat="1" applyFont="1" applyFill="1" applyAlignment="1">
      <alignment horizontal="left"/>
    </xf>
    <xf numFmtId="49" fontId="41" fillId="0" borderId="30" xfId="26" applyNumberFormat="1" applyFont="1" applyFill="1" applyBorder="1" applyAlignment="1" applyProtection="1">
      <alignment horizontal="left"/>
      <protection locked="0"/>
    </xf>
    <xf numFmtId="49" fontId="41" fillId="0" borderId="0" xfId="26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>
      <alignment horizontal="center"/>
    </xf>
    <xf numFmtId="172" fontId="29" fillId="0" borderId="0" xfId="0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/>
    <xf numFmtId="172" fontId="29" fillId="17" borderId="0" xfId="0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center"/>
    </xf>
    <xf numFmtId="49" fontId="41" fillId="0" borderId="2" xfId="26" applyNumberFormat="1" applyFont="1" applyFill="1" applyBorder="1" applyAlignment="1" applyProtection="1">
      <alignment horizontal="left"/>
      <protection locked="0"/>
    </xf>
    <xf numFmtId="172" fontId="29" fillId="17" borderId="2" xfId="0" applyFont="1" applyFill="1" applyBorder="1" applyAlignment="1">
      <alignment horizontal="left"/>
    </xf>
    <xf numFmtId="172" fontId="29" fillId="0" borderId="2" xfId="0" applyFont="1" applyFill="1" applyBorder="1" applyAlignment="1">
      <alignment horizontal="center"/>
    </xf>
    <xf numFmtId="49" fontId="29" fillId="0" borderId="2" xfId="0" applyNumberFormat="1" applyFont="1" applyFill="1" applyBorder="1" applyAlignment="1"/>
    <xf numFmtId="49" fontId="29" fillId="0" borderId="2" xfId="0" applyNumberFormat="1" applyFont="1" applyFill="1" applyBorder="1" applyAlignment="1">
      <alignment horizontal="center"/>
    </xf>
    <xf numFmtId="0" fontId="29" fillId="0" borderId="2" xfId="0" applyNumberFormat="1" applyFont="1" applyFill="1" applyBorder="1" applyAlignment="1"/>
    <xf numFmtId="172" fontId="29" fillId="0" borderId="0" xfId="0" applyFont="1" applyFill="1" applyBorder="1" applyAlignment="1">
      <alignment horizontal="left"/>
    </xf>
    <xf numFmtId="49" fontId="29" fillId="0" borderId="0" xfId="0" applyNumberFormat="1" applyFont="1" applyFill="1" applyAlignment="1">
      <alignment horizontal="left"/>
    </xf>
    <xf numFmtId="180" fontId="29" fillId="0" borderId="0" xfId="0" applyNumberFormat="1" applyFont="1" applyFill="1" applyAlignment="1"/>
    <xf numFmtId="180" fontId="29" fillId="0" borderId="0" xfId="0" applyNumberFormat="1" applyFont="1" applyFill="1" applyBorder="1" applyAlignment="1"/>
    <xf numFmtId="0" fontId="29" fillId="0" borderId="0" xfId="0" applyNumberFormat="1" applyFont="1" applyFill="1" applyBorder="1" applyAlignment="1">
      <alignment horizontal="left"/>
    </xf>
    <xf numFmtId="0" fontId="29" fillId="3" borderId="2" xfId="0" applyNumberFormat="1" applyFont="1" applyFill="1" applyBorder="1" applyAlignment="1">
      <alignment horizontal="center"/>
    </xf>
    <xf numFmtId="49" fontId="41" fillId="3" borderId="2" xfId="26" applyNumberFormat="1" applyFont="1" applyFill="1" applyBorder="1" applyAlignment="1" applyProtection="1">
      <alignment horizontal="left"/>
      <protection locked="0"/>
    </xf>
    <xf numFmtId="172" fontId="29" fillId="3" borderId="2" xfId="0" applyFont="1" applyFill="1" applyBorder="1" applyAlignment="1">
      <alignment horizontal="left"/>
    </xf>
    <xf numFmtId="49" fontId="41" fillId="0" borderId="32" xfId="26" applyNumberFormat="1" applyFont="1" applyFill="1" applyBorder="1" applyAlignment="1" applyProtection="1">
      <alignment horizontal="left"/>
      <protection locked="0"/>
    </xf>
    <xf numFmtId="49" fontId="29" fillId="24" borderId="0" xfId="0" applyNumberFormat="1" applyFont="1" applyFill="1" applyAlignment="1">
      <alignment horizontal="left"/>
    </xf>
    <xf numFmtId="172" fontId="29" fillId="24" borderId="0" xfId="0" applyFont="1" applyFill="1" applyAlignment="1">
      <alignment horizontal="left"/>
    </xf>
    <xf numFmtId="172" fontId="29" fillId="24" borderId="0" xfId="0" applyFont="1" applyFill="1" applyAlignment="1">
      <alignment horizontal="center"/>
    </xf>
    <xf numFmtId="49" fontId="29" fillId="24" borderId="0" xfId="0" applyNumberFormat="1" applyFont="1" applyFill="1" applyBorder="1" applyAlignment="1">
      <alignment horizontal="center"/>
    </xf>
    <xf numFmtId="0" fontId="29" fillId="24" borderId="0" xfId="0" applyNumberFormat="1" applyFont="1" applyFill="1" applyBorder="1" applyAlignment="1">
      <alignment horizontal="left"/>
    </xf>
    <xf numFmtId="172" fontId="29" fillId="0" borderId="0" xfId="0" applyFont="1" applyFill="1" applyBorder="1" applyAlignment="1"/>
    <xf numFmtId="172" fontId="29" fillId="0" borderId="0" xfId="0" applyFont="1" applyAlignment="1">
      <alignment horizontal="left"/>
    </xf>
    <xf numFmtId="49" fontId="29" fillId="3" borderId="0" xfId="0" applyNumberFormat="1" applyFont="1" applyFill="1" applyAlignment="1">
      <alignment horizontal="center"/>
    </xf>
    <xf numFmtId="0" fontId="29" fillId="3" borderId="0" xfId="0" applyNumberFormat="1" applyFont="1" applyFill="1" applyAlignment="1">
      <alignment horizontal="left"/>
    </xf>
    <xf numFmtId="49" fontId="29" fillId="24" borderId="0" xfId="0" applyNumberFormat="1" applyFont="1" applyFill="1" applyAlignment="1"/>
    <xf numFmtId="0" fontId="29" fillId="3" borderId="0" xfId="0" applyNumberFormat="1" applyFont="1" applyFill="1" applyBorder="1" applyAlignment="1">
      <alignment horizontal="center"/>
    </xf>
    <xf numFmtId="49" fontId="41" fillId="3" borderId="0" xfId="26" applyNumberFormat="1" applyFont="1" applyFill="1" applyBorder="1" applyAlignment="1" applyProtection="1">
      <alignment horizontal="left"/>
      <protection locked="0"/>
    </xf>
    <xf numFmtId="0" fontId="29" fillId="3" borderId="0" xfId="0" applyNumberFormat="1" applyFont="1" applyFill="1" applyAlignment="1">
      <alignment horizontal="center"/>
    </xf>
    <xf numFmtId="49" fontId="41" fillId="3" borderId="31" xfId="26" applyNumberFormat="1" applyFont="1" applyFill="1" applyBorder="1" applyAlignment="1" applyProtection="1">
      <alignment horizontal="left"/>
      <protection locked="0"/>
    </xf>
    <xf numFmtId="49" fontId="41" fillId="3" borderId="29" xfId="26" applyNumberFormat="1" applyFont="1" applyFill="1" applyAlignment="1" applyProtection="1">
      <alignment horizontal="left"/>
      <protection locked="0"/>
    </xf>
    <xf numFmtId="49" fontId="41" fillId="0" borderId="33" xfId="26" applyNumberFormat="1" applyFont="1" applyFill="1" applyBorder="1" applyAlignment="1" applyProtection="1">
      <alignment horizontal="left"/>
      <protection locked="0"/>
    </xf>
    <xf numFmtId="172" fontId="29" fillId="24" borderId="0" xfId="0" applyFont="1" applyFill="1" applyAlignment="1"/>
    <xf numFmtId="0" fontId="29" fillId="24" borderId="0" xfId="0" applyNumberFormat="1" applyFont="1" applyFill="1" applyAlignment="1">
      <alignment horizontal="center"/>
    </xf>
    <xf numFmtId="49" fontId="29" fillId="24" borderId="0" xfId="0" quotePrefix="1" applyNumberFormat="1" applyFont="1" applyFill="1" applyAlignment="1">
      <alignment horizontal="center"/>
    </xf>
    <xf numFmtId="172" fontId="41" fillId="24" borderId="0" xfId="0" applyFont="1" applyFill="1" applyAlignment="1">
      <alignment horizontal="left"/>
    </xf>
    <xf numFmtId="172" fontId="41" fillId="0" borderId="0" xfId="0" applyFont="1" applyFill="1" applyAlignment="1">
      <alignment horizontal="center"/>
    </xf>
    <xf numFmtId="172" fontId="41" fillId="0" borderId="0" xfId="0" applyFont="1" applyFill="1" applyBorder="1" applyAlignment="1">
      <alignment horizontal="center"/>
    </xf>
    <xf numFmtId="172" fontId="41" fillId="0" borderId="2" xfId="0" applyFont="1" applyFill="1" applyBorder="1" applyAlignment="1">
      <alignment horizontal="center"/>
    </xf>
    <xf numFmtId="172" fontId="29" fillId="0" borderId="2" xfId="0" applyFont="1" applyFill="1" applyBorder="1" applyAlignment="1"/>
    <xf numFmtId="49" fontId="41" fillId="3" borderId="32" xfId="26" applyNumberFormat="1" applyFont="1" applyFill="1" applyBorder="1" applyAlignment="1" applyProtection="1">
      <alignment horizontal="left"/>
      <protection locked="0"/>
    </xf>
    <xf numFmtId="49" fontId="29" fillId="3" borderId="2" xfId="0" applyNumberFormat="1" applyFont="1" applyFill="1" applyBorder="1" applyAlignment="1">
      <alignment horizontal="center"/>
    </xf>
    <xf numFmtId="49" fontId="29" fillId="3" borderId="2" xfId="0" applyNumberFormat="1" applyFont="1" applyFill="1" applyBorder="1" applyAlignment="1"/>
    <xf numFmtId="43" fontId="29" fillId="0" borderId="0" xfId="1" applyFont="1" applyFill="1" applyAlignment="1">
      <alignment horizontal="center"/>
    </xf>
    <xf numFmtId="14" fontId="51" fillId="0" borderId="0" xfId="0" applyNumberFormat="1" applyFont="1" applyFill="1" applyBorder="1" applyAlignment="1"/>
    <xf numFmtId="172" fontId="33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/>
    <xf numFmtId="172" fontId="48" fillId="0" borderId="0" xfId="0" applyFont="1" applyAlignment="1">
      <alignment vertical="center"/>
    </xf>
    <xf numFmtId="0" fontId="35" fillId="0" borderId="2" xfId="0" applyNumberFormat="1" applyFont="1" applyFill="1" applyBorder="1" applyAlignment="1">
      <alignment horizontal="center"/>
    </xf>
    <xf numFmtId="0" fontId="35" fillId="3" borderId="2" xfId="0" applyNumberFormat="1" applyFont="1" applyFill="1" applyBorder="1" applyAlignment="1">
      <alignment horizontal="center"/>
    </xf>
    <xf numFmtId="172" fontId="35" fillId="3" borderId="2" xfId="0" applyFont="1" applyFill="1" applyBorder="1" applyAlignment="1">
      <alignment horizontal="left"/>
    </xf>
    <xf numFmtId="49" fontId="35" fillId="17" borderId="0" xfId="0" applyNumberFormat="1" applyFont="1" applyFill="1" applyBorder="1" applyAlignment="1">
      <alignment horizontal="left"/>
    </xf>
    <xf numFmtId="172" fontId="35" fillId="0" borderId="2" xfId="0" applyFont="1" applyFill="1" applyBorder="1" applyAlignment="1">
      <alignment horizontal="center"/>
    </xf>
    <xf numFmtId="172" fontId="35" fillId="0" borderId="2" xfId="0" applyFont="1" applyFill="1" applyBorder="1" applyAlignment="1"/>
    <xf numFmtId="0" fontId="35" fillId="0" borderId="2" xfId="0" applyNumberFormat="1" applyFont="1" applyFill="1" applyBorder="1" applyAlignment="1"/>
    <xf numFmtId="180" fontId="35" fillId="0" borderId="0" xfId="0" applyNumberFormat="1" applyFont="1" applyFill="1" applyAlignment="1">
      <alignment horizontal="center"/>
    </xf>
    <xf numFmtId="0" fontId="35" fillId="0" borderId="0" xfId="0" applyNumberFormat="1" applyFont="1" applyFill="1" applyAlignment="1">
      <alignment horizontal="left"/>
    </xf>
    <xf numFmtId="172" fontId="35" fillId="0" borderId="0" xfId="0" applyFont="1" applyFill="1" applyAlignment="1">
      <alignment horizontal="center"/>
    </xf>
    <xf numFmtId="172" fontId="35" fillId="24" borderId="0" xfId="0" applyFont="1" applyFill="1" applyAlignment="1">
      <alignment horizontal="center"/>
    </xf>
    <xf numFmtId="172" fontId="35" fillId="24" borderId="0" xfId="0" applyFont="1" applyFill="1" applyAlignment="1">
      <alignment horizontal="left"/>
    </xf>
    <xf numFmtId="0" fontId="35" fillId="0" borderId="0" xfId="0" applyNumberFormat="1" applyFont="1" applyFill="1" applyAlignment="1">
      <alignment horizontal="center"/>
    </xf>
    <xf numFmtId="172" fontId="35" fillId="0" borderId="0" xfId="0" applyFont="1" applyFill="1" applyAlignment="1">
      <alignment horizontal="left"/>
    </xf>
    <xf numFmtId="172" fontId="35" fillId="17" borderId="0" xfId="0" applyFont="1" applyFill="1" applyAlignment="1">
      <alignment horizontal="left"/>
    </xf>
    <xf numFmtId="49" fontId="35" fillId="0" borderId="0" xfId="0" applyNumberFormat="1" applyFont="1" applyFill="1" applyBorder="1" applyAlignment="1"/>
    <xf numFmtId="0" fontId="35" fillId="0" borderId="0" xfId="0" applyNumberFormat="1" applyFont="1" applyFill="1" applyAlignment="1"/>
    <xf numFmtId="49" fontId="35" fillId="0" borderId="0" xfId="0" applyNumberFormat="1" applyFont="1" applyFill="1" applyAlignment="1"/>
    <xf numFmtId="49" fontId="41" fillId="0" borderId="0" xfId="0" applyNumberFormat="1" applyFont="1" applyFill="1" applyAlignment="1"/>
    <xf numFmtId="49" fontId="41" fillId="0" borderId="0" xfId="0" applyNumberFormat="1" applyFont="1" applyFill="1" applyAlignment="1">
      <alignment horizontal="center"/>
    </xf>
    <xf numFmtId="0" fontId="41" fillId="0" borderId="0" xfId="0" applyNumberFormat="1" applyFont="1" applyFill="1" applyAlignment="1"/>
    <xf numFmtId="49" fontId="41" fillId="24" borderId="0" xfId="0" applyNumberFormat="1" applyFont="1" applyFill="1" applyAlignment="1">
      <alignment horizontal="center"/>
    </xf>
    <xf numFmtId="172" fontId="41" fillId="0" borderId="0" xfId="0" applyFont="1" applyFill="1" applyAlignment="1"/>
    <xf numFmtId="172" fontId="32" fillId="0" borderId="0" xfId="0" applyFont="1" applyFill="1" applyBorder="1" applyAlignment="1">
      <alignment vertical="center"/>
    </xf>
    <xf numFmtId="49" fontId="52" fillId="0" borderId="0" xfId="0" applyNumberFormat="1" applyFont="1" applyFill="1" applyAlignment="1"/>
    <xf numFmtId="0" fontId="41" fillId="0" borderId="0" xfId="6" applyNumberFormat="1" applyFont="1" applyBorder="1"/>
    <xf numFmtId="0" fontId="41" fillId="0" borderId="3" xfId="6" applyNumberFormat="1" applyFont="1" applyBorder="1"/>
    <xf numFmtId="0" fontId="26" fillId="17" borderId="0" xfId="0" applyNumberFormat="1" applyFont="1" applyFill="1" applyAlignment="1"/>
    <xf numFmtId="49" fontId="26" fillId="17" borderId="0" xfId="0" applyNumberFormat="1" applyFont="1" applyFill="1" applyBorder="1" applyAlignment="1" applyProtection="1"/>
    <xf numFmtId="43" fontId="26" fillId="17" borderId="0" xfId="0" applyNumberFormat="1" applyFont="1" applyFill="1" applyAlignment="1"/>
    <xf numFmtId="172" fontId="3" fillId="17" borderId="0" xfId="11" applyFont="1" applyFill="1"/>
    <xf numFmtId="41" fontId="26" fillId="0" borderId="0" xfId="0" applyNumberFormat="1" applyFont="1" applyAlignment="1"/>
    <xf numFmtId="0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left"/>
    </xf>
    <xf numFmtId="172" fontId="29" fillId="0" borderId="0" xfId="0" applyFont="1" applyAlignment="1">
      <alignment horizontal="center"/>
    </xf>
    <xf numFmtId="172" fontId="29" fillId="0" borderId="0" xfId="0" applyFont="1" applyAlignment="1"/>
    <xf numFmtId="49" fontId="29" fillId="0" borderId="0" xfId="1" applyNumberFormat="1" applyFont="1" applyAlignment="1"/>
    <xf numFmtId="43" fontId="29" fillId="0" borderId="0" xfId="1" applyFont="1" applyAlignment="1"/>
    <xf numFmtId="49" fontId="29" fillId="0" borderId="0" xfId="1" applyNumberFormat="1" applyFont="1" applyFill="1" applyAlignment="1">
      <alignment horizontal="center"/>
    </xf>
    <xf numFmtId="49" fontId="29" fillId="0" borderId="0" xfId="0" applyNumberFormat="1" applyFont="1" applyAlignment="1"/>
    <xf numFmtId="49" fontId="29" fillId="24" borderId="0" xfId="1" applyNumberFormat="1" applyFont="1" applyFill="1" applyAlignment="1"/>
    <xf numFmtId="49" fontId="29" fillId="0" borderId="2" xfId="0" applyNumberFormat="1" applyFont="1" applyFill="1" applyBorder="1" applyAlignment="1">
      <alignment horizontal="left"/>
    </xf>
    <xf numFmtId="0" fontId="29" fillId="0" borderId="2" xfId="0" applyNumberFormat="1" applyFont="1" applyBorder="1" applyAlignment="1"/>
    <xf numFmtId="49" fontId="29" fillId="0" borderId="2" xfId="0" applyNumberFormat="1" applyFont="1" applyBorder="1" applyAlignment="1">
      <alignment horizontal="center"/>
    </xf>
    <xf numFmtId="49" fontId="29" fillId="17" borderId="0" xfId="1" applyNumberFormat="1" applyFont="1" applyFill="1" applyAlignment="1"/>
    <xf numFmtId="0" fontId="29" fillId="17" borderId="0" xfId="0" applyNumberFormat="1" applyFont="1" applyFill="1" applyAlignment="1"/>
    <xf numFmtId="49" fontId="29" fillId="0" borderId="15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>
      <alignment horizontal="left"/>
    </xf>
    <xf numFmtId="49" fontId="29" fillId="0" borderId="15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5" xfId="0" applyNumberFormat="1" applyFont="1" applyBorder="1" applyAlignment="1"/>
    <xf numFmtId="49" fontId="29" fillId="0" borderId="0" xfId="0" applyNumberFormat="1" applyFont="1" applyFill="1" applyBorder="1" applyAlignment="1">
      <alignment horizontal="left"/>
    </xf>
    <xf numFmtId="49" fontId="29" fillId="0" borderId="0" xfId="1" applyNumberFormat="1" applyFont="1" applyFill="1" applyAlignment="1"/>
    <xf numFmtId="43" fontId="29" fillId="0" borderId="0" xfId="1" applyFont="1" applyFill="1" applyAlignment="1"/>
    <xf numFmtId="49" fontId="29" fillId="0" borderId="3" xfId="0" applyNumberFormat="1" applyFont="1" applyFill="1" applyBorder="1" applyAlignment="1">
      <alignment horizontal="center"/>
    </xf>
    <xf numFmtId="49" fontId="29" fillId="0" borderId="3" xfId="0" applyNumberFormat="1" applyFont="1" applyFill="1" applyBorder="1" applyAlignment="1">
      <alignment horizontal="left"/>
    </xf>
    <xf numFmtId="49" fontId="29" fillId="0" borderId="3" xfId="0" applyNumberFormat="1" applyFont="1" applyFill="1" applyBorder="1" applyAlignment="1"/>
    <xf numFmtId="0" fontId="29" fillId="0" borderId="3" xfId="0" applyNumberFormat="1" applyFont="1" applyFill="1" applyBorder="1" applyAlignment="1"/>
    <xf numFmtId="49" fontId="29" fillId="0" borderId="0" xfId="0" applyNumberFormat="1" applyFont="1" applyBorder="1" applyAlignment="1">
      <alignment horizontal="center"/>
    </xf>
    <xf numFmtId="172" fontId="29" fillId="0" borderId="3" xfId="0" applyFont="1" applyFill="1" applyBorder="1" applyAlignment="1"/>
    <xf numFmtId="0" fontId="29" fillId="0" borderId="3" xfId="0" applyNumberFormat="1" applyFont="1" applyBorder="1" applyAlignment="1"/>
    <xf numFmtId="172" fontId="29" fillId="0" borderId="0" xfId="0" quotePrefix="1" applyFont="1" applyFill="1" applyAlignment="1"/>
    <xf numFmtId="49" fontId="29" fillId="0" borderId="2" xfId="1" applyNumberFormat="1" applyFont="1" applyFill="1" applyBorder="1" applyAlignment="1">
      <alignment horizontal="center"/>
    </xf>
    <xf numFmtId="14" fontId="51" fillId="0" borderId="0" xfId="0" applyNumberFormat="1" applyFont="1" applyFill="1" applyAlignment="1"/>
    <xf numFmtId="0" fontId="35" fillId="0" borderId="0" xfId="0" applyNumberFormat="1" applyFont="1" applyAlignment="1">
      <alignment horizontal="center"/>
    </xf>
    <xf numFmtId="49" fontId="35" fillId="3" borderId="2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left"/>
    </xf>
    <xf numFmtId="172" fontId="35" fillId="0" borderId="0" xfId="0" applyFont="1" applyAlignment="1"/>
    <xf numFmtId="172" fontId="35" fillId="0" borderId="0" xfId="0" applyFont="1" applyAlignment="1">
      <alignment horizontal="center"/>
    </xf>
    <xf numFmtId="0" fontId="35" fillId="0" borderId="0" xfId="0" applyNumberFormat="1" applyFont="1" applyAlignment="1"/>
    <xf numFmtId="172" fontId="40" fillId="24" borderId="0" xfId="0" applyFont="1" applyFill="1" applyAlignment="1"/>
    <xf numFmtId="49" fontId="41" fillId="24" borderId="0" xfId="0" applyNumberFormat="1" applyFont="1" applyFill="1" applyAlignment="1"/>
    <xf numFmtId="172" fontId="32" fillId="24" borderId="0" xfId="0" applyFont="1" applyFill="1" applyAlignment="1"/>
    <xf numFmtId="172" fontId="32" fillId="24" borderId="0" xfId="0" quotePrefix="1" applyFont="1" applyFill="1" applyAlignment="1"/>
    <xf numFmtId="172" fontId="40" fillId="17" borderId="0" xfId="0" applyFont="1" applyFill="1" applyAlignment="1"/>
    <xf numFmtId="0" fontId="41" fillId="17" borderId="0" xfId="27" quotePrefix="1" applyFont="1" applyFill="1" applyBorder="1"/>
    <xf numFmtId="0" fontId="41" fillId="17" borderId="0" xfId="27" applyFont="1" applyFill="1" applyBorder="1"/>
    <xf numFmtId="172" fontId="52" fillId="0" borderId="0" xfId="0" applyFont="1" applyFill="1" applyAlignment="1"/>
    <xf numFmtId="172" fontId="32" fillId="0" borderId="0" xfId="6" applyFont="1" applyBorder="1" applyAlignment="1">
      <alignment horizontal="center"/>
    </xf>
    <xf numFmtId="49" fontId="52" fillId="0" borderId="0" xfId="0" applyNumberFormat="1" applyFont="1" applyFill="1" applyAlignment="1">
      <alignment horizontal="center"/>
    </xf>
    <xf numFmtId="172" fontId="52" fillId="0" borderId="0" xfId="0" applyFont="1" applyFill="1" applyAlignment="1">
      <alignment horizontal="center"/>
    </xf>
    <xf numFmtId="0" fontId="52" fillId="0" borderId="0" xfId="0" applyNumberFormat="1" applyFont="1" applyFill="1" applyAlignment="1"/>
    <xf numFmtId="49" fontId="52" fillId="0" borderId="0" xfId="1" applyNumberFormat="1" applyFont="1" applyFill="1" applyAlignment="1"/>
    <xf numFmtId="43" fontId="52" fillId="0" borderId="0" xfId="1" applyFont="1" applyFill="1" applyAlignment="1"/>
    <xf numFmtId="0" fontId="3" fillId="17" borderId="0" xfId="11" applyNumberFormat="1" applyFont="1" applyFill="1"/>
    <xf numFmtId="0" fontId="29" fillId="0" borderId="0" xfId="1" applyNumberFormat="1" applyFont="1" applyFill="1">
      <alignment vertical="top"/>
    </xf>
    <xf numFmtId="43" fontId="29" fillId="0" borderId="0" xfId="0" applyNumberFormat="1" applyFont="1" applyAlignment="1"/>
    <xf numFmtId="168" fontId="29" fillId="0" borderId="0" xfId="0" applyNumberFormat="1" applyFont="1" applyAlignment="1"/>
    <xf numFmtId="172" fontId="31" fillId="0" borderId="0" xfId="0" applyFont="1" applyAlignment="1"/>
    <xf numFmtId="43" fontId="31" fillId="0" borderId="28" xfId="0" applyNumberFormat="1" applyFont="1" applyBorder="1" applyAlignment="1"/>
    <xf numFmtId="172" fontId="29" fillId="0" borderId="0" xfId="0" applyFont="1" applyAlignment="1">
      <alignment horizontal="right"/>
    </xf>
    <xf numFmtId="43" fontId="29" fillId="3" borderId="0" xfId="0" applyNumberFormat="1" applyFont="1" applyFill="1" applyAlignment="1"/>
    <xf numFmtId="168" fontId="29" fillId="0" borderId="0" xfId="0" applyNumberFormat="1" applyFont="1" applyAlignment="1">
      <alignment horizontal="center"/>
    </xf>
    <xf numFmtId="172" fontId="26" fillId="26" borderId="0" xfId="0" applyFont="1" applyFill="1">
      <alignment vertical="top"/>
    </xf>
    <xf numFmtId="173" fontId="29" fillId="3" borderId="0" xfId="1" applyNumberFormat="1" applyFont="1" applyFill="1" applyBorder="1">
      <alignment vertical="top"/>
    </xf>
    <xf numFmtId="43" fontId="31" fillId="0" borderId="0" xfId="1" applyFont="1" applyFill="1" applyAlignment="1">
      <alignment horizontal="center" vertical="top"/>
    </xf>
    <xf numFmtId="2" fontId="31" fillId="0" borderId="3" xfId="3" applyNumberFormat="1" applyFont="1" applyBorder="1" applyAlignment="1" applyProtection="1">
      <alignment horizontal="left"/>
    </xf>
    <xf numFmtId="172" fontId="31" fillId="0" borderId="0" xfId="3" applyFont="1" applyBorder="1" applyAlignment="1" applyProtection="1">
      <alignment horizontal="left"/>
    </xf>
    <xf numFmtId="172" fontId="31" fillId="0" borderId="0" xfId="3" applyFont="1" applyAlignment="1">
      <alignment horizontal="left"/>
    </xf>
    <xf numFmtId="39" fontId="31" fillId="0" borderId="0" xfId="3" applyNumberFormat="1" applyFont="1" applyBorder="1" applyAlignment="1" applyProtection="1">
      <alignment horizontal="left"/>
    </xf>
    <xf numFmtId="49" fontId="41" fillId="0" borderId="0" xfId="6" applyNumberFormat="1" applyFont="1" applyFill="1" applyBorder="1"/>
    <xf numFmtId="43" fontId="41" fillId="0" borderId="0" xfId="1" applyFont="1" applyFill="1" applyBorder="1" applyAlignment="1"/>
    <xf numFmtId="0" fontId="32" fillId="0" borderId="0" xfId="24" applyNumberFormat="1" applyFont="1" applyFill="1" applyBorder="1" applyAlignment="1" applyProtection="1">
      <alignment horizontal="center"/>
      <protection locked="0"/>
    </xf>
    <xf numFmtId="179" fontId="41" fillId="0" borderId="0" xfId="0" quotePrefix="1" applyNumberFormat="1" applyFont="1" applyAlignment="1"/>
    <xf numFmtId="180" fontId="41" fillId="0" borderId="0" xfId="0" quotePrefix="1" applyNumberFormat="1" applyFont="1" applyAlignment="1"/>
    <xf numFmtId="0" fontId="32" fillId="0" borderId="3" xfId="24" applyNumberFormat="1" applyFont="1" applyFill="1" applyBorder="1" applyAlignment="1" applyProtection="1">
      <alignment horizontal="center"/>
      <protection locked="0"/>
    </xf>
    <xf numFmtId="179" fontId="41" fillId="0" borderId="3" xfId="0" quotePrefix="1" applyNumberFormat="1" applyFont="1" applyBorder="1" applyAlignment="1"/>
    <xf numFmtId="180" fontId="41" fillId="0" borderId="3" xfId="0" quotePrefix="1" applyNumberFormat="1" applyFont="1" applyBorder="1" applyAlignment="1"/>
    <xf numFmtId="179" fontId="41" fillId="0" borderId="0" xfId="0" quotePrefix="1" applyNumberFormat="1" applyFont="1" applyBorder="1" applyAlignment="1"/>
    <xf numFmtId="180" fontId="41" fillId="0" borderId="0" xfId="0" quotePrefix="1" applyNumberFormat="1" applyFont="1" applyBorder="1" applyAlignment="1"/>
    <xf numFmtId="168" fontId="1" fillId="3" borderId="0" xfId="11" applyNumberFormat="1" applyFont="1" applyFill="1"/>
    <xf numFmtId="172" fontId="41" fillId="0" borderId="0" xfId="1" applyNumberFormat="1" applyFont="1" applyFill="1">
      <alignment vertical="top"/>
    </xf>
    <xf numFmtId="0" fontId="32" fillId="0" borderId="0" xfId="0" applyNumberFormat="1" applyFont="1" applyAlignment="1">
      <alignment horizontal="left"/>
    </xf>
    <xf numFmtId="43" fontId="29" fillId="0" borderId="0" xfId="1" applyNumberFormat="1" applyFont="1">
      <alignment vertical="top"/>
    </xf>
    <xf numFmtId="172" fontId="29" fillId="0" borderId="0" xfId="0" applyFont="1" applyAlignment="1">
      <alignment horizontal="right" vertical="top"/>
    </xf>
    <xf numFmtId="43" fontId="41" fillId="0" borderId="0" xfId="1" applyFont="1" applyFill="1" applyAlignment="1"/>
    <xf numFmtId="175" fontId="29" fillId="0" borderId="0" xfId="1" applyNumberFormat="1" applyFont="1" applyFill="1" applyAlignment="1">
      <alignment vertical="top"/>
    </xf>
    <xf numFmtId="0" fontId="41" fillId="14" borderId="0" xfId="6" applyNumberFormat="1" applyFont="1" applyFill="1"/>
    <xf numFmtId="172" fontId="41" fillId="14" borderId="0" xfId="6" applyFont="1" applyFill="1"/>
    <xf numFmtId="172" fontId="41" fillId="14" borderId="0" xfId="6" applyFont="1" applyFill="1" applyAlignment="1">
      <alignment horizontal="left"/>
    </xf>
    <xf numFmtId="2" fontId="41" fillId="14" borderId="0" xfId="6" applyNumberFormat="1" applyFont="1" applyFill="1" applyAlignment="1">
      <alignment horizontal="left"/>
    </xf>
    <xf numFmtId="43" fontId="41" fillId="14" borderId="0" xfId="4" applyFont="1" applyFill="1"/>
    <xf numFmtId="168" fontId="26" fillId="3" borderId="0" xfId="0" applyNumberFormat="1" applyFont="1" applyFill="1" applyAlignment="1">
      <alignment horizontal="center" vertical="top"/>
    </xf>
    <xf numFmtId="43" fontId="41" fillId="14" borderId="0" xfId="1" applyFont="1" applyFill="1" applyAlignment="1"/>
    <xf numFmtId="172" fontId="29" fillId="26" borderId="0" xfId="1" applyNumberFormat="1" applyFont="1" applyFill="1">
      <alignment vertical="top"/>
    </xf>
    <xf numFmtId="49" fontId="35" fillId="3" borderId="0" xfId="0" applyNumberFormat="1" applyFont="1" applyFill="1" applyBorder="1" applyAlignment="1">
      <alignment horizontal="center"/>
    </xf>
    <xf numFmtId="43" fontId="41" fillId="0" borderId="0" xfId="1" applyFont="1" applyAlignment="1">
      <alignment horizontal="left"/>
    </xf>
    <xf numFmtId="4" fontId="54" fillId="0" borderId="0" xfId="0" applyNumberFormat="1" applyFont="1" applyBorder="1" applyAlignment="1">
      <alignment horizontal="right" vertical="top"/>
    </xf>
    <xf numFmtId="43" fontId="54" fillId="0" borderId="0" xfId="1" applyFont="1" applyBorder="1" applyAlignment="1">
      <alignment horizontal="right" vertical="top"/>
    </xf>
    <xf numFmtId="172" fontId="26" fillId="0" borderId="0" xfId="0" applyFont="1" applyFill="1" applyBorder="1">
      <alignment vertical="top"/>
    </xf>
    <xf numFmtId="172" fontId="55" fillId="0" borderId="0" xfId="0" applyFont="1" applyFill="1" applyBorder="1" applyAlignment="1">
      <alignment horizontal="left" vertical="top"/>
    </xf>
    <xf numFmtId="0" fontId="41" fillId="0" borderId="0" xfId="6" quotePrefix="1" applyNumberFormat="1" applyFont="1" applyBorder="1" applyAlignment="1">
      <alignment horizontal="right"/>
    </xf>
    <xf numFmtId="0" fontId="41" fillId="0" borderId="0" xfId="6" quotePrefix="1" applyNumberFormat="1" applyFont="1" applyAlignment="1">
      <alignment horizontal="right"/>
    </xf>
    <xf numFmtId="43" fontId="41" fillId="26" borderId="0" xfId="1" applyFont="1" applyFill="1" applyAlignment="1"/>
    <xf numFmtId="43" fontId="41" fillId="26" borderId="0" xfId="1" applyFont="1" applyFill="1" applyBorder="1" applyAlignment="1"/>
    <xf numFmtId="43" fontId="41" fillId="26" borderId="1" xfId="1" applyFont="1" applyFill="1" applyBorder="1" applyAlignment="1"/>
    <xf numFmtId="172" fontId="57" fillId="0" borderId="0" xfId="0" applyFont="1" applyAlignment="1">
      <alignment vertical="center"/>
    </xf>
    <xf numFmtId="172" fontId="56" fillId="0" borderId="0" xfId="0" applyFont="1" applyAlignment="1">
      <alignment vertical="center"/>
    </xf>
    <xf numFmtId="172" fontId="58" fillId="0" borderId="0" xfId="0" applyFont="1" applyAlignment="1">
      <alignment horizontal="left" vertical="center" indent="1"/>
    </xf>
    <xf numFmtId="43" fontId="26" fillId="0" borderId="0" xfId="1" applyFont="1" applyAlignment="1"/>
    <xf numFmtId="43" fontId="29" fillId="0" borderId="3" xfId="1" applyFont="1" applyFill="1" applyBorder="1" applyAlignment="1" applyProtection="1"/>
    <xf numFmtId="172" fontId="37" fillId="0" borderId="0" xfId="0" applyFont="1" applyAlignment="1"/>
    <xf numFmtId="172" fontId="37" fillId="26" borderId="0" xfId="0" applyFont="1" applyFill="1">
      <alignment vertical="top"/>
    </xf>
    <xf numFmtId="0" fontId="31" fillId="0" borderId="0" xfId="0" applyNumberFormat="1" applyFont="1" applyAlignment="1"/>
    <xf numFmtId="43" fontId="31" fillId="0" borderId="0" xfId="0" applyNumberFormat="1" applyFont="1" applyAlignment="1"/>
    <xf numFmtId="43" fontId="41" fillId="0" borderId="0" xfId="1" applyFont="1" applyBorder="1" applyAlignment="1">
      <alignment horizontal="left"/>
    </xf>
    <xf numFmtId="172" fontId="31" fillId="0" borderId="0" xfId="0" applyFont="1" applyFill="1">
      <alignment vertical="top"/>
    </xf>
    <xf numFmtId="172" fontId="45" fillId="0" borderId="0" xfId="0" applyFont="1" applyAlignment="1">
      <alignment horizontal="center"/>
    </xf>
    <xf numFmtId="41" fontId="31" fillId="15" borderId="4" xfId="1" applyNumberFormat="1" applyFont="1" applyFill="1" applyBorder="1">
      <alignment vertical="top"/>
    </xf>
    <xf numFmtId="41" fontId="31" fillId="6" borderId="4" xfId="1" applyNumberFormat="1" applyFont="1" applyFill="1" applyBorder="1">
      <alignment vertical="top"/>
    </xf>
    <xf numFmtId="172" fontId="31" fillId="0" borderId="0" xfId="0" applyFont="1">
      <alignment vertical="top"/>
    </xf>
    <xf numFmtId="164" fontId="29" fillId="0" borderId="0" xfId="0" applyNumberFormat="1" applyFont="1">
      <alignment vertical="top"/>
    </xf>
    <xf numFmtId="165" fontId="29" fillId="0" borderId="0" xfId="0" applyNumberFormat="1" applyFont="1">
      <alignment vertical="top"/>
    </xf>
    <xf numFmtId="172" fontId="29" fillId="18" borderId="0" xfId="0" applyFont="1" applyFill="1">
      <alignment vertical="top"/>
    </xf>
    <xf numFmtId="44" fontId="29" fillId="0" borderId="0" xfId="12" applyFont="1" applyAlignment="1">
      <alignment vertical="top" wrapText="1"/>
    </xf>
    <xf numFmtId="172" fontId="29" fillId="0" borderId="0" xfId="0" applyFont="1" applyAlignment="1">
      <alignment vertical="top" wrapText="1"/>
    </xf>
    <xf numFmtId="44" fontId="32" fillId="14" borderId="0" xfId="23" applyFont="1" applyFill="1"/>
    <xf numFmtId="44" fontId="32" fillId="0" borderId="0" xfId="23" applyFont="1"/>
    <xf numFmtId="0" fontId="32" fillId="0" borderId="0" xfId="22" applyFont="1"/>
    <xf numFmtId="0" fontId="29" fillId="0" borderId="0" xfId="0" applyNumberFormat="1" applyFont="1" applyAlignment="1">
      <alignment horizontal="left"/>
    </xf>
    <xf numFmtId="1" fontId="29" fillId="0" borderId="0" xfId="0" applyNumberFormat="1" applyFont="1">
      <alignment vertical="top"/>
    </xf>
    <xf numFmtId="44" fontId="31" fillId="3" borderId="28" xfId="19" applyFont="1" applyFill="1" applyBorder="1">
      <alignment vertical="top"/>
    </xf>
    <xf numFmtId="44" fontId="29" fillId="0" borderId="0" xfId="12" applyFont="1" applyAlignment="1">
      <alignment vertical="top"/>
    </xf>
    <xf numFmtId="172" fontId="29" fillId="0" borderId="0" xfId="0" applyNumberFormat="1" applyFont="1">
      <alignment vertical="top"/>
    </xf>
    <xf numFmtId="166" fontId="29" fillId="0" borderId="0" xfId="0" applyNumberFormat="1" applyFont="1">
      <alignment vertical="top"/>
    </xf>
    <xf numFmtId="172" fontId="29" fillId="14" borderId="0" xfId="0" applyFont="1" applyFill="1">
      <alignment vertical="top"/>
    </xf>
    <xf numFmtId="0" fontId="29" fillId="0" borderId="0" xfId="0" applyNumberFormat="1" applyFont="1" applyFill="1">
      <alignment vertical="top"/>
    </xf>
    <xf numFmtId="44" fontId="29" fillId="0" borderId="0" xfId="12" applyFont="1" applyFill="1" applyAlignment="1">
      <alignment vertical="top"/>
    </xf>
    <xf numFmtId="172" fontId="31" fillId="16" borderId="0" xfId="0" applyFont="1" applyFill="1">
      <alignment vertical="top"/>
    </xf>
    <xf numFmtId="44" fontId="31" fillId="16" borderId="0" xfId="12" applyFont="1" applyFill="1" applyAlignment="1">
      <alignment vertical="top" wrapText="1"/>
    </xf>
    <xf numFmtId="172" fontId="31" fillId="16" borderId="0" xfId="0" applyFont="1" applyFill="1" applyAlignment="1">
      <alignment vertical="top" wrapText="1"/>
    </xf>
    <xf numFmtId="43" fontId="29" fillId="0" borderId="0" xfId="12" applyNumberFormat="1" applyFont="1" applyAlignment="1">
      <alignment vertical="top"/>
    </xf>
    <xf numFmtId="0" fontId="29" fillId="0" borderId="0" xfId="1" applyNumberFormat="1" applyFont="1">
      <alignment vertical="top"/>
    </xf>
    <xf numFmtId="43" fontId="29" fillId="0" borderId="0" xfId="12" applyNumberFormat="1" applyFont="1" applyFill="1" applyAlignment="1">
      <alignment vertical="top"/>
    </xf>
    <xf numFmtId="43" fontId="29" fillId="0" borderId="0" xfId="0" applyNumberFormat="1" applyFont="1" applyFill="1">
      <alignment vertical="top"/>
    </xf>
    <xf numFmtId="0" fontId="29" fillId="0" borderId="0" xfId="0" quotePrefix="1" applyNumberFormat="1" applyFont="1" applyFill="1">
      <alignment vertical="top"/>
    </xf>
    <xf numFmtId="0" fontId="29" fillId="10" borderId="0" xfId="0" applyNumberFormat="1" applyFont="1" applyFill="1">
      <alignment vertical="top"/>
    </xf>
    <xf numFmtId="0" fontId="29" fillId="0" borderId="0" xfId="0" quotePrefix="1" applyNumberFormat="1" applyFont="1">
      <alignment vertical="top"/>
    </xf>
    <xf numFmtId="0" fontId="29" fillId="25" borderId="0" xfId="0" applyNumberFormat="1" applyFont="1" applyFill="1">
      <alignment vertical="top"/>
    </xf>
    <xf numFmtId="43" fontId="29" fillId="25" borderId="0" xfId="12" applyNumberFormat="1" applyFont="1" applyFill="1" applyAlignment="1">
      <alignment vertical="top"/>
    </xf>
    <xf numFmtId="43" fontId="29" fillId="25" borderId="0" xfId="0" applyNumberFormat="1" applyFont="1" applyFill="1">
      <alignment vertical="top"/>
    </xf>
    <xf numFmtId="44" fontId="29" fillId="6" borderId="28" xfId="12" applyFont="1" applyFill="1" applyBorder="1" applyAlignment="1">
      <alignment vertical="top"/>
    </xf>
    <xf numFmtId="44" fontId="29" fillId="0" borderId="28" xfId="12" applyFont="1" applyFill="1" applyBorder="1" applyAlignment="1">
      <alignment vertical="top"/>
    </xf>
    <xf numFmtId="0" fontId="31" fillId="0" borderId="0" xfId="0" applyNumberFormat="1" applyFont="1">
      <alignment vertical="top"/>
    </xf>
    <xf numFmtId="14" fontId="29" fillId="0" borderId="0" xfId="0" applyNumberFormat="1" applyFont="1">
      <alignment vertical="top"/>
    </xf>
    <xf numFmtId="174" fontId="29" fillId="0" borderId="0" xfId="0" applyNumberFormat="1" applyFont="1">
      <alignment vertical="top"/>
    </xf>
    <xf numFmtId="0" fontId="31" fillId="18" borderId="0" xfId="0" applyNumberFormat="1" applyFont="1" applyFill="1" applyAlignment="1">
      <alignment vertical="top" wrapText="1"/>
    </xf>
    <xf numFmtId="0" fontId="29" fillId="0" borderId="0" xfId="0" applyNumberFormat="1" applyFont="1" applyAlignment="1">
      <alignment vertical="top" wrapText="1"/>
    </xf>
    <xf numFmtId="166" fontId="29" fillId="0" borderId="28" xfId="0" applyNumberFormat="1" applyFont="1" applyBorder="1">
      <alignment vertical="top"/>
    </xf>
    <xf numFmtId="167" fontId="29" fillId="0" borderId="0" xfId="2" applyNumberFormat="1" applyFont="1" applyAlignment="1">
      <alignment horizontal="right" vertical="top"/>
    </xf>
    <xf numFmtId="0" fontId="29" fillId="11" borderId="0" xfId="0" applyNumberFormat="1" applyFont="1" applyFill="1">
      <alignment vertical="top"/>
    </xf>
    <xf numFmtId="167" fontId="29" fillId="11" borderId="0" xfId="2" applyNumberFormat="1" applyFont="1" applyFill="1" applyAlignment="1">
      <alignment horizontal="right" vertical="top"/>
    </xf>
    <xf numFmtId="43" fontId="29" fillId="11" borderId="0" xfId="1" applyFont="1" applyFill="1" applyAlignment="1">
      <alignment horizontal="center" vertical="top"/>
    </xf>
    <xf numFmtId="43" fontId="29" fillId="11" borderId="0" xfId="1" applyFont="1" applyFill="1">
      <alignment vertical="top"/>
    </xf>
    <xf numFmtId="43" fontId="29" fillId="11" borderId="0" xfId="0" applyNumberFormat="1" applyFont="1" applyFill="1">
      <alignment vertical="top"/>
    </xf>
    <xf numFmtId="43" fontId="31" fillId="11" borderId="28" xfId="0" applyNumberFormat="1" applyFont="1" applyFill="1" applyBorder="1">
      <alignment vertical="top"/>
    </xf>
    <xf numFmtId="0" fontId="29" fillId="27" borderId="21" xfId="0" applyNumberFormat="1" applyFont="1" applyFill="1" applyBorder="1">
      <alignment vertical="top"/>
    </xf>
    <xf numFmtId="0" fontId="29" fillId="27" borderId="1" xfId="0" applyNumberFormat="1" applyFont="1" applyFill="1" applyBorder="1">
      <alignment vertical="top"/>
    </xf>
    <xf numFmtId="0" fontId="29" fillId="27" borderId="22" xfId="0" applyNumberFormat="1" applyFont="1" applyFill="1" applyBorder="1">
      <alignment vertical="top"/>
    </xf>
    <xf numFmtId="0" fontId="29" fillId="27" borderId="23" xfId="0" quotePrefix="1" applyNumberFormat="1" applyFont="1" applyFill="1" applyBorder="1" applyAlignment="1">
      <alignment horizontal="right" vertical="top"/>
    </xf>
    <xf numFmtId="0" fontId="29" fillId="27" borderId="0" xfId="0" applyNumberFormat="1" applyFont="1" applyFill="1" applyBorder="1">
      <alignment vertical="top"/>
    </xf>
    <xf numFmtId="0" fontId="29" fillId="27" borderId="24" xfId="0" applyNumberFormat="1" applyFont="1" applyFill="1" applyBorder="1">
      <alignment vertical="top"/>
    </xf>
    <xf numFmtId="0" fontId="29" fillId="27" borderId="23" xfId="0" applyNumberFormat="1" applyFont="1" applyFill="1" applyBorder="1">
      <alignment vertical="top"/>
    </xf>
    <xf numFmtId="0" fontId="29" fillId="27" borderId="25" xfId="0" applyNumberFormat="1" applyFont="1" applyFill="1" applyBorder="1">
      <alignment vertical="top"/>
    </xf>
    <xf numFmtId="0" fontId="29" fillId="27" borderId="3" xfId="0" applyNumberFormat="1" applyFont="1" applyFill="1" applyBorder="1">
      <alignment vertical="top"/>
    </xf>
    <xf numFmtId="0" fontId="29" fillId="27" borderId="26" xfId="0" applyNumberFormat="1" applyFont="1" applyFill="1" applyBorder="1">
      <alignment vertical="top"/>
    </xf>
    <xf numFmtId="44" fontId="32" fillId="0" borderId="0" xfId="29" applyFont="1"/>
    <xf numFmtId="0" fontId="32" fillId="0" borderId="0" xfId="28" applyFont="1"/>
    <xf numFmtId="168" fontId="37" fillId="0" borderId="0" xfId="0" applyNumberFormat="1" applyFont="1" applyAlignment="1">
      <alignment horizontal="center" vertical="top"/>
    </xf>
    <xf numFmtId="172" fontId="29" fillId="0" borderId="3" xfId="0" applyFont="1" applyBorder="1" applyAlignment="1"/>
    <xf numFmtId="172" fontId="45" fillId="0" borderId="0" xfId="0" applyFont="1" applyAlignment="1">
      <alignment horizontal="right"/>
    </xf>
    <xf numFmtId="172" fontId="46" fillId="18" borderId="0" xfId="0" applyFont="1" applyFill="1" applyAlignment="1">
      <alignment horizontal="right" vertical="top"/>
    </xf>
    <xf numFmtId="0" fontId="41" fillId="0" borderId="0" xfId="1" applyNumberFormat="1" applyFont="1" applyAlignment="1"/>
    <xf numFmtId="41" fontId="29" fillId="27" borderId="0" xfId="1" applyNumberFormat="1" applyFont="1" applyFill="1">
      <alignment vertical="top"/>
    </xf>
    <xf numFmtId="172" fontId="34" fillId="0" borderId="0" xfId="1" applyNumberFormat="1" applyFont="1" applyFill="1" applyBorder="1">
      <alignment vertical="top"/>
    </xf>
    <xf numFmtId="0" fontId="41" fillId="0" borderId="0" xfId="21" applyFont="1" applyFill="1" applyBorder="1"/>
    <xf numFmtId="172" fontId="29" fillId="0" borderId="0" xfId="1" applyNumberFormat="1" applyFont="1" applyFill="1" applyBorder="1">
      <alignment vertical="top"/>
    </xf>
    <xf numFmtId="43" fontId="29" fillId="0" borderId="0" xfId="1" applyFont="1" applyFill="1" applyBorder="1">
      <alignment vertical="top"/>
    </xf>
    <xf numFmtId="173" fontId="29" fillId="27" borderId="0" xfId="1" applyNumberFormat="1" applyFont="1" applyFill="1">
      <alignment vertical="top"/>
    </xf>
    <xf numFmtId="172" fontId="29" fillId="27" borderId="0" xfId="1" applyNumberFormat="1" applyFont="1" applyFill="1">
      <alignment vertical="top"/>
    </xf>
    <xf numFmtId="43" fontId="29" fillId="27" borderId="0" xfId="1" applyFont="1" applyFill="1">
      <alignment vertical="top"/>
    </xf>
    <xf numFmtId="43" fontId="31" fillId="27" borderId="28" xfId="1" applyFont="1" applyFill="1" applyBorder="1">
      <alignment vertical="top"/>
    </xf>
    <xf numFmtId="43" fontId="31" fillId="0" borderId="0" xfId="1" applyFont="1" applyFill="1" applyBorder="1">
      <alignment vertical="top"/>
    </xf>
    <xf numFmtId="172" fontId="29" fillId="27" borderId="0" xfId="0" applyFont="1" applyFill="1">
      <alignment vertical="top"/>
    </xf>
    <xf numFmtId="43" fontId="3" fillId="0" borderId="0" xfId="1" applyFont="1" applyAlignment="1"/>
    <xf numFmtId="172" fontId="31" fillId="0" borderId="0" xfId="0" applyFont="1" applyAlignment="1">
      <alignment horizontal="left"/>
    </xf>
    <xf numFmtId="43" fontId="26" fillId="0" borderId="0" xfId="1" applyFont="1">
      <alignment vertical="top"/>
    </xf>
    <xf numFmtId="43" fontId="40" fillId="0" borderId="28" xfId="1" applyFont="1" applyBorder="1" applyAlignment="1"/>
    <xf numFmtId="0" fontId="41" fillId="0" borderId="0" xfId="6" applyNumberFormat="1" applyFont="1" applyAlignment="1">
      <alignment horizontal="right"/>
    </xf>
    <xf numFmtId="0" fontId="41" fillId="0" borderId="29" xfId="26" applyNumberFormat="1" applyFont="1" applyFill="1" applyAlignment="1" applyProtection="1">
      <alignment horizontal="left"/>
      <protection locked="0"/>
    </xf>
    <xf numFmtId="172" fontId="40" fillId="26" borderId="0" xfId="6" applyFont="1" applyFill="1" applyBorder="1" applyAlignment="1">
      <alignment horizontal="center"/>
    </xf>
    <xf numFmtId="172" fontId="13" fillId="26" borderId="0" xfId="0" applyFont="1" applyFill="1" applyAlignment="1">
      <alignment horizontal="center"/>
    </xf>
    <xf numFmtId="49" fontId="29" fillId="12" borderId="18" xfId="0" applyNumberFormat="1" applyFont="1" applyFill="1" applyBorder="1" applyAlignment="1">
      <alignment horizontal="center" vertical="top"/>
    </xf>
    <xf numFmtId="49" fontId="29" fillId="12" borderId="15" xfId="0" applyNumberFormat="1" applyFont="1" applyFill="1" applyBorder="1" applyAlignment="1">
      <alignment horizontal="center" vertical="top"/>
    </xf>
    <xf numFmtId="49" fontId="29" fillId="12" borderId="20" xfId="0" applyNumberFormat="1" applyFont="1" applyFill="1" applyBorder="1" applyAlignment="1">
      <alignment horizontal="center" vertical="top"/>
    </xf>
    <xf numFmtId="172" fontId="31" fillId="0" borderId="0" xfId="0" applyFont="1" applyAlignment="1">
      <alignment horizontal="left"/>
    </xf>
    <xf numFmtId="172" fontId="20" fillId="0" borderId="0" xfId="0" applyFont="1" applyAlignment="1" applyProtection="1">
      <alignment wrapText="1"/>
    </xf>
    <xf numFmtId="172" fontId="0" fillId="0" borderId="0" xfId="0" applyNumberFormat="1" applyFont="1" applyFill="1" applyBorder="1" applyAlignment="1" applyProtection="1"/>
    <xf numFmtId="172" fontId="21" fillId="4" borderId="7" xfId="15" applyFont="1" applyFill="1" applyBorder="1" applyAlignment="1">
      <alignment horizontal="center" vertical="top"/>
    </xf>
    <xf numFmtId="172" fontId="21" fillId="4" borderId="8" xfId="15" applyFont="1" applyFill="1" applyBorder="1" applyAlignment="1">
      <alignment horizontal="center" vertical="top"/>
    </xf>
    <xf numFmtId="172" fontId="21" fillId="4" borderId="9" xfId="15" applyFont="1" applyFill="1" applyBorder="1" applyAlignment="1">
      <alignment horizontal="center" vertical="top"/>
    </xf>
    <xf numFmtId="172" fontId="21" fillId="4" borderId="10" xfId="15" applyFont="1" applyFill="1" applyBorder="1" applyAlignment="1">
      <alignment horizontal="center" vertical="top"/>
    </xf>
    <xf numFmtId="172" fontId="21" fillId="4" borderId="0" xfId="15" applyFont="1" applyFill="1" applyBorder="1" applyAlignment="1">
      <alignment horizontal="center" vertical="top"/>
    </xf>
    <xf numFmtId="172" fontId="21" fillId="4" borderId="11" xfId="15" applyFont="1" applyFill="1" applyBorder="1" applyAlignment="1">
      <alignment horizontal="center" vertical="top"/>
    </xf>
    <xf numFmtId="172" fontId="21" fillId="4" borderId="12" xfId="15" applyFont="1" applyFill="1" applyBorder="1" applyAlignment="1">
      <alignment horizontal="center" vertical="top"/>
    </xf>
    <xf numFmtId="172" fontId="21" fillId="4" borderId="2" xfId="15" applyFont="1" applyFill="1" applyBorder="1" applyAlignment="1">
      <alignment horizontal="center" vertical="top"/>
    </xf>
    <xf numFmtId="172" fontId="21" fillId="4" borderId="13" xfId="15" applyFont="1" applyFill="1" applyBorder="1" applyAlignment="1">
      <alignment horizontal="center" vertical="top"/>
    </xf>
    <xf numFmtId="172" fontId="21" fillId="6" borderId="0" xfId="15" applyFont="1" applyFill="1" applyAlignment="1">
      <alignment horizontal="left" vertical="top"/>
    </xf>
    <xf numFmtId="172" fontId="21" fillId="0" borderId="0" xfId="15" applyFont="1" applyFill="1" applyAlignment="1">
      <alignment horizontal="left"/>
    </xf>
  </cellXfs>
  <cellStyles count="30">
    <cellStyle name="40% - Accent1" xfId="24" builtinId="31"/>
    <cellStyle name="40% - Accent2 3" xfId="25" xr:uid="{C137DC03-E6D9-41E7-B4FB-2DC6D7BAA4AA}"/>
    <cellStyle name="40% - Accent3" xfId="16" builtinId="39"/>
    <cellStyle name="40% - Accent5" xfId="17" builtinId="47"/>
    <cellStyle name="APPS_FormEntry_rightaligned" xfId="26" xr:uid="{83D02195-927C-4FEE-B7E9-994CAAC9E02C}"/>
    <cellStyle name="Co #" xfId="7" xr:uid="{00000000-0005-0000-0000-000002000000}"/>
    <cellStyle name="Comma" xfId="1" builtinId="3"/>
    <cellStyle name="Comma 2" xfId="4" xr:uid="{00000000-0005-0000-0000-000004000000}"/>
    <cellStyle name="Comma 3" xfId="14" xr:uid="{00000000-0005-0000-0000-000005000000}"/>
    <cellStyle name="Comma_0707" xfId="5" xr:uid="{00000000-0005-0000-0000-000006000000}"/>
    <cellStyle name="Currency" xfId="12" builtinId="4"/>
    <cellStyle name="Currency 2" xfId="19" xr:uid="{00000000-0005-0000-0000-000008000000}"/>
    <cellStyle name="Currency 3" xfId="23" xr:uid="{00000000-0005-0000-0000-000009000000}"/>
    <cellStyle name="Currency 4" xfId="29" xr:uid="{4C6D9578-0563-4B7B-9DA8-10CB27192192}"/>
    <cellStyle name="Date" xfId="8" xr:uid="{00000000-0005-0000-0000-00000A000000}"/>
    <cellStyle name="Date-Regulatory" xfId="9" xr:uid="{00000000-0005-0000-0000-00000B000000}"/>
    <cellStyle name="Euro" xfId="10" xr:uid="{00000000-0005-0000-0000-00000C000000}"/>
    <cellStyle name="Neutral" xfId="21" builtinId="28"/>
    <cellStyle name="Normal" xfId="0" builtinId="0"/>
    <cellStyle name="Normal 2" xfId="6" xr:uid="{00000000-0005-0000-0000-00000F000000}"/>
    <cellStyle name="Normal 3" xfId="11" xr:uid="{00000000-0005-0000-0000-000010000000}"/>
    <cellStyle name="Normal 4" xfId="13" xr:uid="{00000000-0005-0000-0000-000011000000}"/>
    <cellStyle name="Normal 5" xfId="15" xr:uid="{00000000-0005-0000-0000-000012000000}"/>
    <cellStyle name="Normal 6" xfId="18" xr:uid="{00000000-0005-0000-0000-000013000000}"/>
    <cellStyle name="Normal 7" xfId="20" xr:uid="{00000000-0005-0000-0000-000014000000}"/>
    <cellStyle name="Normal 8" xfId="22" xr:uid="{00000000-0005-0000-0000-000015000000}"/>
    <cellStyle name="Normal 9" xfId="28" xr:uid="{83BA849B-4565-4222-8804-8B9A8F127927}"/>
    <cellStyle name="Normal_0707" xfId="3" xr:uid="{00000000-0005-0000-0000-000016000000}"/>
    <cellStyle name="Normal_UI CoSubDefinitions012407" xfId="27" xr:uid="{986E18B7-A700-4E39-B14F-A46089FB72C2}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3" tint="0.59999389629810485"/>
        </patternFill>
      </fill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3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3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3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3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 patternType="solid">
          <fgColor indexed="64"/>
          <bgColor theme="3" tint="0.59999389629810485"/>
        </patternFill>
      </fill>
      <border diagonalUp="0" diagonalDown="0" outline="0">
        <left/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solid">
          <fgColor indexed="64"/>
          <bgColor theme="3" tint="0.59999389629810485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solid">
          <fgColor indexed="64"/>
          <bgColor theme="3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solid">
          <fgColor indexed="64"/>
          <bgColor theme="3" tint="0.59999389629810485"/>
        </patternFill>
      </fill>
      <border diagonalUp="0" diagonalDown="0" outlin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solid">
          <fgColor indexed="64"/>
          <bgColor theme="3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5FFD8"/>
      <color rgb="FFFFC000"/>
      <color rgb="FF66FF99"/>
      <color rgb="FFFFFF99"/>
      <color rgb="FFAFE9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126</xdr:row>
      <xdr:rowOff>0</xdr:rowOff>
    </xdr:from>
    <xdr:to>
      <xdr:col>14</xdr:col>
      <xdr:colOff>808927</xdr:colOff>
      <xdr:row>146</xdr:row>
      <xdr:rowOff>81948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E786AA-05CC-4614-95E5-50B7BB60F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7833" y="21060833"/>
          <a:ext cx="10164594" cy="3267531"/>
        </a:xfrm>
        <a:prstGeom prst="rect">
          <a:avLst/>
        </a:prstGeom>
      </xdr:spPr>
    </xdr:pic>
    <xdr:clientData/>
  </xdr:twoCellAnchor>
  <xdr:twoCellAnchor editAs="oneCell">
    <xdr:from>
      <xdr:col>3</xdr:col>
      <xdr:colOff>730249</xdr:colOff>
      <xdr:row>149</xdr:row>
      <xdr:rowOff>127000</xdr:rowOff>
    </xdr:from>
    <xdr:to>
      <xdr:col>14</xdr:col>
      <xdr:colOff>674500</xdr:colOff>
      <xdr:row>153</xdr:row>
      <xdr:rowOff>44527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088E99A-7A32-C6CE-09E4-86539E563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67249" y="23876000"/>
          <a:ext cx="10040751" cy="5525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water.com\files\accounting\Documents%20and%20Settings\jqmischik\Desktop\Allocation\Upload%20Files\Dec%202007%20WSC%20Alloc%20For%20Uploa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water.com\files\Users\Vmpietra\AppData\Local\Microsoft\Windows\INetCache\Content.Outlook\SRFZQ0C1\JDE%20CO%20BU%20to%20Oracle%20CO%20Dept-updated%200905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SC Cleanup"/>
      <sheetName val="WSC Cleanup (2)"/>
      <sheetName val="Title "/>
      <sheetName val="WSC Gen Ledger"/>
      <sheetName val="WSC Ratebase"/>
      <sheetName val="WSC RB JE"/>
      <sheetName val="SE.60"/>
      <sheetName val="SE.60Rev"/>
      <sheetName val="SE.60.JE"/>
      <sheetName val="SE.60.A"/>
      <sheetName val="SE.60.ARev"/>
      <sheetName val="SE.60.A.JE"/>
      <sheetName val="SE.51Computer"/>
      <sheetName val="SE.51.JE"/>
      <sheetName val="SE.52 Summ"/>
      <sheetName val="SE.52.JE"/>
      <sheetName val="SE.52 Gen Prop Ins."/>
      <sheetName val="SE.52 Excess Liab"/>
      <sheetName val="SE.52 Work Comp"/>
      <sheetName val="SE.52 Auto"/>
      <sheetName val="Health Ins Dist"/>
      <sheetName val="Codes 1-3"/>
      <sheetName val="Code 4"/>
      <sheetName val="Code 5"/>
      <sheetName val="Code 6"/>
      <sheetName val="Code 11"/>
      <sheetName val="CUST.EQUIV"/>
      <sheetName val="Inactives input"/>
      <sheetName val="Billing 583 No Inactives"/>
      <sheetName val="Subs"/>
      <sheetName val="WSC SE 60 Sorted"/>
      <sheetName val="WSC SE 60.A Sorted"/>
      <sheetName val="WSC SE 51 Sorted"/>
      <sheetName val="SE 60 Recalc"/>
      <sheetName val="WSC RB Sorted"/>
      <sheetName val="For WSC RB JE Load"/>
      <sheetName val="WSC RB JE Proj Phoen."/>
      <sheetName val="WSC60.60A.90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"/>
      <sheetName val="BU"/>
      <sheetName val="Handy Whitman"/>
      <sheetName val="Sub-County"/>
      <sheetName val="CO BU to County"/>
      <sheetName val="Reference"/>
      <sheetName val="Inactive CO"/>
      <sheetName val="Legal Entity"/>
    </sheetNames>
    <sheetDataSet>
      <sheetData sheetId="0" refreshError="1"/>
      <sheetData sheetId="1" refreshError="1"/>
      <sheetData sheetId="2" refreshError="1"/>
      <sheetData sheetId="3" refreshError="1">
        <row r="1">
          <cell r="E1" t="str">
            <v>COUNTY</v>
          </cell>
        </row>
        <row r="2">
          <cell r="E2" t="str">
            <v>Code</v>
          </cell>
          <cell r="F2" t="str">
            <v>Description</v>
          </cell>
        </row>
        <row r="3">
          <cell r="E3" t="str">
            <v>000</v>
          </cell>
          <cell r="F3" t="str">
            <v>ADMIN/COST CENTER</v>
          </cell>
        </row>
        <row r="4">
          <cell r="E4" t="str">
            <v>001</v>
          </cell>
          <cell r="F4" t="str">
            <v>Abbeville</v>
          </cell>
        </row>
        <row r="5">
          <cell r="E5" t="str">
            <v>002</v>
          </cell>
          <cell r="F5" t="str">
            <v>Aiken</v>
          </cell>
        </row>
        <row r="6">
          <cell r="E6" t="str">
            <v>003</v>
          </cell>
          <cell r="F6" t="str">
            <v>Allegany</v>
          </cell>
        </row>
        <row r="7">
          <cell r="E7" t="str">
            <v>004</v>
          </cell>
          <cell r="F7" t="str">
            <v>Alleghany</v>
          </cell>
        </row>
        <row r="8">
          <cell r="E8" t="str">
            <v>005</v>
          </cell>
          <cell r="F8" t="str">
            <v>Anderson</v>
          </cell>
        </row>
        <row r="9">
          <cell r="E9" t="str">
            <v>006</v>
          </cell>
          <cell r="F9" t="str">
            <v>Anne Arundel</v>
          </cell>
        </row>
        <row r="10">
          <cell r="E10" t="str">
            <v>007</v>
          </cell>
          <cell r="F10" t="str">
            <v>Avery</v>
          </cell>
        </row>
        <row r="11">
          <cell r="E11" t="str">
            <v>008</v>
          </cell>
          <cell r="F11" t="str">
            <v>Bay</v>
          </cell>
        </row>
        <row r="12">
          <cell r="E12" t="str">
            <v>009</v>
          </cell>
          <cell r="F12" t="str">
            <v>Beaufort</v>
          </cell>
        </row>
        <row r="13">
          <cell r="E13" t="str">
            <v>010</v>
          </cell>
          <cell r="F13" t="str">
            <v>Bell</v>
          </cell>
        </row>
        <row r="14">
          <cell r="E14" t="str">
            <v>011</v>
          </cell>
          <cell r="F14" t="str">
            <v>Berkeley</v>
          </cell>
        </row>
        <row r="15">
          <cell r="E15" t="str">
            <v>012</v>
          </cell>
          <cell r="F15" t="str">
            <v>Brooks</v>
          </cell>
        </row>
        <row r="16">
          <cell r="E16" t="str">
            <v>013</v>
          </cell>
          <cell r="F16" t="str">
            <v>Buncombe</v>
          </cell>
        </row>
        <row r="17">
          <cell r="E17" t="str">
            <v>014</v>
          </cell>
          <cell r="F17" t="str">
            <v>Cabarrus</v>
          </cell>
        </row>
        <row r="18">
          <cell r="E18" t="str">
            <v>015</v>
          </cell>
          <cell r="F18" t="str">
            <v>Carteret</v>
          </cell>
        </row>
        <row r="19">
          <cell r="E19" t="str">
            <v>016</v>
          </cell>
          <cell r="F19" t="str">
            <v>Charleston</v>
          </cell>
        </row>
        <row r="20">
          <cell r="E20" t="str">
            <v>017</v>
          </cell>
          <cell r="F20" t="str">
            <v>Charlotte</v>
          </cell>
        </row>
        <row r="21">
          <cell r="E21" t="str">
            <v>018</v>
          </cell>
          <cell r="F21" t="str">
            <v>Chatham</v>
          </cell>
        </row>
        <row r="22">
          <cell r="E22" t="str">
            <v>019</v>
          </cell>
          <cell r="F22" t="str">
            <v>Cherokee</v>
          </cell>
        </row>
        <row r="23">
          <cell r="E23" t="str">
            <v>020</v>
          </cell>
          <cell r="F23" t="str">
            <v>Chester</v>
          </cell>
        </row>
        <row r="24">
          <cell r="E24" t="str">
            <v>021</v>
          </cell>
          <cell r="F24" t="str">
            <v>Colquitt</v>
          </cell>
        </row>
        <row r="25">
          <cell r="E25" t="str">
            <v>022</v>
          </cell>
          <cell r="F25" t="str">
            <v>Cook</v>
          </cell>
        </row>
        <row r="26">
          <cell r="E26" t="str">
            <v>023</v>
          </cell>
          <cell r="F26" t="str">
            <v>Craven</v>
          </cell>
        </row>
        <row r="27">
          <cell r="E27" t="str">
            <v>024</v>
          </cell>
          <cell r="F27" t="str">
            <v>Cumberland</v>
          </cell>
        </row>
        <row r="28">
          <cell r="E28" t="str">
            <v>025</v>
          </cell>
          <cell r="F28" t="str">
            <v>Currituck</v>
          </cell>
        </row>
        <row r="29">
          <cell r="E29" t="str">
            <v>026</v>
          </cell>
          <cell r="F29" t="str">
            <v>Dare</v>
          </cell>
        </row>
        <row r="30">
          <cell r="E30" t="str">
            <v>027</v>
          </cell>
          <cell r="F30" t="str">
            <v>Dorchester</v>
          </cell>
        </row>
        <row r="31">
          <cell r="E31" t="str">
            <v>028</v>
          </cell>
          <cell r="F31" t="str">
            <v>Dougherty</v>
          </cell>
        </row>
        <row r="32">
          <cell r="E32" t="str">
            <v>029</v>
          </cell>
          <cell r="F32" t="str">
            <v>Dupage</v>
          </cell>
        </row>
        <row r="33">
          <cell r="E33" t="str">
            <v>030</v>
          </cell>
          <cell r="F33" t="str">
            <v>Durham</v>
          </cell>
        </row>
        <row r="34">
          <cell r="E34" t="str">
            <v>031</v>
          </cell>
          <cell r="F34" t="str">
            <v>Elko</v>
          </cell>
        </row>
        <row r="35">
          <cell r="E35" t="str">
            <v>032</v>
          </cell>
          <cell r="F35" t="str">
            <v>Fairfax</v>
          </cell>
        </row>
        <row r="36">
          <cell r="E36" t="str">
            <v>033</v>
          </cell>
          <cell r="F36" t="str">
            <v>Forsyth</v>
          </cell>
        </row>
        <row r="37">
          <cell r="E37" t="str">
            <v>034</v>
          </cell>
          <cell r="F37" t="str">
            <v>Franklin</v>
          </cell>
        </row>
        <row r="38">
          <cell r="E38" t="str">
            <v>035</v>
          </cell>
          <cell r="F38" t="str">
            <v>Gaston</v>
          </cell>
        </row>
        <row r="39">
          <cell r="E39" t="str">
            <v>036</v>
          </cell>
          <cell r="F39" t="str">
            <v>Georgetown</v>
          </cell>
        </row>
        <row r="40">
          <cell r="E40" t="str">
            <v>037</v>
          </cell>
          <cell r="F40" t="str">
            <v>Greenville</v>
          </cell>
        </row>
        <row r="41">
          <cell r="E41" t="str">
            <v>038</v>
          </cell>
          <cell r="F41" t="str">
            <v>Greenwood</v>
          </cell>
        </row>
        <row r="42">
          <cell r="E42" t="str">
            <v>039</v>
          </cell>
          <cell r="F42" t="str">
            <v>Harford</v>
          </cell>
        </row>
        <row r="43">
          <cell r="E43" t="str">
            <v>040</v>
          </cell>
          <cell r="F43" t="str">
            <v>Henderson</v>
          </cell>
        </row>
        <row r="44">
          <cell r="E44" t="str">
            <v>041</v>
          </cell>
          <cell r="F44" t="str">
            <v>Hickman</v>
          </cell>
        </row>
        <row r="45">
          <cell r="E45" t="str">
            <v>042</v>
          </cell>
          <cell r="F45" t="str">
            <v>Highlands</v>
          </cell>
        </row>
        <row r="46">
          <cell r="E46" t="str">
            <v>043</v>
          </cell>
          <cell r="F46" t="str">
            <v>Hillsborough</v>
          </cell>
        </row>
        <row r="47">
          <cell r="E47" t="str">
            <v>044</v>
          </cell>
          <cell r="F47" t="str">
            <v>Huron</v>
          </cell>
        </row>
        <row r="48">
          <cell r="E48" t="str">
            <v>045</v>
          </cell>
          <cell r="F48" t="str">
            <v>Iredell</v>
          </cell>
        </row>
        <row r="49">
          <cell r="E49" t="str">
            <v>046</v>
          </cell>
          <cell r="F49" t="str">
            <v>Jackson</v>
          </cell>
        </row>
        <row r="50">
          <cell r="E50" t="str">
            <v>047</v>
          </cell>
          <cell r="F50" t="str">
            <v>Jasper</v>
          </cell>
        </row>
        <row r="51">
          <cell r="E51" t="str">
            <v>048</v>
          </cell>
          <cell r="F51" t="str">
            <v>Jo Daviess</v>
          </cell>
        </row>
        <row r="52">
          <cell r="E52" t="str">
            <v>049</v>
          </cell>
          <cell r="F52" t="str">
            <v>Johnston</v>
          </cell>
        </row>
        <row r="53">
          <cell r="E53" t="str">
            <v>050</v>
          </cell>
          <cell r="F53" t="str">
            <v>Kane</v>
          </cell>
        </row>
        <row r="54">
          <cell r="E54" t="str">
            <v>051</v>
          </cell>
          <cell r="F54" t="str">
            <v>Lake</v>
          </cell>
        </row>
        <row r="55">
          <cell r="E55" t="str">
            <v>052</v>
          </cell>
          <cell r="F55" t="str">
            <v>Lancaster</v>
          </cell>
        </row>
        <row r="56">
          <cell r="E56" t="str">
            <v>053</v>
          </cell>
          <cell r="F56" t="str">
            <v>Lasalle</v>
          </cell>
        </row>
        <row r="57">
          <cell r="E57" t="str">
            <v>054</v>
          </cell>
          <cell r="F57" t="str">
            <v>Laurens</v>
          </cell>
        </row>
        <row r="58">
          <cell r="E58" t="str">
            <v>055</v>
          </cell>
          <cell r="F58" t="str">
            <v>Lee</v>
          </cell>
        </row>
        <row r="59">
          <cell r="E59" t="str">
            <v>056</v>
          </cell>
          <cell r="F59" t="str">
            <v>Lexington</v>
          </cell>
        </row>
        <row r="60">
          <cell r="E60" t="str">
            <v>057</v>
          </cell>
          <cell r="F60" t="str">
            <v>Macon</v>
          </cell>
        </row>
        <row r="61">
          <cell r="E61" t="str">
            <v>058</v>
          </cell>
          <cell r="F61" t="str">
            <v>Madison</v>
          </cell>
        </row>
        <row r="62">
          <cell r="E62" t="str">
            <v>059</v>
          </cell>
          <cell r="F62" t="str">
            <v>Marion</v>
          </cell>
        </row>
        <row r="63">
          <cell r="E63" t="str">
            <v>060</v>
          </cell>
          <cell r="F63" t="str">
            <v>Marshall</v>
          </cell>
        </row>
        <row r="64">
          <cell r="E64" t="str">
            <v>061</v>
          </cell>
          <cell r="F64" t="str">
            <v>Martin</v>
          </cell>
        </row>
        <row r="65">
          <cell r="E65" t="str">
            <v>062</v>
          </cell>
          <cell r="F65" t="str">
            <v>Mcdowell</v>
          </cell>
        </row>
        <row r="66">
          <cell r="E66" t="str">
            <v>063</v>
          </cell>
          <cell r="F66" t="str">
            <v>Mchenry</v>
          </cell>
        </row>
        <row r="67">
          <cell r="E67" t="str">
            <v>064</v>
          </cell>
          <cell r="F67" t="str">
            <v>Mecklenburg</v>
          </cell>
        </row>
        <row r="68">
          <cell r="E68" t="str">
            <v>065</v>
          </cell>
          <cell r="F68" t="str">
            <v>Mohave</v>
          </cell>
        </row>
        <row r="69">
          <cell r="E69" t="str">
            <v>066</v>
          </cell>
          <cell r="F69" t="str">
            <v>Monroe</v>
          </cell>
        </row>
        <row r="70">
          <cell r="E70" t="str">
            <v>067</v>
          </cell>
          <cell r="F70" t="str">
            <v>Montgomery</v>
          </cell>
        </row>
        <row r="71">
          <cell r="E71" t="str">
            <v>068</v>
          </cell>
          <cell r="F71" t="str">
            <v>Moore</v>
          </cell>
        </row>
        <row r="72">
          <cell r="E72" t="str">
            <v>069</v>
          </cell>
          <cell r="F72" t="str">
            <v>New Hanover</v>
          </cell>
        </row>
        <row r="73">
          <cell r="E73" t="str">
            <v>070</v>
          </cell>
          <cell r="F73" t="str">
            <v>Northampton</v>
          </cell>
        </row>
        <row r="74">
          <cell r="E74" t="str">
            <v>071</v>
          </cell>
          <cell r="F74" t="str">
            <v>Nye</v>
          </cell>
        </row>
        <row r="75">
          <cell r="E75" t="str">
            <v>072</v>
          </cell>
          <cell r="F75" t="str">
            <v>Oconee</v>
          </cell>
        </row>
        <row r="76">
          <cell r="E76" t="str">
            <v>073</v>
          </cell>
          <cell r="F76" t="str">
            <v>Onslow</v>
          </cell>
        </row>
        <row r="77">
          <cell r="E77" t="str">
            <v>074</v>
          </cell>
          <cell r="F77" t="str">
            <v>Orange</v>
          </cell>
        </row>
        <row r="78">
          <cell r="E78" t="str">
            <v>075</v>
          </cell>
          <cell r="F78" t="str">
            <v>Orangeburg</v>
          </cell>
        </row>
        <row r="79">
          <cell r="E79" t="str">
            <v>076</v>
          </cell>
          <cell r="F79" t="str">
            <v>Palm Beach</v>
          </cell>
        </row>
        <row r="80">
          <cell r="E80" t="str">
            <v>077</v>
          </cell>
          <cell r="F80" t="str">
            <v>Pasco</v>
          </cell>
        </row>
        <row r="81">
          <cell r="E81" t="str">
            <v>078</v>
          </cell>
          <cell r="F81" t="str">
            <v>Pender</v>
          </cell>
        </row>
        <row r="82">
          <cell r="E82" t="str">
            <v>079</v>
          </cell>
          <cell r="F82" t="str">
            <v>Peoria</v>
          </cell>
        </row>
        <row r="83">
          <cell r="E83" t="str">
            <v>080</v>
          </cell>
          <cell r="F83" t="str">
            <v>Pinellas</v>
          </cell>
        </row>
        <row r="84">
          <cell r="E84" t="str">
            <v>081</v>
          </cell>
          <cell r="F84" t="str">
            <v>Polk</v>
          </cell>
        </row>
        <row r="85">
          <cell r="E85" t="str">
            <v>082</v>
          </cell>
          <cell r="F85" t="str">
            <v>Prince George</v>
          </cell>
        </row>
        <row r="86">
          <cell r="E86" t="str">
            <v>083</v>
          </cell>
          <cell r="F86" t="str">
            <v>Richland</v>
          </cell>
        </row>
        <row r="87">
          <cell r="E87" t="str">
            <v>084</v>
          </cell>
          <cell r="F87" t="str">
            <v>Rockingham</v>
          </cell>
        </row>
        <row r="88">
          <cell r="E88" t="str">
            <v>085</v>
          </cell>
          <cell r="F88" t="str">
            <v>Rutherford</v>
          </cell>
        </row>
        <row r="89">
          <cell r="E89" t="str">
            <v>086</v>
          </cell>
          <cell r="F89" t="str">
            <v>Saluda</v>
          </cell>
        </row>
        <row r="90">
          <cell r="E90" t="str">
            <v>087</v>
          </cell>
          <cell r="F90" t="str">
            <v>Sarasota</v>
          </cell>
        </row>
        <row r="91">
          <cell r="E91" t="str">
            <v>088</v>
          </cell>
          <cell r="F91" t="str">
            <v>Seminole</v>
          </cell>
        </row>
        <row r="92">
          <cell r="E92" t="str">
            <v>089</v>
          </cell>
          <cell r="F92" t="str">
            <v>Sevier</v>
          </cell>
        </row>
        <row r="93">
          <cell r="E93" t="str">
            <v>090</v>
          </cell>
          <cell r="F93" t="str">
            <v>Spartanburg</v>
          </cell>
        </row>
        <row r="94">
          <cell r="E94" t="str">
            <v>091</v>
          </cell>
          <cell r="F94" t="str">
            <v>St Tammany Parish</v>
          </cell>
        </row>
        <row r="95">
          <cell r="E95" t="str">
            <v>092</v>
          </cell>
          <cell r="F95" t="str">
            <v>Stephenson</v>
          </cell>
        </row>
        <row r="96">
          <cell r="E96" t="str">
            <v>093</v>
          </cell>
          <cell r="F96" t="str">
            <v>Sumter</v>
          </cell>
        </row>
        <row r="97">
          <cell r="E97" t="str">
            <v>094</v>
          </cell>
          <cell r="F97" t="str">
            <v>Sussex</v>
          </cell>
        </row>
        <row r="98">
          <cell r="E98" t="str">
            <v>095</v>
          </cell>
          <cell r="F98" t="str">
            <v>Tallahatchie</v>
          </cell>
        </row>
        <row r="99">
          <cell r="E99" t="str">
            <v>096</v>
          </cell>
          <cell r="F99" t="str">
            <v>Terrell</v>
          </cell>
        </row>
        <row r="100">
          <cell r="E100" t="str">
            <v>097</v>
          </cell>
          <cell r="F100" t="str">
            <v>Thomas</v>
          </cell>
        </row>
        <row r="101">
          <cell r="E101" t="str">
            <v>098</v>
          </cell>
          <cell r="F101" t="str">
            <v>Transylvania</v>
          </cell>
        </row>
        <row r="102">
          <cell r="E102" t="str">
            <v>099</v>
          </cell>
          <cell r="F102" t="str">
            <v>Union</v>
          </cell>
        </row>
        <row r="103">
          <cell r="E103" t="str">
            <v>100</v>
          </cell>
          <cell r="F103" t="str">
            <v>Wake</v>
          </cell>
        </row>
        <row r="104">
          <cell r="E104" t="str">
            <v>101</v>
          </cell>
          <cell r="F104" t="str">
            <v>Washoe</v>
          </cell>
        </row>
        <row r="105">
          <cell r="E105" t="str">
            <v>102</v>
          </cell>
          <cell r="F105" t="str">
            <v>Watauga</v>
          </cell>
        </row>
        <row r="106">
          <cell r="E106" t="str">
            <v>103</v>
          </cell>
          <cell r="F106" t="str">
            <v>Wayne</v>
          </cell>
        </row>
        <row r="107">
          <cell r="E107" t="str">
            <v>104</v>
          </cell>
          <cell r="F107" t="str">
            <v>Whitley</v>
          </cell>
        </row>
        <row r="108">
          <cell r="E108" t="str">
            <v>105</v>
          </cell>
          <cell r="F108" t="str">
            <v>Will</v>
          </cell>
        </row>
        <row r="109">
          <cell r="E109" t="str">
            <v>106</v>
          </cell>
          <cell r="F109" t="str">
            <v>Williamsburg</v>
          </cell>
        </row>
        <row r="110">
          <cell r="E110" t="str">
            <v>107</v>
          </cell>
          <cell r="F110" t="str">
            <v>Wilson</v>
          </cell>
        </row>
        <row r="111">
          <cell r="E111" t="str">
            <v>108</v>
          </cell>
          <cell r="F111" t="str">
            <v>Winnebago</v>
          </cell>
        </row>
        <row r="112">
          <cell r="E112" t="str">
            <v>109</v>
          </cell>
          <cell r="F112" t="str">
            <v>Worth</v>
          </cell>
        </row>
        <row r="113">
          <cell r="E113" t="str">
            <v>110</v>
          </cell>
          <cell r="F113" t="str">
            <v>Yancey</v>
          </cell>
        </row>
        <row r="114">
          <cell r="E114" t="str">
            <v>111</v>
          </cell>
          <cell r="F114" t="str">
            <v>York</v>
          </cell>
        </row>
        <row r="115">
          <cell r="E115" t="str">
            <v>112</v>
          </cell>
          <cell r="F115" t="str">
            <v>Vermilion</v>
          </cell>
        </row>
        <row r="116">
          <cell r="E116" t="str">
            <v>113</v>
          </cell>
          <cell r="F116" t="str">
            <v>Winn</v>
          </cell>
        </row>
        <row r="117">
          <cell r="E117" t="str">
            <v>114</v>
          </cell>
          <cell r="F117" t="str">
            <v>Madison</v>
          </cell>
        </row>
        <row r="118">
          <cell r="E118" t="str">
            <v>116</v>
          </cell>
          <cell r="F118" t="str">
            <v>Morehouse</v>
          </cell>
        </row>
        <row r="119">
          <cell r="E119" t="str">
            <v>117</v>
          </cell>
          <cell r="F119" t="str">
            <v>Jackson</v>
          </cell>
        </row>
        <row r="120">
          <cell r="E120" t="str">
            <v>118</v>
          </cell>
          <cell r="F120" t="str">
            <v>Bienville</v>
          </cell>
        </row>
        <row r="121">
          <cell r="E121" t="str">
            <v>119</v>
          </cell>
          <cell r="F121" t="str">
            <v>Richland</v>
          </cell>
        </row>
        <row r="122">
          <cell r="E122" t="str">
            <v>120</v>
          </cell>
          <cell r="F122" t="str">
            <v>Habersham</v>
          </cell>
        </row>
        <row r="123">
          <cell r="E123" t="str">
            <v>121</v>
          </cell>
          <cell r="F123" t="str">
            <v>Tangipahoa</v>
          </cell>
        </row>
        <row r="124">
          <cell r="E124" t="str">
            <v>122</v>
          </cell>
          <cell r="F124" t="str">
            <v>Ashe</v>
          </cell>
        </row>
        <row r="125">
          <cell r="E125" t="str">
            <v>123</v>
          </cell>
          <cell r="F125" t="str">
            <v>WILKES</v>
          </cell>
        </row>
        <row r="126">
          <cell r="E126" t="str">
            <v>124</v>
          </cell>
          <cell r="F126" t="str">
            <v>Ascension</v>
          </cell>
        </row>
        <row r="127">
          <cell r="E127" t="str">
            <v>125</v>
          </cell>
          <cell r="F127" t="str">
            <v>Assumption</v>
          </cell>
        </row>
        <row r="128">
          <cell r="E128" t="str">
            <v>126</v>
          </cell>
          <cell r="F128" t="str">
            <v>East Baton Rouge</v>
          </cell>
        </row>
        <row r="129">
          <cell r="E129" t="str">
            <v>127</v>
          </cell>
          <cell r="F129" t="str">
            <v>Livingston</v>
          </cell>
        </row>
        <row r="130">
          <cell r="E130" t="str">
            <v>128</v>
          </cell>
          <cell r="F130" t="str">
            <v>Washington Parish</v>
          </cell>
        </row>
        <row r="131">
          <cell r="E131" t="str">
            <v>129</v>
          </cell>
          <cell r="F131" t="str">
            <v>Tangipahoa</v>
          </cell>
        </row>
        <row r="132">
          <cell r="E132" t="str">
            <v>130</v>
          </cell>
          <cell r="F132" t="str">
            <v>West Baton Rouge</v>
          </cell>
        </row>
        <row r="133">
          <cell r="E133" t="str">
            <v>131</v>
          </cell>
          <cell r="F133" t="str">
            <v>West Feliciana</v>
          </cell>
        </row>
        <row r="134">
          <cell r="E134" t="str">
            <v>132</v>
          </cell>
          <cell r="F134" t="str">
            <v>St. Landry</v>
          </cell>
        </row>
        <row r="135">
          <cell r="E135" t="str">
            <v>133</v>
          </cell>
          <cell r="F135" t="str">
            <v>Evangeline</v>
          </cell>
        </row>
        <row r="136">
          <cell r="E136" t="str">
            <v>134</v>
          </cell>
          <cell r="F136" t="str">
            <v>Calcasieu</v>
          </cell>
        </row>
        <row r="137">
          <cell r="E137" t="str">
            <v>135</v>
          </cell>
          <cell r="F137" t="str">
            <v>Livingston</v>
          </cell>
        </row>
        <row r="138">
          <cell r="E138" t="str">
            <v>136</v>
          </cell>
          <cell r="F138" t="str">
            <v>Vermillion</v>
          </cell>
        </row>
        <row r="139">
          <cell r="E139">
            <v>137</v>
          </cell>
          <cell r="F139" t="str">
            <v>Banks</v>
          </cell>
        </row>
        <row r="140">
          <cell r="E140">
            <v>138</v>
          </cell>
          <cell r="F140" t="str">
            <v>Clay</v>
          </cell>
        </row>
        <row r="141">
          <cell r="E141">
            <v>139</v>
          </cell>
          <cell r="F141" t="str">
            <v>Travis</v>
          </cell>
        </row>
        <row r="142">
          <cell r="E142">
            <v>140</v>
          </cell>
          <cell r="F142" t="str">
            <v>Llano</v>
          </cell>
        </row>
        <row r="143">
          <cell r="E143">
            <v>141</v>
          </cell>
          <cell r="F143" t="str">
            <v>Colorado</v>
          </cell>
        </row>
        <row r="144">
          <cell r="E144">
            <v>142</v>
          </cell>
          <cell r="F144" t="str">
            <v>Burnet</v>
          </cell>
        </row>
        <row r="145">
          <cell r="E145">
            <v>143</v>
          </cell>
          <cell r="F145" t="str">
            <v>Bastrop</v>
          </cell>
        </row>
        <row r="146">
          <cell r="E146">
            <v>144</v>
          </cell>
          <cell r="F146" t="str">
            <v>Lampasas</v>
          </cell>
        </row>
        <row r="147">
          <cell r="E147">
            <v>145</v>
          </cell>
          <cell r="F147" t="str">
            <v>Matagorda</v>
          </cell>
        </row>
        <row r="148">
          <cell r="E148">
            <v>146</v>
          </cell>
          <cell r="F148" t="str">
            <v>Bastrop</v>
          </cell>
        </row>
        <row r="149">
          <cell r="E149">
            <v>147</v>
          </cell>
          <cell r="F149" t="str">
            <v>Washington</v>
          </cell>
        </row>
        <row r="150">
          <cell r="E150">
            <v>148</v>
          </cell>
          <cell r="F150" t="str">
            <v>Calhoun</v>
          </cell>
        </row>
        <row r="151">
          <cell r="E151">
            <v>149</v>
          </cell>
          <cell r="F151" t="str">
            <v>Cherokee</v>
          </cell>
        </row>
        <row r="152">
          <cell r="E152">
            <v>150</v>
          </cell>
          <cell r="F152" t="str">
            <v>Cleburne</v>
          </cell>
        </row>
        <row r="153">
          <cell r="E153">
            <v>151</v>
          </cell>
          <cell r="F153" t="str">
            <v>Coosa</v>
          </cell>
        </row>
        <row r="154">
          <cell r="E154">
            <v>152</v>
          </cell>
          <cell r="F154" t="str">
            <v>Cullman</v>
          </cell>
        </row>
        <row r="155">
          <cell r="E155">
            <v>153</v>
          </cell>
          <cell r="F155" t="str">
            <v>Elmore</v>
          </cell>
        </row>
        <row r="156">
          <cell r="E156">
            <v>154</v>
          </cell>
          <cell r="F156" t="str">
            <v>Jefferson</v>
          </cell>
        </row>
        <row r="157">
          <cell r="E157">
            <v>155</v>
          </cell>
          <cell r="F157" t="str">
            <v>Lee</v>
          </cell>
        </row>
        <row r="158">
          <cell r="E158">
            <v>156</v>
          </cell>
          <cell r="F158" t="str">
            <v>Marshall</v>
          </cell>
        </row>
        <row r="159">
          <cell r="E159">
            <v>157</v>
          </cell>
          <cell r="F159" t="str">
            <v>Mobile</v>
          </cell>
        </row>
        <row r="160">
          <cell r="E160">
            <v>158</v>
          </cell>
          <cell r="F160" t="str">
            <v>Morgan</v>
          </cell>
        </row>
        <row r="161">
          <cell r="E161">
            <v>159</v>
          </cell>
          <cell r="F161" t="str">
            <v>St. Clair</v>
          </cell>
        </row>
        <row r="162">
          <cell r="E162">
            <v>160</v>
          </cell>
          <cell r="F162" t="str">
            <v>Tallapoosa</v>
          </cell>
        </row>
        <row r="163">
          <cell r="E163">
            <v>161</v>
          </cell>
          <cell r="F163" t="str">
            <v>Tuscaloosa</v>
          </cell>
        </row>
        <row r="164">
          <cell r="E164">
            <v>162</v>
          </cell>
          <cell r="F164" t="str">
            <v>Winston</v>
          </cell>
        </row>
        <row r="165">
          <cell r="E165">
            <v>163</v>
          </cell>
          <cell r="F165" t="str">
            <v>Mitchell</v>
          </cell>
        </row>
        <row r="166">
          <cell r="E166">
            <v>164</v>
          </cell>
          <cell r="F166" t="str">
            <v>Shelby</v>
          </cell>
        </row>
        <row r="167">
          <cell r="E167">
            <v>165</v>
          </cell>
          <cell r="F167" t="str">
            <v>Madison</v>
          </cell>
        </row>
        <row r="168">
          <cell r="E168">
            <v>166</v>
          </cell>
          <cell r="F168" t="str">
            <v>Randolph</v>
          </cell>
        </row>
        <row r="169">
          <cell r="E169">
            <v>167</v>
          </cell>
          <cell r="F169" t="str">
            <v>Etowah</v>
          </cell>
        </row>
        <row r="170">
          <cell r="E170">
            <v>168</v>
          </cell>
          <cell r="F170" t="str">
            <v>Pickens</v>
          </cell>
        </row>
        <row r="171">
          <cell r="E171">
            <v>169</v>
          </cell>
          <cell r="F171" t="str">
            <v>Pike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11" totalsRowCount="1" headerRowDxfId="14" dataDxfId="13" totalsRowDxfId="12" dataCellStyle="Comma">
  <autoFilter ref="A1:F10" xr:uid="{00000000-0009-0000-0100-000001000000}"/>
  <sortState xmlns:xlrd2="http://schemas.microsoft.com/office/spreadsheetml/2017/richdata2" ref="A2:F10">
    <sortCondition ref="A2:A10"/>
  </sortState>
  <tableColumns count="6">
    <tableColumn id="1" xr3:uid="{00000000-0010-0000-0000-000001000000}" name="BU" dataDxfId="11" totalsRowDxfId="10" dataCellStyle="Comma"/>
    <tableColumn id="2" xr3:uid="{00000000-0010-0000-0000-000002000000}" name="Jan 2690 Adj" totalsRowFunction="sum" dataDxfId="9" totalsRowDxfId="8" dataCellStyle="Comma"/>
    <tableColumn id="3" xr3:uid="{00000000-0010-0000-0000-000003000000}" name="Jan 181+" totalsRowFunction="sum" dataDxfId="7" totalsRowDxfId="6" dataCellStyle="Comma"/>
    <tableColumn id="4" xr3:uid="{00000000-0010-0000-0000-000004000000}" name="Feb 5510 PB" totalsRowFunction="sum" dataDxfId="5" totalsRowDxfId="4" dataCellStyle="Comma"/>
    <tableColumn id="5" xr3:uid="{00000000-0010-0000-0000-000005000000}" name="Feb 2690 Adj" totalsRowFunction="sum" dataDxfId="3" totalsRowDxfId="2" dataCellStyle="Comma"/>
    <tableColumn id="6" xr3:uid="{00000000-0010-0000-0000-000006000000}" name="Feb 181+" totalsRowFunction="sum" dataDxfId="1" totalsRowDxfId="0" dataCellStyle="Comm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CustNo:0000359" TargetMode="External"/><Relationship Id="rId3" Type="http://schemas.openxmlformats.org/officeDocument/2006/relationships/hyperlink" Target="CustNo:0000552" TargetMode="External"/><Relationship Id="rId7" Type="http://schemas.openxmlformats.org/officeDocument/2006/relationships/hyperlink" Target="CustNo:0000176" TargetMode="External"/><Relationship Id="rId12" Type="http://schemas.openxmlformats.org/officeDocument/2006/relationships/printerSettings" Target="../printerSettings/printerSettings17.bin"/><Relationship Id="rId2" Type="http://schemas.openxmlformats.org/officeDocument/2006/relationships/hyperlink" Target="CustNo:0000762" TargetMode="External"/><Relationship Id="rId1" Type="http://schemas.openxmlformats.org/officeDocument/2006/relationships/hyperlink" Target="CustNo:0000553" TargetMode="External"/><Relationship Id="rId6" Type="http://schemas.openxmlformats.org/officeDocument/2006/relationships/hyperlink" Target="CustNo:0000132" TargetMode="External"/><Relationship Id="rId11" Type="http://schemas.openxmlformats.org/officeDocument/2006/relationships/hyperlink" Target="CustNo:0000746" TargetMode="External"/><Relationship Id="rId5" Type="http://schemas.openxmlformats.org/officeDocument/2006/relationships/hyperlink" Target="CustNo:0000910" TargetMode="External"/><Relationship Id="rId10" Type="http://schemas.openxmlformats.org/officeDocument/2006/relationships/hyperlink" Target="CustNo:0000824" TargetMode="External"/><Relationship Id="rId4" Type="http://schemas.openxmlformats.org/officeDocument/2006/relationships/hyperlink" Target="CustNo:0000915" TargetMode="External"/><Relationship Id="rId9" Type="http://schemas.openxmlformats.org/officeDocument/2006/relationships/hyperlink" Target="CustNo:000006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U353"/>
  <sheetViews>
    <sheetView tabSelected="1" topLeftCell="I1" workbookViewId="0">
      <selection activeCell="I93" sqref="I93"/>
    </sheetView>
  </sheetViews>
  <sheetFormatPr defaultColWidth="9.1796875" defaultRowHeight="13"/>
  <cols>
    <col min="1" max="1" width="5" style="271" bestFit="1" customWidth="1"/>
    <col min="2" max="5" width="7" style="271" bestFit="1" customWidth="1"/>
    <col min="6" max="8" width="5" style="271" bestFit="1" customWidth="1"/>
    <col min="9" max="9" width="25.26953125" style="273" bestFit="1" customWidth="1"/>
    <col min="10" max="10" width="26.26953125" style="274" customWidth="1"/>
    <col min="11" max="11" width="13.453125" style="276" bestFit="1" customWidth="1"/>
    <col min="12" max="12" width="16.54296875" style="276" bestFit="1" customWidth="1"/>
    <col min="13" max="13" width="6.453125" style="271" bestFit="1" customWidth="1"/>
    <col min="14" max="14" width="1.7265625" style="271" customWidth="1"/>
    <col min="15" max="15" width="11.54296875" style="267" bestFit="1" customWidth="1"/>
    <col min="16" max="16" width="17.26953125" style="267" bestFit="1" customWidth="1"/>
    <col min="17" max="17" width="11" style="267" bestFit="1" customWidth="1"/>
    <col min="18" max="18" width="4.7265625" style="271" bestFit="1" customWidth="1"/>
    <col min="19" max="20" width="10" style="271" bestFit="1" customWidth="1"/>
    <col min="21" max="21" width="9.81640625" style="271" bestFit="1" customWidth="1"/>
    <col min="22" max="16384" width="9.1796875" style="271"/>
  </cols>
  <sheetData>
    <row r="1" spans="1:18" s="255" customFormat="1" ht="18" customHeight="1">
      <c r="I1" s="494" t="s">
        <v>2271</v>
      </c>
      <c r="J1" s="252" t="s">
        <v>2347</v>
      </c>
      <c r="K1" s="253" t="s">
        <v>2276</v>
      </c>
      <c r="L1" s="254" t="s">
        <v>2346</v>
      </c>
      <c r="O1" s="256"/>
      <c r="P1" s="256"/>
      <c r="Q1" s="256"/>
    </row>
    <row r="2" spans="1:18" s="255" customFormat="1" ht="18" customHeight="1">
      <c r="I2" s="494" t="s">
        <v>2273</v>
      </c>
      <c r="J2" s="252" t="s">
        <v>2274</v>
      </c>
      <c r="K2" s="253" t="s">
        <v>105</v>
      </c>
      <c r="L2" s="254" t="s">
        <v>661</v>
      </c>
      <c r="O2" s="256"/>
      <c r="P2" s="256"/>
      <c r="Q2" s="256"/>
    </row>
    <row r="3" spans="1:18" s="255" customFormat="1" ht="18" customHeight="1">
      <c r="I3" s="495" t="s">
        <v>109</v>
      </c>
      <c r="J3" s="493" t="s">
        <v>110</v>
      </c>
      <c r="K3" s="253" t="s">
        <v>107</v>
      </c>
      <c r="L3" s="298" t="s">
        <v>108</v>
      </c>
      <c r="M3" s="257"/>
      <c r="O3" s="256"/>
      <c r="P3" s="256"/>
      <c r="Q3" s="256"/>
    </row>
    <row r="4" spans="1:18" s="255" customFormat="1" ht="18" customHeight="1">
      <c r="I4" s="496" t="s">
        <v>112</v>
      </c>
      <c r="J4" s="296">
        <v>44742</v>
      </c>
      <c r="K4" s="253"/>
      <c r="L4" s="299" t="s">
        <v>111</v>
      </c>
      <c r="M4" s="257"/>
      <c r="O4" s="256"/>
      <c r="P4" s="256"/>
      <c r="Q4" s="256"/>
    </row>
    <row r="5" spans="1:18" s="255" customFormat="1" ht="18" customHeight="1">
      <c r="I5" s="496" t="s">
        <v>114</v>
      </c>
      <c r="J5" s="297" t="s">
        <v>120</v>
      </c>
      <c r="K5" s="253" t="s">
        <v>113</v>
      </c>
      <c r="L5" s="300">
        <v>44748</v>
      </c>
      <c r="M5" s="257"/>
      <c r="O5" s="256"/>
      <c r="P5" s="256"/>
      <c r="Q5" s="256"/>
    </row>
    <row r="6" spans="1:18" s="255" customFormat="1" ht="18" customHeight="1">
      <c r="I6" s="258"/>
      <c r="J6" s="259"/>
      <c r="K6" s="260"/>
      <c r="L6" s="260"/>
      <c r="M6" s="257"/>
      <c r="O6" s="256"/>
      <c r="P6" s="256"/>
      <c r="Q6" s="256"/>
    </row>
    <row r="7" spans="1:18" s="262" customFormat="1">
      <c r="B7" s="627" t="s">
        <v>94</v>
      </c>
      <c r="C7" s="628"/>
      <c r="D7" s="628"/>
      <c r="E7" s="628"/>
      <c r="F7" s="628"/>
      <c r="G7" s="628"/>
      <c r="H7" s="628"/>
      <c r="I7" s="261" t="s">
        <v>2303</v>
      </c>
      <c r="J7" s="261" t="s">
        <v>115</v>
      </c>
      <c r="K7" s="301" t="s">
        <v>116</v>
      </c>
      <c r="L7" s="301" t="s">
        <v>117</v>
      </c>
      <c r="M7" s="262" t="s">
        <v>2302</v>
      </c>
      <c r="N7" s="263"/>
      <c r="O7" s="264"/>
      <c r="P7" s="264" t="s">
        <v>130</v>
      </c>
      <c r="Q7" s="264" t="s">
        <v>131</v>
      </c>
    </row>
    <row r="8" spans="1:18" s="262" customFormat="1">
      <c r="A8" s="421"/>
      <c r="B8" s="421">
        <v>2200</v>
      </c>
      <c r="C8" s="421">
        <v>310020</v>
      </c>
      <c r="D8" s="421">
        <v>10</v>
      </c>
      <c r="E8" s="499">
        <v>112202</v>
      </c>
      <c r="F8" s="500" t="s">
        <v>2174</v>
      </c>
      <c r="G8" s="501" t="s">
        <v>796</v>
      </c>
      <c r="H8" s="500" t="s">
        <v>2174</v>
      </c>
      <c r="I8" s="265" t="s">
        <v>2277</v>
      </c>
      <c r="J8" s="266" t="s">
        <v>119</v>
      </c>
      <c r="K8" s="530">
        <f>IF(O8&lt;0,O8*-1,0)</f>
        <v>41</v>
      </c>
      <c r="L8" s="531">
        <f>IF(O8&gt;0,O8,0)</f>
        <v>0</v>
      </c>
      <c r="M8" s="268">
        <f>'CCB Aging schedule'!D8</f>
        <v>110</v>
      </c>
      <c r="N8" s="269"/>
      <c r="O8" s="264">
        <f>SUMIF('CCB Aging schedule'!$D$8:$D$106,JE!M8,'CCB Aging schedule'!$V$8:$V$106)</f>
        <v>-41</v>
      </c>
      <c r="P8" s="264">
        <f>IF(O8&gt;0,0,-O8)</f>
        <v>41</v>
      </c>
      <c r="Q8" s="264">
        <f>O8+P8</f>
        <v>0</v>
      </c>
      <c r="R8" s="270">
        <f>K8+L8-P8-Q8</f>
        <v>0</v>
      </c>
    </row>
    <row r="9" spans="1:18" s="262" customFormat="1">
      <c r="A9" s="421"/>
      <c r="B9" s="421">
        <v>2200</v>
      </c>
      <c r="C9" s="421">
        <v>310230</v>
      </c>
      <c r="D9" s="421">
        <v>97</v>
      </c>
      <c r="E9" s="499">
        <v>112202</v>
      </c>
      <c r="F9" s="500" t="s">
        <v>2174</v>
      </c>
      <c r="G9" s="501" t="s">
        <v>796</v>
      </c>
      <c r="H9" s="500" t="s">
        <v>2174</v>
      </c>
      <c r="I9" s="265" t="s">
        <v>2277</v>
      </c>
      <c r="J9" s="266" t="s">
        <v>119</v>
      </c>
      <c r="K9" s="530">
        <f t="shared" ref="K9:K74" si="0">IF(O9&lt;0,O9*-1,0)</f>
        <v>0</v>
      </c>
      <c r="L9" s="531">
        <f t="shared" ref="L9:L74" si="1">IF(O9&gt;0,O9,0)</f>
        <v>88</v>
      </c>
      <c r="M9" s="268">
        <f>'CCB Aging schedule'!D10</f>
        <v>111</v>
      </c>
      <c r="N9" s="269"/>
      <c r="O9" s="264">
        <f>SUMIF('CCB Aging schedule'!$D$8:$D$106,JE!M9,'CCB Aging schedule'!$V$8:$V$106)</f>
        <v>88</v>
      </c>
      <c r="P9" s="264">
        <f t="shared" ref="P9:P73" si="2">IF(O9&gt;0,0,-O9)</f>
        <v>0</v>
      </c>
      <c r="Q9" s="264">
        <f t="shared" ref="Q9:Q73" si="3">O9+P9</f>
        <v>88</v>
      </c>
      <c r="R9" s="270">
        <f t="shared" ref="R9:R72" si="4">K9+L9-P9-Q9</f>
        <v>0</v>
      </c>
    </row>
    <row r="10" spans="1:18" s="262" customFormat="1">
      <c r="A10" s="421"/>
      <c r="B10" s="421">
        <v>2200</v>
      </c>
      <c r="C10" s="421">
        <v>310040</v>
      </c>
      <c r="D10" s="421">
        <v>10</v>
      </c>
      <c r="E10" s="499">
        <v>112202</v>
      </c>
      <c r="F10" s="500" t="s">
        <v>2174</v>
      </c>
      <c r="G10" s="501" t="s">
        <v>796</v>
      </c>
      <c r="H10" s="500" t="s">
        <v>2174</v>
      </c>
      <c r="I10" s="265" t="s">
        <v>2277</v>
      </c>
      <c r="J10" s="266" t="s">
        <v>119</v>
      </c>
      <c r="K10" s="530">
        <f t="shared" si="0"/>
        <v>0</v>
      </c>
      <c r="L10" s="531">
        <f t="shared" si="1"/>
        <v>12</v>
      </c>
      <c r="M10" s="268">
        <f>'CCB Aging schedule'!D11</f>
        <v>112</v>
      </c>
      <c r="N10" s="269"/>
      <c r="O10" s="264">
        <f>SUMIF('CCB Aging schedule'!$D$8:$D$106,JE!M10,'CCB Aging schedule'!$V$8:$V$106)</f>
        <v>12</v>
      </c>
      <c r="P10" s="264">
        <f t="shared" si="2"/>
        <v>0</v>
      </c>
      <c r="Q10" s="264">
        <f t="shared" si="3"/>
        <v>12</v>
      </c>
      <c r="R10" s="270">
        <f t="shared" si="4"/>
        <v>0</v>
      </c>
    </row>
    <row r="11" spans="1:18" s="262" customFormat="1">
      <c r="A11" s="421"/>
      <c r="B11" s="421">
        <v>2200</v>
      </c>
      <c r="C11" s="421">
        <v>310045</v>
      </c>
      <c r="D11" s="421">
        <v>10</v>
      </c>
      <c r="E11" s="499">
        <v>112202</v>
      </c>
      <c r="F11" s="500" t="s">
        <v>2174</v>
      </c>
      <c r="G11" s="501" t="s">
        <v>796</v>
      </c>
      <c r="H11" s="500" t="s">
        <v>2174</v>
      </c>
      <c r="I11" s="265" t="s">
        <v>2277</v>
      </c>
      <c r="J11" s="266" t="s">
        <v>119</v>
      </c>
      <c r="K11" s="530">
        <f t="shared" si="0"/>
        <v>0</v>
      </c>
      <c r="L11" s="531">
        <f t="shared" si="1"/>
        <v>353</v>
      </c>
      <c r="M11" s="268">
        <f>'CCB Aging schedule'!D12</f>
        <v>113</v>
      </c>
      <c r="N11" s="269"/>
      <c r="O11" s="264">
        <f>SUMIF('CCB Aging schedule'!$D$8:$D$106,JE!M11,'CCB Aging schedule'!$V$8:$V$106)</f>
        <v>353</v>
      </c>
      <c r="P11" s="264">
        <f t="shared" si="2"/>
        <v>0</v>
      </c>
      <c r="Q11" s="264">
        <f t="shared" si="3"/>
        <v>353</v>
      </c>
      <c r="R11" s="270">
        <f t="shared" si="4"/>
        <v>0</v>
      </c>
    </row>
    <row r="12" spans="1:18" s="262" customFormat="1">
      <c r="A12" s="421"/>
      <c r="B12" s="421">
        <v>2200</v>
      </c>
      <c r="C12" s="421">
        <v>310050</v>
      </c>
      <c r="D12" s="421">
        <v>10</v>
      </c>
      <c r="E12" s="499">
        <v>112202</v>
      </c>
      <c r="F12" s="500" t="s">
        <v>2174</v>
      </c>
      <c r="G12" s="501" t="s">
        <v>796</v>
      </c>
      <c r="H12" s="500" t="s">
        <v>2174</v>
      </c>
      <c r="I12" s="265" t="s">
        <v>2277</v>
      </c>
      <c r="J12" s="266" t="s">
        <v>119</v>
      </c>
      <c r="K12" s="530">
        <f t="shared" si="0"/>
        <v>176</v>
      </c>
      <c r="L12" s="531">
        <f t="shared" si="1"/>
        <v>0</v>
      </c>
      <c r="M12" s="268">
        <f>'CCB Aging schedule'!D13</f>
        <v>114</v>
      </c>
      <c r="N12" s="269"/>
      <c r="O12" s="264">
        <f>SUMIF('CCB Aging schedule'!$D$8:$D$106,JE!M12,'CCB Aging schedule'!$V$8:$V$106)</f>
        <v>-176</v>
      </c>
      <c r="P12" s="264">
        <f t="shared" si="2"/>
        <v>176</v>
      </c>
      <c r="Q12" s="264">
        <f t="shared" si="3"/>
        <v>0</v>
      </c>
      <c r="R12" s="270">
        <f t="shared" si="4"/>
        <v>0</v>
      </c>
    </row>
    <row r="13" spans="1:18" s="262" customFormat="1">
      <c r="A13" s="421"/>
      <c r="B13" s="421">
        <v>2200</v>
      </c>
      <c r="C13" s="421">
        <v>310055</v>
      </c>
      <c r="D13" s="421">
        <v>10</v>
      </c>
      <c r="E13" s="499">
        <v>112202</v>
      </c>
      <c r="F13" s="500" t="s">
        <v>2174</v>
      </c>
      <c r="G13" s="501" t="s">
        <v>796</v>
      </c>
      <c r="H13" s="500" t="s">
        <v>2174</v>
      </c>
      <c r="I13" s="265" t="s">
        <v>2277</v>
      </c>
      <c r="J13" s="266" t="s">
        <v>119</v>
      </c>
      <c r="K13" s="530">
        <f t="shared" si="0"/>
        <v>0</v>
      </c>
      <c r="L13" s="531">
        <f t="shared" si="1"/>
        <v>5</v>
      </c>
      <c r="M13" s="268">
        <f>'CCB Aging schedule'!D14</f>
        <v>117</v>
      </c>
      <c r="N13" s="269"/>
      <c r="O13" s="264">
        <f>SUMIF('CCB Aging schedule'!$D$8:$D$106,JE!M13,'CCB Aging schedule'!$V$8:$V$106)</f>
        <v>5</v>
      </c>
      <c r="P13" s="264">
        <f t="shared" si="2"/>
        <v>0</v>
      </c>
      <c r="Q13" s="264">
        <f t="shared" si="3"/>
        <v>5</v>
      </c>
      <c r="R13" s="270">
        <f t="shared" si="4"/>
        <v>0</v>
      </c>
    </row>
    <row r="14" spans="1:18" s="262" customFormat="1">
      <c r="A14" s="421"/>
      <c r="B14" s="421">
        <v>2200</v>
      </c>
      <c r="C14" s="421">
        <v>310235</v>
      </c>
      <c r="D14" s="421">
        <v>97</v>
      </c>
      <c r="E14" s="499">
        <v>112202</v>
      </c>
      <c r="F14" s="500" t="s">
        <v>2174</v>
      </c>
      <c r="G14" s="501" t="s">
        <v>796</v>
      </c>
      <c r="H14" s="500" t="s">
        <v>2174</v>
      </c>
      <c r="I14" s="265" t="s">
        <v>2277</v>
      </c>
      <c r="J14" s="266" t="s">
        <v>119</v>
      </c>
      <c r="K14" s="530">
        <f t="shared" si="0"/>
        <v>0</v>
      </c>
      <c r="L14" s="531">
        <f t="shared" si="1"/>
        <v>292</v>
      </c>
      <c r="M14" s="268">
        <f>'CCB Aging schedule'!D15</f>
        <v>118</v>
      </c>
      <c r="N14" s="269"/>
      <c r="O14" s="264">
        <f>SUMIF('CCB Aging schedule'!$D$8:$D$106,JE!M14,'CCB Aging schedule'!$V$8:$V$106)</f>
        <v>292</v>
      </c>
      <c r="P14" s="264">
        <f t="shared" si="2"/>
        <v>0</v>
      </c>
      <c r="Q14" s="264">
        <f t="shared" si="3"/>
        <v>292</v>
      </c>
      <c r="R14" s="270">
        <f t="shared" si="4"/>
        <v>0</v>
      </c>
    </row>
    <row r="15" spans="1:18" s="262" customFormat="1">
      <c r="A15" s="421"/>
      <c r="B15" s="421">
        <v>2200</v>
      </c>
      <c r="C15" s="421">
        <v>310240</v>
      </c>
      <c r="D15" s="421">
        <v>97</v>
      </c>
      <c r="E15" s="499">
        <v>112202</v>
      </c>
      <c r="F15" s="500" t="s">
        <v>2174</v>
      </c>
      <c r="G15" s="501" t="s">
        <v>796</v>
      </c>
      <c r="H15" s="500" t="s">
        <v>2174</v>
      </c>
      <c r="I15" s="265" t="s">
        <v>2277</v>
      </c>
      <c r="J15" s="266" t="s">
        <v>119</v>
      </c>
      <c r="K15" s="530">
        <f t="shared" si="0"/>
        <v>1343</v>
      </c>
      <c r="L15" s="531">
        <f t="shared" si="1"/>
        <v>0</v>
      </c>
      <c r="M15" s="268">
        <f>'CCB Aging schedule'!D16</f>
        <v>119</v>
      </c>
      <c r="N15" s="269"/>
      <c r="O15" s="264">
        <f>SUMIF('CCB Aging schedule'!$D$8:$D$106,JE!M15,'CCB Aging schedule'!$V$8:$V$106)</f>
        <v>-1343</v>
      </c>
      <c r="P15" s="264">
        <f t="shared" si="2"/>
        <v>1343</v>
      </c>
      <c r="Q15" s="264">
        <f t="shared" si="3"/>
        <v>0</v>
      </c>
      <c r="R15" s="270">
        <f t="shared" si="4"/>
        <v>0</v>
      </c>
    </row>
    <row r="16" spans="1:18" s="262" customFormat="1">
      <c r="A16" s="421"/>
      <c r="B16" s="421">
        <v>2200</v>
      </c>
      <c r="C16" s="421">
        <v>310090</v>
      </c>
      <c r="D16" s="421">
        <v>10</v>
      </c>
      <c r="E16" s="499">
        <v>112202</v>
      </c>
      <c r="F16" s="500" t="s">
        <v>2174</v>
      </c>
      <c r="G16" s="501" t="s">
        <v>796</v>
      </c>
      <c r="H16" s="500" t="s">
        <v>2174</v>
      </c>
      <c r="I16" s="265" t="s">
        <v>2277</v>
      </c>
      <c r="J16" s="266" t="s">
        <v>119</v>
      </c>
      <c r="K16" s="530">
        <f t="shared" si="0"/>
        <v>187</v>
      </c>
      <c r="L16" s="531">
        <f t="shared" si="1"/>
        <v>0</v>
      </c>
      <c r="M16" s="268">
        <f>'CCB Aging schedule'!D17</f>
        <v>120</v>
      </c>
      <c r="N16" s="269"/>
      <c r="O16" s="264">
        <f>SUMIF('CCB Aging schedule'!$D$8:$D$106,JE!M16,'CCB Aging schedule'!$V$8:$V$106)</f>
        <v>-187</v>
      </c>
      <c r="P16" s="264">
        <f t="shared" si="2"/>
        <v>187</v>
      </c>
      <c r="Q16" s="264">
        <f t="shared" si="3"/>
        <v>0</v>
      </c>
      <c r="R16" s="270">
        <f t="shared" si="4"/>
        <v>0</v>
      </c>
    </row>
    <row r="17" spans="1:18" s="262" customFormat="1">
      <c r="A17" s="421"/>
      <c r="B17" s="421">
        <v>2200</v>
      </c>
      <c r="C17" s="421">
        <v>310095</v>
      </c>
      <c r="D17" s="421">
        <v>10</v>
      </c>
      <c r="E17" s="499">
        <v>112202</v>
      </c>
      <c r="F17" s="500" t="s">
        <v>2174</v>
      </c>
      <c r="G17" s="501" t="s">
        <v>796</v>
      </c>
      <c r="H17" s="500" t="s">
        <v>2174</v>
      </c>
      <c r="I17" s="265" t="s">
        <v>2277</v>
      </c>
      <c r="J17" s="266" t="s">
        <v>119</v>
      </c>
      <c r="K17" s="530">
        <f t="shared" si="0"/>
        <v>766</v>
      </c>
      <c r="L17" s="531">
        <f t="shared" si="1"/>
        <v>0</v>
      </c>
      <c r="M17" s="268">
        <f>'CCB Aging schedule'!D18</f>
        <v>121</v>
      </c>
      <c r="N17" s="269"/>
      <c r="O17" s="264">
        <f>SUMIF('CCB Aging schedule'!$D$8:$D$106,JE!M17,'CCB Aging schedule'!$V$8:$V$106)</f>
        <v>-766</v>
      </c>
      <c r="P17" s="264">
        <f t="shared" si="2"/>
        <v>766</v>
      </c>
      <c r="Q17" s="264">
        <f t="shared" si="3"/>
        <v>0</v>
      </c>
      <c r="R17" s="270">
        <f t="shared" si="4"/>
        <v>0</v>
      </c>
    </row>
    <row r="18" spans="1:18" s="262" customFormat="1">
      <c r="A18" s="421"/>
      <c r="B18" s="421">
        <v>2200</v>
      </c>
      <c r="C18" s="421">
        <v>310100</v>
      </c>
      <c r="D18" s="421">
        <v>10</v>
      </c>
      <c r="E18" s="499">
        <v>112202</v>
      </c>
      <c r="F18" s="500" t="s">
        <v>2174</v>
      </c>
      <c r="G18" s="501" t="s">
        <v>796</v>
      </c>
      <c r="H18" s="500" t="s">
        <v>2174</v>
      </c>
      <c r="I18" s="265" t="s">
        <v>2277</v>
      </c>
      <c r="J18" s="266" t="s">
        <v>119</v>
      </c>
      <c r="K18" s="530">
        <f t="shared" si="0"/>
        <v>0</v>
      </c>
      <c r="L18" s="531">
        <f t="shared" si="1"/>
        <v>105</v>
      </c>
      <c r="M18" s="268">
        <f>'CCB Aging schedule'!D20</f>
        <v>122</v>
      </c>
      <c r="N18" s="269"/>
      <c r="O18" s="264">
        <f>SUMIF('CCB Aging schedule'!$D$8:$D$106,JE!M18,'CCB Aging schedule'!$V$8:$V$106)</f>
        <v>105</v>
      </c>
      <c r="P18" s="264">
        <f t="shared" si="2"/>
        <v>0</v>
      </c>
      <c r="Q18" s="264">
        <f t="shared" si="3"/>
        <v>105</v>
      </c>
      <c r="R18" s="270">
        <f t="shared" si="4"/>
        <v>0</v>
      </c>
    </row>
    <row r="19" spans="1:18" s="262" customFormat="1">
      <c r="A19" s="421"/>
      <c r="B19" s="421">
        <v>2200</v>
      </c>
      <c r="C19" s="421">
        <v>310245</v>
      </c>
      <c r="D19" s="421">
        <v>97</v>
      </c>
      <c r="E19" s="499">
        <v>112202</v>
      </c>
      <c r="F19" s="500" t="s">
        <v>2174</v>
      </c>
      <c r="G19" s="501" t="s">
        <v>796</v>
      </c>
      <c r="H19" s="500" t="s">
        <v>2174</v>
      </c>
      <c r="I19" s="265" t="s">
        <v>2277</v>
      </c>
      <c r="J19" s="266" t="s">
        <v>119</v>
      </c>
      <c r="K19" s="530">
        <f t="shared" si="0"/>
        <v>0</v>
      </c>
      <c r="L19" s="531">
        <f t="shared" si="1"/>
        <v>37</v>
      </c>
      <c r="M19" s="268">
        <f>'CCB Aging schedule'!D22</f>
        <v>123</v>
      </c>
      <c r="N19" s="269"/>
      <c r="O19" s="264">
        <f>SUMIF('CCB Aging schedule'!$D$8:$D$106,JE!M19,'CCB Aging schedule'!$V$8:$V$106)</f>
        <v>37</v>
      </c>
      <c r="P19" s="264">
        <f t="shared" si="2"/>
        <v>0</v>
      </c>
      <c r="Q19" s="264">
        <f t="shared" si="3"/>
        <v>37</v>
      </c>
      <c r="R19" s="270">
        <f t="shared" si="4"/>
        <v>0</v>
      </c>
    </row>
    <row r="20" spans="1:18" s="262" customFormat="1">
      <c r="A20" s="421"/>
      <c r="B20" s="421">
        <v>2200</v>
      </c>
      <c r="C20" s="421">
        <v>310120</v>
      </c>
      <c r="D20" s="421">
        <v>10</v>
      </c>
      <c r="E20" s="499">
        <v>112202</v>
      </c>
      <c r="F20" s="500" t="s">
        <v>2174</v>
      </c>
      <c r="G20" s="501" t="s">
        <v>796</v>
      </c>
      <c r="H20" s="500" t="s">
        <v>2174</v>
      </c>
      <c r="I20" s="265" t="s">
        <v>2277</v>
      </c>
      <c r="J20" s="266" t="s">
        <v>119</v>
      </c>
      <c r="K20" s="530">
        <f t="shared" si="0"/>
        <v>411</v>
      </c>
      <c r="L20" s="531">
        <f t="shared" si="1"/>
        <v>0</v>
      </c>
      <c r="M20" s="268">
        <f>'CCB Aging schedule'!D23</f>
        <v>124</v>
      </c>
      <c r="N20" s="269"/>
      <c r="O20" s="264">
        <f>SUMIF('CCB Aging schedule'!$D$8:$D$106,JE!M20,'CCB Aging schedule'!$V$8:$V$106)</f>
        <v>-411</v>
      </c>
      <c r="P20" s="264">
        <f t="shared" si="2"/>
        <v>411</v>
      </c>
      <c r="Q20" s="264">
        <f t="shared" si="3"/>
        <v>0</v>
      </c>
      <c r="R20" s="270">
        <f t="shared" si="4"/>
        <v>0</v>
      </c>
    </row>
    <row r="21" spans="1:18" s="262" customFormat="1">
      <c r="A21" s="421"/>
      <c r="B21" s="421">
        <v>2200</v>
      </c>
      <c r="C21" s="421">
        <v>310125</v>
      </c>
      <c r="D21" s="421">
        <v>10</v>
      </c>
      <c r="E21" s="499">
        <v>112202</v>
      </c>
      <c r="F21" s="500" t="s">
        <v>2174</v>
      </c>
      <c r="G21" s="501" t="s">
        <v>796</v>
      </c>
      <c r="H21" s="500" t="s">
        <v>2174</v>
      </c>
      <c r="I21" s="265" t="s">
        <v>2277</v>
      </c>
      <c r="J21" s="266" t="s">
        <v>119</v>
      </c>
      <c r="K21" s="530">
        <f t="shared" si="0"/>
        <v>226</v>
      </c>
      <c r="L21" s="531">
        <f t="shared" si="1"/>
        <v>0</v>
      </c>
      <c r="M21" s="268">
        <f>'CCB Aging schedule'!D24</f>
        <v>125</v>
      </c>
      <c r="N21" s="269"/>
      <c r="O21" s="264">
        <f>SUMIF('CCB Aging schedule'!$D$8:$D$106,JE!M21,'CCB Aging schedule'!$V$8:$V$106)</f>
        <v>-226</v>
      </c>
      <c r="P21" s="264">
        <f t="shared" si="2"/>
        <v>226</v>
      </c>
      <c r="Q21" s="264">
        <f t="shared" si="3"/>
        <v>0</v>
      </c>
      <c r="R21" s="270">
        <f t="shared" si="4"/>
        <v>0</v>
      </c>
    </row>
    <row r="22" spans="1:18" s="262" customFormat="1">
      <c r="A22" s="421"/>
      <c r="B22" s="421">
        <v>2200</v>
      </c>
      <c r="C22" s="421">
        <v>310130</v>
      </c>
      <c r="D22" s="421">
        <v>10</v>
      </c>
      <c r="E22" s="499">
        <v>112202</v>
      </c>
      <c r="F22" s="500" t="s">
        <v>2174</v>
      </c>
      <c r="G22" s="501" t="s">
        <v>796</v>
      </c>
      <c r="H22" s="500" t="s">
        <v>2174</v>
      </c>
      <c r="I22" s="265" t="s">
        <v>2277</v>
      </c>
      <c r="J22" s="266" t="s">
        <v>119</v>
      </c>
      <c r="K22" s="530">
        <f t="shared" si="0"/>
        <v>0</v>
      </c>
      <c r="L22" s="531">
        <f t="shared" si="1"/>
        <v>1</v>
      </c>
      <c r="M22" s="268">
        <f>'CCB Aging schedule'!D25</f>
        <v>126</v>
      </c>
      <c r="N22" s="269"/>
      <c r="O22" s="264">
        <f>SUMIF('CCB Aging schedule'!$D$8:$D$106,JE!M22,'CCB Aging schedule'!$V$8:$V$106)</f>
        <v>1</v>
      </c>
      <c r="P22" s="264">
        <f t="shared" si="2"/>
        <v>0</v>
      </c>
      <c r="Q22" s="264">
        <f t="shared" si="3"/>
        <v>1</v>
      </c>
      <c r="R22" s="270">
        <f t="shared" si="4"/>
        <v>0</v>
      </c>
    </row>
    <row r="23" spans="1:18" s="262" customFormat="1">
      <c r="A23" s="421"/>
      <c r="B23" s="421">
        <v>2200</v>
      </c>
      <c r="C23" s="421">
        <v>310135</v>
      </c>
      <c r="D23" s="421">
        <v>10</v>
      </c>
      <c r="E23" s="499">
        <v>112202</v>
      </c>
      <c r="F23" s="500" t="s">
        <v>2174</v>
      </c>
      <c r="G23" s="501" t="s">
        <v>796</v>
      </c>
      <c r="H23" s="500" t="s">
        <v>2174</v>
      </c>
      <c r="I23" s="265" t="s">
        <v>2277</v>
      </c>
      <c r="J23" s="266" t="s">
        <v>119</v>
      </c>
      <c r="K23" s="530">
        <f t="shared" si="0"/>
        <v>49</v>
      </c>
      <c r="L23" s="531">
        <f t="shared" si="1"/>
        <v>0</v>
      </c>
      <c r="M23" s="268">
        <f>'CCB Aging schedule'!D26</f>
        <v>127</v>
      </c>
      <c r="N23" s="269"/>
      <c r="O23" s="264">
        <f>SUMIF('CCB Aging schedule'!$D$8:$D$106,JE!M23,'CCB Aging schedule'!$V$8:$V$106)</f>
        <v>-49</v>
      </c>
      <c r="P23" s="264">
        <f t="shared" si="2"/>
        <v>49</v>
      </c>
      <c r="Q23" s="264">
        <f t="shared" si="3"/>
        <v>0</v>
      </c>
      <c r="R23" s="270">
        <f t="shared" si="4"/>
        <v>0</v>
      </c>
    </row>
    <row r="24" spans="1:18" s="262" customFormat="1">
      <c r="A24" s="421"/>
      <c r="B24" s="421">
        <v>2200</v>
      </c>
      <c r="C24" s="421">
        <v>310140</v>
      </c>
      <c r="D24" s="421">
        <v>10</v>
      </c>
      <c r="E24" s="499">
        <v>112202</v>
      </c>
      <c r="F24" s="500" t="s">
        <v>2174</v>
      </c>
      <c r="G24" s="501" t="s">
        <v>796</v>
      </c>
      <c r="H24" s="500" t="s">
        <v>2174</v>
      </c>
      <c r="I24" s="265" t="s">
        <v>2277</v>
      </c>
      <c r="J24" s="266" t="s">
        <v>119</v>
      </c>
      <c r="K24" s="530">
        <f t="shared" si="0"/>
        <v>658</v>
      </c>
      <c r="L24" s="531">
        <f t="shared" si="1"/>
        <v>0</v>
      </c>
      <c r="M24" s="268">
        <f>'CCB Aging schedule'!D27</f>
        <v>128</v>
      </c>
      <c r="N24" s="269"/>
      <c r="O24" s="264">
        <f>SUMIF('CCB Aging schedule'!$D$8:$D$106,JE!M24,'CCB Aging schedule'!$V$8:$V$106)</f>
        <v>-658</v>
      </c>
      <c r="P24" s="264">
        <f t="shared" si="2"/>
        <v>658</v>
      </c>
      <c r="Q24" s="264">
        <f t="shared" si="3"/>
        <v>0</v>
      </c>
      <c r="R24" s="270">
        <f t="shared" si="4"/>
        <v>0</v>
      </c>
    </row>
    <row r="25" spans="1:18" s="262" customFormat="1">
      <c r="A25" s="421"/>
      <c r="B25" s="421">
        <v>2200</v>
      </c>
      <c r="C25" s="421">
        <v>310145</v>
      </c>
      <c r="D25" s="421">
        <v>10</v>
      </c>
      <c r="E25" s="499">
        <v>112202</v>
      </c>
      <c r="F25" s="500" t="s">
        <v>2174</v>
      </c>
      <c r="G25" s="501" t="s">
        <v>796</v>
      </c>
      <c r="H25" s="500" t="s">
        <v>2174</v>
      </c>
      <c r="I25" s="265" t="s">
        <v>2277</v>
      </c>
      <c r="J25" s="266" t="s">
        <v>119</v>
      </c>
      <c r="K25" s="530">
        <f t="shared" si="0"/>
        <v>39</v>
      </c>
      <c r="L25" s="531">
        <f t="shared" si="1"/>
        <v>0</v>
      </c>
      <c r="M25" s="268">
        <f>'CCB Aging schedule'!D28</f>
        <v>129</v>
      </c>
      <c r="N25" s="269"/>
      <c r="O25" s="264">
        <f>SUMIF('CCB Aging schedule'!$D$8:$D$106,JE!M25,'CCB Aging schedule'!$V$8:$V$106)</f>
        <v>-39</v>
      </c>
      <c r="P25" s="264">
        <f t="shared" si="2"/>
        <v>39</v>
      </c>
      <c r="Q25" s="264">
        <f t="shared" si="3"/>
        <v>0</v>
      </c>
      <c r="R25" s="270">
        <f t="shared" si="4"/>
        <v>0</v>
      </c>
    </row>
    <row r="26" spans="1:18" s="262" customFormat="1">
      <c r="A26" s="421"/>
      <c r="B26" s="421">
        <v>2200</v>
      </c>
      <c r="C26" s="421">
        <v>310150</v>
      </c>
      <c r="D26" s="421">
        <v>15</v>
      </c>
      <c r="E26" s="499">
        <v>112202</v>
      </c>
      <c r="F26" s="500" t="s">
        <v>2174</v>
      </c>
      <c r="G26" s="501" t="s">
        <v>796</v>
      </c>
      <c r="H26" s="500" t="s">
        <v>2174</v>
      </c>
      <c r="I26" s="265" t="s">
        <v>2277</v>
      </c>
      <c r="J26" s="266" t="s">
        <v>119</v>
      </c>
      <c r="K26" s="530">
        <f t="shared" si="0"/>
        <v>0</v>
      </c>
      <c r="L26" s="531">
        <f t="shared" si="1"/>
        <v>219</v>
      </c>
      <c r="M26" s="268">
        <f>'CCB Aging schedule'!D29</f>
        <v>130</v>
      </c>
      <c r="N26" s="269"/>
      <c r="O26" s="264">
        <f>SUMIF('CCB Aging schedule'!$D$8:$D$106,JE!M26,'CCB Aging schedule'!$V$8:$V$106)</f>
        <v>219</v>
      </c>
      <c r="P26" s="264">
        <f t="shared" si="2"/>
        <v>0</v>
      </c>
      <c r="Q26" s="264">
        <f t="shared" si="3"/>
        <v>219</v>
      </c>
      <c r="R26" s="270">
        <f t="shared" si="4"/>
        <v>0</v>
      </c>
    </row>
    <row r="27" spans="1:18" s="262" customFormat="1">
      <c r="A27" s="421"/>
      <c r="B27" s="421">
        <v>2200</v>
      </c>
      <c r="C27" s="421">
        <v>310250</v>
      </c>
      <c r="D27" s="421">
        <v>97</v>
      </c>
      <c r="E27" s="499">
        <v>112202</v>
      </c>
      <c r="F27" s="500" t="s">
        <v>2174</v>
      </c>
      <c r="G27" s="501" t="s">
        <v>796</v>
      </c>
      <c r="H27" s="500" t="s">
        <v>2174</v>
      </c>
      <c r="I27" s="265" t="s">
        <v>2277</v>
      </c>
      <c r="J27" s="266" t="s">
        <v>119</v>
      </c>
      <c r="K27" s="530">
        <f t="shared" si="0"/>
        <v>1</v>
      </c>
      <c r="L27" s="531">
        <f t="shared" si="1"/>
        <v>0</v>
      </c>
      <c r="M27" s="268">
        <f>'CCB Aging schedule'!D30</f>
        <v>131</v>
      </c>
      <c r="N27" s="269"/>
      <c r="O27" s="264">
        <f>SUMIF('CCB Aging schedule'!$D$8:$D$106,JE!M27,'CCB Aging schedule'!$V$8:$V$106)</f>
        <v>-1</v>
      </c>
      <c r="P27" s="264">
        <f t="shared" si="2"/>
        <v>1</v>
      </c>
      <c r="Q27" s="264">
        <f t="shared" si="3"/>
        <v>0</v>
      </c>
      <c r="R27" s="270">
        <f t="shared" si="4"/>
        <v>0</v>
      </c>
    </row>
    <row r="28" spans="1:18" s="262" customFormat="1">
      <c r="A28" s="421"/>
      <c r="B28" s="421">
        <v>2200</v>
      </c>
      <c r="C28" s="421">
        <v>310170</v>
      </c>
      <c r="D28" s="421">
        <v>15</v>
      </c>
      <c r="E28" s="499">
        <v>112202</v>
      </c>
      <c r="F28" s="500" t="s">
        <v>2174</v>
      </c>
      <c r="G28" s="501" t="s">
        <v>796</v>
      </c>
      <c r="H28" s="500" t="s">
        <v>2174</v>
      </c>
      <c r="I28" s="265" t="s">
        <v>2277</v>
      </c>
      <c r="J28" s="266" t="s">
        <v>119</v>
      </c>
      <c r="K28" s="530">
        <f t="shared" si="0"/>
        <v>0</v>
      </c>
      <c r="L28" s="531">
        <f t="shared" si="1"/>
        <v>18</v>
      </c>
      <c r="M28" s="268">
        <f>'CCB Aging schedule'!D31</f>
        <v>132</v>
      </c>
      <c r="N28" s="269"/>
      <c r="O28" s="264">
        <f>SUMIF('CCB Aging schedule'!$D$8:$D$106,JE!M28,'CCB Aging schedule'!$V$8:$V$106)</f>
        <v>18</v>
      </c>
      <c r="P28" s="264">
        <f t="shared" si="2"/>
        <v>0</v>
      </c>
      <c r="Q28" s="264">
        <f t="shared" si="3"/>
        <v>18</v>
      </c>
      <c r="R28" s="270">
        <f t="shared" si="4"/>
        <v>0</v>
      </c>
    </row>
    <row r="29" spans="1:18" s="262" customFormat="1">
      <c r="A29" s="421"/>
      <c r="B29" s="421">
        <v>2200</v>
      </c>
      <c r="C29" s="421">
        <v>310300</v>
      </c>
      <c r="D29" s="421">
        <v>97</v>
      </c>
      <c r="E29" s="499">
        <v>112202</v>
      </c>
      <c r="F29" s="500" t="s">
        <v>2174</v>
      </c>
      <c r="G29" s="501" t="s">
        <v>796</v>
      </c>
      <c r="H29" s="500" t="s">
        <v>2174</v>
      </c>
      <c r="I29" s="265" t="s">
        <v>2277</v>
      </c>
      <c r="J29" s="266" t="s">
        <v>119</v>
      </c>
      <c r="K29" s="530">
        <f t="shared" si="0"/>
        <v>807</v>
      </c>
      <c r="L29" s="531">
        <f t="shared" si="1"/>
        <v>0</v>
      </c>
      <c r="M29" s="268">
        <f>'CCB Aging schedule'!D32</f>
        <v>133</v>
      </c>
      <c r="N29" s="269"/>
      <c r="O29" s="264">
        <f>SUMIF('CCB Aging schedule'!$D$8:$D$106,JE!M29,'CCB Aging schedule'!$V$8:$V$106)</f>
        <v>-807</v>
      </c>
      <c r="P29" s="264">
        <f t="shared" si="2"/>
        <v>807</v>
      </c>
      <c r="Q29" s="264">
        <f t="shared" si="3"/>
        <v>0</v>
      </c>
      <c r="R29" s="270">
        <f t="shared" si="4"/>
        <v>0</v>
      </c>
    </row>
    <row r="30" spans="1:18" s="262" customFormat="1">
      <c r="A30" s="421"/>
      <c r="B30" s="421">
        <v>2200</v>
      </c>
      <c r="C30" s="421">
        <v>310305</v>
      </c>
      <c r="D30" s="421">
        <v>97</v>
      </c>
      <c r="E30" s="499">
        <v>112202</v>
      </c>
      <c r="F30" s="500" t="s">
        <v>2174</v>
      </c>
      <c r="G30" s="501" t="s">
        <v>796</v>
      </c>
      <c r="H30" s="500" t="s">
        <v>2174</v>
      </c>
      <c r="I30" s="265" t="s">
        <v>2277</v>
      </c>
      <c r="J30" s="266" t="s">
        <v>119</v>
      </c>
      <c r="K30" s="530">
        <f t="shared" si="0"/>
        <v>0</v>
      </c>
      <c r="L30" s="531">
        <f t="shared" si="1"/>
        <v>16</v>
      </c>
      <c r="M30" s="268">
        <f>'CCB Aging schedule'!D33</f>
        <v>134</v>
      </c>
      <c r="N30" s="269"/>
      <c r="O30" s="264">
        <f>SUMIF('CCB Aging schedule'!$D$8:$D$106,JE!M30,'CCB Aging schedule'!$V$8:$V$106)</f>
        <v>16</v>
      </c>
      <c r="P30" s="264">
        <f t="shared" si="2"/>
        <v>0</v>
      </c>
      <c r="Q30" s="264">
        <f t="shared" si="3"/>
        <v>16</v>
      </c>
      <c r="R30" s="270">
        <f t="shared" si="4"/>
        <v>0</v>
      </c>
    </row>
    <row r="31" spans="1:18" s="262" customFormat="1">
      <c r="A31" s="421"/>
      <c r="B31" s="421">
        <v>2200</v>
      </c>
      <c r="C31" s="421">
        <v>310310</v>
      </c>
      <c r="D31" s="421">
        <v>97</v>
      </c>
      <c r="E31" s="499">
        <v>112202</v>
      </c>
      <c r="F31" s="500" t="s">
        <v>2174</v>
      </c>
      <c r="G31" s="501" t="s">
        <v>796</v>
      </c>
      <c r="H31" s="500" t="s">
        <v>2174</v>
      </c>
      <c r="I31" s="265" t="s">
        <v>2277</v>
      </c>
      <c r="J31" s="266" t="s">
        <v>119</v>
      </c>
      <c r="K31" s="530">
        <f t="shared" si="0"/>
        <v>0</v>
      </c>
      <c r="L31" s="531">
        <f t="shared" si="1"/>
        <v>2653</v>
      </c>
      <c r="M31" s="268">
        <f>'CCB Aging schedule'!D34</f>
        <v>136</v>
      </c>
      <c r="N31" s="269"/>
      <c r="O31" s="264">
        <f>SUMIF('CCB Aging schedule'!$D$8:$D$106,JE!M31,'CCB Aging schedule'!$V$8:$V$106)</f>
        <v>2653</v>
      </c>
      <c r="P31" s="264">
        <f t="shared" si="2"/>
        <v>0</v>
      </c>
      <c r="Q31" s="264">
        <f t="shared" si="3"/>
        <v>2653</v>
      </c>
      <c r="R31" s="270">
        <f t="shared" si="4"/>
        <v>0</v>
      </c>
    </row>
    <row r="32" spans="1:18" s="262" customFormat="1">
      <c r="A32" s="421"/>
      <c r="B32" s="421">
        <v>2200</v>
      </c>
      <c r="C32" s="421">
        <v>310325</v>
      </c>
      <c r="D32" s="528" t="s">
        <v>811</v>
      </c>
      <c r="E32" s="499">
        <v>112202</v>
      </c>
      <c r="F32" s="500" t="s">
        <v>2174</v>
      </c>
      <c r="G32" s="501" t="s">
        <v>796</v>
      </c>
      <c r="H32" s="500" t="s">
        <v>2174</v>
      </c>
      <c r="I32" s="265" t="s">
        <v>2277</v>
      </c>
      <c r="J32" s="266" t="s">
        <v>119</v>
      </c>
      <c r="K32" s="530">
        <f t="shared" ref="K32" si="5">IF(O32&lt;0,O32*-1,0)</f>
        <v>0</v>
      </c>
      <c r="L32" s="531">
        <f t="shared" ref="L32" si="6">IF(O32&gt;0,O32,0)</f>
        <v>25</v>
      </c>
      <c r="M32" s="268">
        <v>137</v>
      </c>
      <c r="N32" s="269"/>
      <c r="O32" s="264">
        <f>SUMIF('CCB Aging schedule'!$D$8:$D$106,JE!M32,'CCB Aging schedule'!$V$8:$V$106)</f>
        <v>25</v>
      </c>
      <c r="P32" s="264">
        <f t="shared" ref="P32" si="7">IF(O32&gt;0,0,-O32)</f>
        <v>0</v>
      </c>
      <c r="Q32" s="264">
        <f t="shared" ref="Q32" si="8">O32+P32</f>
        <v>25</v>
      </c>
      <c r="R32" s="270">
        <f t="shared" ref="R32" si="9">K32+L32-P32-Q32</f>
        <v>0</v>
      </c>
    </row>
    <row r="33" spans="1:18" s="262" customFormat="1">
      <c r="A33" s="421"/>
      <c r="B33" s="421">
        <v>2200</v>
      </c>
      <c r="C33" s="421">
        <v>310330</v>
      </c>
      <c r="D33" s="528">
        <v>10</v>
      </c>
      <c r="E33" s="499">
        <v>112202</v>
      </c>
      <c r="F33" s="500" t="s">
        <v>2174</v>
      </c>
      <c r="G33" s="501" t="s">
        <v>796</v>
      </c>
      <c r="H33" s="500" t="s">
        <v>2174</v>
      </c>
      <c r="I33" s="265" t="s">
        <v>2277</v>
      </c>
      <c r="J33" s="266" t="s">
        <v>119</v>
      </c>
      <c r="K33" s="530">
        <f t="shared" ref="K33" si="10">IF(O33&lt;0,O33*-1,0)</f>
        <v>15</v>
      </c>
      <c r="L33" s="531">
        <f t="shared" ref="L33" si="11">IF(O33&gt;0,O33,0)</f>
        <v>0</v>
      </c>
      <c r="M33" s="268">
        <v>138</v>
      </c>
      <c r="N33" s="269"/>
      <c r="O33" s="264">
        <f>SUMIF('CCB Aging schedule'!$D$8:$D$106,JE!M33,'CCB Aging schedule'!$V$8:$V$106)</f>
        <v>-15</v>
      </c>
      <c r="P33" s="264">
        <f t="shared" ref="P33" si="12">IF(O33&gt;0,0,-O33)</f>
        <v>15</v>
      </c>
      <c r="Q33" s="264">
        <f t="shared" ref="Q33" si="13">O33+P33</f>
        <v>0</v>
      </c>
      <c r="R33" s="270">
        <f t="shared" ref="R33" si="14">K33+L33-P33-Q33</f>
        <v>0</v>
      </c>
    </row>
    <row r="34" spans="1:18">
      <c r="A34" s="421"/>
      <c r="B34" s="421">
        <v>2205</v>
      </c>
      <c r="C34" s="421">
        <v>311045</v>
      </c>
      <c r="D34" s="421">
        <v>97</v>
      </c>
      <c r="E34" s="499">
        <v>112202</v>
      </c>
      <c r="F34" s="500" t="s">
        <v>2174</v>
      </c>
      <c r="G34" s="501" t="s">
        <v>796</v>
      </c>
      <c r="H34" s="500" t="s">
        <v>2174</v>
      </c>
      <c r="I34" s="265" t="s">
        <v>2277</v>
      </c>
      <c r="J34" s="266" t="s">
        <v>119</v>
      </c>
      <c r="K34" s="530">
        <f t="shared" si="0"/>
        <v>0</v>
      </c>
      <c r="L34" s="531">
        <f t="shared" si="1"/>
        <v>1393</v>
      </c>
      <c r="M34" s="268">
        <f>'CCB Aging schedule'!D37</f>
        <v>150</v>
      </c>
      <c r="N34" s="269"/>
      <c r="O34" s="264">
        <f>SUMIF('CCB Aging schedule'!$D$8:$D$106,JE!M34,'CCB Aging schedule'!$V$8:$V$106)</f>
        <v>1393</v>
      </c>
      <c r="P34" s="264">
        <f t="shared" si="2"/>
        <v>0</v>
      </c>
      <c r="Q34" s="264">
        <f t="shared" si="3"/>
        <v>1393</v>
      </c>
      <c r="R34" s="270">
        <f t="shared" si="4"/>
        <v>0</v>
      </c>
    </row>
    <row r="35" spans="1:18">
      <c r="A35" s="421"/>
      <c r="B35" s="421">
        <v>2205</v>
      </c>
      <c r="C35" s="421">
        <v>311050</v>
      </c>
      <c r="D35" s="421">
        <v>97</v>
      </c>
      <c r="E35" s="499">
        <v>112202</v>
      </c>
      <c r="F35" s="500" t="s">
        <v>2174</v>
      </c>
      <c r="G35" s="501" t="s">
        <v>796</v>
      </c>
      <c r="H35" s="500" t="s">
        <v>2174</v>
      </c>
      <c r="I35" s="265" t="s">
        <v>2277</v>
      </c>
      <c r="J35" s="266" t="s">
        <v>119</v>
      </c>
      <c r="K35" s="530">
        <f t="shared" si="0"/>
        <v>0</v>
      </c>
      <c r="L35" s="531">
        <f t="shared" si="1"/>
        <v>2203</v>
      </c>
      <c r="M35" s="268">
        <f>'CCB Aging schedule'!D38</f>
        <v>151</v>
      </c>
      <c r="N35" s="269"/>
      <c r="O35" s="264">
        <f>SUMIF('CCB Aging schedule'!$D$8:$D$106,JE!M35,'CCB Aging schedule'!$V$8:$V$106)</f>
        <v>2203</v>
      </c>
      <c r="P35" s="264">
        <f t="shared" si="2"/>
        <v>0</v>
      </c>
      <c r="Q35" s="264">
        <f t="shared" si="3"/>
        <v>2203</v>
      </c>
      <c r="R35" s="270">
        <f t="shared" si="4"/>
        <v>0</v>
      </c>
    </row>
    <row r="36" spans="1:18">
      <c r="A36" s="421"/>
      <c r="B36" s="421">
        <v>2205</v>
      </c>
      <c r="C36" s="421">
        <v>311040</v>
      </c>
      <c r="D36" s="421">
        <v>10</v>
      </c>
      <c r="E36" s="499">
        <v>112202</v>
      </c>
      <c r="F36" s="500" t="s">
        <v>2174</v>
      </c>
      <c r="G36" s="501" t="s">
        <v>796</v>
      </c>
      <c r="H36" s="500" t="s">
        <v>2174</v>
      </c>
      <c r="I36" s="265" t="s">
        <v>2277</v>
      </c>
      <c r="J36" s="266" t="s">
        <v>119</v>
      </c>
      <c r="K36" s="530">
        <f t="shared" si="0"/>
        <v>0</v>
      </c>
      <c r="L36" s="531">
        <f t="shared" si="1"/>
        <v>1470</v>
      </c>
      <c r="M36" s="268">
        <f>'CCB Aging schedule'!D39</f>
        <v>152</v>
      </c>
      <c r="N36" s="269"/>
      <c r="O36" s="264">
        <f>SUMIF('CCB Aging schedule'!$D$8:$D$106,JE!M36,'CCB Aging schedule'!$V$8:$V$106)</f>
        <v>1470</v>
      </c>
      <c r="P36" s="264">
        <f t="shared" si="2"/>
        <v>0</v>
      </c>
      <c r="Q36" s="264">
        <f t="shared" si="3"/>
        <v>1470</v>
      </c>
      <c r="R36" s="270">
        <f t="shared" si="4"/>
        <v>0</v>
      </c>
    </row>
    <row r="37" spans="1:18">
      <c r="A37" s="421"/>
      <c r="B37" s="421">
        <v>2100</v>
      </c>
      <c r="C37" s="421">
        <v>320003</v>
      </c>
      <c r="D37" s="421">
        <v>15</v>
      </c>
      <c r="E37" s="499">
        <v>112202</v>
      </c>
      <c r="F37" s="500" t="s">
        <v>2174</v>
      </c>
      <c r="G37" s="501" t="s">
        <v>796</v>
      </c>
      <c r="H37" s="500" t="s">
        <v>2174</v>
      </c>
      <c r="I37" s="265" t="s">
        <v>2277</v>
      </c>
      <c r="J37" s="266" t="s">
        <v>119</v>
      </c>
      <c r="K37" s="530">
        <f t="shared" si="0"/>
        <v>0</v>
      </c>
      <c r="L37" s="531">
        <f t="shared" si="1"/>
        <v>40</v>
      </c>
      <c r="M37" s="268">
        <f>'CCB Aging schedule'!D41</f>
        <v>180</v>
      </c>
      <c r="N37" s="269"/>
      <c r="O37" s="264">
        <f>SUMIF('CCB Aging schedule'!$D$8:$D$106,JE!M37,'CCB Aging schedule'!$V$8:$V$106)</f>
        <v>40</v>
      </c>
      <c r="P37" s="264">
        <f t="shared" si="2"/>
        <v>0</v>
      </c>
      <c r="Q37" s="264">
        <f t="shared" si="3"/>
        <v>40</v>
      </c>
      <c r="R37" s="270">
        <f t="shared" si="4"/>
        <v>0</v>
      </c>
    </row>
    <row r="38" spans="1:18">
      <c r="A38" s="421"/>
      <c r="B38" s="421">
        <v>2100</v>
      </c>
      <c r="C38" s="421">
        <v>320233</v>
      </c>
      <c r="D38" s="421">
        <v>97</v>
      </c>
      <c r="E38" s="499">
        <v>112202</v>
      </c>
      <c r="F38" s="500" t="s">
        <v>2174</v>
      </c>
      <c r="G38" s="501" t="s">
        <v>796</v>
      </c>
      <c r="H38" s="500" t="s">
        <v>2174</v>
      </c>
      <c r="I38" s="265" t="s">
        <v>2277</v>
      </c>
      <c r="J38" s="266" t="s">
        <v>119</v>
      </c>
      <c r="K38" s="530">
        <f t="shared" si="0"/>
        <v>0</v>
      </c>
      <c r="L38" s="531">
        <f t="shared" si="1"/>
        <v>15</v>
      </c>
      <c r="M38" s="268">
        <f>'CCB Aging schedule'!D42</f>
        <v>181</v>
      </c>
      <c r="N38" s="269"/>
      <c r="O38" s="264">
        <f>SUMIF('CCB Aging schedule'!$D$8:$D$106,JE!M38,'CCB Aging schedule'!$V$8:$V$106)</f>
        <v>15</v>
      </c>
      <c r="P38" s="264">
        <f t="shared" si="2"/>
        <v>0</v>
      </c>
      <c r="Q38" s="264">
        <f t="shared" si="3"/>
        <v>15</v>
      </c>
      <c r="R38" s="270">
        <f t="shared" si="4"/>
        <v>0</v>
      </c>
    </row>
    <row r="39" spans="1:18">
      <c r="A39" s="421"/>
      <c r="B39" s="421">
        <v>2100</v>
      </c>
      <c r="C39" s="421">
        <v>320234</v>
      </c>
      <c r="D39" s="421">
        <v>97</v>
      </c>
      <c r="E39" s="499">
        <v>112202</v>
      </c>
      <c r="F39" s="500" t="s">
        <v>2174</v>
      </c>
      <c r="G39" s="501" t="s">
        <v>796</v>
      </c>
      <c r="H39" s="500" t="s">
        <v>2174</v>
      </c>
      <c r="I39" s="265" t="s">
        <v>2277</v>
      </c>
      <c r="J39" s="266" t="s">
        <v>119</v>
      </c>
      <c r="K39" s="530">
        <f t="shared" si="0"/>
        <v>245</v>
      </c>
      <c r="L39" s="531">
        <f t="shared" si="1"/>
        <v>0</v>
      </c>
      <c r="M39" s="268">
        <f>'CCB Aging schedule'!D43</f>
        <v>182</v>
      </c>
      <c r="N39" s="269"/>
      <c r="O39" s="264">
        <f>SUMIF('CCB Aging schedule'!$D$8:$D$106,JE!M39,'CCB Aging schedule'!$V$8:$V$106)</f>
        <v>-245</v>
      </c>
      <c r="P39" s="264">
        <f t="shared" si="2"/>
        <v>245</v>
      </c>
      <c r="Q39" s="264">
        <f t="shared" si="3"/>
        <v>0</v>
      </c>
      <c r="R39" s="270">
        <f t="shared" si="4"/>
        <v>0</v>
      </c>
    </row>
    <row r="40" spans="1:18">
      <c r="A40" s="421"/>
      <c r="B40" s="421">
        <v>2100</v>
      </c>
      <c r="C40" s="421">
        <v>320235</v>
      </c>
      <c r="D40" s="421">
        <v>97</v>
      </c>
      <c r="E40" s="499">
        <v>112202</v>
      </c>
      <c r="F40" s="500" t="s">
        <v>2174</v>
      </c>
      <c r="G40" s="501" t="s">
        <v>796</v>
      </c>
      <c r="H40" s="500" t="s">
        <v>2174</v>
      </c>
      <c r="I40" s="265" t="s">
        <v>2277</v>
      </c>
      <c r="J40" s="266" t="s">
        <v>119</v>
      </c>
      <c r="K40" s="530">
        <f t="shared" si="0"/>
        <v>2779</v>
      </c>
      <c r="L40" s="531">
        <f t="shared" si="1"/>
        <v>0</v>
      </c>
      <c r="M40" s="268">
        <f>'CCB Aging schedule'!D45</f>
        <v>183</v>
      </c>
      <c r="N40" s="269"/>
      <c r="O40" s="264">
        <f>SUMIF('CCB Aging schedule'!$D$8:$D$106,JE!M40,'CCB Aging schedule'!$V$8:$V$106)</f>
        <v>-2779</v>
      </c>
      <c r="P40" s="264">
        <f t="shared" si="2"/>
        <v>2779</v>
      </c>
      <c r="Q40" s="264">
        <f t="shared" si="3"/>
        <v>0</v>
      </c>
      <c r="R40" s="270">
        <f t="shared" si="4"/>
        <v>0</v>
      </c>
    </row>
    <row r="41" spans="1:18">
      <c r="A41" s="421"/>
      <c r="B41" s="421">
        <v>2100</v>
      </c>
      <c r="C41" s="421">
        <v>320236</v>
      </c>
      <c r="D41" s="421">
        <v>97</v>
      </c>
      <c r="E41" s="499">
        <v>112202</v>
      </c>
      <c r="F41" s="500" t="s">
        <v>2174</v>
      </c>
      <c r="G41" s="501" t="s">
        <v>796</v>
      </c>
      <c r="H41" s="500" t="s">
        <v>2174</v>
      </c>
      <c r="I41" s="265" t="s">
        <v>2277</v>
      </c>
      <c r="J41" s="266" t="s">
        <v>119</v>
      </c>
      <c r="K41" s="530">
        <f t="shared" si="0"/>
        <v>0</v>
      </c>
      <c r="L41" s="531">
        <f t="shared" si="1"/>
        <v>359</v>
      </c>
      <c r="M41" s="268">
        <f>'CCB Aging schedule'!D47</f>
        <v>187</v>
      </c>
      <c r="N41" s="269"/>
      <c r="O41" s="264">
        <f>SUMIF('CCB Aging schedule'!$D$8:$D$106,JE!M41,'CCB Aging schedule'!$V$8:$V$106)</f>
        <v>359</v>
      </c>
      <c r="P41" s="264">
        <f t="shared" si="2"/>
        <v>0</v>
      </c>
      <c r="Q41" s="264">
        <f t="shared" si="3"/>
        <v>359</v>
      </c>
      <c r="R41" s="270">
        <f t="shared" si="4"/>
        <v>0</v>
      </c>
    </row>
    <row r="42" spans="1:18">
      <c r="A42" s="421"/>
      <c r="B42" s="421">
        <v>2100</v>
      </c>
      <c r="C42" s="421">
        <v>320237</v>
      </c>
      <c r="D42" s="421">
        <v>97</v>
      </c>
      <c r="E42" s="499">
        <v>112202</v>
      </c>
      <c r="F42" s="500" t="s">
        <v>2174</v>
      </c>
      <c r="G42" s="501" t="s">
        <v>796</v>
      </c>
      <c r="H42" s="500" t="s">
        <v>2174</v>
      </c>
      <c r="I42" s="265" t="s">
        <v>2277</v>
      </c>
      <c r="J42" s="266" t="s">
        <v>119</v>
      </c>
      <c r="K42" s="530">
        <f t="shared" si="0"/>
        <v>0</v>
      </c>
      <c r="L42" s="531">
        <f t="shared" si="1"/>
        <v>3239</v>
      </c>
      <c r="M42" s="268">
        <f>'CCB Aging schedule'!D48</f>
        <v>188</v>
      </c>
      <c r="N42" s="269"/>
      <c r="O42" s="264">
        <f>SUMIF('CCB Aging schedule'!$D$8:$D$106,JE!M42,'CCB Aging schedule'!$V$8:$V$106)</f>
        <v>3239</v>
      </c>
      <c r="P42" s="264">
        <f t="shared" si="2"/>
        <v>0</v>
      </c>
      <c r="Q42" s="264">
        <f t="shared" si="3"/>
        <v>3239</v>
      </c>
      <c r="R42" s="270">
        <f t="shared" si="4"/>
        <v>0</v>
      </c>
    </row>
    <row r="43" spans="1:18">
      <c r="A43" s="421"/>
      <c r="B43" s="421">
        <v>2100</v>
      </c>
      <c r="C43" s="421">
        <v>320238</v>
      </c>
      <c r="D43" s="421">
        <v>97</v>
      </c>
      <c r="E43" s="499">
        <v>112202</v>
      </c>
      <c r="F43" s="500" t="s">
        <v>2174</v>
      </c>
      <c r="G43" s="501" t="s">
        <v>796</v>
      </c>
      <c r="H43" s="500" t="s">
        <v>2174</v>
      </c>
      <c r="I43" s="265" t="s">
        <v>2277</v>
      </c>
      <c r="J43" s="266" t="s">
        <v>119</v>
      </c>
      <c r="K43" s="530">
        <f t="shared" si="0"/>
        <v>0</v>
      </c>
      <c r="L43" s="531">
        <f t="shared" si="1"/>
        <v>117</v>
      </c>
      <c r="M43" s="268">
        <f>'CCB Aging schedule'!D51</f>
        <v>191</v>
      </c>
      <c r="N43" s="269"/>
      <c r="O43" s="264">
        <f>SUMIF('CCB Aging schedule'!$D$8:$D$106,JE!M43,'CCB Aging schedule'!$V$8:$V$106)</f>
        <v>117</v>
      </c>
      <c r="P43" s="264">
        <f t="shared" si="2"/>
        <v>0</v>
      </c>
      <c r="Q43" s="264">
        <f t="shared" si="3"/>
        <v>117</v>
      </c>
      <c r="R43" s="270">
        <f t="shared" si="4"/>
        <v>0</v>
      </c>
    </row>
    <row r="44" spans="1:18">
      <c r="A44" s="421"/>
      <c r="B44" s="421">
        <v>2100</v>
      </c>
      <c r="C44" s="421">
        <v>320210</v>
      </c>
      <c r="D44" s="421">
        <v>10</v>
      </c>
      <c r="E44" s="499">
        <v>112202</v>
      </c>
      <c r="F44" s="500" t="s">
        <v>2174</v>
      </c>
      <c r="G44" s="501" t="s">
        <v>796</v>
      </c>
      <c r="H44" s="500" t="s">
        <v>2174</v>
      </c>
      <c r="I44" s="265" t="s">
        <v>2277</v>
      </c>
      <c r="J44" s="266" t="s">
        <v>119</v>
      </c>
      <c r="K44" s="530">
        <f>IF(O44&lt;0,O44*-1,0)</f>
        <v>0</v>
      </c>
      <c r="L44" s="531">
        <f>IF(O44&gt;0,O44,0)</f>
        <v>859</v>
      </c>
      <c r="M44" s="268">
        <f>'CCB Aging schedule'!D53</f>
        <v>195</v>
      </c>
      <c r="N44" s="269"/>
      <c r="O44" s="264">
        <f>SUMIF('CCB Aging schedule'!$D$8:$D$106,JE!M44,'CCB Aging schedule'!$V$8:$V$106)</f>
        <v>859</v>
      </c>
      <c r="P44" s="264">
        <f>IF(O44&gt;0,0,-O44)</f>
        <v>0</v>
      </c>
      <c r="Q44" s="264">
        <f>O44+P44</f>
        <v>859</v>
      </c>
      <c r="R44" s="270">
        <f>K44+L44-P44-Q44</f>
        <v>0</v>
      </c>
    </row>
    <row r="45" spans="1:18">
      <c r="A45" s="421"/>
      <c r="B45" s="421">
        <v>2100</v>
      </c>
      <c r="C45" s="421">
        <v>320212</v>
      </c>
      <c r="D45" s="421">
        <v>10</v>
      </c>
      <c r="E45" s="499">
        <v>112202</v>
      </c>
      <c r="F45" s="500" t="s">
        <v>2174</v>
      </c>
      <c r="G45" s="501" t="s">
        <v>796</v>
      </c>
      <c r="H45" s="500" t="s">
        <v>2174</v>
      </c>
      <c r="I45" s="265" t="s">
        <v>2277</v>
      </c>
      <c r="J45" s="266" t="s">
        <v>119</v>
      </c>
      <c r="K45" s="530">
        <f>IF(O45&lt;0,O45*-1,0)</f>
        <v>23</v>
      </c>
      <c r="L45" s="531">
        <f>IF(O45&gt;0,O45,0)</f>
        <v>0</v>
      </c>
      <c r="M45" s="268">
        <f>'CCB Aging schedule'!D54</f>
        <v>196</v>
      </c>
      <c r="N45" s="269"/>
      <c r="O45" s="264">
        <f>SUMIF('CCB Aging schedule'!$D$8:$D$106,JE!M45,'CCB Aging schedule'!$V$8:$V$106)</f>
        <v>-23</v>
      </c>
      <c r="P45" s="264">
        <f>IF(O45&gt;0,0,-O45)</f>
        <v>23</v>
      </c>
      <c r="Q45" s="264">
        <f>O45+P45</f>
        <v>0</v>
      </c>
      <c r="R45" s="270">
        <f>K45+L45-P45-Q45</f>
        <v>0</v>
      </c>
    </row>
    <row r="46" spans="1:18">
      <c r="A46" s="421"/>
      <c r="B46" s="421">
        <v>2100</v>
      </c>
      <c r="C46" s="421">
        <v>320218</v>
      </c>
      <c r="D46" s="421">
        <v>91</v>
      </c>
      <c r="E46" s="499">
        <v>112202</v>
      </c>
      <c r="F46" s="500" t="s">
        <v>2174</v>
      </c>
      <c r="G46" s="501" t="s">
        <v>796</v>
      </c>
      <c r="H46" s="500" t="s">
        <v>2174</v>
      </c>
      <c r="I46" s="265" t="s">
        <v>2277</v>
      </c>
      <c r="J46" s="266" t="s">
        <v>119</v>
      </c>
      <c r="K46" s="530">
        <f>IF(O46&lt;0,O46*-1,0)</f>
        <v>32</v>
      </c>
      <c r="L46" s="531">
        <f>IF(O46&gt;0,O46,0)</f>
        <v>0</v>
      </c>
      <c r="M46" s="268">
        <f>'CCB Aging schedule'!D55</f>
        <v>199</v>
      </c>
      <c r="N46" s="269"/>
      <c r="O46" s="264">
        <f>SUMIF('CCB Aging schedule'!$D$8:$D$106,JE!M46,'CCB Aging schedule'!$V$8:$V$106)</f>
        <v>-32</v>
      </c>
      <c r="P46" s="264">
        <f>IF(O46&gt;0,0,-O46)</f>
        <v>32</v>
      </c>
      <c r="Q46" s="264">
        <f>O46+P46</f>
        <v>0</v>
      </c>
      <c r="R46" s="270">
        <f>K46+L46-P46-Q46</f>
        <v>0</v>
      </c>
    </row>
    <row r="47" spans="1:18">
      <c r="A47" s="421"/>
      <c r="B47" s="421">
        <v>2105</v>
      </c>
      <c r="C47" s="421">
        <v>321005</v>
      </c>
      <c r="D47" s="421">
        <v>10</v>
      </c>
      <c r="E47" s="499">
        <v>112202</v>
      </c>
      <c r="F47" s="500" t="s">
        <v>2174</v>
      </c>
      <c r="G47" s="501" t="s">
        <v>796</v>
      </c>
      <c r="H47" s="500" t="s">
        <v>2174</v>
      </c>
      <c r="I47" s="265" t="s">
        <v>2277</v>
      </c>
      <c r="J47" s="266" t="s">
        <v>119</v>
      </c>
      <c r="K47" s="530">
        <f t="shared" si="0"/>
        <v>0</v>
      </c>
      <c r="L47" s="531">
        <f t="shared" si="1"/>
        <v>89</v>
      </c>
      <c r="M47" s="268">
        <f>'CCB Aging schedule'!D56</f>
        <v>220</v>
      </c>
      <c r="N47" s="269"/>
      <c r="O47" s="264">
        <f>SUMIF('CCB Aging schedule'!$D$8:$D$106,JE!M47,'CCB Aging schedule'!$V$8:$V$106)</f>
        <v>89</v>
      </c>
      <c r="P47" s="264">
        <f t="shared" si="2"/>
        <v>0</v>
      </c>
      <c r="Q47" s="264">
        <f t="shared" si="3"/>
        <v>89</v>
      </c>
      <c r="R47" s="270">
        <f t="shared" si="4"/>
        <v>0</v>
      </c>
    </row>
    <row r="48" spans="1:18">
      <c r="A48" s="421"/>
      <c r="B48" s="421">
        <v>2410</v>
      </c>
      <c r="C48" s="421">
        <v>330020</v>
      </c>
      <c r="D48" s="421">
        <v>15</v>
      </c>
      <c r="E48" s="499">
        <v>112202</v>
      </c>
      <c r="F48" s="500" t="s">
        <v>2174</v>
      </c>
      <c r="G48" s="501" t="s">
        <v>796</v>
      </c>
      <c r="H48" s="500" t="s">
        <v>2174</v>
      </c>
      <c r="I48" s="265" t="s">
        <v>2277</v>
      </c>
      <c r="J48" s="266" t="s">
        <v>119</v>
      </c>
      <c r="K48" s="530">
        <f t="shared" si="0"/>
        <v>0</v>
      </c>
      <c r="L48" s="531">
        <f t="shared" si="1"/>
        <v>5190</v>
      </c>
      <c r="M48" s="268">
        <f>'CCB Aging schedule'!D57</f>
        <v>241</v>
      </c>
      <c r="N48" s="269"/>
      <c r="O48" s="264">
        <f>SUMIF('CCB Aging schedule'!$D$8:$D$106,JE!M48,'CCB Aging schedule'!$V$8:$V$106)</f>
        <v>5190</v>
      </c>
      <c r="P48" s="264">
        <f t="shared" si="2"/>
        <v>0</v>
      </c>
      <c r="Q48" s="264">
        <f t="shared" si="3"/>
        <v>5190</v>
      </c>
      <c r="R48" s="270">
        <f t="shared" si="4"/>
        <v>0</v>
      </c>
    </row>
    <row r="49" spans="1:18">
      <c r="A49" s="421"/>
      <c r="B49" s="421">
        <v>2410</v>
      </c>
      <c r="C49" s="421">
        <v>330430</v>
      </c>
      <c r="D49" s="421">
        <v>97</v>
      </c>
      <c r="E49" s="499">
        <v>112202</v>
      </c>
      <c r="F49" s="500" t="s">
        <v>2174</v>
      </c>
      <c r="G49" s="501" t="s">
        <v>796</v>
      </c>
      <c r="H49" s="500" t="s">
        <v>2174</v>
      </c>
      <c r="I49" s="265" t="s">
        <v>2277</v>
      </c>
      <c r="J49" s="266" t="s">
        <v>119</v>
      </c>
      <c r="K49" s="530">
        <f t="shared" si="0"/>
        <v>311</v>
      </c>
      <c r="L49" s="531">
        <f t="shared" si="1"/>
        <v>0</v>
      </c>
      <c r="M49" s="268">
        <f>'CCB Aging schedule'!D58</f>
        <v>242</v>
      </c>
      <c r="N49" s="269"/>
      <c r="O49" s="264">
        <f>SUMIF('CCB Aging schedule'!$D$8:$D$106,JE!M49,'CCB Aging schedule'!$V$8:$V$106)</f>
        <v>-311</v>
      </c>
      <c r="P49" s="264">
        <f t="shared" si="2"/>
        <v>311</v>
      </c>
      <c r="Q49" s="264">
        <f t="shared" si="3"/>
        <v>0</v>
      </c>
      <c r="R49" s="270">
        <f t="shared" si="4"/>
        <v>0</v>
      </c>
    </row>
    <row r="50" spans="1:18">
      <c r="A50" s="421"/>
      <c r="B50" s="421">
        <v>2410</v>
      </c>
      <c r="C50" s="421">
        <v>330040</v>
      </c>
      <c r="D50" s="421">
        <v>15</v>
      </c>
      <c r="E50" s="499">
        <v>112202</v>
      </c>
      <c r="F50" s="500" t="s">
        <v>2174</v>
      </c>
      <c r="G50" s="501" t="s">
        <v>796</v>
      </c>
      <c r="H50" s="500" t="s">
        <v>2174</v>
      </c>
      <c r="I50" s="265" t="s">
        <v>2277</v>
      </c>
      <c r="J50" s="266" t="s">
        <v>119</v>
      </c>
      <c r="K50" s="530">
        <f t="shared" si="0"/>
        <v>0</v>
      </c>
      <c r="L50" s="531">
        <f t="shared" si="1"/>
        <v>766</v>
      </c>
      <c r="M50" s="268">
        <f>'CCB Aging schedule'!D59</f>
        <v>246</v>
      </c>
      <c r="N50" s="269"/>
      <c r="O50" s="264">
        <f>SUMIF('CCB Aging schedule'!$D$8:$D$106,JE!M50,'CCB Aging schedule'!$V$8:$V$106)</f>
        <v>766</v>
      </c>
      <c r="P50" s="264">
        <f t="shared" si="2"/>
        <v>0</v>
      </c>
      <c r="Q50" s="264">
        <f t="shared" si="3"/>
        <v>766</v>
      </c>
      <c r="R50" s="270">
        <f t="shared" si="4"/>
        <v>0</v>
      </c>
    </row>
    <row r="51" spans="1:18">
      <c r="A51" s="421"/>
      <c r="B51" s="421">
        <v>2410</v>
      </c>
      <c r="C51" s="421">
        <v>330435</v>
      </c>
      <c r="D51" s="421">
        <v>97</v>
      </c>
      <c r="E51" s="499">
        <v>112202</v>
      </c>
      <c r="F51" s="500" t="s">
        <v>2174</v>
      </c>
      <c r="G51" s="501" t="s">
        <v>796</v>
      </c>
      <c r="H51" s="500" t="s">
        <v>2174</v>
      </c>
      <c r="I51" s="265" t="s">
        <v>2277</v>
      </c>
      <c r="J51" s="266" t="s">
        <v>119</v>
      </c>
      <c r="K51" s="530">
        <f t="shared" si="0"/>
        <v>0</v>
      </c>
      <c r="L51" s="531">
        <f t="shared" si="1"/>
        <v>261</v>
      </c>
      <c r="M51" s="268">
        <f>'CCB Aging schedule'!D60</f>
        <v>248</v>
      </c>
      <c r="N51" s="269"/>
      <c r="O51" s="264">
        <f>SUMIF('CCB Aging schedule'!$D$8:$D$106,JE!M51,'CCB Aging schedule'!$V$8:$V$106)</f>
        <v>261</v>
      </c>
      <c r="P51" s="264">
        <f t="shared" si="2"/>
        <v>0</v>
      </c>
      <c r="Q51" s="264">
        <f t="shared" si="3"/>
        <v>261</v>
      </c>
      <c r="R51" s="270">
        <f t="shared" si="4"/>
        <v>0</v>
      </c>
    </row>
    <row r="52" spans="1:18">
      <c r="A52" s="421"/>
      <c r="B52" s="421">
        <v>2410</v>
      </c>
      <c r="C52" s="421">
        <v>330060</v>
      </c>
      <c r="D52" s="421">
        <v>15</v>
      </c>
      <c r="E52" s="499">
        <v>112202</v>
      </c>
      <c r="F52" s="500" t="s">
        <v>2174</v>
      </c>
      <c r="G52" s="501" t="s">
        <v>796</v>
      </c>
      <c r="H52" s="500" t="s">
        <v>2174</v>
      </c>
      <c r="I52" s="265" t="s">
        <v>2277</v>
      </c>
      <c r="J52" s="266" t="s">
        <v>119</v>
      </c>
      <c r="K52" s="530">
        <f t="shared" si="0"/>
        <v>0</v>
      </c>
      <c r="L52" s="531">
        <f t="shared" si="1"/>
        <v>237</v>
      </c>
      <c r="M52" s="268">
        <f>'CCB Aging schedule'!D61</f>
        <v>249</v>
      </c>
      <c r="N52" s="269"/>
      <c r="O52" s="264">
        <f>SUMIF('CCB Aging schedule'!$D$8:$D$106,JE!M52,'CCB Aging schedule'!$V$8:$V$106)</f>
        <v>237</v>
      </c>
      <c r="P52" s="264">
        <f t="shared" si="2"/>
        <v>0</v>
      </c>
      <c r="Q52" s="264">
        <f t="shared" si="3"/>
        <v>237</v>
      </c>
      <c r="R52" s="270">
        <f t="shared" si="4"/>
        <v>0</v>
      </c>
    </row>
    <row r="53" spans="1:18">
      <c r="A53" s="421"/>
      <c r="B53" s="421">
        <v>2410</v>
      </c>
      <c r="C53" s="421">
        <v>330070</v>
      </c>
      <c r="D53" s="421">
        <v>15</v>
      </c>
      <c r="E53" s="499">
        <v>112202</v>
      </c>
      <c r="F53" s="500" t="s">
        <v>2174</v>
      </c>
      <c r="G53" s="501" t="s">
        <v>796</v>
      </c>
      <c r="H53" s="500" t="s">
        <v>2174</v>
      </c>
      <c r="I53" s="265" t="s">
        <v>2277</v>
      </c>
      <c r="J53" s="266" t="s">
        <v>119</v>
      </c>
      <c r="K53" s="530">
        <f t="shared" si="0"/>
        <v>0</v>
      </c>
      <c r="L53" s="531">
        <f t="shared" si="1"/>
        <v>2</v>
      </c>
      <c r="M53" s="268">
        <f>'CCB Aging schedule'!D62</f>
        <v>250</v>
      </c>
      <c r="N53" s="269"/>
      <c r="O53" s="264">
        <f>SUMIF('CCB Aging schedule'!$D$8:$D$106,JE!M53,'CCB Aging schedule'!$V$8:$V$106)</f>
        <v>2</v>
      </c>
      <c r="P53" s="264">
        <f t="shared" si="2"/>
        <v>0</v>
      </c>
      <c r="Q53" s="264">
        <f t="shared" si="3"/>
        <v>2</v>
      </c>
      <c r="R53" s="270">
        <f t="shared" si="4"/>
        <v>0</v>
      </c>
    </row>
    <row r="54" spans="1:18">
      <c r="A54" s="421"/>
      <c r="B54" s="421">
        <v>2410</v>
      </c>
      <c r="C54" s="421">
        <v>330440</v>
      </c>
      <c r="D54" s="421">
        <v>97</v>
      </c>
      <c r="E54" s="499">
        <v>112202</v>
      </c>
      <c r="F54" s="500" t="s">
        <v>2174</v>
      </c>
      <c r="G54" s="501" t="s">
        <v>796</v>
      </c>
      <c r="H54" s="500" t="s">
        <v>2174</v>
      </c>
      <c r="I54" s="265" t="s">
        <v>2277</v>
      </c>
      <c r="J54" s="266" t="s">
        <v>119</v>
      </c>
      <c r="K54" s="530">
        <f t="shared" si="0"/>
        <v>3466</v>
      </c>
      <c r="L54" s="531">
        <f t="shared" si="1"/>
        <v>0</v>
      </c>
      <c r="M54" s="268">
        <f>'CCB Aging schedule'!D63</f>
        <v>251</v>
      </c>
      <c r="N54" s="269"/>
      <c r="O54" s="264">
        <f>SUMIF('CCB Aging schedule'!$D$8:$D$106,JE!M54,'CCB Aging schedule'!$V$8:$V$106)</f>
        <v>-3466</v>
      </c>
      <c r="P54" s="264">
        <f t="shared" si="2"/>
        <v>3466</v>
      </c>
      <c r="Q54" s="264">
        <f t="shared" si="3"/>
        <v>0</v>
      </c>
      <c r="R54" s="270">
        <f t="shared" si="4"/>
        <v>0</v>
      </c>
    </row>
    <row r="55" spans="1:18">
      <c r="A55" s="421"/>
      <c r="B55" s="421">
        <v>2410</v>
      </c>
      <c r="C55" s="421">
        <v>330445</v>
      </c>
      <c r="D55" s="421">
        <v>97</v>
      </c>
      <c r="E55" s="499">
        <v>112202</v>
      </c>
      <c r="F55" s="500" t="s">
        <v>2174</v>
      </c>
      <c r="G55" s="501" t="s">
        <v>796</v>
      </c>
      <c r="H55" s="500" t="s">
        <v>2174</v>
      </c>
      <c r="I55" s="265" t="s">
        <v>2277</v>
      </c>
      <c r="J55" s="266" t="s">
        <v>119</v>
      </c>
      <c r="K55" s="530">
        <f t="shared" si="0"/>
        <v>1197.9157499999928</v>
      </c>
      <c r="L55" s="531">
        <f t="shared" si="1"/>
        <v>0</v>
      </c>
      <c r="M55" s="268">
        <f>'CCB Aging schedule'!D64</f>
        <v>252</v>
      </c>
      <c r="N55" s="269"/>
      <c r="O55" s="264">
        <f>SUMIF('CCB Aging schedule'!$D$8:$D$106,JE!M55,'CCB Aging schedule'!$V$8:$V$106)</f>
        <v>-1197.9157499999928</v>
      </c>
      <c r="P55" s="264">
        <f t="shared" si="2"/>
        <v>1197.9157499999928</v>
      </c>
      <c r="Q55" s="264">
        <f t="shared" si="3"/>
        <v>0</v>
      </c>
      <c r="R55" s="270">
        <f t="shared" si="4"/>
        <v>0</v>
      </c>
    </row>
    <row r="56" spans="1:18">
      <c r="A56" s="421"/>
      <c r="B56" s="421">
        <v>2400</v>
      </c>
      <c r="C56" s="421">
        <v>330465</v>
      </c>
      <c r="D56" s="421">
        <v>97</v>
      </c>
      <c r="E56" s="499">
        <v>112202</v>
      </c>
      <c r="F56" s="500" t="s">
        <v>2174</v>
      </c>
      <c r="G56" s="501" t="s">
        <v>796</v>
      </c>
      <c r="H56" s="500" t="s">
        <v>2174</v>
      </c>
      <c r="I56" s="265" t="s">
        <v>2277</v>
      </c>
      <c r="J56" s="266" t="s">
        <v>119</v>
      </c>
      <c r="K56" s="530">
        <f t="shared" si="0"/>
        <v>0</v>
      </c>
      <c r="L56" s="531">
        <f t="shared" si="1"/>
        <v>144</v>
      </c>
      <c r="M56" s="268">
        <f>'CCB Aging schedule'!D65</f>
        <v>254</v>
      </c>
      <c r="N56" s="269"/>
      <c r="O56" s="264">
        <f>SUMIF('CCB Aging schedule'!$D$8:$D$106,JE!M56,'CCB Aging schedule'!$V$8:$V$106)</f>
        <v>144</v>
      </c>
      <c r="P56" s="264">
        <f t="shared" si="2"/>
        <v>0</v>
      </c>
      <c r="Q56" s="264">
        <f t="shared" si="3"/>
        <v>144</v>
      </c>
      <c r="R56" s="270">
        <f t="shared" si="4"/>
        <v>0</v>
      </c>
    </row>
    <row r="57" spans="1:18">
      <c r="A57" s="421"/>
      <c r="B57" s="421">
        <v>2410</v>
      </c>
      <c r="C57" s="421">
        <v>330450</v>
      </c>
      <c r="D57" s="421">
        <v>97</v>
      </c>
      <c r="E57" s="499">
        <v>112202</v>
      </c>
      <c r="F57" s="500" t="s">
        <v>2174</v>
      </c>
      <c r="G57" s="501" t="s">
        <v>796</v>
      </c>
      <c r="H57" s="500" t="s">
        <v>2174</v>
      </c>
      <c r="I57" s="265" t="s">
        <v>2277</v>
      </c>
      <c r="J57" s="266" t="s">
        <v>119</v>
      </c>
      <c r="K57" s="530">
        <f t="shared" si="0"/>
        <v>4069</v>
      </c>
      <c r="L57" s="531">
        <f t="shared" si="1"/>
        <v>0</v>
      </c>
      <c r="M57" s="268">
        <f>'CCB Aging schedule'!D66</f>
        <v>255</v>
      </c>
      <c r="N57" s="269"/>
      <c r="O57" s="264">
        <f>SUMIF('CCB Aging schedule'!$D$8:$D$106,JE!M57,'CCB Aging schedule'!$V$8:$V$106)</f>
        <v>-4069</v>
      </c>
      <c r="P57" s="264">
        <f t="shared" si="2"/>
        <v>4069</v>
      </c>
      <c r="Q57" s="264">
        <f t="shared" si="3"/>
        <v>0</v>
      </c>
      <c r="R57" s="270">
        <f t="shared" si="4"/>
        <v>0</v>
      </c>
    </row>
    <row r="58" spans="1:18">
      <c r="A58" s="421"/>
      <c r="B58" s="421">
        <v>2410</v>
      </c>
      <c r="C58" s="421">
        <v>330340</v>
      </c>
      <c r="D58" s="421">
        <v>15</v>
      </c>
      <c r="E58" s="499">
        <v>112202</v>
      </c>
      <c r="F58" s="500" t="s">
        <v>2174</v>
      </c>
      <c r="G58" s="501" t="s">
        <v>796</v>
      </c>
      <c r="H58" s="500" t="s">
        <v>2174</v>
      </c>
      <c r="I58" s="265" t="s">
        <v>2277</v>
      </c>
      <c r="J58" s="266" t="s">
        <v>119</v>
      </c>
      <c r="K58" s="530">
        <f t="shared" si="0"/>
        <v>0</v>
      </c>
      <c r="L58" s="531">
        <f t="shared" si="1"/>
        <v>368</v>
      </c>
      <c r="M58" s="268">
        <f>'CCB Aging schedule'!D67</f>
        <v>256</v>
      </c>
      <c r="N58" s="269"/>
      <c r="O58" s="264">
        <f>SUMIF('CCB Aging schedule'!$D$8:$D$106,JE!M58,'CCB Aging schedule'!$V$8:$V$106)</f>
        <v>368</v>
      </c>
      <c r="P58" s="264">
        <f t="shared" si="2"/>
        <v>0</v>
      </c>
      <c r="Q58" s="264">
        <f t="shared" si="3"/>
        <v>368</v>
      </c>
      <c r="R58" s="270">
        <f t="shared" si="4"/>
        <v>0</v>
      </c>
    </row>
    <row r="59" spans="1:18">
      <c r="A59" s="421"/>
      <c r="B59" s="421">
        <v>2410</v>
      </c>
      <c r="C59" s="421">
        <v>330455</v>
      </c>
      <c r="D59" s="421">
        <v>97</v>
      </c>
      <c r="E59" s="499">
        <v>112202</v>
      </c>
      <c r="F59" s="500" t="s">
        <v>2174</v>
      </c>
      <c r="G59" s="501" t="s">
        <v>796</v>
      </c>
      <c r="H59" s="500" t="s">
        <v>2174</v>
      </c>
      <c r="I59" s="265" t="s">
        <v>2277</v>
      </c>
      <c r="J59" s="266" t="s">
        <v>119</v>
      </c>
      <c r="K59" s="530">
        <f t="shared" si="0"/>
        <v>40</v>
      </c>
      <c r="L59" s="531">
        <f t="shared" si="1"/>
        <v>0</v>
      </c>
      <c r="M59" s="268">
        <f>'CCB Aging schedule'!D68</f>
        <v>259</v>
      </c>
      <c r="N59" s="269"/>
      <c r="O59" s="264">
        <f>SUMIF('CCB Aging schedule'!$D$8:$D$106,JE!M59,'CCB Aging schedule'!$V$8:$V$106)</f>
        <v>-40</v>
      </c>
      <c r="P59" s="264">
        <f t="shared" si="2"/>
        <v>40</v>
      </c>
      <c r="Q59" s="264">
        <f t="shared" si="3"/>
        <v>0</v>
      </c>
      <c r="R59" s="270">
        <f t="shared" si="4"/>
        <v>0</v>
      </c>
    </row>
    <row r="60" spans="1:18">
      <c r="A60" s="421"/>
      <c r="B60" s="421">
        <v>2410</v>
      </c>
      <c r="C60" s="421">
        <v>330460</v>
      </c>
      <c r="D60" s="421">
        <v>97</v>
      </c>
      <c r="E60" s="499">
        <v>112202</v>
      </c>
      <c r="F60" s="500" t="s">
        <v>2174</v>
      </c>
      <c r="G60" s="501" t="s">
        <v>796</v>
      </c>
      <c r="H60" s="500" t="s">
        <v>2174</v>
      </c>
      <c r="I60" s="265" t="s">
        <v>2277</v>
      </c>
      <c r="J60" s="266" t="s">
        <v>119</v>
      </c>
      <c r="K60" s="530">
        <f t="shared" si="0"/>
        <v>0</v>
      </c>
      <c r="L60" s="531">
        <f t="shared" si="1"/>
        <v>182</v>
      </c>
      <c r="M60" s="268">
        <f>'CCB Aging schedule'!D69</f>
        <v>260</v>
      </c>
      <c r="N60" s="269"/>
      <c r="O60" s="264">
        <f>SUMIF('CCB Aging schedule'!$D$8:$D$106,JE!M60,'CCB Aging schedule'!$V$8:$V$106)</f>
        <v>182</v>
      </c>
      <c r="P60" s="264">
        <f t="shared" si="2"/>
        <v>0</v>
      </c>
      <c r="Q60" s="264">
        <f t="shared" si="3"/>
        <v>182</v>
      </c>
      <c r="R60" s="270">
        <f t="shared" si="4"/>
        <v>0</v>
      </c>
    </row>
    <row r="61" spans="1:18">
      <c r="A61" s="421"/>
      <c r="B61" s="421">
        <v>2225</v>
      </c>
      <c r="C61" s="421">
        <v>313015</v>
      </c>
      <c r="D61" s="421">
        <v>10</v>
      </c>
      <c r="E61" s="499">
        <v>112202</v>
      </c>
      <c r="F61" s="500" t="s">
        <v>2174</v>
      </c>
      <c r="G61" s="501" t="s">
        <v>796</v>
      </c>
      <c r="H61" s="500" t="s">
        <v>2174</v>
      </c>
      <c r="I61" s="265" t="s">
        <v>2277</v>
      </c>
      <c r="J61" s="266" t="s">
        <v>119</v>
      </c>
      <c r="K61" s="530">
        <f t="shared" si="0"/>
        <v>297</v>
      </c>
      <c r="L61" s="531">
        <f t="shared" si="1"/>
        <v>0</v>
      </c>
      <c r="M61" s="268">
        <f>'CCB Aging schedule'!D70</f>
        <v>286</v>
      </c>
      <c r="N61" s="269"/>
      <c r="O61" s="264">
        <f>SUMIF('CCB Aging schedule'!$D$8:$D$106,JE!M61,'CCB Aging schedule'!$V$8:$V$106)</f>
        <v>-297</v>
      </c>
      <c r="P61" s="264">
        <f t="shared" si="2"/>
        <v>297</v>
      </c>
      <c r="Q61" s="264">
        <f t="shared" si="3"/>
        <v>0</v>
      </c>
      <c r="R61" s="270">
        <f t="shared" si="4"/>
        <v>0</v>
      </c>
    </row>
    <row r="62" spans="1:18">
      <c r="A62" s="421"/>
      <c r="B62" s="421">
        <v>2235</v>
      </c>
      <c r="C62" s="421">
        <v>313025</v>
      </c>
      <c r="D62" s="421">
        <v>10</v>
      </c>
      <c r="E62" s="499">
        <v>112202</v>
      </c>
      <c r="F62" s="500" t="s">
        <v>2174</v>
      </c>
      <c r="G62" s="501" t="s">
        <v>796</v>
      </c>
      <c r="H62" s="500" t="s">
        <v>2174</v>
      </c>
      <c r="I62" s="265" t="s">
        <v>2277</v>
      </c>
      <c r="J62" s="266" t="s">
        <v>119</v>
      </c>
      <c r="K62" s="530">
        <f t="shared" si="0"/>
        <v>1866</v>
      </c>
      <c r="L62" s="531">
        <f t="shared" si="1"/>
        <v>0</v>
      </c>
      <c r="M62" s="268">
        <f>'CCB Aging schedule'!D71</f>
        <v>287</v>
      </c>
      <c r="N62" s="269"/>
      <c r="O62" s="264">
        <f>SUMIF('CCB Aging schedule'!$D$8:$D$106,JE!M62,'CCB Aging schedule'!$V$8:$V$106)</f>
        <v>-1866</v>
      </c>
      <c r="P62" s="264">
        <f t="shared" si="2"/>
        <v>1866</v>
      </c>
      <c r="Q62" s="264">
        <f t="shared" si="3"/>
        <v>0</v>
      </c>
      <c r="R62" s="270">
        <f t="shared" si="4"/>
        <v>0</v>
      </c>
    </row>
    <row r="63" spans="1:18">
      <c r="A63" s="421"/>
      <c r="B63" s="421">
        <v>2230</v>
      </c>
      <c r="C63" s="421">
        <v>313050</v>
      </c>
      <c r="D63" s="421">
        <v>97</v>
      </c>
      <c r="E63" s="499">
        <v>112202</v>
      </c>
      <c r="F63" s="500" t="s">
        <v>2174</v>
      </c>
      <c r="G63" s="501" t="s">
        <v>796</v>
      </c>
      <c r="H63" s="500" t="s">
        <v>2174</v>
      </c>
      <c r="I63" s="265" t="s">
        <v>2277</v>
      </c>
      <c r="J63" s="266" t="s">
        <v>119</v>
      </c>
      <c r="K63" s="530">
        <f t="shared" si="0"/>
        <v>0</v>
      </c>
      <c r="L63" s="531">
        <f t="shared" si="1"/>
        <v>979</v>
      </c>
      <c r="M63" s="268">
        <f>'CCB Aging schedule'!D72</f>
        <v>288</v>
      </c>
      <c r="N63" s="269"/>
      <c r="O63" s="264">
        <f>SUMIF('CCB Aging schedule'!$D$8:$D$106,JE!M63,'CCB Aging schedule'!$V$8:$V$106)</f>
        <v>979</v>
      </c>
      <c r="P63" s="264">
        <f t="shared" si="2"/>
        <v>0</v>
      </c>
      <c r="Q63" s="264">
        <f t="shared" si="3"/>
        <v>979</v>
      </c>
      <c r="R63" s="270">
        <f t="shared" si="4"/>
        <v>0</v>
      </c>
    </row>
    <row r="64" spans="1:18">
      <c r="A64" s="421"/>
      <c r="B64" s="421">
        <v>2240</v>
      </c>
      <c r="C64" s="421">
        <v>314005</v>
      </c>
      <c r="D64" s="421">
        <v>10</v>
      </c>
      <c r="E64" s="499">
        <v>112202</v>
      </c>
      <c r="F64" s="500" t="s">
        <v>2174</v>
      </c>
      <c r="G64" s="501" t="s">
        <v>796</v>
      </c>
      <c r="H64" s="500" t="s">
        <v>2174</v>
      </c>
      <c r="I64" s="265" t="s">
        <v>2277</v>
      </c>
      <c r="J64" s="266" t="s">
        <v>119</v>
      </c>
      <c r="K64" s="530">
        <f t="shared" si="0"/>
        <v>1684</v>
      </c>
      <c r="L64" s="531">
        <f t="shared" si="1"/>
        <v>0</v>
      </c>
      <c r="M64" s="268">
        <f>'CCB Aging schedule'!D73</f>
        <v>300</v>
      </c>
      <c r="N64" s="269"/>
      <c r="O64" s="264">
        <f>SUMIF('CCB Aging schedule'!$D$8:$D$106,JE!M64,'CCB Aging schedule'!$V$8:$V$106)</f>
        <v>-1684</v>
      </c>
      <c r="P64" s="264">
        <f t="shared" si="2"/>
        <v>1684</v>
      </c>
      <c r="Q64" s="264">
        <f t="shared" si="3"/>
        <v>0</v>
      </c>
      <c r="R64" s="270">
        <f t="shared" si="4"/>
        <v>0</v>
      </c>
    </row>
    <row r="65" spans="1:18">
      <c r="A65" s="421"/>
      <c r="B65" s="421">
        <v>2215</v>
      </c>
      <c r="C65" s="421">
        <v>315010</v>
      </c>
      <c r="D65" s="421">
        <v>10</v>
      </c>
      <c r="E65" s="499">
        <v>112202</v>
      </c>
      <c r="F65" s="500" t="s">
        <v>2174</v>
      </c>
      <c r="G65" s="501" t="s">
        <v>796</v>
      </c>
      <c r="H65" s="500" t="s">
        <v>2174</v>
      </c>
      <c r="I65" s="265" t="s">
        <v>2277</v>
      </c>
      <c r="J65" s="266" t="s">
        <v>119</v>
      </c>
      <c r="K65" s="530">
        <f t="shared" si="0"/>
        <v>0</v>
      </c>
      <c r="L65" s="531">
        <f t="shared" si="1"/>
        <v>1296</v>
      </c>
      <c r="M65" s="268">
        <f>'CCB Aging schedule'!D74</f>
        <v>315</v>
      </c>
      <c r="N65" s="269"/>
      <c r="O65" s="264">
        <f>SUMIF('CCB Aging schedule'!$D$8:$D$106,JE!M65,'CCB Aging schedule'!$V$8:$V$106)</f>
        <v>1296</v>
      </c>
      <c r="P65" s="264">
        <f t="shared" si="2"/>
        <v>0</v>
      </c>
      <c r="Q65" s="264">
        <f t="shared" si="3"/>
        <v>1296</v>
      </c>
      <c r="R65" s="270">
        <f t="shared" si="4"/>
        <v>0</v>
      </c>
    </row>
    <row r="66" spans="1:18">
      <c r="A66" s="421"/>
      <c r="B66" s="421">
        <v>2215</v>
      </c>
      <c r="C66" s="421">
        <v>315015</v>
      </c>
      <c r="D66" s="421">
        <v>15</v>
      </c>
      <c r="E66" s="499">
        <v>112202</v>
      </c>
      <c r="F66" s="500" t="s">
        <v>2174</v>
      </c>
      <c r="G66" s="501" t="s">
        <v>796</v>
      </c>
      <c r="H66" s="500" t="s">
        <v>2174</v>
      </c>
      <c r="I66" s="265" t="s">
        <v>2277</v>
      </c>
      <c r="J66" s="266" t="s">
        <v>119</v>
      </c>
      <c r="K66" s="530">
        <f t="shared" si="0"/>
        <v>0</v>
      </c>
      <c r="L66" s="531">
        <f t="shared" si="1"/>
        <v>1519</v>
      </c>
      <c r="M66" s="268">
        <f>'CCB Aging schedule'!D75</f>
        <v>316</v>
      </c>
      <c r="N66" s="269"/>
      <c r="O66" s="264">
        <f>SUMIF('CCB Aging schedule'!$D$8:$D$106,JE!M66,'CCB Aging schedule'!$V$8:$V$106)</f>
        <v>1519</v>
      </c>
      <c r="P66" s="264">
        <f t="shared" si="2"/>
        <v>0</v>
      </c>
      <c r="Q66" s="264">
        <f t="shared" si="3"/>
        <v>1519</v>
      </c>
      <c r="R66" s="270">
        <f t="shared" si="4"/>
        <v>0</v>
      </c>
    </row>
    <row r="67" spans="1:18">
      <c r="A67" s="421"/>
      <c r="B67" s="421">
        <v>2215</v>
      </c>
      <c r="C67" s="421">
        <v>315045</v>
      </c>
      <c r="D67" s="421">
        <v>97</v>
      </c>
      <c r="E67" s="499">
        <v>112202</v>
      </c>
      <c r="F67" s="500" t="s">
        <v>2174</v>
      </c>
      <c r="G67" s="501" t="s">
        <v>796</v>
      </c>
      <c r="H67" s="500" t="s">
        <v>2174</v>
      </c>
      <c r="I67" s="265" t="s">
        <v>2277</v>
      </c>
      <c r="J67" s="266" t="s">
        <v>119</v>
      </c>
      <c r="K67" s="530">
        <f t="shared" si="0"/>
        <v>0</v>
      </c>
      <c r="L67" s="531">
        <f t="shared" si="1"/>
        <v>14251</v>
      </c>
      <c r="M67" s="268">
        <f>'CCB Aging schedule'!D76</f>
        <v>317</v>
      </c>
      <c r="N67" s="269"/>
      <c r="O67" s="264">
        <f>SUMIF('CCB Aging schedule'!$D$8:$D$106,JE!M67,'CCB Aging schedule'!$V$8:$V$106)</f>
        <v>14251</v>
      </c>
      <c r="P67" s="264">
        <f t="shared" si="2"/>
        <v>0</v>
      </c>
      <c r="Q67" s="264">
        <f t="shared" si="3"/>
        <v>14251</v>
      </c>
      <c r="R67" s="270">
        <f t="shared" si="4"/>
        <v>0</v>
      </c>
    </row>
    <row r="68" spans="1:18">
      <c r="A68" s="421"/>
      <c r="B68" s="421">
        <v>2215</v>
      </c>
      <c r="C68" s="421">
        <v>315050</v>
      </c>
      <c r="D68" s="421">
        <v>97</v>
      </c>
      <c r="E68" s="499">
        <v>112202</v>
      </c>
      <c r="F68" s="500" t="s">
        <v>2174</v>
      </c>
      <c r="G68" s="501" t="s">
        <v>796</v>
      </c>
      <c r="H68" s="500" t="s">
        <v>2174</v>
      </c>
      <c r="I68" s="265" t="s">
        <v>2277</v>
      </c>
      <c r="J68" s="266" t="s">
        <v>119</v>
      </c>
      <c r="K68" s="530">
        <f>IF(O68&lt;0,O68*-1,0)</f>
        <v>0</v>
      </c>
      <c r="L68" s="531">
        <f>IF(O68&gt;0,O68,0)</f>
        <v>21068</v>
      </c>
      <c r="M68" s="268">
        <f>'CCB Aging schedule'!D78</f>
        <v>319</v>
      </c>
      <c r="N68" s="269"/>
      <c r="O68" s="264">
        <f>SUMIF('CCB Aging schedule'!$D$8:$D$106,JE!M68,'CCB Aging schedule'!$V$8:$V$106)</f>
        <v>21068</v>
      </c>
      <c r="P68" s="264">
        <f>IF(O68&gt;0,0,-O68)</f>
        <v>0</v>
      </c>
      <c r="Q68" s="264">
        <f>O68+P68</f>
        <v>21068</v>
      </c>
      <c r="R68" s="270">
        <f>K68+L68-P68-Q68</f>
        <v>0</v>
      </c>
    </row>
    <row r="69" spans="1:18">
      <c r="A69" s="421"/>
      <c r="B69" s="421">
        <v>2250</v>
      </c>
      <c r="C69" s="421">
        <v>316005</v>
      </c>
      <c r="D69" s="421">
        <v>15</v>
      </c>
      <c r="E69" s="499">
        <v>112202</v>
      </c>
      <c r="F69" s="500" t="s">
        <v>2174</v>
      </c>
      <c r="G69" s="501" t="s">
        <v>796</v>
      </c>
      <c r="H69" s="500" t="s">
        <v>2174</v>
      </c>
      <c r="I69" s="265" t="s">
        <v>2277</v>
      </c>
      <c r="J69" s="266" t="s">
        <v>119</v>
      </c>
      <c r="K69" s="530">
        <f>IF(O69&lt;0,O69*-1,0)</f>
        <v>0</v>
      </c>
      <c r="L69" s="531">
        <f>IF(O69&gt;0,O69,0)</f>
        <v>0</v>
      </c>
      <c r="M69" s="268">
        <f>'CCB Aging schedule'!D80</f>
        <v>332</v>
      </c>
      <c r="N69" s="269"/>
      <c r="O69" s="264">
        <f>SUMIF('CCB Aging schedule'!$D$8:$D$106,JE!M69,'CCB Aging schedule'!$V$8:$V$106)</f>
        <v>0</v>
      </c>
      <c r="P69" s="264">
        <f>IF(O69&gt;0,0,-O69)</f>
        <v>0</v>
      </c>
      <c r="Q69" s="264">
        <f>O69+P69</f>
        <v>0</v>
      </c>
      <c r="R69" s="270">
        <f>K69+L69-P69-Q69</f>
        <v>0</v>
      </c>
    </row>
    <row r="70" spans="1:18">
      <c r="A70" s="421"/>
      <c r="B70" s="421">
        <v>2255</v>
      </c>
      <c r="C70" s="421">
        <v>316030</v>
      </c>
      <c r="D70" s="421">
        <v>97</v>
      </c>
      <c r="E70" s="499">
        <v>112202</v>
      </c>
      <c r="F70" s="500" t="s">
        <v>2174</v>
      </c>
      <c r="G70" s="501" t="s">
        <v>796</v>
      </c>
      <c r="H70" s="500" t="s">
        <v>2174</v>
      </c>
      <c r="I70" s="265" t="s">
        <v>2277</v>
      </c>
      <c r="J70" s="266" t="s">
        <v>119</v>
      </c>
      <c r="K70" s="530">
        <f t="shared" si="0"/>
        <v>0</v>
      </c>
      <c r="L70" s="531">
        <f t="shared" si="1"/>
        <v>664</v>
      </c>
      <c r="M70" s="268">
        <f>'CCB Aging schedule'!D81</f>
        <v>333</v>
      </c>
      <c r="N70" s="269"/>
      <c r="O70" s="264">
        <f>SUMIF('CCB Aging schedule'!$D$8:$D$106,JE!M70,'CCB Aging schedule'!$V$8:$V$106)</f>
        <v>664</v>
      </c>
      <c r="P70" s="264">
        <f t="shared" si="2"/>
        <v>0</v>
      </c>
      <c r="Q70" s="264">
        <f t="shared" si="3"/>
        <v>664</v>
      </c>
      <c r="R70" s="270">
        <f t="shared" si="4"/>
        <v>0</v>
      </c>
    </row>
    <row r="71" spans="1:18">
      <c r="A71" s="421"/>
      <c r="B71" s="421">
        <v>2210</v>
      </c>
      <c r="C71" s="421">
        <v>312040</v>
      </c>
      <c r="D71" s="421">
        <v>97</v>
      </c>
      <c r="E71" s="499">
        <v>112202</v>
      </c>
      <c r="F71" s="500" t="s">
        <v>2174</v>
      </c>
      <c r="G71" s="501" t="s">
        <v>796</v>
      </c>
      <c r="H71" s="500" t="s">
        <v>2174</v>
      </c>
      <c r="I71" s="265" t="s">
        <v>2277</v>
      </c>
      <c r="J71" s="266" t="s">
        <v>119</v>
      </c>
      <c r="K71" s="530">
        <f t="shared" si="0"/>
        <v>0</v>
      </c>
      <c r="L71" s="531">
        <f t="shared" si="1"/>
        <v>1872.9827749999822</v>
      </c>
      <c r="M71" s="268">
        <f>'CCB Aging schedule'!D83</f>
        <v>345</v>
      </c>
      <c r="N71" s="269"/>
      <c r="O71" s="264">
        <f>SUMIF('CCB Aging schedule'!$D$8:$D$106,JE!M71,'CCB Aging schedule'!$V$8:$V$106)</f>
        <v>1872.9827749999822</v>
      </c>
      <c r="P71" s="264">
        <f t="shared" si="2"/>
        <v>0</v>
      </c>
      <c r="Q71" s="264">
        <f t="shared" si="3"/>
        <v>1872.9827749999822</v>
      </c>
      <c r="R71" s="270">
        <f t="shared" si="4"/>
        <v>0</v>
      </c>
    </row>
    <row r="72" spans="1:18">
      <c r="A72" s="421"/>
      <c r="B72" s="421">
        <v>2500</v>
      </c>
      <c r="C72" s="421">
        <v>340700</v>
      </c>
      <c r="D72" s="421">
        <v>97</v>
      </c>
      <c r="E72" s="499">
        <v>112202</v>
      </c>
      <c r="F72" s="500" t="s">
        <v>2174</v>
      </c>
      <c r="G72" s="501" t="s">
        <v>796</v>
      </c>
      <c r="H72" s="500" t="s">
        <v>2174</v>
      </c>
      <c r="I72" s="265" t="s">
        <v>2277</v>
      </c>
      <c r="J72" s="266" t="s">
        <v>119</v>
      </c>
      <c r="K72" s="530">
        <f t="shared" si="0"/>
        <v>1832</v>
      </c>
      <c r="L72" s="531">
        <f t="shared" si="1"/>
        <v>0</v>
      </c>
      <c r="M72" s="268">
        <f>'CCB Aging schedule'!D84</f>
        <v>356</v>
      </c>
      <c r="N72" s="269"/>
      <c r="O72" s="264">
        <f>SUMIF('CCB Aging schedule'!$D$8:$D$106,JE!M72,'CCB Aging schedule'!$V$8:$V$106)</f>
        <v>-1832</v>
      </c>
      <c r="P72" s="264">
        <f t="shared" si="2"/>
        <v>1832</v>
      </c>
      <c r="Q72" s="264">
        <f t="shared" si="3"/>
        <v>0</v>
      </c>
      <c r="R72" s="270">
        <f t="shared" si="4"/>
        <v>0</v>
      </c>
    </row>
    <row r="73" spans="1:18">
      <c r="A73" s="421"/>
      <c r="B73" s="421">
        <v>2500</v>
      </c>
      <c r="C73" s="421">
        <v>340705</v>
      </c>
      <c r="D73" s="421">
        <v>97</v>
      </c>
      <c r="E73" s="499">
        <v>112202</v>
      </c>
      <c r="F73" s="500" t="s">
        <v>2174</v>
      </c>
      <c r="G73" s="501" t="s">
        <v>796</v>
      </c>
      <c r="H73" s="500" t="s">
        <v>2174</v>
      </c>
      <c r="I73" s="265" t="s">
        <v>2277</v>
      </c>
      <c r="J73" s="266" t="s">
        <v>119</v>
      </c>
      <c r="K73" s="530">
        <f t="shared" si="0"/>
        <v>0</v>
      </c>
      <c r="L73" s="531">
        <f t="shared" si="1"/>
        <v>3941</v>
      </c>
      <c r="M73" s="268">
        <f>'CCB Aging schedule'!D85</f>
        <v>357</v>
      </c>
      <c r="N73" s="269"/>
      <c r="O73" s="264">
        <f>SUMIF('CCB Aging schedule'!$D$8:$D$106,JE!M73,'CCB Aging schedule'!$V$8:$V$106)</f>
        <v>3941</v>
      </c>
      <c r="P73" s="264">
        <f t="shared" si="2"/>
        <v>0</v>
      </c>
      <c r="Q73" s="264">
        <f t="shared" si="3"/>
        <v>3941</v>
      </c>
      <c r="R73" s="270">
        <f t="shared" ref="R73:R86" si="15">K73+L73-P73-Q73</f>
        <v>0</v>
      </c>
    </row>
    <row r="74" spans="1:18">
      <c r="A74" s="421"/>
      <c r="B74" s="421">
        <v>2530</v>
      </c>
      <c r="C74" s="421">
        <v>340325</v>
      </c>
      <c r="D74" s="421">
        <v>91</v>
      </c>
      <c r="E74" s="499">
        <v>112202</v>
      </c>
      <c r="F74" s="500" t="s">
        <v>2174</v>
      </c>
      <c r="G74" s="501" t="s">
        <v>796</v>
      </c>
      <c r="H74" s="500" t="s">
        <v>2174</v>
      </c>
      <c r="I74" s="265" t="s">
        <v>2277</v>
      </c>
      <c r="J74" s="266" t="s">
        <v>119</v>
      </c>
      <c r="K74" s="530">
        <f t="shared" si="0"/>
        <v>4994</v>
      </c>
      <c r="L74" s="531">
        <f t="shared" si="1"/>
        <v>0</v>
      </c>
      <c r="M74" s="268">
        <f>'CCB Aging schedule'!D86</f>
        <v>358</v>
      </c>
      <c r="N74" s="269"/>
      <c r="O74" s="264">
        <f>SUMIF('CCB Aging schedule'!$D$8:$D$106,JE!M74,'CCB Aging schedule'!$V$8:$V$106)</f>
        <v>-4994</v>
      </c>
      <c r="P74" s="264">
        <f>IF(O74&gt;0,0,-O74)</f>
        <v>4994</v>
      </c>
      <c r="Q74" s="264">
        <f>O74+P74</f>
        <v>0</v>
      </c>
      <c r="R74" s="270">
        <f>K74+L74-P74-Q74</f>
        <v>0</v>
      </c>
    </row>
    <row r="75" spans="1:18">
      <c r="A75" s="421"/>
      <c r="B75" s="421">
        <v>2530</v>
      </c>
      <c r="C75" s="421">
        <v>340710</v>
      </c>
      <c r="D75" s="421">
        <v>97</v>
      </c>
      <c r="E75" s="499">
        <v>112202</v>
      </c>
      <c r="F75" s="500" t="s">
        <v>2174</v>
      </c>
      <c r="G75" s="501" t="s">
        <v>796</v>
      </c>
      <c r="H75" s="500" t="s">
        <v>2174</v>
      </c>
      <c r="I75" s="265" t="s">
        <v>2277</v>
      </c>
      <c r="J75" s="266" t="s">
        <v>119</v>
      </c>
      <c r="K75" s="530">
        <f>IF(O75&lt;0,O75*-1,0)</f>
        <v>0</v>
      </c>
      <c r="L75" s="531">
        <f>IF(O75&gt;0,O75,0)</f>
        <v>691</v>
      </c>
      <c r="M75" s="268">
        <f>'CCB Aging schedule'!D87</f>
        <v>359</v>
      </c>
      <c r="N75" s="269"/>
      <c r="O75" s="264">
        <f>SUMIF('CCB Aging schedule'!$D$8:$D$106,JE!M75,'CCB Aging schedule'!$V$8:$V$106)</f>
        <v>691</v>
      </c>
      <c r="P75" s="264">
        <f>IF(O75&gt;0,0,-O75)</f>
        <v>0</v>
      </c>
      <c r="Q75" s="264">
        <f>O75+P75</f>
        <v>691</v>
      </c>
      <c r="R75" s="270">
        <f>K75+L75-P75-Q75</f>
        <v>0</v>
      </c>
    </row>
    <row r="76" spans="1:18">
      <c r="A76" s="421"/>
      <c r="B76" s="421">
        <v>2510</v>
      </c>
      <c r="C76" s="421">
        <v>341240</v>
      </c>
      <c r="D76" s="421">
        <v>97</v>
      </c>
      <c r="E76" s="499">
        <v>112202</v>
      </c>
      <c r="F76" s="500" t="s">
        <v>2174</v>
      </c>
      <c r="G76" s="501" t="s">
        <v>796</v>
      </c>
      <c r="H76" s="500" t="s">
        <v>2174</v>
      </c>
      <c r="I76" s="265" t="s">
        <v>2277</v>
      </c>
      <c r="J76" s="266" t="s">
        <v>119</v>
      </c>
      <c r="K76" s="530">
        <f t="shared" ref="K76:K86" si="16">IF(O76&lt;0,O76*-1,0)</f>
        <v>0</v>
      </c>
      <c r="L76" s="531">
        <f t="shared" ref="L76:L86" si="17">IF(O76&gt;0,O76,0)</f>
        <v>23779</v>
      </c>
      <c r="M76" s="268">
        <f>'CCB Aging schedule'!D88</f>
        <v>385</v>
      </c>
      <c r="N76" s="269"/>
      <c r="O76" s="264">
        <f>SUMIF('CCB Aging schedule'!$D$8:$D$106,JE!M76,'CCB Aging schedule'!$V$8:$V$106)</f>
        <v>23779</v>
      </c>
      <c r="P76" s="264">
        <f t="shared" ref="P76:P86" si="18">IF(O76&gt;0,0,-O76)</f>
        <v>0</v>
      </c>
      <c r="Q76" s="264">
        <f t="shared" ref="Q76:Q86" si="19">O76+P76</f>
        <v>23779</v>
      </c>
      <c r="R76" s="270">
        <f t="shared" si="15"/>
        <v>0</v>
      </c>
    </row>
    <row r="77" spans="1:18">
      <c r="A77" s="421"/>
      <c r="B77" s="421">
        <v>2515</v>
      </c>
      <c r="C77" s="421">
        <v>341245</v>
      </c>
      <c r="D77" s="421">
        <v>97</v>
      </c>
      <c r="E77" s="499">
        <v>112202</v>
      </c>
      <c r="F77" s="500" t="s">
        <v>2174</v>
      </c>
      <c r="G77" s="501" t="s">
        <v>796</v>
      </c>
      <c r="H77" s="500" t="s">
        <v>2174</v>
      </c>
      <c r="I77" s="265" t="s">
        <v>2277</v>
      </c>
      <c r="J77" s="266" t="s">
        <v>119</v>
      </c>
      <c r="K77" s="530">
        <f t="shared" si="16"/>
        <v>0</v>
      </c>
      <c r="L77" s="531">
        <f t="shared" si="17"/>
        <v>7081</v>
      </c>
      <c r="M77" s="268">
        <f>'CCB Aging schedule'!D90</f>
        <v>386</v>
      </c>
      <c r="N77" s="269"/>
      <c r="O77" s="264">
        <f>SUMIF('CCB Aging schedule'!$D$8:$D$106,JE!M77,'CCB Aging schedule'!$V$8:$V$106)</f>
        <v>7081</v>
      </c>
      <c r="P77" s="264">
        <f t="shared" si="18"/>
        <v>0</v>
      </c>
      <c r="Q77" s="264">
        <f t="shared" si="19"/>
        <v>7081</v>
      </c>
      <c r="R77" s="270">
        <f t="shared" si="15"/>
        <v>0</v>
      </c>
    </row>
    <row r="78" spans="1:18">
      <c r="A78" s="421"/>
      <c r="B78" s="421">
        <v>2525</v>
      </c>
      <c r="C78" s="421">
        <v>342010</v>
      </c>
      <c r="D78" s="421">
        <v>91</v>
      </c>
      <c r="E78" s="499">
        <v>112202</v>
      </c>
      <c r="F78" s="500" t="s">
        <v>2174</v>
      </c>
      <c r="G78" s="501" t="s">
        <v>796</v>
      </c>
      <c r="H78" s="500" t="s">
        <v>2174</v>
      </c>
      <c r="I78" s="265" t="s">
        <v>2277</v>
      </c>
      <c r="J78" s="266" t="s">
        <v>119</v>
      </c>
      <c r="K78" s="530">
        <f t="shared" si="16"/>
        <v>0</v>
      </c>
      <c r="L78" s="531">
        <f t="shared" si="17"/>
        <v>1124</v>
      </c>
      <c r="M78" s="268">
        <f>'CCB Aging schedule'!D92</f>
        <v>390</v>
      </c>
      <c r="N78" s="269"/>
      <c r="O78" s="264">
        <f>SUMIF('CCB Aging schedule'!$D$8:$D$106,JE!M78,'CCB Aging schedule'!$V$8:$V$106)</f>
        <v>1124</v>
      </c>
      <c r="P78" s="264">
        <f>IF(O78&gt;0,0,-O78)</f>
        <v>0</v>
      </c>
      <c r="Q78" s="264">
        <f>O78+P78</f>
        <v>1124</v>
      </c>
      <c r="R78" s="270">
        <f>K78+L78-P78-Q78</f>
        <v>0</v>
      </c>
    </row>
    <row r="79" spans="1:18">
      <c r="A79" s="421"/>
      <c r="B79" s="421">
        <v>2525</v>
      </c>
      <c r="C79" s="421">
        <v>342325</v>
      </c>
      <c r="D79" s="421">
        <v>97</v>
      </c>
      <c r="E79" s="499">
        <v>112202</v>
      </c>
      <c r="F79" s="500" t="s">
        <v>2174</v>
      </c>
      <c r="G79" s="501" t="s">
        <v>796</v>
      </c>
      <c r="H79" s="500" t="s">
        <v>2174</v>
      </c>
      <c r="I79" s="265" t="s">
        <v>2277</v>
      </c>
      <c r="J79" s="266" t="s">
        <v>119</v>
      </c>
      <c r="K79" s="530">
        <f>IF(O79&lt;0,O79*-1,0)</f>
        <v>0</v>
      </c>
      <c r="L79" s="531">
        <f t="shared" si="17"/>
        <v>316</v>
      </c>
      <c r="M79" s="268">
        <f>'CCB Aging schedule'!D94</f>
        <v>391</v>
      </c>
      <c r="N79" s="269"/>
      <c r="O79" s="264">
        <f>SUMIF('CCB Aging schedule'!$D$8:$D$106,JE!M79,'CCB Aging schedule'!$V$8:$V$106)</f>
        <v>316</v>
      </c>
      <c r="P79" s="264">
        <f>IF(O79&gt;0,0,-O79)</f>
        <v>0</v>
      </c>
      <c r="Q79" s="264">
        <f>O79+P79</f>
        <v>316</v>
      </c>
      <c r="R79" s="270">
        <f>K79+L79-P79-Q79</f>
        <v>0</v>
      </c>
    </row>
    <row r="80" spans="1:18">
      <c r="A80" s="421"/>
      <c r="B80" s="421">
        <v>2535</v>
      </c>
      <c r="C80" s="421">
        <v>343010</v>
      </c>
      <c r="D80" s="421">
        <v>15</v>
      </c>
      <c r="E80" s="499">
        <v>112202</v>
      </c>
      <c r="F80" s="500" t="s">
        <v>2174</v>
      </c>
      <c r="G80" s="501" t="s">
        <v>796</v>
      </c>
      <c r="H80" s="500" t="s">
        <v>2174</v>
      </c>
      <c r="I80" s="265" t="s">
        <v>2277</v>
      </c>
      <c r="J80" s="266" t="s">
        <v>119</v>
      </c>
      <c r="K80" s="530">
        <f>IF(O80&lt;0,O80*-1,0)</f>
        <v>0</v>
      </c>
      <c r="L80" s="531">
        <f t="shared" ref="L80" si="20">IF(O80&gt;0,O80,0)</f>
        <v>442</v>
      </c>
      <c r="M80" s="268">
        <v>392</v>
      </c>
      <c r="N80" s="269"/>
      <c r="O80" s="264">
        <f>SUMIF('CCB Aging schedule'!$D$8:$D$106,JE!M80,'CCB Aging schedule'!$V$8:$V$106)</f>
        <v>442</v>
      </c>
      <c r="P80" s="264">
        <f>IF(O80&gt;0,0,-O80)</f>
        <v>0</v>
      </c>
      <c r="Q80" s="264">
        <f>O80+P80</f>
        <v>442</v>
      </c>
      <c r="R80" s="270">
        <f>K80+L80-P80-Q80</f>
        <v>0</v>
      </c>
    </row>
    <row r="81" spans="1:21">
      <c r="A81" s="421"/>
      <c r="B81" s="421">
        <v>2310</v>
      </c>
      <c r="C81" s="421">
        <v>350845</v>
      </c>
      <c r="D81" s="421">
        <v>97</v>
      </c>
      <c r="E81" s="499">
        <v>112202</v>
      </c>
      <c r="F81" s="500" t="s">
        <v>2174</v>
      </c>
      <c r="G81" s="501" t="s">
        <v>796</v>
      </c>
      <c r="H81" s="500" t="s">
        <v>2174</v>
      </c>
      <c r="I81" s="265" t="s">
        <v>2277</v>
      </c>
      <c r="J81" s="266" t="s">
        <v>119</v>
      </c>
      <c r="K81" s="530">
        <f t="shared" si="16"/>
        <v>0</v>
      </c>
      <c r="L81" s="531">
        <f t="shared" si="17"/>
        <v>7788</v>
      </c>
      <c r="M81" s="268">
        <f>'CCB Aging schedule'!D96</f>
        <v>400</v>
      </c>
      <c r="N81" s="269"/>
      <c r="O81" s="264">
        <f>SUMIF('CCB Aging schedule'!$D$8:$D$106,JE!M81,'CCB Aging schedule'!$V$8:$V$106)</f>
        <v>7788</v>
      </c>
      <c r="P81" s="264">
        <f t="shared" si="18"/>
        <v>0</v>
      </c>
      <c r="Q81" s="264">
        <f t="shared" si="19"/>
        <v>7788</v>
      </c>
      <c r="R81" s="270">
        <f t="shared" si="15"/>
        <v>0</v>
      </c>
    </row>
    <row r="82" spans="1:21">
      <c r="A82" s="421"/>
      <c r="B82" s="421">
        <v>2310</v>
      </c>
      <c r="C82" s="421">
        <v>350850</v>
      </c>
      <c r="D82" s="421">
        <v>97</v>
      </c>
      <c r="E82" s="499">
        <v>112202</v>
      </c>
      <c r="F82" s="500" t="s">
        <v>2174</v>
      </c>
      <c r="G82" s="501" t="s">
        <v>796</v>
      </c>
      <c r="H82" s="500" t="s">
        <v>2174</v>
      </c>
      <c r="I82" s="265" t="s">
        <v>2277</v>
      </c>
      <c r="J82" s="266" t="s">
        <v>119</v>
      </c>
      <c r="K82" s="530">
        <f t="shared" si="16"/>
        <v>0</v>
      </c>
      <c r="L82" s="531">
        <f t="shared" si="17"/>
        <v>5792</v>
      </c>
      <c r="M82" s="268">
        <f>'CCB Aging schedule'!D97</f>
        <v>401</v>
      </c>
      <c r="N82" s="269"/>
      <c r="O82" s="264">
        <f>SUMIF('CCB Aging schedule'!$D$8:$D$106,JE!M82,'CCB Aging schedule'!$V$8:$V$106)</f>
        <v>5792</v>
      </c>
      <c r="P82" s="264">
        <f t="shared" si="18"/>
        <v>0</v>
      </c>
      <c r="Q82" s="264">
        <f t="shared" si="19"/>
        <v>5792</v>
      </c>
      <c r="R82" s="270">
        <f t="shared" si="15"/>
        <v>0</v>
      </c>
    </row>
    <row r="83" spans="1:21">
      <c r="A83" s="421"/>
      <c r="B83" s="421">
        <v>2310</v>
      </c>
      <c r="C83" s="421">
        <v>350735</v>
      </c>
      <c r="D83" s="421">
        <v>10</v>
      </c>
      <c r="E83" s="499">
        <v>112202</v>
      </c>
      <c r="F83" s="500" t="s">
        <v>2174</v>
      </c>
      <c r="G83" s="501" t="s">
        <v>796</v>
      </c>
      <c r="H83" s="500" t="s">
        <v>2174</v>
      </c>
      <c r="I83" s="265" t="s">
        <v>2277</v>
      </c>
      <c r="J83" s="266" t="s">
        <v>119</v>
      </c>
      <c r="K83" s="530">
        <f t="shared" si="16"/>
        <v>0</v>
      </c>
      <c r="L83" s="531">
        <f t="shared" si="17"/>
        <v>165</v>
      </c>
      <c r="M83" s="268">
        <f>'CCB Aging schedule'!D98</f>
        <v>402</v>
      </c>
      <c r="N83" s="269"/>
      <c r="O83" s="264">
        <f>SUMIF('CCB Aging schedule'!$D$8:$D$106,JE!M83,'CCB Aging schedule'!$V$8:$V$106)</f>
        <v>165</v>
      </c>
      <c r="P83" s="264">
        <f t="shared" si="18"/>
        <v>0</v>
      </c>
      <c r="Q83" s="264">
        <f t="shared" si="19"/>
        <v>165</v>
      </c>
      <c r="R83" s="270">
        <f t="shared" si="15"/>
        <v>0</v>
      </c>
    </row>
    <row r="84" spans="1:21">
      <c r="A84" s="421"/>
      <c r="B84" s="421">
        <v>2310</v>
      </c>
      <c r="C84" s="421">
        <v>350855</v>
      </c>
      <c r="D84" s="421">
        <v>97</v>
      </c>
      <c r="E84" s="499">
        <v>112202</v>
      </c>
      <c r="F84" s="500" t="s">
        <v>2174</v>
      </c>
      <c r="G84" s="501" t="s">
        <v>796</v>
      </c>
      <c r="H84" s="500" t="s">
        <v>2174</v>
      </c>
      <c r="I84" s="265" t="s">
        <v>2277</v>
      </c>
      <c r="J84" s="266" t="s">
        <v>119</v>
      </c>
      <c r="K84" s="530">
        <f t="shared" si="16"/>
        <v>0</v>
      </c>
      <c r="L84" s="531">
        <f t="shared" si="17"/>
        <v>2324</v>
      </c>
      <c r="M84" s="268">
        <f>'CCB Aging schedule'!D99</f>
        <v>403</v>
      </c>
      <c r="N84" s="269"/>
      <c r="O84" s="264">
        <f>SUMIF('CCB Aging schedule'!$D$8:$D$106,JE!M84,'CCB Aging schedule'!$V$8:$V$106)</f>
        <v>2324</v>
      </c>
      <c r="P84" s="264">
        <f t="shared" si="18"/>
        <v>0</v>
      </c>
      <c r="Q84" s="264">
        <f t="shared" si="19"/>
        <v>2324</v>
      </c>
      <c r="R84" s="270">
        <f t="shared" si="15"/>
        <v>0</v>
      </c>
    </row>
    <row r="85" spans="1:21">
      <c r="A85" s="421"/>
      <c r="B85" s="421">
        <v>2600</v>
      </c>
      <c r="C85" s="421">
        <v>360005</v>
      </c>
      <c r="D85" s="421">
        <v>10</v>
      </c>
      <c r="E85" s="499">
        <v>112202</v>
      </c>
      <c r="F85" s="500" t="s">
        <v>2174</v>
      </c>
      <c r="G85" s="501" t="s">
        <v>796</v>
      </c>
      <c r="H85" s="500" t="s">
        <v>2174</v>
      </c>
      <c r="I85" s="265" t="s">
        <v>2277</v>
      </c>
      <c r="J85" s="266" t="s">
        <v>119</v>
      </c>
      <c r="K85" s="531">
        <f t="shared" si="16"/>
        <v>0</v>
      </c>
      <c r="L85" s="531">
        <f t="shared" si="17"/>
        <v>864</v>
      </c>
      <c r="M85" s="268">
        <f>'CCB Aging schedule'!D100</f>
        <v>425</v>
      </c>
      <c r="N85" s="269"/>
      <c r="O85" s="264">
        <f>SUMIF('CCB Aging schedule'!$D$8:$D$106,JE!M85,'CCB Aging schedule'!$V$8:$V$106)</f>
        <v>864</v>
      </c>
      <c r="P85" s="264">
        <f t="shared" si="18"/>
        <v>0</v>
      </c>
      <c r="Q85" s="264">
        <f t="shared" si="19"/>
        <v>864</v>
      </c>
      <c r="R85" s="270">
        <f t="shared" si="15"/>
        <v>0</v>
      </c>
    </row>
    <row r="86" spans="1:21">
      <c r="A86" s="421"/>
      <c r="B86" s="421">
        <v>2620</v>
      </c>
      <c r="C86" s="421">
        <v>361015</v>
      </c>
      <c r="D86" s="421">
        <v>10</v>
      </c>
      <c r="E86" s="499">
        <v>112202</v>
      </c>
      <c r="F86" s="500" t="s">
        <v>2174</v>
      </c>
      <c r="G86" s="501" t="s">
        <v>796</v>
      </c>
      <c r="H86" s="500" t="s">
        <v>2174</v>
      </c>
      <c r="I86" s="265" t="s">
        <v>2277</v>
      </c>
      <c r="J86" s="266" t="s">
        <v>119</v>
      </c>
      <c r="K86" s="531">
        <f t="shared" si="16"/>
        <v>391</v>
      </c>
      <c r="L86" s="531">
        <f t="shared" si="17"/>
        <v>0</v>
      </c>
      <c r="M86" s="272">
        <f>'CCB Aging schedule'!D101</f>
        <v>450</v>
      </c>
      <c r="N86" s="269"/>
      <c r="O86" s="264">
        <f>SUMIF('CCB Aging schedule'!$D$8:$D$106,JE!M86,'CCB Aging schedule'!$V$8:$V$106)</f>
        <v>-391</v>
      </c>
      <c r="P86" s="264">
        <f t="shared" si="18"/>
        <v>391</v>
      </c>
      <c r="Q86" s="264">
        <f t="shared" si="19"/>
        <v>0</v>
      </c>
      <c r="R86" s="270">
        <f t="shared" si="15"/>
        <v>0</v>
      </c>
      <c r="S86" s="262"/>
    </row>
    <row r="87" spans="1:21">
      <c r="A87" s="421"/>
      <c r="B87" s="421">
        <v>2620</v>
      </c>
      <c r="C87" s="421">
        <v>361090</v>
      </c>
      <c r="D87" s="421">
        <v>97</v>
      </c>
      <c r="E87" s="499">
        <v>112202</v>
      </c>
      <c r="F87" s="500" t="s">
        <v>2174</v>
      </c>
      <c r="G87" s="501" t="s">
        <v>796</v>
      </c>
      <c r="H87" s="500" t="s">
        <v>2174</v>
      </c>
      <c r="I87" s="265" t="s">
        <v>2277</v>
      </c>
      <c r="J87" s="266" t="s">
        <v>119</v>
      </c>
      <c r="K87" s="531">
        <f>IF(O87&lt;0,O87*-1,0)</f>
        <v>7321</v>
      </c>
      <c r="L87" s="531">
        <f>IF(O87&gt;0,O87,0)</f>
        <v>0</v>
      </c>
      <c r="M87" s="272">
        <f>'CCB Aging schedule'!D102</f>
        <v>451</v>
      </c>
      <c r="N87" s="269"/>
      <c r="O87" s="264">
        <f>SUMIF('CCB Aging schedule'!$D$8:$D$106,JE!M87,'CCB Aging schedule'!$V$8:$V$106)</f>
        <v>-7321</v>
      </c>
      <c r="P87" s="264">
        <f>IF(O87&gt;0,0,-O87)</f>
        <v>7321</v>
      </c>
      <c r="Q87" s="264">
        <f>O87+P87</f>
        <v>0</v>
      </c>
      <c r="R87" s="270">
        <f>K87+L87-P87-Q87</f>
        <v>0</v>
      </c>
      <c r="S87" s="262"/>
    </row>
    <row r="88" spans="1:21">
      <c r="A88" s="421"/>
      <c r="B88" s="421">
        <v>2620</v>
      </c>
      <c r="C88" s="421">
        <v>361035</v>
      </c>
      <c r="D88" s="421">
        <v>10</v>
      </c>
      <c r="E88" s="499">
        <v>112202</v>
      </c>
      <c r="F88" s="500" t="s">
        <v>2174</v>
      </c>
      <c r="G88" s="501" t="s">
        <v>796</v>
      </c>
      <c r="H88" s="500" t="s">
        <v>2174</v>
      </c>
      <c r="I88" s="265" t="s">
        <v>2277</v>
      </c>
      <c r="J88" s="266" t="s">
        <v>119</v>
      </c>
      <c r="K88" s="531">
        <f>IF(O88&lt;0,O88*-1,0)</f>
        <v>0</v>
      </c>
      <c r="L88" s="531">
        <f>IF(O88&gt;0,O88,0)</f>
        <v>30</v>
      </c>
      <c r="M88" s="272">
        <f>'CCB Aging schedule'!D103</f>
        <v>452</v>
      </c>
      <c r="N88" s="269"/>
      <c r="O88" s="264">
        <f>SUMIF('CCB Aging schedule'!$D$8:$D$106,JE!M88,'CCB Aging schedule'!$V$8:$V$106)</f>
        <v>30</v>
      </c>
      <c r="P88" s="264">
        <f>IF(O88&gt;0,0,-O88)</f>
        <v>0</v>
      </c>
      <c r="Q88" s="264">
        <f>O88+P88</f>
        <v>30</v>
      </c>
      <c r="R88" s="270">
        <f>K88+L88-P88-Q88</f>
        <v>0</v>
      </c>
      <c r="S88" s="262"/>
      <c r="T88" s="262"/>
      <c r="U88" s="262"/>
    </row>
    <row r="89" spans="1:21">
      <c r="A89" s="421"/>
      <c r="B89" s="421">
        <v>2620</v>
      </c>
      <c r="C89" s="421">
        <v>361095</v>
      </c>
      <c r="D89" s="421">
        <v>97</v>
      </c>
      <c r="E89" s="499">
        <v>112202</v>
      </c>
      <c r="F89" s="500" t="s">
        <v>2174</v>
      </c>
      <c r="G89" s="501" t="s">
        <v>796</v>
      </c>
      <c r="H89" s="500" t="s">
        <v>2174</v>
      </c>
      <c r="I89" s="265" t="s">
        <v>2277</v>
      </c>
      <c r="J89" s="266" t="s">
        <v>119</v>
      </c>
      <c r="K89" s="531">
        <f>IF(O89&lt;0,O89*-1,0)</f>
        <v>4718</v>
      </c>
      <c r="L89" s="531">
        <f>IF(O89&gt;0,O89,0)</f>
        <v>0</v>
      </c>
      <c r="M89" s="272">
        <f>'CCB Aging schedule'!D104</f>
        <v>453</v>
      </c>
      <c r="N89" s="269"/>
      <c r="O89" s="264">
        <f>SUMIF('CCB Aging schedule'!$D$8:$D$106,JE!M89,'CCB Aging schedule'!$V$8:$V$106)</f>
        <v>-4718</v>
      </c>
      <c r="P89" s="264">
        <f>IF(O89&gt;0,0,-O89)</f>
        <v>4718</v>
      </c>
      <c r="Q89" s="264">
        <f>O89+P89</f>
        <v>0</v>
      </c>
      <c r="R89" s="270">
        <f>K89+L89-P89-Q89</f>
        <v>0</v>
      </c>
      <c r="S89" s="262"/>
      <c r="T89" s="262"/>
      <c r="U89" s="262"/>
    </row>
    <row r="90" spans="1:21">
      <c r="A90" s="421"/>
      <c r="B90" s="421">
        <v>2700</v>
      </c>
      <c r="C90" s="421">
        <v>370210</v>
      </c>
      <c r="D90" s="421">
        <v>97</v>
      </c>
      <c r="E90" s="499">
        <v>112202</v>
      </c>
      <c r="F90" s="500" t="s">
        <v>2174</v>
      </c>
      <c r="G90" s="501" t="s">
        <v>796</v>
      </c>
      <c r="H90" s="500" t="s">
        <v>2174</v>
      </c>
      <c r="I90" s="265" t="s">
        <v>2277</v>
      </c>
      <c r="J90" s="266" t="s">
        <v>119</v>
      </c>
      <c r="K90" s="531">
        <f>IF(O90&lt;0,O90*-1,0)</f>
        <v>0</v>
      </c>
      <c r="L90" s="531">
        <f>IF(O90&gt;0,O90,0)</f>
        <v>1681</v>
      </c>
      <c r="M90" s="272">
        <f>'CCB Aging schedule'!D105</f>
        <v>500</v>
      </c>
      <c r="N90" s="269"/>
      <c r="O90" s="264">
        <f>SUMIF('CCB Aging schedule'!$D$8:$D$106,JE!M90,'CCB Aging schedule'!$V$8:$V$106)</f>
        <v>1681</v>
      </c>
      <c r="P90" s="264">
        <f>IF(O90&gt;0,0,-O90)</f>
        <v>0</v>
      </c>
      <c r="Q90" s="264">
        <f>O90+P90</f>
        <v>1681</v>
      </c>
      <c r="R90" s="270">
        <f>K90+L90-P90-Q90</f>
        <v>0</v>
      </c>
      <c r="S90" s="262"/>
      <c r="T90" s="262"/>
      <c r="U90" s="262"/>
    </row>
    <row r="91" spans="1:21">
      <c r="A91" s="422"/>
      <c r="B91" s="422">
        <v>2700</v>
      </c>
      <c r="C91" s="422">
        <v>370215</v>
      </c>
      <c r="D91" s="422">
        <v>97</v>
      </c>
      <c r="E91" s="502">
        <v>112202</v>
      </c>
      <c r="F91" s="503" t="s">
        <v>2174</v>
      </c>
      <c r="G91" s="504" t="s">
        <v>796</v>
      </c>
      <c r="H91" s="503" t="s">
        <v>2174</v>
      </c>
      <c r="I91" s="537" t="s">
        <v>2277</v>
      </c>
      <c r="J91" s="266" t="s">
        <v>119</v>
      </c>
      <c r="K91" s="531">
        <f>IF(O91&lt;0,O91*-1,0)</f>
        <v>0</v>
      </c>
      <c r="L91" s="531">
        <f>IF(O91&gt;0,O91,0)</f>
        <v>1890</v>
      </c>
      <c r="M91" s="272">
        <f>'CCB Aging schedule'!D106</f>
        <v>501</v>
      </c>
      <c r="N91" s="269"/>
      <c r="O91" s="264">
        <f>SUMIF('CCB Aging schedule'!$D$8:$D$106,JE!M91,'CCB Aging schedule'!$V$8:$V$106)</f>
        <v>1890</v>
      </c>
      <c r="P91" s="264">
        <f>IF(O91&gt;0,0,-O91)</f>
        <v>0</v>
      </c>
      <c r="Q91" s="264">
        <f>O91+P91</f>
        <v>1890</v>
      </c>
      <c r="R91" s="270">
        <f>K91+L91-P91-Q91</f>
        <v>0</v>
      </c>
      <c r="S91" s="262"/>
      <c r="T91" s="262"/>
      <c r="U91" s="262"/>
    </row>
    <row r="92" spans="1:21">
      <c r="A92" s="327"/>
      <c r="B92" s="327">
        <v>2200</v>
      </c>
      <c r="C92" s="327">
        <v>310020</v>
      </c>
      <c r="D92" s="327">
        <v>10</v>
      </c>
      <c r="E92" s="499">
        <v>627300</v>
      </c>
      <c r="F92" s="500" t="s">
        <v>2174</v>
      </c>
      <c r="G92" s="501" t="s">
        <v>796</v>
      </c>
      <c r="H92" s="500" t="s">
        <v>2174</v>
      </c>
      <c r="I92" s="265" t="s">
        <v>2277</v>
      </c>
      <c r="J92" s="289" t="s">
        <v>119</v>
      </c>
      <c r="K92" s="532">
        <f t="shared" ref="K92:K123" si="21">L8</f>
        <v>0</v>
      </c>
      <c r="L92" s="532">
        <f t="shared" ref="L92:L123" si="22">K8</f>
        <v>41</v>
      </c>
      <c r="M92" s="291">
        <f t="shared" ref="M92:M115" si="23">M8</f>
        <v>110</v>
      </c>
      <c r="N92" s="292"/>
      <c r="O92" s="294">
        <f>SUM(O8:O91)</f>
        <v>80331.067024999997</v>
      </c>
      <c r="P92" s="290">
        <f>SUM(P8:P91)</f>
        <v>39984.915749999993</v>
      </c>
      <c r="Q92" s="290">
        <f>SUM(Q8:Q91)</f>
        <v>120315.98277499998</v>
      </c>
      <c r="R92" s="290">
        <f>SUM(R8:R91)</f>
        <v>0</v>
      </c>
      <c r="S92" s="262"/>
      <c r="T92" s="262"/>
      <c r="U92" s="262"/>
    </row>
    <row r="93" spans="1:21">
      <c r="A93" s="327"/>
      <c r="B93" s="327">
        <v>2200</v>
      </c>
      <c r="C93" s="327">
        <v>310025</v>
      </c>
      <c r="D93" s="327">
        <v>10</v>
      </c>
      <c r="E93" s="499">
        <v>627300</v>
      </c>
      <c r="F93" s="500" t="s">
        <v>2174</v>
      </c>
      <c r="G93" s="501" t="s">
        <v>796</v>
      </c>
      <c r="H93" s="500" t="s">
        <v>2174</v>
      </c>
      <c r="I93" s="265" t="s">
        <v>2277</v>
      </c>
      <c r="J93" s="266" t="s">
        <v>119</v>
      </c>
      <c r="K93" s="531">
        <f t="shared" si="21"/>
        <v>88</v>
      </c>
      <c r="L93" s="531">
        <f t="shared" si="22"/>
        <v>0</v>
      </c>
      <c r="M93" s="272">
        <f t="shared" si="23"/>
        <v>111</v>
      </c>
      <c r="N93" s="269"/>
      <c r="O93" s="264"/>
      <c r="P93" s="264"/>
      <c r="Q93" s="264"/>
      <c r="R93" s="262"/>
      <c r="S93" s="262"/>
      <c r="T93" s="262"/>
      <c r="U93" s="262"/>
    </row>
    <row r="94" spans="1:21">
      <c r="A94" s="327"/>
      <c r="B94" s="327">
        <v>2200</v>
      </c>
      <c r="C94" s="327">
        <v>310040</v>
      </c>
      <c r="D94" s="327">
        <v>10</v>
      </c>
      <c r="E94" s="499">
        <v>627300</v>
      </c>
      <c r="F94" s="500" t="s">
        <v>2174</v>
      </c>
      <c r="G94" s="501" t="s">
        <v>796</v>
      </c>
      <c r="H94" s="500" t="s">
        <v>2174</v>
      </c>
      <c r="I94" s="265" t="s">
        <v>2277</v>
      </c>
      <c r="J94" s="266" t="s">
        <v>119</v>
      </c>
      <c r="K94" s="531">
        <f t="shared" si="21"/>
        <v>12</v>
      </c>
      <c r="L94" s="531">
        <f t="shared" si="22"/>
        <v>0</v>
      </c>
      <c r="M94" s="272">
        <f t="shared" si="23"/>
        <v>112</v>
      </c>
      <c r="N94" s="269"/>
      <c r="O94" s="264"/>
      <c r="P94" s="264"/>
      <c r="Q94" s="264"/>
      <c r="R94" s="262"/>
      <c r="S94" s="262"/>
      <c r="T94" s="262"/>
      <c r="U94" s="262"/>
    </row>
    <row r="95" spans="1:21">
      <c r="A95" s="327"/>
      <c r="B95" s="327">
        <v>2200</v>
      </c>
      <c r="C95" s="327">
        <v>310045</v>
      </c>
      <c r="D95" s="327">
        <v>10</v>
      </c>
      <c r="E95" s="499">
        <v>627300</v>
      </c>
      <c r="F95" s="500" t="s">
        <v>2174</v>
      </c>
      <c r="G95" s="501" t="s">
        <v>796</v>
      </c>
      <c r="H95" s="500" t="s">
        <v>2174</v>
      </c>
      <c r="I95" s="265" t="s">
        <v>2277</v>
      </c>
      <c r="J95" s="266" t="s">
        <v>119</v>
      </c>
      <c r="K95" s="531">
        <f t="shared" si="21"/>
        <v>353</v>
      </c>
      <c r="L95" s="530">
        <f t="shared" si="22"/>
        <v>0</v>
      </c>
      <c r="M95" s="268">
        <f t="shared" si="23"/>
        <v>113</v>
      </c>
      <c r="N95" s="269"/>
      <c r="O95" s="264"/>
    </row>
    <row r="96" spans="1:21">
      <c r="A96" s="327"/>
      <c r="B96" s="327">
        <v>2200</v>
      </c>
      <c r="C96" s="327">
        <v>310050</v>
      </c>
      <c r="D96" s="327">
        <v>10</v>
      </c>
      <c r="E96" s="499">
        <v>627300</v>
      </c>
      <c r="F96" s="500" t="s">
        <v>2174</v>
      </c>
      <c r="G96" s="501" t="s">
        <v>796</v>
      </c>
      <c r="H96" s="500" t="s">
        <v>2174</v>
      </c>
      <c r="I96" s="265" t="s">
        <v>2277</v>
      </c>
      <c r="J96" s="266" t="s">
        <v>119</v>
      </c>
      <c r="K96" s="531">
        <f t="shared" si="21"/>
        <v>0</v>
      </c>
      <c r="L96" s="530">
        <f t="shared" si="22"/>
        <v>176</v>
      </c>
      <c r="M96" s="268">
        <f t="shared" si="23"/>
        <v>114</v>
      </c>
      <c r="N96" s="269"/>
      <c r="O96" s="264"/>
    </row>
    <row r="97" spans="1:15">
      <c r="A97" s="327"/>
      <c r="B97" s="327">
        <v>2200</v>
      </c>
      <c r="C97" s="327">
        <v>310055</v>
      </c>
      <c r="D97" s="327">
        <v>10</v>
      </c>
      <c r="E97" s="499">
        <v>627300</v>
      </c>
      <c r="F97" s="500" t="s">
        <v>2174</v>
      </c>
      <c r="G97" s="501" t="s">
        <v>796</v>
      </c>
      <c r="H97" s="500" t="s">
        <v>2174</v>
      </c>
      <c r="I97" s="265" t="s">
        <v>2277</v>
      </c>
      <c r="J97" s="266" t="s">
        <v>119</v>
      </c>
      <c r="K97" s="531">
        <f t="shared" si="21"/>
        <v>5</v>
      </c>
      <c r="L97" s="530">
        <f t="shared" si="22"/>
        <v>0</v>
      </c>
      <c r="M97" s="268">
        <f t="shared" si="23"/>
        <v>117</v>
      </c>
      <c r="N97" s="269"/>
      <c r="O97" s="264"/>
    </row>
    <row r="98" spans="1:15">
      <c r="A98" s="327"/>
      <c r="B98" s="327">
        <v>2200</v>
      </c>
      <c r="C98" s="327">
        <v>310060</v>
      </c>
      <c r="D98" s="327">
        <v>10</v>
      </c>
      <c r="E98" s="499">
        <v>627300</v>
      </c>
      <c r="F98" s="500" t="s">
        <v>2174</v>
      </c>
      <c r="G98" s="501" t="s">
        <v>796</v>
      </c>
      <c r="H98" s="500" t="s">
        <v>2174</v>
      </c>
      <c r="I98" s="265" t="s">
        <v>2277</v>
      </c>
      <c r="J98" s="266" t="s">
        <v>119</v>
      </c>
      <c r="K98" s="531">
        <f t="shared" si="21"/>
        <v>292</v>
      </c>
      <c r="L98" s="530">
        <f t="shared" si="22"/>
        <v>0</v>
      </c>
      <c r="M98" s="268">
        <f t="shared" si="23"/>
        <v>118</v>
      </c>
      <c r="N98" s="269"/>
      <c r="O98" s="264"/>
    </row>
    <row r="99" spans="1:15">
      <c r="A99" s="327"/>
      <c r="B99" s="327">
        <v>2200</v>
      </c>
      <c r="C99" s="327">
        <v>310075</v>
      </c>
      <c r="D99" s="327">
        <v>10</v>
      </c>
      <c r="E99" s="499">
        <v>627300</v>
      </c>
      <c r="F99" s="500" t="s">
        <v>2174</v>
      </c>
      <c r="G99" s="501" t="s">
        <v>796</v>
      </c>
      <c r="H99" s="500" t="s">
        <v>2174</v>
      </c>
      <c r="I99" s="265" t="s">
        <v>2277</v>
      </c>
      <c r="J99" s="266" t="s">
        <v>119</v>
      </c>
      <c r="K99" s="531">
        <f t="shared" si="21"/>
        <v>0</v>
      </c>
      <c r="L99" s="530">
        <f t="shared" si="22"/>
        <v>1343</v>
      </c>
      <c r="M99" s="268">
        <f t="shared" si="23"/>
        <v>119</v>
      </c>
      <c r="N99" s="269"/>
      <c r="O99" s="264"/>
    </row>
    <row r="100" spans="1:15">
      <c r="A100" s="327"/>
      <c r="B100" s="327">
        <v>2200</v>
      </c>
      <c r="C100" s="327">
        <v>310090</v>
      </c>
      <c r="D100" s="327">
        <v>10</v>
      </c>
      <c r="E100" s="499">
        <v>627300</v>
      </c>
      <c r="F100" s="500" t="s">
        <v>2174</v>
      </c>
      <c r="G100" s="501" t="s">
        <v>796</v>
      </c>
      <c r="H100" s="500" t="s">
        <v>2174</v>
      </c>
      <c r="I100" s="265" t="s">
        <v>2277</v>
      </c>
      <c r="J100" s="266" t="s">
        <v>119</v>
      </c>
      <c r="K100" s="531">
        <f t="shared" si="21"/>
        <v>0</v>
      </c>
      <c r="L100" s="530">
        <f t="shared" si="22"/>
        <v>187</v>
      </c>
      <c r="M100" s="268">
        <f t="shared" si="23"/>
        <v>120</v>
      </c>
      <c r="N100" s="269"/>
      <c r="O100" s="264"/>
    </row>
    <row r="101" spans="1:15">
      <c r="A101" s="327"/>
      <c r="B101" s="327">
        <v>2200</v>
      </c>
      <c r="C101" s="327">
        <v>310095</v>
      </c>
      <c r="D101" s="327">
        <v>10</v>
      </c>
      <c r="E101" s="499">
        <v>627300</v>
      </c>
      <c r="F101" s="500" t="s">
        <v>2174</v>
      </c>
      <c r="G101" s="501" t="s">
        <v>796</v>
      </c>
      <c r="H101" s="500" t="s">
        <v>2174</v>
      </c>
      <c r="I101" s="265" t="s">
        <v>2277</v>
      </c>
      <c r="J101" s="266" t="s">
        <v>119</v>
      </c>
      <c r="K101" s="531">
        <f t="shared" si="21"/>
        <v>0</v>
      </c>
      <c r="L101" s="530">
        <f t="shared" si="22"/>
        <v>766</v>
      </c>
      <c r="M101" s="268">
        <f t="shared" si="23"/>
        <v>121</v>
      </c>
      <c r="N101" s="269"/>
    </row>
    <row r="102" spans="1:15">
      <c r="A102" s="327"/>
      <c r="B102" s="327">
        <v>2200</v>
      </c>
      <c r="C102" s="327">
        <v>310100</v>
      </c>
      <c r="D102" s="327">
        <v>10</v>
      </c>
      <c r="E102" s="499">
        <v>627300</v>
      </c>
      <c r="F102" s="500" t="s">
        <v>2174</v>
      </c>
      <c r="G102" s="501" t="s">
        <v>796</v>
      </c>
      <c r="H102" s="500" t="s">
        <v>2174</v>
      </c>
      <c r="I102" s="265" t="s">
        <v>2277</v>
      </c>
      <c r="J102" s="266" t="s">
        <v>119</v>
      </c>
      <c r="K102" s="531">
        <f t="shared" si="21"/>
        <v>105</v>
      </c>
      <c r="L102" s="530">
        <f t="shared" si="22"/>
        <v>0</v>
      </c>
      <c r="M102" s="268">
        <f t="shared" si="23"/>
        <v>122</v>
      </c>
      <c r="N102" s="269"/>
    </row>
    <row r="103" spans="1:15">
      <c r="A103" s="327"/>
      <c r="B103" s="327">
        <v>2200</v>
      </c>
      <c r="C103" s="327">
        <v>310105</v>
      </c>
      <c r="D103" s="327">
        <v>10</v>
      </c>
      <c r="E103" s="499">
        <v>627300</v>
      </c>
      <c r="F103" s="500" t="s">
        <v>2174</v>
      </c>
      <c r="G103" s="501" t="s">
        <v>796</v>
      </c>
      <c r="H103" s="500" t="s">
        <v>2174</v>
      </c>
      <c r="I103" s="265" t="s">
        <v>2277</v>
      </c>
      <c r="J103" s="266" t="s">
        <v>119</v>
      </c>
      <c r="K103" s="531">
        <f t="shared" si="21"/>
        <v>37</v>
      </c>
      <c r="L103" s="530">
        <f t="shared" si="22"/>
        <v>0</v>
      </c>
      <c r="M103" s="268">
        <f t="shared" si="23"/>
        <v>123</v>
      </c>
      <c r="N103" s="269"/>
    </row>
    <row r="104" spans="1:15">
      <c r="A104" s="327"/>
      <c r="B104" s="327">
        <v>2200</v>
      </c>
      <c r="C104" s="327">
        <v>310120</v>
      </c>
      <c r="D104" s="327">
        <v>10</v>
      </c>
      <c r="E104" s="499">
        <v>627300</v>
      </c>
      <c r="F104" s="500" t="s">
        <v>2174</v>
      </c>
      <c r="G104" s="501" t="s">
        <v>796</v>
      </c>
      <c r="H104" s="500" t="s">
        <v>2174</v>
      </c>
      <c r="I104" s="265" t="s">
        <v>2277</v>
      </c>
      <c r="J104" s="266" t="s">
        <v>119</v>
      </c>
      <c r="K104" s="531">
        <f t="shared" si="21"/>
        <v>0</v>
      </c>
      <c r="L104" s="530">
        <f t="shared" si="22"/>
        <v>411</v>
      </c>
      <c r="M104" s="268">
        <f t="shared" si="23"/>
        <v>124</v>
      </c>
      <c r="N104" s="269"/>
    </row>
    <row r="105" spans="1:15">
      <c r="A105" s="327"/>
      <c r="B105" s="327">
        <v>2200</v>
      </c>
      <c r="C105" s="327">
        <v>310125</v>
      </c>
      <c r="D105" s="327">
        <v>10</v>
      </c>
      <c r="E105" s="499">
        <v>627300</v>
      </c>
      <c r="F105" s="500" t="s">
        <v>2174</v>
      </c>
      <c r="G105" s="501" t="s">
        <v>796</v>
      </c>
      <c r="H105" s="500" t="s">
        <v>2174</v>
      </c>
      <c r="I105" s="265" t="s">
        <v>2277</v>
      </c>
      <c r="J105" s="266" t="s">
        <v>119</v>
      </c>
      <c r="K105" s="531">
        <f t="shared" si="21"/>
        <v>0</v>
      </c>
      <c r="L105" s="530">
        <f t="shared" si="22"/>
        <v>226</v>
      </c>
      <c r="M105" s="268">
        <f t="shared" si="23"/>
        <v>125</v>
      </c>
      <c r="N105" s="269"/>
    </row>
    <row r="106" spans="1:15">
      <c r="A106" s="327"/>
      <c r="B106" s="327">
        <v>2200</v>
      </c>
      <c r="C106" s="327">
        <v>310130</v>
      </c>
      <c r="D106" s="327">
        <v>10</v>
      </c>
      <c r="E106" s="499">
        <v>627300</v>
      </c>
      <c r="F106" s="500" t="s">
        <v>2174</v>
      </c>
      <c r="G106" s="501" t="s">
        <v>796</v>
      </c>
      <c r="H106" s="500" t="s">
        <v>2174</v>
      </c>
      <c r="I106" s="265" t="s">
        <v>2277</v>
      </c>
      <c r="J106" s="266" t="s">
        <v>119</v>
      </c>
      <c r="K106" s="531">
        <f t="shared" si="21"/>
        <v>1</v>
      </c>
      <c r="L106" s="530">
        <f t="shared" si="22"/>
        <v>0</v>
      </c>
      <c r="M106" s="268">
        <f t="shared" si="23"/>
        <v>126</v>
      </c>
      <c r="N106" s="269"/>
    </row>
    <row r="107" spans="1:15">
      <c r="A107" s="327"/>
      <c r="B107" s="327">
        <v>2200</v>
      </c>
      <c r="C107" s="327">
        <v>310135</v>
      </c>
      <c r="D107" s="327">
        <v>10</v>
      </c>
      <c r="E107" s="499">
        <v>627300</v>
      </c>
      <c r="F107" s="500" t="s">
        <v>2174</v>
      </c>
      <c r="G107" s="501" t="s">
        <v>796</v>
      </c>
      <c r="H107" s="500" t="s">
        <v>2174</v>
      </c>
      <c r="I107" s="265" t="s">
        <v>2277</v>
      </c>
      <c r="J107" s="266" t="s">
        <v>119</v>
      </c>
      <c r="K107" s="531">
        <f t="shared" si="21"/>
        <v>0</v>
      </c>
      <c r="L107" s="530">
        <f t="shared" si="22"/>
        <v>49</v>
      </c>
      <c r="M107" s="268">
        <f t="shared" si="23"/>
        <v>127</v>
      </c>
      <c r="N107" s="269"/>
    </row>
    <row r="108" spans="1:15">
      <c r="A108" s="327"/>
      <c r="B108" s="327">
        <v>2200</v>
      </c>
      <c r="C108" s="327">
        <v>310140</v>
      </c>
      <c r="D108" s="327">
        <v>10</v>
      </c>
      <c r="E108" s="499">
        <v>627300</v>
      </c>
      <c r="F108" s="500" t="s">
        <v>2174</v>
      </c>
      <c r="G108" s="501" t="s">
        <v>796</v>
      </c>
      <c r="H108" s="500" t="s">
        <v>2174</v>
      </c>
      <c r="I108" s="265" t="s">
        <v>2277</v>
      </c>
      <c r="J108" s="266" t="s">
        <v>119</v>
      </c>
      <c r="K108" s="531">
        <f t="shared" si="21"/>
        <v>0</v>
      </c>
      <c r="L108" s="530">
        <f t="shared" si="22"/>
        <v>658</v>
      </c>
      <c r="M108" s="268">
        <f t="shared" si="23"/>
        <v>128</v>
      </c>
      <c r="N108" s="269"/>
    </row>
    <row r="109" spans="1:15">
      <c r="A109" s="327"/>
      <c r="B109" s="327">
        <v>2200</v>
      </c>
      <c r="C109" s="327">
        <v>310145</v>
      </c>
      <c r="D109" s="327">
        <v>10</v>
      </c>
      <c r="E109" s="499">
        <v>627300</v>
      </c>
      <c r="F109" s="500" t="s">
        <v>2174</v>
      </c>
      <c r="G109" s="501" t="s">
        <v>796</v>
      </c>
      <c r="H109" s="500" t="s">
        <v>2174</v>
      </c>
      <c r="I109" s="265" t="s">
        <v>2277</v>
      </c>
      <c r="J109" s="266" t="s">
        <v>119</v>
      </c>
      <c r="K109" s="531">
        <f t="shared" si="21"/>
        <v>0</v>
      </c>
      <c r="L109" s="530">
        <f t="shared" si="22"/>
        <v>39</v>
      </c>
      <c r="M109" s="268">
        <f t="shared" si="23"/>
        <v>129</v>
      </c>
      <c r="N109" s="269"/>
    </row>
    <row r="110" spans="1:15">
      <c r="A110" s="327"/>
      <c r="B110" s="327">
        <v>2200</v>
      </c>
      <c r="C110" s="327">
        <v>310150</v>
      </c>
      <c r="D110" s="327">
        <v>15</v>
      </c>
      <c r="E110" s="499">
        <v>627300</v>
      </c>
      <c r="F110" s="500" t="s">
        <v>2174</v>
      </c>
      <c r="G110" s="501" t="s">
        <v>796</v>
      </c>
      <c r="H110" s="500" t="s">
        <v>2174</v>
      </c>
      <c r="I110" s="265" t="s">
        <v>2277</v>
      </c>
      <c r="J110" s="266" t="s">
        <v>119</v>
      </c>
      <c r="K110" s="531">
        <f t="shared" si="21"/>
        <v>219</v>
      </c>
      <c r="L110" s="530">
        <f t="shared" si="22"/>
        <v>0</v>
      </c>
      <c r="M110" s="268">
        <f t="shared" si="23"/>
        <v>130</v>
      </c>
      <c r="N110" s="269"/>
    </row>
    <row r="111" spans="1:15">
      <c r="A111" s="327"/>
      <c r="B111" s="327">
        <v>2200</v>
      </c>
      <c r="C111" s="327">
        <v>310155</v>
      </c>
      <c r="D111" s="327">
        <v>10</v>
      </c>
      <c r="E111" s="499">
        <v>627300</v>
      </c>
      <c r="F111" s="500" t="s">
        <v>2174</v>
      </c>
      <c r="G111" s="501" t="s">
        <v>796</v>
      </c>
      <c r="H111" s="500" t="s">
        <v>2174</v>
      </c>
      <c r="I111" s="265" t="s">
        <v>2277</v>
      </c>
      <c r="J111" s="266" t="s">
        <v>119</v>
      </c>
      <c r="K111" s="531">
        <f t="shared" si="21"/>
        <v>0</v>
      </c>
      <c r="L111" s="530">
        <f t="shared" si="22"/>
        <v>1</v>
      </c>
      <c r="M111" s="268">
        <f t="shared" si="23"/>
        <v>131</v>
      </c>
      <c r="N111" s="269"/>
    </row>
    <row r="112" spans="1:15">
      <c r="A112" s="327"/>
      <c r="B112" s="327">
        <v>2200</v>
      </c>
      <c r="C112" s="327">
        <v>310170</v>
      </c>
      <c r="D112" s="327">
        <v>15</v>
      </c>
      <c r="E112" s="499">
        <v>627300</v>
      </c>
      <c r="F112" s="500" t="s">
        <v>2174</v>
      </c>
      <c r="G112" s="501" t="s">
        <v>796</v>
      </c>
      <c r="H112" s="500" t="s">
        <v>2174</v>
      </c>
      <c r="I112" s="265" t="s">
        <v>2277</v>
      </c>
      <c r="J112" s="266" t="s">
        <v>119</v>
      </c>
      <c r="K112" s="531">
        <f t="shared" si="21"/>
        <v>18</v>
      </c>
      <c r="L112" s="530">
        <f t="shared" si="22"/>
        <v>0</v>
      </c>
      <c r="M112" s="268">
        <f t="shared" si="23"/>
        <v>132</v>
      </c>
      <c r="N112" s="269"/>
    </row>
    <row r="113" spans="1:14">
      <c r="A113" s="327"/>
      <c r="B113" s="327">
        <v>2200</v>
      </c>
      <c r="C113" s="327">
        <v>310175</v>
      </c>
      <c r="D113" s="327">
        <v>10</v>
      </c>
      <c r="E113" s="499">
        <v>627300</v>
      </c>
      <c r="F113" s="500" t="s">
        <v>2174</v>
      </c>
      <c r="G113" s="501" t="s">
        <v>796</v>
      </c>
      <c r="H113" s="500" t="s">
        <v>2174</v>
      </c>
      <c r="I113" s="265" t="s">
        <v>2277</v>
      </c>
      <c r="J113" s="266" t="s">
        <v>119</v>
      </c>
      <c r="K113" s="531">
        <f t="shared" si="21"/>
        <v>0</v>
      </c>
      <c r="L113" s="530">
        <f t="shared" si="22"/>
        <v>807</v>
      </c>
      <c r="M113" s="268">
        <f t="shared" si="23"/>
        <v>133</v>
      </c>
      <c r="N113" s="269"/>
    </row>
    <row r="114" spans="1:14">
      <c r="A114" s="327"/>
      <c r="B114" s="327">
        <v>2200</v>
      </c>
      <c r="C114" s="327">
        <v>310190</v>
      </c>
      <c r="D114" s="327">
        <v>10</v>
      </c>
      <c r="E114" s="499">
        <v>627300</v>
      </c>
      <c r="F114" s="500" t="s">
        <v>2174</v>
      </c>
      <c r="G114" s="501" t="s">
        <v>796</v>
      </c>
      <c r="H114" s="500" t="s">
        <v>2174</v>
      </c>
      <c r="I114" s="265" t="s">
        <v>2277</v>
      </c>
      <c r="J114" s="266" t="s">
        <v>119</v>
      </c>
      <c r="K114" s="531">
        <f t="shared" si="21"/>
        <v>16</v>
      </c>
      <c r="L114" s="530">
        <f t="shared" si="22"/>
        <v>0</v>
      </c>
      <c r="M114" s="268">
        <f t="shared" si="23"/>
        <v>134</v>
      </c>
      <c r="N114" s="269"/>
    </row>
    <row r="115" spans="1:14">
      <c r="A115" s="327"/>
      <c r="B115" s="327">
        <v>2200</v>
      </c>
      <c r="C115" s="327">
        <v>310200</v>
      </c>
      <c r="D115" s="327">
        <v>10</v>
      </c>
      <c r="E115" s="499">
        <v>627300</v>
      </c>
      <c r="F115" s="500" t="s">
        <v>2174</v>
      </c>
      <c r="G115" s="501" t="s">
        <v>796</v>
      </c>
      <c r="H115" s="500" t="s">
        <v>2174</v>
      </c>
      <c r="I115" s="265" t="s">
        <v>2277</v>
      </c>
      <c r="J115" s="266" t="s">
        <v>119</v>
      </c>
      <c r="K115" s="531">
        <f t="shared" si="21"/>
        <v>2653</v>
      </c>
      <c r="L115" s="530">
        <f t="shared" si="22"/>
        <v>0</v>
      </c>
      <c r="M115" s="268">
        <f t="shared" si="23"/>
        <v>136</v>
      </c>
      <c r="N115" s="269"/>
    </row>
    <row r="116" spans="1:14">
      <c r="A116" s="327"/>
      <c r="B116" s="327">
        <v>2200</v>
      </c>
      <c r="C116" s="327">
        <v>310325</v>
      </c>
      <c r="D116" s="529" t="s">
        <v>811</v>
      </c>
      <c r="E116" s="499">
        <v>627300</v>
      </c>
      <c r="F116" s="500" t="s">
        <v>2174</v>
      </c>
      <c r="G116" s="501" t="s">
        <v>796</v>
      </c>
      <c r="H116" s="500" t="s">
        <v>2174</v>
      </c>
      <c r="I116" s="265" t="s">
        <v>2277</v>
      </c>
      <c r="J116" s="266" t="s">
        <v>119</v>
      </c>
      <c r="K116" s="531">
        <f t="shared" si="21"/>
        <v>25</v>
      </c>
      <c r="L116" s="530">
        <f t="shared" si="22"/>
        <v>0</v>
      </c>
      <c r="M116" s="268">
        <v>137</v>
      </c>
      <c r="N116" s="269"/>
    </row>
    <row r="117" spans="1:14">
      <c r="A117" s="327"/>
      <c r="B117" s="421">
        <v>2200</v>
      </c>
      <c r="C117" s="421">
        <v>310330</v>
      </c>
      <c r="D117" s="528">
        <v>10</v>
      </c>
      <c r="E117" s="499">
        <v>627300</v>
      </c>
      <c r="F117" s="500" t="s">
        <v>2174</v>
      </c>
      <c r="G117" s="501" t="s">
        <v>796</v>
      </c>
      <c r="H117" s="500" t="s">
        <v>2174</v>
      </c>
      <c r="I117" s="265" t="s">
        <v>2277</v>
      </c>
      <c r="J117" s="266" t="s">
        <v>119</v>
      </c>
      <c r="K117" s="531">
        <f t="shared" si="21"/>
        <v>0</v>
      </c>
      <c r="L117" s="530">
        <f t="shared" si="22"/>
        <v>15</v>
      </c>
      <c r="M117" s="268">
        <v>138</v>
      </c>
      <c r="N117" s="269"/>
    </row>
    <row r="118" spans="1:14">
      <c r="A118" s="327"/>
      <c r="B118" s="327">
        <v>2205</v>
      </c>
      <c r="C118" s="327">
        <v>311010</v>
      </c>
      <c r="D118" s="327">
        <v>10</v>
      </c>
      <c r="E118" s="499">
        <v>627300</v>
      </c>
      <c r="F118" s="500" t="s">
        <v>2174</v>
      </c>
      <c r="G118" s="501" t="s">
        <v>796</v>
      </c>
      <c r="H118" s="500" t="s">
        <v>2174</v>
      </c>
      <c r="I118" s="265" t="s">
        <v>2277</v>
      </c>
      <c r="J118" s="266" t="s">
        <v>119</v>
      </c>
      <c r="K118" s="531">
        <f t="shared" si="21"/>
        <v>1393</v>
      </c>
      <c r="L118" s="530">
        <f t="shared" si="22"/>
        <v>0</v>
      </c>
      <c r="M118" s="268">
        <f t="shared" ref="M118:M163" si="24">M34</f>
        <v>150</v>
      </c>
      <c r="N118" s="269"/>
    </row>
    <row r="119" spans="1:14">
      <c r="A119" s="327"/>
      <c r="B119" s="327">
        <v>2205</v>
      </c>
      <c r="C119" s="327">
        <v>311025</v>
      </c>
      <c r="D119" s="327">
        <v>10</v>
      </c>
      <c r="E119" s="499">
        <v>627300</v>
      </c>
      <c r="F119" s="500" t="s">
        <v>2174</v>
      </c>
      <c r="G119" s="501" t="s">
        <v>796</v>
      </c>
      <c r="H119" s="500" t="s">
        <v>2174</v>
      </c>
      <c r="I119" s="265" t="s">
        <v>2277</v>
      </c>
      <c r="J119" s="266" t="s">
        <v>119</v>
      </c>
      <c r="K119" s="531">
        <f t="shared" si="21"/>
        <v>2203</v>
      </c>
      <c r="L119" s="530">
        <f t="shared" si="22"/>
        <v>0</v>
      </c>
      <c r="M119" s="268">
        <f t="shared" si="24"/>
        <v>151</v>
      </c>
      <c r="N119" s="269"/>
    </row>
    <row r="120" spans="1:14">
      <c r="A120" s="327"/>
      <c r="B120" s="327">
        <v>2205</v>
      </c>
      <c r="C120" s="327">
        <v>311040</v>
      </c>
      <c r="D120" s="327">
        <v>10</v>
      </c>
      <c r="E120" s="499">
        <v>627300</v>
      </c>
      <c r="F120" s="500" t="s">
        <v>2174</v>
      </c>
      <c r="G120" s="501" t="s">
        <v>796</v>
      </c>
      <c r="H120" s="500" t="s">
        <v>2174</v>
      </c>
      <c r="I120" s="265" t="s">
        <v>2277</v>
      </c>
      <c r="J120" s="266" t="s">
        <v>119</v>
      </c>
      <c r="K120" s="531">
        <f t="shared" si="21"/>
        <v>1470</v>
      </c>
      <c r="L120" s="530">
        <f t="shared" si="22"/>
        <v>0</v>
      </c>
      <c r="M120" s="268">
        <f t="shared" si="24"/>
        <v>152</v>
      </c>
      <c r="N120" s="269"/>
    </row>
    <row r="121" spans="1:14">
      <c r="A121" s="327"/>
      <c r="B121" s="327">
        <v>2100</v>
      </c>
      <c r="C121" s="327">
        <v>320003</v>
      </c>
      <c r="D121" s="327">
        <v>15</v>
      </c>
      <c r="E121" s="499">
        <v>627300</v>
      </c>
      <c r="F121" s="500" t="s">
        <v>2174</v>
      </c>
      <c r="G121" s="501" t="s">
        <v>796</v>
      </c>
      <c r="H121" s="500" t="s">
        <v>2174</v>
      </c>
      <c r="I121" s="265" t="s">
        <v>2277</v>
      </c>
      <c r="J121" s="266" t="s">
        <v>119</v>
      </c>
      <c r="K121" s="531">
        <f t="shared" si="21"/>
        <v>40</v>
      </c>
      <c r="L121" s="530">
        <f t="shared" si="22"/>
        <v>0</v>
      </c>
      <c r="M121" s="268">
        <f t="shared" si="24"/>
        <v>180</v>
      </c>
      <c r="N121" s="269"/>
    </row>
    <row r="122" spans="1:14">
      <c r="A122" s="327"/>
      <c r="B122" s="327">
        <v>2100</v>
      </c>
      <c r="C122" s="327">
        <v>320006</v>
      </c>
      <c r="D122" s="327">
        <v>10</v>
      </c>
      <c r="E122" s="499">
        <v>627300</v>
      </c>
      <c r="F122" s="500" t="s">
        <v>2174</v>
      </c>
      <c r="G122" s="501" t="s">
        <v>796</v>
      </c>
      <c r="H122" s="500" t="s">
        <v>2174</v>
      </c>
      <c r="I122" s="265" t="s">
        <v>2277</v>
      </c>
      <c r="J122" s="266" t="s">
        <v>119</v>
      </c>
      <c r="K122" s="531">
        <f t="shared" si="21"/>
        <v>15</v>
      </c>
      <c r="L122" s="530">
        <f t="shared" si="22"/>
        <v>0</v>
      </c>
      <c r="M122" s="268">
        <f t="shared" si="24"/>
        <v>181</v>
      </c>
      <c r="N122" s="269"/>
    </row>
    <row r="123" spans="1:14">
      <c r="A123" s="327"/>
      <c r="B123" s="327">
        <v>2100</v>
      </c>
      <c r="C123" s="327">
        <v>320009</v>
      </c>
      <c r="D123" s="327">
        <v>91</v>
      </c>
      <c r="E123" s="499">
        <v>627300</v>
      </c>
      <c r="F123" s="500" t="s">
        <v>2174</v>
      </c>
      <c r="G123" s="501" t="s">
        <v>796</v>
      </c>
      <c r="H123" s="500" t="s">
        <v>2174</v>
      </c>
      <c r="I123" s="265" t="s">
        <v>2277</v>
      </c>
      <c r="J123" s="266" t="s">
        <v>119</v>
      </c>
      <c r="K123" s="531">
        <f t="shared" si="21"/>
        <v>0</v>
      </c>
      <c r="L123" s="530">
        <f t="shared" si="22"/>
        <v>245</v>
      </c>
      <c r="M123" s="268">
        <f t="shared" si="24"/>
        <v>182</v>
      </c>
      <c r="N123" s="269"/>
    </row>
    <row r="124" spans="1:14">
      <c r="A124" s="327"/>
      <c r="B124" s="327">
        <v>2100</v>
      </c>
      <c r="C124" s="327">
        <v>320148</v>
      </c>
      <c r="D124" s="327">
        <v>91</v>
      </c>
      <c r="E124" s="499">
        <v>627300</v>
      </c>
      <c r="F124" s="500" t="s">
        <v>2174</v>
      </c>
      <c r="G124" s="501" t="s">
        <v>796</v>
      </c>
      <c r="H124" s="500" t="s">
        <v>2174</v>
      </c>
      <c r="I124" s="265" t="s">
        <v>2277</v>
      </c>
      <c r="J124" s="266" t="s">
        <v>119</v>
      </c>
      <c r="K124" s="531">
        <f t="shared" ref="K124:K155" si="25">L40</f>
        <v>0</v>
      </c>
      <c r="L124" s="530">
        <f t="shared" ref="L124:L155" si="26">K40</f>
        <v>2779</v>
      </c>
      <c r="M124" s="268">
        <f t="shared" si="24"/>
        <v>183</v>
      </c>
      <c r="N124" s="269"/>
    </row>
    <row r="125" spans="1:14">
      <c r="A125" s="327"/>
      <c r="B125" s="327">
        <v>2100</v>
      </c>
      <c r="C125" s="327">
        <v>320197</v>
      </c>
      <c r="D125" s="327">
        <v>10</v>
      </c>
      <c r="E125" s="499">
        <v>627300</v>
      </c>
      <c r="F125" s="500" t="s">
        <v>2174</v>
      </c>
      <c r="G125" s="501" t="s">
        <v>796</v>
      </c>
      <c r="H125" s="500" t="s">
        <v>2174</v>
      </c>
      <c r="I125" s="265" t="s">
        <v>2277</v>
      </c>
      <c r="J125" s="266" t="s">
        <v>119</v>
      </c>
      <c r="K125" s="531">
        <f t="shared" si="25"/>
        <v>359</v>
      </c>
      <c r="L125" s="530">
        <f t="shared" si="26"/>
        <v>0</v>
      </c>
      <c r="M125" s="268">
        <f t="shared" si="24"/>
        <v>187</v>
      </c>
      <c r="N125" s="269"/>
    </row>
    <row r="126" spans="1:14">
      <c r="A126" s="327"/>
      <c r="B126" s="327">
        <v>2100</v>
      </c>
      <c r="C126" s="327">
        <v>320200</v>
      </c>
      <c r="D126" s="327">
        <v>10</v>
      </c>
      <c r="E126" s="499">
        <v>627300</v>
      </c>
      <c r="F126" s="500" t="s">
        <v>2174</v>
      </c>
      <c r="G126" s="501" t="s">
        <v>796</v>
      </c>
      <c r="H126" s="500" t="s">
        <v>2174</v>
      </c>
      <c r="I126" s="265" t="s">
        <v>2277</v>
      </c>
      <c r="J126" s="266" t="s">
        <v>119</v>
      </c>
      <c r="K126" s="531">
        <f t="shared" si="25"/>
        <v>3239</v>
      </c>
      <c r="L126" s="530">
        <f t="shared" si="26"/>
        <v>0</v>
      </c>
      <c r="M126" s="268">
        <f t="shared" si="24"/>
        <v>188</v>
      </c>
      <c r="N126" s="269"/>
    </row>
    <row r="127" spans="1:14">
      <c r="A127" s="327"/>
      <c r="B127" s="327">
        <v>2100</v>
      </c>
      <c r="C127" s="327">
        <v>320204</v>
      </c>
      <c r="D127" s="327">
        <v>10</v>
      </c>
      <c r="E127" s="499">
        <v>627300</v>
      </c>
      <c r="F127" s="500" t="s">
        <v>2174</v>
      </c>
      <c r="G127" s="501" t="s">
        <v>796</v>
      </c>
      <c r="H127" s="500" t="s">
        <v>2174</v>
      </c>
      <c r="I127" s="265" t="s">
        <v>2277</v>
      </c>
      <c r="J127" s="266" t="s">
        <v>119</v>
      </c>
      <c r="K127" s="531">
        <f t="shared" si="25"/>
        <v>117</v>
      </c>
      <c r="L127" s="530">
        <f t="shared" si="26"/>
        <v>0</v>
      </c>
      <c r="M127" s="268">
        <f t="shared" si="24"/>
        <v>191</v>
      </c>
      <c r="N127" s="269"/>
    </row>
    <row r="128" spans="1:14">
      <c r="A128" s="327"/>
      <c r="B128" s="327">
        <v>2100</v>
      </c>
      <c r="C128" s="327">
        <v>320207</v>
      </c>
      <c r="D128" s="327">
        <v>10</v>
      </c>
      <c r="E128" s="499">
        <v>627300</v>
      </c>
      <c r="F128" s="500" t="s">
        <v>2174</v>
      </c>
      <c r="G128" s="501" t="s">
        <v>796</v>
      </c>
      <c r="H128" s="500" t="s">
        <v>2174</v>
      </c>
      <c r="I128" s="265" t="s">
        <v>2277</v>
      </c>
      <c r="J128" s="266" t="s">
        <v>119</v>
      </c>
      <c r="K128" s="531">
        <f t="shared" si="25"/>
        <v>859</v>
      </c>
      <c r="L128" s="530">
        <f t="shared" si="26"/>
        <v>0</v>
      </c>
      <c r="M128" s="268">
        <f t="shared" si="24"/>
        <v>195</v>
      </c>
      <c r="N128" s="269"/>
    </row>
    <row r="129" spans="1:16">
      <c r="A129" s="327"/>
      <c r="B129" s="327">
        <v>2100</v>
      </c>
      <c r="C129" s="327">
        <v>320212</v>
      </c>
      <c r="D129" s="327">
        <v>10</v>
      </c>
      <c r="E129" s="499">
        <v>627300</v>
      </c>
      <c r="F129" s="500" t="s">
        <v>2174</v>
      </c>
      <c r="G129" s="501" t="s">
        <v>796</v>
      </c>
      <c r="H129" s="500" t="s">
        <v>2174</v>
      </c>
      <c r="I129" s="265" t="s">
        <v>2277</v>
      </c>
      <c r="J129" s="266" t="s">
        <v>119</v>
      </c>
      <c r="K129" s="531">
        <f t="shared" si="25"/>
        <v>0</v>
      </c>
      <c r="L129" s="530">
        <f t="shared" si="26"/>
        <v>23</v>
      </c>
      <c r="M129" s="268">
        <f t="shared" si="24"/>
        <v>196</v>
      </c>
      <c r="N129" s="269"/>
    </row>
    <row r="130" spans="1:16">
      <c r="A130" s="327"/>
      <c r="B130" s="327">
        <v>2100</v>
      </c>
      <c r="C130" s="327">
        <v>320216</v>
      </c>
      <c r="D130" s="327">
        <v>10</v>
      </c>
      <c r="E130" s="499">
        <v>627300</v>
      </c>
      <c r="F130" s="500" t="s">
        <v>2174</v>
      </c>
      <c r="G130" s="501" t="s">
        <v>796</v>
      </c>
      <c r="H130" s="500" t="s">
        <v>2174</v>
      </c>
      <c r="I130" s="265" t="s">
        <v>2277</v>
      </c>
      <c r="J130" s="266" t="s">
        <v>119</v>
      </c>
      <c r="K130" s="531">
        <f t="shared" si="25"/>
        <v>0</v>
      </c>
      <c r="L130" s="530">
        <f t="shared" si="26"/>
        <v>32</v>
      </c>
      <c r="M130" s="268">
        <f t="shared" si="24"/>
        <v>199</v>
      </c>
      <c r="N130" s="269"/>
    </row>
    <row r="131" spans="1:16">
      <c r="A131" s="327"/>
      <c r="B131" s="327">
        <v>2105</v>
      </c>
      <c r="C131" s="327">
        <v>321005</v>
      </c>
      <c r="D131" s="327">
        <v>10</v>
      </c>
      <c r="E131" s="499">
        <v>627300</v>
      </c>
      <c r="F131" s="500" t="s">
        <v>2174</v>
      </c>
      <c r="G131" s="501" t="s">
        <v>796</v>
      </c>
      <c r="H131" s="500" t="s">
        <v>2174</v>
      </c>
      <c r="I131" s="265" t="s">
        <v>2277</v>
      </c>
      <c r="J131" s="266" t="s">
        <v>119</v>
      </c>
      <c r="K131" s="531">
        <f t="shared" si="25"/>
        <v>89</v>
      </c>
      <c r="L131" s="530">
        <f t="shared" si="26"/>
        <v>0</v>
      </c>
      <c r="M131" s="268">
        <f t="shared" si="24"/>
        <v>220</v>
      </c>
      <c r="N131" s="269"/>
    </row>
    <row r="132" spans="1:16">
      <c r="A132" s="327"/>
      <c r="B132" s="327">
        <v>2410</v>
      </c>
      <c r="C132" s="327">
        <v>330020</v>
      </c>
      <c r="D132" s="327">
        <v>15</v>
      </c>
      <c r="E132" s="499">
        <v>627300</v>
      </c>
      <c r="F132" s="500" t="s">
        <v>2174</v>
      </c>
      <c r="G132" s="501" t="s">
        <v>796</v>
      </c>
      <c r="H132" s="500" t="s">
        <v>2174</v>
      </c>
      <c r="I132" s="265" t="s">
        <v>2277</v>
      </c>
      <c r="J132" s="266" t="s">
        <v>119</v>
      </c>
      <c r="K132" s="531">
        <f t="shared" si="25"/>
        <v>5190</v>
      </c>
      <c r="L132" s="530">
        <f t="shared" si="26"/>
        <v>0</v>
      </c>
      <c r="M132" s="268">
        <f t="shared" si="24"/>
        <v>241</v>
      </c>
      <c r="N132" s="269"/>
    </row>
    <row r="133" spans="1:16">
      <c r="A133" s="327"/>
      <c r="B133" s="327">
        <v>2410</v>
      </c>
      <c r="C133" s="327">
        <v>330025</v>
      </c>
      <c r="D133" s="327">
        <v>10</v>
      </c>
      <c r="E133" s="499">
        <v>627300</v>
      </c>
      <c r="F133" s="500" t="s">
        <v>2174</v>
      </c>
      <c r="G133" s="501" t="s">
        <v>796</v>
      </c>
      <c r="H133" s="500" t="s">
        <v>2174</v>
      </c>
      <c r="I133" s="265" t="s">
        <v>2277</v>
      </c>
      <c r="J133" s="266" t="s">
        <v>119</v>
      </c>
      <c r="K133" s="531">
        <f t="shared" si="25"/>
        <v>0</v>
      </c>
      <c r="L133" s="530">
        <f t="shared" si="26"/>
        <v>311</v>
      </c>
      <c r="M133" s="268">
        <f t="shared" si="24"/>
        <v>242</v>
      </c>
      <c r="N133" s="269"/>
    </row>
    <row r="134" spans="1:16">
      <c r="A134" s="327"/>
      <c r="B134" s="327">
        <v>2410</v>
      </c>
      <c r="C134" s="327">
        <v>330040</v>
      </c>
      <c r="D134" s="327">
        <v>15</v>
      </c>
      <c r="E134" s="499">
        <v>627300</v>
      </c>
      <c r="F134" s="500" t="s">
        <v>2174</v>
      </c>
      <c r="G134" s="501" t="s">
        <v>796</v>
      </c>
      <c r="H134" s="500" t="s">
        <v>2174</v>
      </c>
      <c r="I134" s="265" t="s">
        <v>2277</v>
      </c>
      <c r="J134" s="266" t="s">
        <v>119</v>
      </c>
      <c r="K134" s="531">
        <f t="shared" si="25"/>
        <v>766</v>
      </c>
      <c r="L134" s="530">
        <f t="shared" si="26"/>
        <v>0</v>
      </c>
      <c r="M134" s="268">
        <f t="shared" si="24"/>
        <v>246</v>
      </c>
      <c r="N134" s="269"/>
    </row>
    <row r="135" spans="1:16">
      <c r="A135" s="327"/>
      <c r="B135" s="327">
        <v>2410</v>
      </c>
      <c r="C135" s="327">
        <v>330045</v>
      </c>
      <c r="D135" s="327">
        <v>10</v>
      </c>
      <c r="E135" s="499">
        <v>627300</v>
      </c>
      <c r="F135" s="500" t="s">
        <v>2174</v>
      </c>
      <c r="G135" s="501" t="s">
        <v>796</v>
      </c>
      <c r="H135" s="500" t="s">
        <v>2174</v>
      </c>
      <c r="I135" s="265" t="s">
        <v>2277</v>
      </c>
      <c r="J135" s="266" t="s">
        <v>119</v>
      </c>
      <c r="K135" s="531">
        <f t="shared" si="25"/>
        <v>261</v>
      </c>
      <c r="L135" s="530">
        <f t="shared" si="26"/>
        <v>0</v>
      </c>
      <c r="M135" s="268">
        <f t="shared" si="24"/>
        <v>248</v>
      </c>
      <c r="N135" s="269"/>
    </row>
    <row r="136" spans="1:16">
      <c r="A136" s="327"/>
      <c r="B136" s="327">
        <v>2410</v>
      </c>
      <c r="C136" s="327">
        <v>330065</v>
      </c>
      <c r="D136" s="327">
        <v>15</v>
      </c>
      <c r="E136" s="499">
        <v>627300</v>
      </c>
      <c r="F136" s="500" t="s">
        <v>2174</v>
      </c>
      <c r="G136" s="501" t="s">
        <v>796</v>
      </c>
      <c r="H136" s="500" t="s">
        <v>2174</v>
      </c>
      <c r="I136" s="265" t="s">
        <v>2277</v>
      </c>
      <c r="J136" s="266" t="s">
        <v>119</v>
      </c>
      <c r="K136" s="531">
        <f t="shared" si="25"/>
        <v>237</v>
      </c>
      <c r="L136" s="530">
        <f t="shared" si="26"/>
        <v>0</v>
      </c>
      <c r="M136" s="268">
        <f t="shared" si="24"/>
        <v>249</v>
      </c>
      <c r="N136" s="269"/>
    </row>
    <row r="137" spans="1:16">
      <c r="A137" s="327"/>
      <c r="B137" s="327">
        <v>2410</v>
      </c>
      <c r="C137" s="327">
        <v>330070</v>
      </c>
      <c r="D137" s="327">
        <v>15</v>
      </c>
      <c r="E137" s="499">
        <v>627300</v>
      </c>
      <c r="F137" s="500" t="s">
        <v>2174</v>
      </c>
      <c r="G137" s="501" t="s">
        <v>796</v>
      </c>
      <c r="H137" s="500" t="s">
        <v>2174</v>
      </c>
      <c r="I137" s="265" t="s">
        <v>2277</v>
      </c>
      <c r="J137" s="266" t="s">
        <v>119</v>
      </c>
      <c r="K137" s="531">
        <f t="shared" si="25"/>
        <v>2</v>
      </c>
      <c r="L137" s="530">
        <f t="shared" si="26"/>
        <v>0</v>
      </c>
      <c r="M137" s="268">
        <f t="shared" si="24"/>
        <v>250</v>
      </c>
      <c r="N137" s="269"/>
    </row>
    <row r="138" spans="1:16">
      <c r="A138" s="327"/>
      <c r="B138" s="327">
        <v>2410</v>
      </c>
      <c r="C138" s="327">
        <v>330075</v>
      </c>
      <c r="D138" s="327">
        <v>10</v>
      </c>
      <c r="E138" s="499">
        <v>627300</v>
      </c>
      <c r="F138" s="500" t="s">
        <v>2174</v>
      </c>
      <c r="G138" s="501" t="s">
        <v>796</v>
      </c>
      <c r="H138" s="500" t="s">
        <v>2174</v>
      </c>
      <c r="I138" s="265" t="s">
        <v>2277</v>
      </c>
      <c r="J138" s="266" t="s">
        <v>119</v>
      </c>
      <c r="K138" s="531">
        <f t="shared" si="25"/>
        <v>0</v>
      </c>
      <c r="L138" s="530">
        <f t="shared" si="26"/>
        <v>3466</v>
      </c>
      <c r="M138" s="268">
        <f t="shared" si="24"/>
        <v>251</v>
      </c>
      <c r="N138" s="269"/>
    </row>
    <row r="139" spans="1:16">
      <c r="A139" s="327"/>
      <c r="B139" s="327">
        <v>2410</v>
      </c>
      <c r="C139" s="327">
        <v>330115</v>
      </c>
      <c r="D139" s="327">
        <v>91</v>
      </c>
      <c r="E139" s="499">
        <v>627300</v>
      </c>
      <c r="F139" s="500" t="s">
        <v>2174</v>
      </c>
      <c r="G139" s="501" t="s">
        <v>796</v>
      </c>
      <c r="H139" s="500" t="s">
        <v>2174</v>
      </c>
      <c r="I139" s="265" t="s">
        <v>2277</v>
      </c>
      <c r="J139" s="266" t="s">
        <v>119</v>
      </c>
      <c r="K139" s="531">
        <f t="shared" si="25"/>
        <v>0</v>
      </c>
      <c r="L139" s="530">
        <f t="shared" si="26"/>
        <v>1197.9157499999928</v>
      </c>
      <c r="M139" s="268">
        <f t="shared" si="24"/>
        <v>252</v>
      </c>
      <c r="N139" s="269"/>
    </row>
    <row r="140" spans="1:16">
      <c r="A140" s="327"/>
      <c r="B140" s="327">
        <v>2400</v>
      </c>
      <c r="C140" s="327">
        <v>330300</v>
      </c>
      <c r="D140" s="327">
        <v>10</v>
      </c>
      <c r="E140" s="499">
        <v>627300</v>
      </c>
      <c r="F140" s="500" t="s">
        <v>2174</v>
      </c>
      <c r="G140" s="501" t="s">
        <v>796</v>
      </c>
      <c r="H140" s="500" t="s">
        <v>2174</v>
      </c>
      <c r="I140" s="265" t="s">
        <v>2277</v>
      </c>
      <c r="J140" s="497" t="s">
        <v>119</v>
      </c>
      <c r="K140" s="531">
        <f t="shared" si="25"/>
        <v>144</v>
      </c>
      <c r="L140" s="530">
        <f t="shared" si="26"/>
        <v>0</v>
      </c>
      <c r="M140" s="513">
        <f t="shared" si="24"/>
        <v>254</v>
      </c>
      <c r="N140" s="269"/>
      <c r="O140" s="512"/>
      <c r="P140" s="512"/>
    </row>
    <row r="141" spans="1:16">
      <c r="A141" s="327"/>
      <c r="B141" s="327">
        <v>2410</v>
      </c>
      <c r="C141" s="327">
        <v>330320</v>
      </c>
      <c r="D141" s="327">
        <v>10</v>
      </c>
      <c r="E141" s="499">
        <v>627300</v>
      </c>
      <c r="F141" s="500" t="s">
        <v>2174</v>
      </c>
      <c r="G141" s="501" t="s">
        <v>796</v>
      </c>
      <c r="H141" s="500" t="s">
        <v>2174</v>
      </c>
      <c r="I141" s="265" t="s">
        <v>2277</v>
      </c>
      <c r="J141" s="266" t="s">
        <v>119</v>
      </c>
      <c r="K141" s="531">
        <f t="shared" si="25"/>
        <v>0</v>
      </c>
      <c r="L141" s="530">
        <f t="shared" si="26"/>
        <v>4069</v>
      </c>
      <c r="M141" s="268">
        <f t="shared" si="24"/>
        <v>255</v>
      </c>
      <c r="N141" s="269"/>
    </row>
    <row r="142" spans="1:16">
      <c r="A142" s="327"/>
      <c r="B142" s="327">
        <v>2410</v>
      </c>
      <c r="C142" s="327">
        <v>330340</v>
      </c>
      <c r="D142" s="327">
        <v>15</v>
      </c>
      <c r="E142" s="499">
        <v>627300</v>
      </c>
      <c r="F142" s="500" t="s">
        <v>2174</v>
      </c>
      <c r="G142" s="501" t="s">
        <v>796</v>
      </c>
      <c r="H142" s="500" t="s">
        <v>2174</v>
      </c>
      <c r="I142" s="265" t="s">
        <v>2277</v>
      </c>
      <c r="J142" s="266" t="s">
        <v>119</v>
      </c>
      <c r="K142" s="531">
        <f t="shared" si="25"/>
        <v>368</v>
      </c>
      <c r="L142" s="530">
        <f t="shared" si="26"/>
        <v>0</v>
      </c>
      <c r="M142" s="268">
        <f t="shared" si="24"/>
        <v>256</v>
      </c>
      <c r="N142" s="269"/>
    </row>
    <row r="143" spans="1:16">
      <c r="A143" s="327"/>
      <c r="B143" s="327">
        <v>2410</v>
      </c>
      <c r="C143" s="327">
        <v>330345</v>
      </c>
      <c r="D143" s="327">
        <v>10</v>
      </c>
      <c r="E143" s="499">
        <v>627300</v>
      </c>
      <c r="F143" s="500" t="s">
        <v>2174</v>
      </c>
      <c r="G143" s="501" t="s">
        <v>796</v>
      </c>
      <c r="H143" s="500" t="s">
        <v>2174</v>
      </c>
      <c r="I143" s="265" t="s">
        <v>2277</v>
      </c>
      <c r="J143" s="266" t="s">
        <v>119</v>
      </c>
      <c r="K143" s="531">
        <f t="shared" si="25"/>
        <v>0</v>
      </c>
      <c r="L143" s="530">
        <f t="shared" si="26"/>
        <v>40</v>
      </c>
      <c r="M143" s="268">
        <f t="shared" si="24"/>
        <v>259</v>
      </c>
      <c r="N143" s="269"/>
    </row>
    <row r="144" spans="1:16">
      <c r="A144" s="327"/>
      <c r="B144" s="327">
        <v>2410</v>
      </c>
      <c r="C144" s="327">
        <v>330360</v>
      </c>
      <c r="D144" s="327">
        <v>10</v>
      </c>
      <c r="E144" s="499">
        <v>627300</v>
      </c>
      <c r="F144" s="500" t="s">
        <v>2174</v>
      </c>
      <c r="G144" s="501" t="s">
        <v>796</v>
      </c>
      <c r="H144" s="500" t="s">
        <v>2174</v>
      </c>
      <c r="I144" s="265" t="s">
        <v>2277</v>
      </c>
      <c r="J144" s="266" t="s">
        <v>119</v>
      </c>
      <c r="K144" s="531">
        <f t="shared" si="25"/>
        <v>182</v>
      </c>
      <c r="L144" s="530">
        <f t="shared" si="26"/>
        <v>0</v>
      </c>
      <c r="M144" s="268">
        <f t="shared" si="24"/>
        <v>260</v>
      </c>
      <c r="N144" s="269"/>
    </row>
    <row r="145" spans="1:14">
      <c r="A145" s="327"/>
      <c r="B145" s="327">
        <v>2225</v>
      </c>
      <c r="C145" s="327">
        <v>313015</v>
      </c>
      <c r="D145" s="327">
        <v>10</v>
      </c>
      <c r="E145" s="499">
        <v>627300</v>
      </c>
      <c r="F145" s="500" t="s">
        <v>2174</v>
      </c>
      <c r="G145" s="501" t="s">
        <v>796</v>
      </c>
      <c r="H145" s="500" t="s">
        <v>2174</v>
      </c>
      <c r="I145" s="265" t="s">
        <v>2277</v>
      </c>
      <c r="J145" s="266" t="s">
        <v>119</v>
      </c>
      <c r="K145" s="531">
        <f t="shared" si="25"/>
        <v>0</v>
      </c>
      <c r="L145" s="530">
        <f t="shared" si="26"/>
        <v>297</v>
      </c>
      <c r="M145" s="268">
        <f t="shared" si="24"/>
        <v>286</v>
      </c>
      <c r="N145" s="269"/>
    </row>
    <row r="146" spans="1:14">
      <c r="A146" s="327"/>
      <c r="B146" s="327">
        <v>2235</v>
      </c>
      <c r="C146" s="327">
        <v>313025</v>
      </c>
      <c r="D146" s="327">
        <v>10</v>
      </c>
      <c r="E146" s="499">
        <v>627300</v>
      </c>
      <c r="F146" s="500" t="s">
        <v>2174</v>
      </c>
      <c r="G146" s="501" t="s">
        <v>796</v>
      </c>
      <c r="H146" s="500" t="s">
        <v>2174</v>
      </c>
      <c r="I146" s="265" t="s">
        <v>2277</v>
      </c>
      <c r="J146" s="266" t="s">
        <v>119</v>
      </c>
      <c r="K146" s="531">
        <f t="shared" si="25"/>
        <v>0</v>
      </c>
      <c r="L146" s="530">
        <f t="shared" si="26"/>
        <v>1866</v>
      </c>
      <c r="M146" s="268">
        <f t="shared" si="24"/>
        <v>287</v>
      </c>
      <c r="N146" s="269"/>
    </row>
    <row r="147" spans="1:14">
      <c r="A147" s="327"/>
      <c r="B147" s="327">
        <v>2230</v>
      </c>
      <c r="C147" s="327">
        <v>313030</v>
      </c>
      <c r="D147" s="327">
        <v>10</v>
      </c>
      <c r="E147" s="499">
        <v>627300</v>
      </c>
      <c r="F147" s="500" t="s">
        <v>2174</v>
      </c>
      <c r="G147" s="501" t="s">
        <v>796</v>
      </c>
      <c r="H147" s="500" t="s">
        <v>2174</v>
      </c>
      <c r="I147" s="265" t="s">
        <v>2277</v>
      </c>
      <c r="J147" s="266" t="s">
        <v>119</v>
      </c>
      <c r="K147" s="531">
        <f t="shared" si="25"/>
        <v>979</v>
      </c>
      <c r="L147" s="530">
        <f t="shared" si="26"/>
        <v>0</v>
      </c>
      <c r="M147" s="268">
        <f t="shared" si="24"/>
        <v>288</v>
      </c>
      <c r="N147" s="269"/>
    </row>
    <row r="148" spans="1:14">
      <c r="A148" s="327"/>
      <c r="B148" s="327">
        <v>2240</v>
      </c>
      <c r="C148" s="327">
        <v>314005</v>
      </c>
      <c r="D148" s="327">
        <v>10</v>
      </c>
      <c r="E148" s="499">
        <v>627300</v>
      </c>
      <c r="F148" s="500" t="s">
        <v>2174</v>
      </c>
      <c r="G148" s="501" t="s">
        <v>796</v>
      </c>
      <c r="H148" s="500" t="s">
        <v>2174</v>
      </c>
      <c r="I148" s="265" t="s">
        <v>2277</v>
      </c>
      <c r="J148" s="266" t="s">
        <v>119</v>
      </c>
      <c r="K148" s="531">
        <f t="shared" si="25"/>
        <v>0</v>
      </c>
      <c r="L148" s="530">
        <f t="shared" si="26"/>
        <v>1684</v>
      </c>
      <c r="M148" s="268">
        <f t="shared" si="24"/>
        <v>300</v>
      </c>
      <c r="N148" s="269"/>
    </row>
    <row r="149" spans="1:14">
      <c r="A149" s="327"/>
      <c r="B149" s="327">
        <v>2215</v>
      </c>
      <c r="C149" s="327">
        <v>315010</v>
      </c>
      <c r="D149" s="327">
        <v>10</v>
      </c>
      <c r="E149" s="499">
        <v>627300</v>
      </c>
      <c r="F149" s="500" t="s">
        <v>2174</v>
      </c>
      <c r="G149" s="501" t="s">
        <v>796</v>
      </c>
      <c r="H149" s="500" t="s">
        <v>2174</v>
      </c>
      <c r="I149" s="265" t="s">
        <v>2277</v>
      </c>
      <c r="J149" s="266" t="s">
        <v>119</v>
      </c>
      <c r="K149" s="531">
        <f t="shared" si="25"/>
        <v>1296</v>
      </c>
      <c r="L149" s="530">
        <f t="shared" si="26"/>
        <v>0</v>
      </c>
      <c r="M149" s="268">
        <f t="shared" si="24"/>
        <v>315</v>
      </c>
      <c r="N149" s="269"/>
    </row>
    <row r="150" spans="1:14">
      <c r="A150" s="327"/>
      <c r="B150" s="327">
        <v>2215</v>
      </c>
      <c r="C150" s="327">
        <v>315015</v>
      </c>
      <c r="D150" s="327">
        <v>15</v>
      </c>
      <c r="E150" s="499">
        <v>627300</v>
      </c>
      <c r="F150" s="500" t="s">
        <v>2174</v>
      </c>
      <c r="G150" s="501" t="s">
        <v>796</v>
      </c>
      <c r="H150" s="500" t="s">
        <v>2174</v>
      </c>
      <c r="I150" s="265" t="s">
        <v>2277</v>
      </c>
      <c r="J150" s="266" t="s">
        <v>119</v>
      </c>
      <c r="K150" s="531">
        <f t="shared" si="25"/>
        <v>1519</v>
      </c>
      <c r="L150" s="530">
        <f t="shared" si="26"/>
        <v>0</v>
      </c>
      <c r="M150" s="268">
        <f t="shared" si="24"/>
        <v>316</v>
      </c>
      <c r="N150" s="269"/>
    </row>
    <row r="151" spans="1:14">
      <c r="A151" s="327"/>
      <c r="B151" s="327">
        <v>2215</v>
      </c>
      <c r="C151" s="327">
        <v>315020</v>
      </c>
      <c r="D151" s="327">
        <v>10</v>
      </c>
      <c r="E151" s="499">
        <v>627300</v>
      </c>
      <c r="F151" s="500" t="s">
        <v>2174</v>
      </c>
      <c r="G151" s="501" t="s">
        <v>796</v>
      </c>
      <c r="H151" s="500" t="s">
        <v>2174</v>
      </c>
      <c r="I151" s="265" t="s">
        <v>2277</v>
      </c>
      <c r="J151" s="266" t="s">
        <v>119</v>
      </c>
      <c r="K151" s="531">
        <f t="shared" si="25"/>
        <v>14251</v>
      </c>
      <c r="L151" s="530">
        <f t="shared" si="26"/>
        <v>0</v>
      </c>
      <c r="M151" s="268">
        <f t="shared" si="24"/>
        <v>317</v>
      </c>
      <c r="N151" s="269"/>
    </row>
    <row r="152" spans="1:14">
      <c r="A152" s="327"/>
      <c r="B152" s="327">
        <v>2215</v>
      </c>
      <c r="C152" s="327">
        <v>315035</v>
      </c>
      <c r="D152" s="327">
        <v>10</v>
      </c>
      <c r="E152" s="499">
        <v>627300</v>
      </c>
      <c r="F152" s="500" t="s">
        <v>2174</v>
      </c>
      <c r="G152" s="501" t="s">
        <v>796</v>
      </c>
      <c r="H152" s="500" t="s">
        <v>2174</v>
      </c>
      <c r="I152" s="265" t="s">
        <v>2277</v>
      </c>
      <c r="J152" s="266" t="s">
        <v>119</v>
      </c>
      <c r="K152" s="531">
        <f t="shared" si="25"/>
        <v>21068</v>
      </c>
      <c r="L152" s="530">
        <f t="shared" si="26"/>
        <v>0</v>
      </c>
      <c r="M152" s="268">
        <f t="shared" si="24"/>
        <v>319</v>
      </c>
      <c r="N152" s="269"/>
    </row>
    <row r="153" spans="1:14">
      <c r="A153" s="327"/>
      <c r="B153" s="327">
        <v>2250</v>
      </c>
      <c r="C153" s="327">
        <v>316005</v>
      </c>
      <c r="D153" s="327">
        <v>15</v>
      </c>
      <c r="E153" s="499">
        <v>627300</v>
      </c>
      <c r="F153" s="500" t="s">
        <v>2174</v>
      </c>
      <c r="G153" s="501" t="s">
        <v>796</v>
      </c>
      <c r="H153" s="500" t="s">
        <v>2174</v>
      </c>
      <c r="I153" s="265" t="s">
        <v>2277</v>
      </c>
      <c r="J153" s="266" t="s">
        <v>119</v>
      </c>
      <c r="K153" s="531">
        <f t="shared" si="25"/>
        <v>0</v>
      </c>
      <c r="L153" s="530">
        <f t="shared" si="26"/>
        <v>0</v>
      </c>
      <c r="M153" s="268">
        <f t="shared" si="24"/>
        <v>332</v>
      </c>
      <c r="N153" s="269"/>
    </row>
    <row r="154" spans="1:14">
      <c r="A154" s="327"/>
      <c r="B154" s="327">
        <v>2255</v>
      </c>
      <c r="C154" s="327">
        <v>316010</v>
      </c>
      <c r="D154" s="327">
        <v>10</v>
      </c>
      <c r="E154" s="499">
        <v>627300</v>
      </c>
      <c r="F154" s="500" t="s">
        <v>2174</v>
      </c>
      <c r="G154" s="501" t="s">
        <v>796</v>
      </c>
      <c r="H154" s="500" t="s">
        <v>2174</v>
      </c>
      <c r="I154" s="265" t="s">
        <v>2277</v>
      </c>
      <c r="J154" s="266" t="s">
        <v>119</v>
      </c>
      <c r="K154" s="531">
        <f t="shared" si="25"/>
        <v>664</v>
      </c>
      <c r="L154" s="530">
        <f t="shared" si="26"/>
        <v>0</v>
      </c>
      <c r="M154" s="268">
        <f t="shared" si="24"/>
        <v>333</v>
      </c>
      <c r="N154" s="269"/>
    </row>
    <row r="155" spans="1:14">
      <c r="A155" s="327"/>
      <c r="B155" s="327">
        <v>2210</v>
      </c>
      <c r="C155" s="327">
        <v>312005</v>
      </c>
      <c r="D155" s="327">
        <v>10</v>
      </c>
      <c r="E155" s="499">
        <v>627300</v>
      </c>
      <c r="F155" s="500" t="s">
        <v>2174</v>
      </c>
      <c r="G155" s="501" t="s">
        <v>796</v>
      </c>
      <c r="H155" s="500" t="s">
        <v>2174</v>
      </c>
      <c r="I155" s="265" t="s">
        <v>2277</v>
      </c>
      <c r="J155" s="266" t="s">
        <v>119</v>
      </c>
      <c r="K155" s="531">
        <f t="shared" si="25"/>
        <v>1872.9827749999822</v>
      </c>
      <c r="L155" s="530">
        <f t="shared" si="26"/>
        <v>0</v>
      </c>
      <c r="M155" s="268">
        <f t="shared" si="24"/>
        <v>345</v>
      </c>
      <c r="N155" s="269"/>
    </row>
    <row r="156" spans="1:14">
      <c r="A156" s="327"/>
      <c r="B156" s="327">
        <v>2500</v>
      </c>
      <c r="C156" s="327">
        <v>340020</v>
      </c>
      <c r="D156" s="327">
        <v>91</v>
      </c>
      <c r="E156" s="499">
        <v>627300</v>
      </c>
      <c r="F156" s="500" t="s">
        <v>2174</v>
      </c>
      <c r="G156" s="501" t="s">
        <v>796</v>
      </c>
      <c r="H156" s="500" t="s">
        <v>2174</v>
      </c>
      <c r="I156" s="265" t="s">
        <v>2277</v>
      </c>
      <c r="J156" s="266" t="s">
        <v>119</v>
      </c>
      <c r="K156" s="531">
        <f t="shared" ref="K156:K164" si="27">L72</f>
        <v>0</v>
      </c>
      <c r="L156" s="530">
        <f t="shared" ref="L156:L164" si="28">K72</f>
        <v>1832</v>
      </c>
      <c r="M156" s="268">
        <f t="shared" si="24"/>
        <v>356</v>
      </c>
      <c r="N156" s="269"/>
    </row>
    <row r="157" spans="1:14">
      <c r="A157" s="327"/>
      <c r="B157" s="327">
        <v>2500</v>
      </c>
      <c r="C157" s="327">
        <v>340165</v>
      </c>
      <c r="D157" s="327">
        <v>91</v>
      </c>
      <c r="E157" s="499">
        <v>627300</v>
      </c>
      <c r="F157" s="500" t="s">
        <v>2174</v>
      </c>
      <c r="G157" s="501" t="s">
        <v>796</v>
      </c>
      <c r="H157" s="500" t="s">
        <v>2174</v>
      </c>
      <c r="I157" s="265" t="s">
        <v>2277</v>
      </c>
      <c r="J157" s="266" t="s">
        <v>119</v>
      </c>
      <c r="K157" s="531">
        <f t="shared" si="27"/>
        <v>3941</v>
      </c>
      <c r="L157" s="530">
        <f t="shared" si="28"/>
        <v>0</v>
      </c>
      <c r="M157" s="268">
        <f t="shared" si="24"/>
        <v>357</v>
      </c>
      <c r="N157" s="269"/>
    </row>
    <row r="158" spans="1:14">
      <c r="A158" s="327"/>
      <c r="B158" s="327">
        <v>2530</v>
      </c>
      <c r="C158" s="327">
        <v>340325</v>
      </c>
      <c r="D158" s="327">
        <v>91</v>
      </c>
      <c r="E158" s="499">
        <v>627300</v>
      </c>
      <c r="F158" s="500" t="s">
        <v>2174</v>
      </c>
      <c r="G158" s="501" t="s">
        <v>796</v>
      </c>
      <c r="H158" s="500" t="s">
        <v>2174</v>
      </c>
      <c r="I158" s="265" t="s">
        <v>2277</v>
      </c>
      <c r="J158" s="266" t="s">
        <v>119</v>
      </c>
      <c r="K158" s="531">
        <f t="shared" si="27"/>
        <v>0</v>
      </c>
      <c r="L158" s="531">
        <f t="shared" si="28"/>
        <v>4994</v>
      </c>
      <c r="M158" s="268">
        <f t="shared" si="24"/>
        <v>358</v>
      </c>
      <c r="N158" s="269"/>
    </row>
    <row r="159" spans="1:14">
      <c r="A159" s="327"/>
      <c r="B159" s="327">
        <v>2530</v>
      </c>
      <c r="C159" s="327">
        <v>340575</v>
      </c>
      <c r="D159" s="327">
        <v>91</v>
      </c>
      <c r="E159" s="499">
        <v>627300</v>
      </c>
      <c r="F159" s="500" t="s">
        <v>2174</v>
      </c>
      <c r="G159" s="501" t="s">
        <v>796</v>
      </c>
      <c r="H159" s="500" t="s">
        <v>2174</v>
      </c>
      <c r="I159" s="265" t="s">
        <v>2277</v>
      </c>
      <c r="J159" s="266" t="s">
        <v>119</v>
      </c>
      <c r="K159" s="531">
        <f t="shared" si="27"/>
        <v>691</v>
      </c>
      <c r="L159" s="531">
        <f t="shared" si="28"/>
        <v>0</v>
      </c>
      <c r="M159" s="268">
        <f t="shared" si="24"/>
        <v>359</v>
      </c>
      <c r="N159" s="269"/>
    </row>
    <row r="160" spans="1:14">
      <c r="A160" s="327"/>
      <c r="B160" s="327">
        <v>2510</v>
      </c>
      <c r="C160" s="327">
        <v>341010</v>
      </c>
      <c r="D160" s="327">
        <v>10</v>
      </c>
      <c r="E160" s="499">
        <v>627300</v>
      </c>
      <c r="F160" s="500" t="s">
        <v>2174</v>
      </c>
      <c r="G160" s="501" t="s">
        <v>796</v>
      </c>
      <c r="H160" s="500" t="s">
        <v>2174</v>
      </c>
      <c r="I160" s="265" t="s">
        <v>2277</v>
      </c>
      <c r="J160" s="266" t="s">
        <v>119</v>
      </c>
      <c r="K160" s="531">
        <f t="shared" si="27"/>
        <v>23779</v>
      </c>
      <c r="L160" s="530">
        <f t="shared" si="28"/>
        <v>0</v>
      </c>
      <c r="M160" s="268">
        <f t="shared" si="24"/>
        <v>385</v>
      </c>
      <c r="N160" s="269"/>
    </row>
    <row r="161" spans="1:14">
      <c r="A161" s="327"/>
      <c r="B161" s="327">
        <v>2515</v>
      </c>
      <c r="C161" s="327">
        <v>341055</v>
      </c>
      <c r="D161" s="327">
        <v>91</v>
      </c>
      <c r="E161" s="499">
        <v>627300</v>
      </c>
      <c r="F161" s="500" t="s">
        <v>2174</v>
      </c>
      <c r="G161" s="501" t="s">
        <v>796</v>
      </c>
      <c r="H161" s="500" t="s">
        <v>2174</v>
      </c>
      <c r="I161" s="265" t="s">
        <v>2277</v>
      </c>
      <c r="J161" s="266" t="s">
        <v>119</v>
      </c>
      <c r="K161" s="531">
        <f t="shared" si="27"/>
        <v>7081</v>
      </c>
      <c r="L161" s="530">
        <f t="shared" si="28"/>
        <v>0</v>
      </c>
      <c r="M161" s="268">
        <f t="shared" si="24"/>
        <v>386</v>
      </c>
      <c r="N161" s="269"/>
    </row>
    <row r="162" spans="1:14">
      <c r="A162" s="327"/>
      <c r="B162" s="327">
        <v>2525</v>
      </c>
      <c r="C162" s="327">
        <v>342010</v>
      </c>
      <c r="D162" s="327">
        <v>91</v>
      </c>
      <c r="E162" s="499">
        <v>627300</v>
      </c>
      <c r="F162" s="500" t="s">
        <v>2174</v>
      </c>
      <c r="G162" s="501" t="s">
        <v>796</v>
      </c>
      <c r="H162" s="500" t="s">
        <v>2174</v>
      </c>
      <c r="I162" s="265" t="s">
        <v>2277</v>
      </c>
      <c r="J162" s="266" t="s">
        <v>119</v>
      </c>
      <c r="K162" s="531">
        <f t="shared" si="27"/>
        <v>1124</v>
      </c>
      <c r="L162" s="530">
        <f t="shared" si="28"/>
        <v>0</v>
      </c>
      <c r="M162" s="268">
        <f t="shared" si="24"/>
        <v>390</v>
      </c>
      <c r="N162" s="269"/>
    </row>
    <row r="163" spans="1:14">
      <c r="A163" s="327"/>
      <c r="B163" s="327">
        <v>2525</v>
      </c>
      <c r="C163" s="327">
        <v>342200</v>
      </c>
      <c r="D163" s="327">
        <v>91</v>
      </c>
      <c r="E163" s="499">
        <v>627300</v>
      </c>
      <c r="F163" s="500" t="s">
        <v>2174</v>
      </c>
      <c r="G163" s="501" t="s">
        <v>796</v>
      </c>
      <c r="H163" s="500" t="s">
        <v>2174</v>
      </c>
      <c r="I163" s="265" t="s">
        <v>2277</v>
      </c>
      <c r="J163" s="266" t="s">
        <v>119</v>
      </c>
      <c r="K163" s="531">
        <f t="shared" si="27"/>
        <v>316</v>
      </c>
      <c r="L163" s="530">
        <f t="shared" si="28"/>
        <v>0</v>
      </c>
      <c r="M163" s="268">
        <f t="shared" si="24"/>
        <v>391</v>
      </c>
      <c r="N163" s="269"/>
    </row>
    <row r="164" spans="1:14">
      <c r="A164" s="327"/>
      <c r="B164" s="327">
        <v>2535</v>
      </c>
      <c r="C164" s="327">
        <v>343010</v>
      </c>
      <c r="D164" s="327">
        <v>15</v>
      </c>
      <c r="E164" s="499">
        <v>627300</v>
      </c>
      <c r="F164" s="500" t="s">
        <v>2174</v>
      </c>
      <c r="G164" s="501" t="s">
        <v>796</v>
      </c>
      <c r="H164" s="500" t="s">
        <v>2174</v>
      </c>
      <c r="I164" s="265" t="s">
        <v>2277</v>
      </c>
      <c r="J164" s="266" t="s">
        <v>119</v>
      </c>
      <c r="K164" s="531">
        <f t="shared" si="27"/>
        <v>442</v>
      </c>
      <c r="L164" s="530">
        <f t="shared" si="28"/>
        <v>0</v>
      </c>
      <c r="M164" s="268">
        <v>392</v>
      </c>
      <c r="N164" s="269"/>
    </row>
    <row r="165" spans="1:14">
      <c r="A165" s="327"/>
      <c r="B165" s="327">
        <v>2310</v>
      </c>
      <c r="C165" s="327">
        <v>350020</v>
      </c>
      <c r="D165" s="327">
        <v>91</v>
      </c>
      <c r="E165" s="499">
        <v>627300</v>
      </c>
      <c r="F165" s="500" t="s">
        <v>2174</v>
      </c>
      <c r="G165" s="501" t="s">
        <v>796</v>
      </c>
      <c r="H165" s="500" t="s">
        <v>2174</v>
      </c>
      <c r="I165" s="265" t="s">
        <v>2277</v>
      </c>
      <c r="J165" s="266" t="s">
        <v>119</v>
      </c>
      <c r="K165" s="531">
        <f t="shared" ref="K165:K175" si="29">L81</f>
        <v>7788</v>
      </c>
      <c r="L165" s="530">
        <f t="shared" ref="L165:L175" si="30">K81</f>
        <v>0</v>
      </c>
      <c r="M165" s="268">
        <f t="shared" ref="M165:M175" si="31">M81</f>
        <v>400</v>
      </c>
      <c r="N165" s="269"/>
    </row>
    <row r="166" spans="1:14">
      <c r="A166" s="327"/>
      <c r="B166" s="327">
        <v>2310</v>
      </c>
      <c r="C166" s="327">
        <v>350270</v>
      </c>
      <c r="D166" s="327">
        <v>91</v>
      </c>
      <c r="E166" s="499">
        <v>627300</v>
      </c>
      <c r="F166" s="500" t="s">
        <v>2174</v>
      </c>
      <c r="G166" s="501" t="s">
        <v>796</v>
      </c>
      <c r="H166" s="500" t="s">
        <v>2174</v>
      </c>
      <c r="I166" s="265" t="s">
        <v>2277</v>
      </c>
      <c r="J166" s="266" t="s">
        <v>119</v>
      </c>
      <c r="K166" s="531">
        <f t="shared" si="29"/>
        <v>5792</v>
      </c>
      <c r="L166" s="530">
        <f t="shared" si="30"/>
        <v>0</v>
      </c>
      <c r="M166" s="268">
        <f t="shared" si="31"/>
        <v>401</v>
      </c>
      <c r="N166" s="269"/>
    </row>
    <row r="167" spans="1:14">
      <c r="A167" s="327"/>
      <c r="B167" s="327">
        <v>2310</v>
      </c>
      <c r="C167" s="327">
        <v>350735</v>
      </c>
      <c r="D167" s="327">
        <v>10</v>
      </c>
      <c r="E167" s="499">
        <v>627300</v>
      </c>
      <c r="F167" s="500" t="s">
        <v>2174</v>
      </c>
      <c r="G167" s="501" t="s">
        <v>796</v>
      </c>
      <c r="H167" s="500" t="s">
        <v>2174</v>
      </c>
      <c r="I167" s="265" t="s">
        <v>2277</v>
      </c>
      <c r="J167" s="266" t="s">
        <v>119</v>
      </c>
      <c r="K167" s="531">
        <f t="shared" si="29"/>
        <v>165</v>
      </c>
      <c r="L167" s="530">
        <f t="shared" si="30"/>
        <v>0</v>
      </c>
      <c r="M167" s="268">
        <f t="shared" si="31"/>
        <v>402</v>
      </c>
      <c r="N167" s="269"/>
    </row>
    <row r="168" spans="1:14">
      <c r="A168" s="327"/>
      <c r="B168" s="327">
        <v>2310</v>
      </c>
      <c r="C168" s="327">
        <v>350745</v>
      </c>
      <c r="D168" s="327">
        <v>91</v>
      </c>
      <c r="E168" s="499">
        <v>627300</v>
      </c>
      <c r="F168" s="500" t="s">
        <v>2174</v>
      </c>
      <c r="G168" s="501" t="s">
        <v>796</v>
      </c>
      <c r="H168" s="500" t="s">
        <v>2174</v>
      </c>
      <c r="I168" s="265" t="s">
        <v>2277</v>
      </c>
      <c r="J168" s="266" t="s">
        <v>119</v>
      </c>
      <c r="K168" s="531">
        <f t="shared" si="29"/>
        <v>2324</v>
      </c>
      <c r="L168" s="530">
        <f t="shared" si="30"/>
        <v>0</v>
      </c>
      <c r="M168" s="268">
        <f t="shared" si="31"/>
        <v>403</v>
      </c>
      <c r="N168" s="269"/>
    </row>
    <row r="169" spans="1:14">
      <c r="A169" s="327"/>
      <c r="B169" s="327">
        <v>2600</v>
      </c>
      <c r="C169" s="327">
        <v>360005</v>
      </c>
      <c r="D169" s="327">
        <v>10</v>
      </c>
      <c r="E169" s="499">
        <v>627300</v>
      </c>
      <c r="F169" s="500" t="s">
        <v>2174</v>
      </c>
      <c r="G169" s="501" t="s">
        <v>796</v>
      </c>
      <c r="H169" s="500" t="s">
        <v>2174</v>
      </c>
      <c r="I169" s="265" t="s">
        <v>2277</v>
      </c>
      <c r="J169" s="266" t="s">
        <v>119</v>
      </c>
      <c r="K169" s="531">
        <f t="shared" si="29"/>
        <v>864</v>
      </c>
      <c r="L169" s="530">
        <f t="shared" si="30"/>
        <v>0</v>
      </c>
      <c r="M169" s="268">
        <f t="shared" si="31"/>
        <v>425</v>
      </c>
      <c r="N169" s="269"/>
    </row>
    <row r="170" spans="1:14">
      <c r="A170" s="327"/>
      <c r="B170" s="327">
        <v>2620</v>
      </c>
      <c r="C170" s="327">
        <v>361015</v>
      </c>
      <c r="D170" s="327">
        <v>10</v>
      </c>
      <c r="E170" s="499">
        <v>627300</v>
      </c>
      <c r="F170" s="500" t="s">
        <v>2174</v>
      </c>
      <c r="G170" s="501" t="s">
        <v>796</v>
      </c>
      <c r="H170" s="500" t="s">
        <v>2174</v>
      </c>
      <c r="I170" s="265" t="s">
        <v>2277</v>
      </c>
      <c r="J170" s="266" t="s">
        <v>119</v>
      </c>
      <c r="K170" s="531">
        <f t="shared" si="29"/>
        <v>0</v>
      </c>
      <c r="L170" s="530">
        <f t="shared" si="30"/>
        <v>391</v>
      </c>
      <c r="M170" s="268">
        <f t="shared" si="31"/>
        <v>450</v>
      </c>
      <c r="N170" s="269"/>
    </row>
    <row r="171" spans="1:14">
      <c r="A171" s="327"/>
      <c r="B171" s="327">
        <v>2620</v>
      </c>
      <c r="C171" s="327">
        <v>361020</v>
      </c>
      <c r="D171" s="327">
        <v>10</v>
      </c>
      <c r="E171" s="499">
        <v>627300</v>
      </c>
      <c r="F171" s="500" t="s">
        <v>2174</v>
      </c>
      <c r="G171" s="501" t="s">
        <v>796</v>
      </c>
      <c r="H171" s="500" t="s">
        <v>2174</v>
      </c>
      <c r="I171" s="265" t="s">
        <v>2277</v>
      </c>
      <c r="J171" s="266" t="s">
        <v>119</v>
      </c>
      <c r="K171" s="531">
        <f t="shared" si="29"/>
        <v>0</v>
      </c>
      <c r="L171" s="530">
        <f t="shared" si="30"/>
        <v>7321</v>
      </c>
      <c r="M171" s="268">
        <f t="shared" si="31"/>
        <v>451</v>
      </c>
      <c r="N171" s="269"/>
    </row>
    <row r="172" spans="1:14">
      <c r="A172" s="327"/>
      <c r="B172" s="327">
        <v>2620</v>
      </c>
      <c r="C172" s="327">
        <v>361035</v>
      </c>
      <c r="D172" s="327">
        <v>10</v>
      </c>
      <c r="E172" s="499">
        <v>627300</v>
      </c>
      <c r="F172" s="500" t="s">
        <v>2174</v>
      </c>
      <c r="G172" s="501" t="s">
        <v>796</v>
      </c>
      <c r="H172" s="500" t="s">
        <v>2174</v>
      </c>
      <c r="I172" s="265" t="s">
        <v>2277</v>
      </c>
      <c r="J172" s="266" t="s">
        <v>119</v>
      </c>
      <c r="K172" s="531">
        <f t="shared" si="29"/>
        <v>30</v>
      </c>
      <c r="L172" s="530">
        <f t="shared" si="30"/>
        <v>0</v>
      </c>
      <c r="M172" s="268">
        <f t="shared" si="31"/>
        <v>452</v>
      </c>
      <c r="N172" s="269"/>
    </row>
    <row r="173" spans="1:14">
      <c r="A173" s="327"/>
      <c r="B173" s="327">
        <v>2620</v>
      </c>
      <c r="C173" s="327">
        <v>361040</v>
      </c>
      <c r="D173" s="327">
        <v>10</v>
      </c>
      <c r="E173" s="499">
        <v>627300</v>
      </c>
      <c r="F173" s="500" t="s">
        <v>2174</v>
      </c>
      <c r="G173" s="501" t="s">
        <v>796</v>
      </c>
      <c r="H173" s="500" t="s">
        <v>2174</v>
      </c>
      <c r="I173" s="265" t="s">
        <v>2277</v>
      </c>
      <c r="J173" s="266" t="s">
        <v>119</v>
      </c>
      <c r="K173" s="531">
        <f t="shared" si="29"/>
        <v>0</v>
      </c>
      <c r="L173" s="530">
        <f t="shared" si="30"/>
        <v>4718</v>
      </c>
      <c r="M173" s="268">
        <f t="shared" si="31"/>
        <v>453</v>
      </c>
      <c r="N173" s="269"/>
    </row>
    <row r="174" spans="1:14">
      <c r="A174" s="327"/>
      <c r="B174" s="327">
        <v>2700</v>
      </c>
      <c r="C174" s="327">
        <v>370015</v>
      </c>
      <c r="D174" s="327">
        <v>91</v>
      </c>
      <c r="E174" s="499">
        <v>627300</v>
      </c>
      <c r="F174" s="500" t="s">
        <v>2174</v>
      </c>
      <c r="G174" s="501" t="s">
        <v>796</v>
      </c>
      <c r="H174" s="500" t="s">
        <v>2174</v>
      </c>
      <c r="I174" s="265" t="s">
        <v>2277</v>
      </c>
      <c r="J174" s="266" t="s">
        <v>119</v>
      </c>
      <c r="K174" s="531">
        <f t="shared" si="29"/>
        <v>1681</v>
      </c>
      <c r="L174" s="530">
        <f t="shared" si="30"/>
        <v>0</v>
      </c>
      <c r="M174" s="268">
        <f t="shared" si="31"/>
        <v>500</v>
      </c>
      <c r="N174" s="269"/>
    </row>
    <row r="175" spans="1:14">
      <c r="A175" s="327"/>
      <c r="B175" s="327">
        <v>2700</v>
      </c>
      <c r="C175" s="327">
        <v>370195</v>
      </c>
      <c r="D175" s="327">
        <v>91</v>
      </c>
      <c r="E175" s="499">
        <v>627300</v>
      </c>
      <c r="F175" s="500" t="s">
        <v>2174</v>
      </c>
      <c r="G175" s="501" t="s">
        <v>796</v>
      </c>
      <c r="H175" s="500" t="s">
        <v>2174</v>
      </c>
      <c r="I175" s="265" t="s">
        <v>2277</v>
      </c>
      <c r="J175" s="266" t="s">
        <v>119</v>
      </c>
      <c r="K175" s="531">
        <f t="shared" si="29"/>
        <v>1890</v>
      </c>
      <c r="L175" s="530">
        <f t="shared" si="30"/>
        <v>0</v>
      </c>
      <c r="M175" s="268">
        <f t="shared" si="31"/>
        <v>501</v>
      </c>
      <c r="N175" s="269"/>
    </row>
    <row r="176" spans="1:14">
      <c r="J176" s="266"/>
      <c r="K176" s="264"/>
      <c r="L176" s="267"/>
      <c r="M176" s="268"/>
      <c r="N176" s="269"/>
    </row>
    <row r="177" spans="1:21" ht="13.5" thickBot="1">
      <c r="A177" s="327"/>
      <c r="B177" s="327"/>
      <c r="C177" s="327"/>
      <c r="D177" s="327"/>
      <c r="K177" s="275">
        <f>SUM(K8:K175)</f>
        <v>160300.89852499997</v>
      </c>
      <c r="L177" s="275">
        <f>SUM(L8:L175)</f>
        <v>160300.89852499997</v>
      </c>
    </row>
    <row r="178" spans="1:21" ht="13.5" thickTop="1">
      <c r="A178" s="327"/>
      <c r="B178" s="327"/>
      <c r="C178" s="327"/>
      <c r="D178" s="327"/>
    </row>
    <row r="179" spans="1:21">
      <c r="A179" s="327"/>
      <c r="B179" s="327"/>
      <c r="C179" s="327"/>
      <c r="D179" s="327"/>
      <c r="K179" s="276">
        <f>SUM(K92:K175)</f>
        <v>120315.98277499998</v>
      </c>
      <c r="L179" s="276">
        <f>SUM(L92:L175)</f>
        <v>39984.915749999993</v>
      </c>
    </row>
    <row r="180" spans="1:21">
      <c r="A180" s="327"/>
      <c r="B180" s="327"/>
      <c r="C180" s="327"/>
      <c r="D180" s="327"/>
      <c r="L180" s="293">
        <f>L179-K179</f>
        <v>-80331.067024999997</v>
      </c>
    </row>
    <row r="181" spans="1:21">
      <c r="A181" s="327"/>
      <c r="B181" s="327"/>
      <c r="C181" s="327"/>
      <c r="D181" s="327"/>
      <c r="K181" s="295" t="s">
        <v>666</v>
      </c>
      <c r="L181" s="277">
        <f>L180+O92</f>
        <v>0</v>
      </c>
    </row>
    <row r="182" spans="1:21">
      <c r="A182" s="327"/>
      <c r="B182" s="327"/>
      <c r="C182" s="327"/>
      <c r="D182" s="327"/>
    </row>
    <row r="183" spans="1:21">
      <c r="A183" s="514"/>
      <c r="B183" s="514"/>
      <c r="C183" s="514"/>
      <c r="D183" s="514"/>
      <c r="E183" s="515"/>
      <c r="F183" s="515"/>
      <c r="G183" s="515"/>
      <c r="H183" s="515"/>
      <c r="I183" s="516"/>
      <c r="J183" s="517"/>
      <c r="K183" s="518"/>
      <c r="L183" s="518"/>
      <c r="M183" s="515"/>
      <c r="N183" s="515"/>
      <c r="O183" s="520"/>
      <c r="P183" s="520"/>
    </row>
    <row r="184" spans="1:21">
      <c r="A184" s="514"/>
      <c r="B184" s="514"/>
      <c r="C184" s="514"/>
      <c r="D184" s="514"/>
      <c r="E184" s="515"/>
      <c r="F184" s="515"/>
      <c r="G184" s="515"/>
      <c r="H184" s="515"/>
      <c r="I184" s="516"/>
      <c r="J184" s="517"/>
      <c r="K184" s="518"/>
      <c r="L184" s="518"/>
      <c r="M184" s="515"/>
      <c r="N184" s="515"/>
      <c r="O184" s="520"/>
      <c r="P184" s="520"/>
    </row>
    <row r="185" spans="1:21">
      <c r="A185" s="327"/>
      <c r="B185" s="327"/>
      <c r="C185" s="327"/>
      <c r="D185" s="499"/>
      <c r="E185" s="500"/>
      <c r="F185" s="501"/>
      <c r="G185" s="500"/>
      <c r="H185" s="500"/>
      <c r="J185" s="266"/>
      <c r="K185" s="264"/>
      <c r="L185" s="267"/>
    </row>
    <row r="186" spans="1:21">
      <c r="A186" s="327">
        <v>2200</v>
      </c>
      <c r="B186" s="327">
        <v>310020</v>
      </c>
      <c r="C186" s="327">
        <v>10</v>
      </c>
      <c r="D186" s="499">
        <v>112202</v>
      </c>
      <c r="E186" s="500" t="s">
        <v>2174</v>
      </c>
      <c r="F186" s="501" t="s">
        <v>796</v>
      </c>
      <c r="G186" s="500" t="s">
        <v>2174</v>
      </c>
      <c r="H186" s="265" t="s">
        <v>2277</v>
      </c>
      <c r="I186" s="267">
        <v>41</v>
      </c>
      <c r="J186" s="264"/>
      <c r="K186" s="264"/>
      <c r="L186" s="267"/>
      <c r="P186" s="266" t="s">
        <v>119</v>
      </c>
      <c r="S186" s="267"/>
      <c r="T186" s="267"/>
      <c r="U186" s="327"/>
    </row>
    <row r="187" spans="1:21">
      <c r="A187" s="327">
        <v>2200</v>
      </c>
      <c r="B187" s="327">
        <v>310020</v>
      </c>
      <c r="C187" s="327">
        <v>10</v>
      </c>
      <c r="D187" s="499">
        <v>627300</v>
      </c>
      <c r="E187" s="500" t="s">
        <v>2174</v>
      </c>
      <c r="F187" s="501" t="s">
        <v>796</v>
      </c>
      <c r="G187" s="500" t="s">
        <v>2174</v>
      </c>
      <c r="H187" s="265" t="s">
        <v>2277</v>
      </c>
      <c r="I187" s="265"/>
      <c r="J187" s="264">
        <v>41</v>
      </c>
      <c r="K187" s="267"/>
      <c r="L187" s="264"/>
      <c r="P187" s="266" t="s">
        <v>119</v>
      </c>
      <c r="S187" s="267"/>
      <c r="T187" s="267"/>
      <c r="U187" s="327"/>
    </row>
    <row r="188" spans="1:21">
      <c r="A188" s="327">
        <v>2200</v>
      </c>
      <c r="B188" s="327">
        <v>310025</v>
      </c>
      <c r="C188" s="327">
        <v>10</v>
      </c>
      <c r="D188" s="499">
        <v>627300</v>
      </c>
      <c r="E188" s="500" t="s">
        <v>2174</v>
      </c>
      <c r="F188" s="501" t="s">
        <v>796</v>
      </c>
      <c r="G188" s="500" t="s">
        <v>2174</v>
      </c>
      <c r="H188" s="265" t="s">
        <v>2277</v>
      </c>
      <c r="I188" s="267">
        <v>88</v>
      </c>
      <c r="J188" s="264"/>
      <c r="K188" s="264"/>
      <c r="L188" s="267"/>
      <c r="P188" s="266" t="s">
        <v>119</v>
      </c>
      <c r="S188" s="267"/>
      <c r="T188" s="267"/>
      <c r="U188" s="327"/>
    </row>
    <row r="189" spans="1:21">
      <c r="A189" s="327">
        <v>2200</v>
      </c>
      <c r="B189" s="327">
        <v>310040</v>
      </c>
      <c r="C189" s="327">
        <v>10</v>
      </c>
      <c r="D189" s="499">
        <v>627300</v>
      </c>
      <c r="E189" s="500" t="s">
        <v>2174</v>
      </c>
      <c r="F189" s="501" t="s">
        <v>796</v>
      </c>
      <c r="G189" s="500" t="s">
        <v>2174</v>
      </c>
      <c r="H189" s="265" t="s">
        <v>2277</v>
      </c>
      <c r="I189" s="267">
        <v>12</v>
      </c>
      <c r="J189" s="264"/>
      <c r="K189" s="264"/>
      <c r="L189" s="267"/>
      <c r="P189" s="266" t="s">
        <v>119</v>
      </c>
      <c r="S189" s="267"/>
      <c r="T189" s="267"/>
      <c r="U189" s="327"/>
    </row>
    <row r="190" spans="1:21">
      <c r="A190" s="327">
        <v>2200</v>
      </c>
      <c r="B190" s="327">
        <v>310040</v>
      </c>
      <c r="C190" s="327">
        <v>10</v>
      </c>
      <c r="D190" s="499">
        <v>112202</v>
      </c>
      <c r="E190" s="500" t="s">
        <v>2174</v>
      </c>
      <c r="F190" s="501" t="s">
        <v>796</v>
      </c>
      <c r="G190" s="500" t="s">
        <v>2174</v>
      </c>
      <c r="H190" s="265" t="s">
        <v>2277</v>
      </c>
      <c r="I190" s="265"/>
      <c r="J190" s="264">
        <v>12</v>
      </c>
      <c r="K190" s="267"/>
      <c r="L190" s="264"/>
      <c r="P190" s="266" t="s">
        <v>119</v>
      </c>
      <c r="S190" s="267"/>
      <c r="T190" s="267"/>
      <c r="U190" s="327"/>
    </row>
    <row r="191" spans="1:21">
      <c r="A191" s="421">
        <v>2200</v>
      </c>
      <c r="B191" s="421">
        <v>310045</v>
      </c>
      <c r="C191" s="421">
        <v>10</v>
      </c>
      <c r="D191" s="499">
        <v>627300</v>
      </c>
      <c r="E191" s="500" t="s">
        <v>2174</v>
      </c>
      <c r="F191" s="501" t="s">
        <v>796</v>
      </c>
      <c r="G191" s="500" t="s">
        <v>2174</v>
      </c>
      <c r="H191" s="265" t="s">
        <v>2277</v>
      </c>
      <c r="I191" s="265">
        <v>353</v>
      </c>
      <c r="J191" s="264"/>
      <c r="K191" s="267"/>
      <c r="L191" s="264"/>
      <c r="P191" s="266" t="s">
        <v>119</v>
      </c>
      <c r="S191" s="267"/>
      <c r="T191" s="267"/>
      <c r="U191" s="327"/>
    </row>
    <row r="192" spans="1:21">
      <c r="A192" s="421">
        <v>2200</v>
      </c>
      <c r="B192" s="421">
        <v>310045</v>
      </c>
      <c r="C192" s="421">
        <v>10</v>
      </c>
      <c r="D192" s="499">
        <v>112202</v>
      </c>
      <c r="E192" s="500" t="s">
        <v>2174</v>
      </c>
      <c r="F192" s="501" t="s">
        <v>796</v>
      </c>
      <c r="G192" s="500" t="s">
        <v>2174</v>
      </c>
      <c r="H192" s="265" t="s">
        <v>2277</v>
      </c>
      <c r="I192" s="265"/>
      <c r="J192" s="264">
        <v>353</v>
      </c>
      <c r="K192" s="267"/>
      <c r="L192" s="264"/>
      <c r="P192" s="266" t="s">
        <v>119</v>
      </c>
      <c r="S192" s="267"/>
      <c r="T192" s="267"/>
      <c r="U192" s="327"/>
    </row>
    <row r="193" spans="1:21">
      <c r="A193" s="421">
        <v>2200</v>
      </c>
      <c r="B193" s="421">
        <v>310050</v>
      </c>
      <c r="C193" s="421">
        <v>10</v>
      </c>
      <c r="D193" s="499">
        <v>112202</v>
      </c>
      <c r="E193" s="505" t="s">
        <v>2174</v>
      </c>
      <c r="F193" s="506" t="s">
        <v>796</v>
      </c>
      <c r="G193" s="505" t="s">
        <v>2174</v>
      </c>
      <c r="H193" s="265" t="s">
        <v>2277</v>
      </c>
      <c r="I193" s="265">
        <v>176</v>
      </c>
      <c r="J193" s="264"/>
      <c r="K193" s="267"/>
      <c r="L193" s="264"/>
      <c r="P193" s="266" t="s">
        <v>119</v>
      </c>
      <c r="S193" s="267"/>
      <c r="T193" s="267"/>
      <c r="U193" s="327"/>
    </row>
    <row r="194" spans="1:21">
      <c r="A194" s="327">
        <v>2200</v>
      </c>
      <c r="B194" s="327">
        <v>310050</v>
      </c>
      <c r="C194" s="327">
        <v>10</v>
      </c>
      <c r="D194" s="499">
        <v>627300</v>
      </c>
      <c r="E194" s="500" t="s">
        <v>2174</v>
      </c>
      <c r="F194" s="501" t="s">
        <v>796</v>
      </c>
      <c r="G194" s="500" t="s">
        <v>2174</v>
      </c>
      <c r="H194" s="265" t="s">
        <v>2277</v>
      </c>
      <c r="I194" s="267"/>
      <c r="J194" s="264">
        <v>176</v>
      </c>
      <c r="K194" s="264"/>
      <c r="L194" s="267"/>
      <c r="P194" s="266" t="s">
        <v>119</v>
      </c>
      <c r="S194" s="267"/>
      <c r="T194" s="267"/>
      <c r="U194" s="327"/>
    </row>
    <row r="195" spans="1:21">
      <c r="A195" s="421">
        <v>2200</v>
      </c>
      <c r="B195" s="421">
        <v>310055</v>
      </c>
      <c r="C195" s="421">
        <v>10</v>
      </c>
      <c r="D195" s="499">
        <v>627300</v>
      </c>
      <c r="E195" s="500" t="s">
        <v>2174</v>
      </c>
      <c r="F195" s="501" t="s">
        <v>796</v>
      </c>
      <c r="G195" s="500" t="s">
        <v>2174</v>
      </c>
      <c r="H195" s="265" t="s">
        <v>2277</v>
      </c>
      <c r="I195" s="267">
        <v>5</v>
      </c>
      <c r="J195" s="264"/>
      <c r="K195" s="264"/>
      <c r="L195" s="267"/>
      <c r="P195" s="266" t="s">
        <v>119</v>
      </c>
      <c r="S195" s="267"/>
      <c r="T195" s="267"/>
      <c r="U195" s="327"/>
    </row>
    <row r="196" spans="1:21">
      <c r="A196" s="327">
        <v>2200</v>
      </c>
      <c r="B196" s="327">
        <v>310055</v>
      </c>
      <c r="C196" s="327">
        <v>10</v>
      </c>
      <c r="D196" s="499">
        <v>112202</v>
      </c>
      <c r="E196" s="500" t="s">
        <v>2174</v>
      </c>
      <c r="F196" s="501" t="s">
        <v>796</v>
      </c>
      <c r="G196" s="500" t="s">
        <v>2174</v>
      </c>
      <c r="H196" s="265" t="s">
        <v>2277</v>
      </c>
      <c r="I196" s="267"/>
      <c r="J196" s="264">
        <v>5</v>
      </c>
      <c r="K196" s="264"/>
      <c r="L196" s="267"/>
      <c r="P196" s="266" t="s">
        <v>119</v>
      </c>
      <c r="S196" s="267"/>
      <c r="T196" s="267"/>
      <c r="U196" s="327"/>
    </row>
    <row r="197" spans="1:21">
      <c r="A197" s="327">
        <v>2200</v>
      </c>
      <c r="B197" s="327">
        <v>310060</v>
      </c>
      <c r="C197" s="327">
        <v>10</v>
      </c>
      <c r="D197" s="499">
        <v>627300</v>
      </c>
      <c r="E197" s="500" t="s">
        <v>2174</v>
      </c>
      <c r="F197" s="501" t="s">
        <v>796</v>
      </c>
      <c r="G197" s="500" t="s">
        <v>2174</v>
      </c>
      <c r="H197" s="265" t="s">
        <v>2277</v>
      </c>
      <c r="I197" s="267">
        <v>292</v>
      </c>
      <c r="J197" s="264"/>
      <c r="K197" s="264"/>
      <c r="L197" s="267"/>
      <c r="P197" s="266" t="s">
        <v>119</v>
      </c>
      <c r="S197" s="267"/>
      <c r="T197" s="267"/>
      <c r="U197" s="327"/>
    </row>
    <row r="198" spans="1:21">
      <c r="A198" s="421">
        <v>2200</v>
      </c>
      <c r="B198" s="421">
        <v>310075</v>
      </c>
      <c r="C198" s="421">
        <v>10</v>
      </c>
      <c r="D198" s="499">
        <v>627300</v>
      </c>
      <c r="E198" s="500" t="s">
        <v>2174</v>
      </c>
      <c r="F198" s="501" t="s">
        <v>796</v>
      </c>
      <c r="G198" s="500" t="s">
        <v>2174</v>
      </c>
      <c r="H198" s="265" t="s">
        <v>2277</v>
      </c>
      <c r="I198" s="265"/>
      <c r="J198" s="264">
        <v>1343</v>
      </c>
      <c r="K198" s="264"/>
      <c r="L198" s="264"/>
      <c r="P198" s="266" t="s">
        <v>119</v>
      </c>
      <c r="S198" s="267"/>
      <c r="T198" s="267"/>
      <c r="U198" s="327"/>
    </row>
    <row r="199" spans="1:21">
      <c r="A199" s="327">
        <v>2200</v>
      </c>
      <c r="B199" s="327">
        <v>310090</v>
      </c>
      <c r="C199" s="327">
        <v>10</v>
      </c>
      <c r="D199" s="499">
        <v>112202</v>
      </c>
      <c r="E199" s="500" t="s">
        <v>2174</v>
      </c>
      <c r="F199" s="501" t="s">
        <v>796</v>
      </c>
      <c r="G199" s="500" t="s">
        <v>2174</v>
      </c>
      <c r="H199" s="265" t="s">
        <v>2277</v>
      </c>
      <c r="I199" s="498">
        <v>187</v>
      </c>
      <c r="J199" s="498"/>
      <c r="K199" s="498"/>
      <c r="L199" s="498"/>
      <c r="P199" s="266" t="s">
        <v>119</v>
      </c>
      <c r="S199" s="267"/>
      <c r="T199" s="267"/>
      <c r="U199" s="327"/>
    </row>
    <row r="200" spans="1:21">
      <c r="A200" s="421">
        <v>2200</v>
      </c>
      <c r="B200" s="421">
        <v>310090</v>
      </c>
      <c r="C200" s="421">
        <v>10</v>
      </c>
      <c r="D200" s="499">
        <v>627300</v>
      </c>
      <c r="E200" s="500" t="s">
        <v>2174</v>
      </c>
      <c r="F200" s="501" t="s">
        <v>796</v>
      </c>
      <c r="G200" s="500" t="s">
        <v>2174</v>
      </c>
      <c r="H200" s="265" t="s">
        <v>2277</v>
      </c>
      <c r="I200" s="267"/>
      <c r="J200" s="264">
        <v>187</v>
      </c>
      <c r="K200" s="264"/>
      <c r="L200" s="267"/>
      <c r="P200" s="266" t="s">
        <v>119</v>
      </c>
      <c r="S200" s="267"/>
      <c r="T200" s="267"/>
      <c r="U200" s="327"/>
    </row>
    <row r="201" spans="1:21">
      <c r="A201" s="421">
        <v>2200</v>
      </c>
      <c r="B201" s="421">
        <v>310095</v>
      </c>
      <c r="C201" s="421">
        <v>10</v>
      </c>
      <c r="D201" s="499">
        <v>112202</v>
      </c>
      <c r="E201" s="500" t="s">
        <v>2174</v>
      </c>
      <c r="F201" s="501" t="s">
        <v>796</v>
      </c>
      <c r="G201" s="500" t="s">
        <v>2174</v>
      </c>
      <c r="H201" s="265" t="s">
        <v>2277</v>
      </c>
      <c r="I201" s="267">
        <v>766</v>
      </c>
      <c r="J201" s="264"/>
      <c r="K201" s="264"/>
      <c r="L201" s="267"/>
      <c r="P201" s="266" t="s">
        <v>119</v>
      </c>
      <c r="S201" s="267"/>
      <c r="T201" s="267"/>
      <c r="U201" s="327"/>
    </row>
    <row r="202" spans="1:21">
      <c r="A202" s="421">
        <v>2200</v>
      </c>
      <c r="B202" s="421">
        <v>310095</v>
      </c>
      <c r="C202" s="421">
        <v>10</v>
      </c>
      <c r="D202" s="499">
        <v>627300</v>
      </c>
      <c r="E202" s="500" t="s">
        <v>2174</v>
      </c>
      <c r="F202" s="501" t="s">
        <v>796</v>
      </c>
      <c r="G202" s="500" t="s">
        <v>2174</v>
      </c>
      <c r="H202" s="265" t="s">
        <v>2277</v>
      </c>
      <c r="I202" s="267"/>
      <c r="J202" s="264">
        <v>766</v>
      </c>
      <c r="K202" s="264"/>
      <c r="L202" s="267"/>
      <c r="P202" s="266" t="s">
        <v>119</v>
      </c>
      <c r="S202" s="267"/>
      <c r="T202" s="267"/>
      <c r="U202" s="327"/>
    </row>
    <row r="203" spans="1:21">
      <c r="A203" s="421">
        <v>2200</v>
      </c>
      <c r="B203" s="421">
        <v>310100</v>
      </c>
      <c r="C203" s="421">
        <v>10</v>
      </c>
      <c r="D203" s="499">
        <v>627300</v>
      </c>
      <c r="E203" s="500" t="s">
        <v>2174</v>
      </c>
      <c r="F203" s="501" t="s">
        <v>796</v>
      </c>
      <c r="G203" s="500" t="s">
        <v>2174</v>
      </c>
      <c r="H203" s="265" t="s">
        <v>2277</v>
      </c>
      <c r="I203" s="498">
        <v>105</v>
      </c>
      <c r="J203" s="498"/>
      <c r="K203" s="498"/>
      <c r="L203" s="498"/>
      <c r="P203" s="266" t="s">
        <v>119</v>
      </c>
      <c r="S203" s="267"/>
      <c r="T203" s="267"/>
      <c r="U203" s="327"/>
    </row>
    <row r="204" spans="1:21">
      <c r="A204" s="327">
        <v>2200</v>
      </c>
      <c r="B204" s="327">
        <v>310100</v>
      </c>
      <c r="C204" s="327">
        <v>10</v>
      </c>
      <c r="D204" s="499">
        <v>112202</v>
      </c>
      <c r="E204" s="500" t="s">
        <v>2174</v>
      </c>
      <c r="F204" s="501" t="s">
        <v>796</v>
      </c>
      <c r="G204" s="500" t="s">
        <v>2174</v>
      </c>
      <c r="H204" s="265" t="s">
        <v>2277</v>
      </c>
      <c r="I204" s="265"/>
      <c r="J204" s="264">
        <v>105</v>
      </c>
      <c r="K204" s="267"/>
      <c r="L204" s="264"/>
      <c r="P204" s="266" t="s">
        <v>119</v>
      </c>
      <c r="S204" s="267"/>
      <c r="T204" s="267"/>
      <c r="U204" s="327"/>
    </row>
    <row r="205" spans="1:21">
      <c r="A205" s="421">
        <v>2200</v>
      </c>
      <c r="B205" s="421">
        <v>310105</v>
      </c>
      <c r="C205" s="421">
        <v>10</v>
      </c>
      <c r="D205" s="499">
        <v>627300</v>
      </c>
      <c r="E205" s="500" t="s">
        <v>2174</v>
      </c>
      <c r="F205" s="501" t="s">
        <v>796</v>
      </c>
      <c r="G205" s="500" t="s">
        <v>2174</v>
      </c>
      <c r="H205" s="265" t="s">
        <v>2277</v>
      </c>
      <c r="I205" s="264">
        <v>37</v>
      </c>
      <c r="J205" s="264"/>
      <c r="P205" s="266" t="s">
        <v>119</v>
      </c>
      <c r="S205" s="267"/>
      <c r="T205" s="267"/>
      <c r="U205" s="327"/>
    </row>
    <row r="206" spans="1:21">
      <c r="A206" s="327">
        <v>2200</v>
      </c>
      <c r="B206" s="327">
        <v>310120</v>
      </c>
      <c r="C206" s="327">
        <v>10</v>
      </c>
      <c r="D206" s="499">
        <v>112202</v>
      </c>
      <c r="E206" s="500" t="s">
        <v>2174</v>
      </c>
      <c r="F206" s="501" t="s">
        <v>796</v>
      </c>
      <c r="G206" s="500" t="s">
        <v>2174</v>
      </c>
      <c r="H206" s="265" t="s">
        <v>2277</v>
      </c>
      <c r="I206" s="264">
        <v>411</v>
      </c>
      <c r="J206" s="264"/>
      <c r="K206" s="264"/>
      <c r="L206" s="264"/>
      <c r="P206" s="266" t="s">
        <v>119</v>
      </c>
      <c r="S206" s="267"/>
      <c r="T206" s="267"/>
      <c r="U206" s="327"/>
    </row>
    <row r="207" spans="1:21">
      <c r="A207" s="421">
        <v>2200</v>
      </c>
      <c r="B207" s="421">
        <v>310120</v>
      </c>
      <c r="C207" s="421">
        <v>10</v>
      </c>
      <c r="D207" s="499">
        <v>627300</v>
      </c>
      <c r="E207" s="500" t="s">
        <v>2174</v>
      </c>
      <c r="F207" s="501" t="s">
        <v>796</v>
      </c>
      <c r="G207" s="500" t="s">
        <v>2174</v>
      </c>
      <c r="H207" s="265" t="s">
        <v>2277</v>
      </c>
      <c r="I207" s="265"/>
      <c r="J207" s="264">
        <v>411</v>
      </c>
      <c r="K207" s="267"/>
      <c r="L207" s="264"/>
      <c r="P207" s="266" t="s">
        <v>119</v>
      </c>
      <c r="S207" s="267"/>
      <c r="T207" s="267"/>
      <c r="U207" s="327"/>
    </row>
    <row r="208" spans="1:21">
      <c r="A208" s="327">
        <v>2200</v>
      </c>
      <c r="B208" s="327">
        <v>310125</v>
      </c>
      <c r="C208" s="327">
        <v>10</v>
      </c>
      <c r="D208" s="499">
        <v>112202</v>
      </c>
      <c r="E208" s="500" t="s">
        <v>2174</v>
      </c>
      <c r="F208" s="501" t="s">
        <v>796</v>
      </c>
      <c r="G208" s="500" t="s">
        <v>2174</v>
      </c>
      <c r="H208" s="265" t="s">
        <v>2277</v>
      </c>
      <c r="I208" s="267">
        <v>226</v>
      </c>
      <c r="J208" s="264"/>
      <c r="K208" s="264"/>
      <c r="L208" s="267"/>
      <c r="P208" s="266" t="s">
        <v>119</v>
      </c>
      <c r="S208" s="267"/>
      <c r="T208" s="267"/>
      <c r="U208" s="327"/>
    </row>
    <row r="209" spans="1:21">
      <c r="A209" s="421">
        <v>2200</v>
      </c>
      <c r="B209" s="421">
        <v>310125</v>
      </c>
      <c r="C209" s="421">
        <v>10</v>
      </c>
      <c r="D209" s="499">
        <v>627300</v>
      </c>
      <c r="E209" s="500" t="s">
        <v>2174</v>
      </c>
      <c r="F209" s="501" t="s">
        <v>796</v>
      </c>
      <c r="G209" s="500" t="s">
        <v>2174</v>
      </c>
      <c r="H209" s="265" t="s">
        <v>2277</v>
      </c>
      <c r="I209" s="542"/>
      <c r="J209" s="523">
        <v>226</v>
      </c>
      <c r="P209" s="266" t="s">
        <v>119</v>
      </c>
      <c r="S209" s="267"/>
      <c r="T209" s="267"/>
      <c r="U209" s="327"/>
    </row>
    <row r="210" spans="1:21">
      <c r="A210" s="421">
        <v>2200</v>
      </c>
      <c r="B210" s="421">
        <v>310130</v>
      </c>
      <c r="C210" s="421">
        <v>10</v>
      </c>
      <c r="D210" s="499">
        <v>627300</v>
      </c>
      <c r="E210" s="500" t="s">
        <v>2174</v>
      </c>
      <c r="F210" s="501" t="s">
        <v>796</v>
      </c>
      <c r="G210" s="500" t="s">
        <v>2174</v>
      </c>
      <c r="H210" s="265" t="s">
        <v>2277</v>
      </c>
      <c r="I210" s="265">
        <v>1</v>
      </c>
      <c r="J210" s="264"/>
      <c r="K210" s="267"/>
      <c r="L210" s="264"/>
      <c r="P210" s="266" t="s">
        <v>119</v>
      </c>
      <c r="S210" s="267"/>
      <c r="T210" s="267"/>
      <c r="U210" s="327"/>
    </row>
    <row r="211" spans="1:21">
      <c r="A211" s="421">
        <v>2200</v>
      </c>
      <c r="B211" s="421">
        <v>310130</v>
      </c>
      <c r="C211" s="421">
        <v>10</v>
      </c>
      <c r="D211" s="499">
        <v>112202</v>
      </c>
      <c r="E211" s="500" t="s">
        <v>2174</v>
      </c>
      <c r="F211" s="501" t="s">
        <v>796</v>
      </c>
      <c r="G211" s="500" t="s">
        <v>2174</v>
      </c>
      <c r="H211" s="265" t="s">
        <v>2277</v>
      </c>
      <c r="I211" s="265"/>
      <c r="J211" s="264">
        <v>1</v>
      </c>
      <c r="K211" s="267"/>
      <c r="L211" s="264"/>
      <c r="P211" s="266" t="s">
        <v>119</v>
      </c>
      <c r="S211" s="267"/>
      <c r="T211" s="267"/>
      <c r="U211" s="327"/>
    </row>
    <row r="212" spans="1:21">
      <c r="A212" s="421">
        <v>2200</v>
      </c>
      <c r="B212" s="421">
        <v>310135</v>
      </c>
      <c r="C212" s="421">
        <v>10</v>
      </c>
      <c r="D212" s="499">
        <v>112202</v>
      </c>
      <c r="E212" s="500" t="s">
        <v>2174</v>
      </c>
      <c r="F212" s="501" t="s">
        <v>796</v>
      </c>
      <c r="G212" s="500" t="s">
        <v>2174</v>
      </c>
      <c r="H212" s="265" t="s">
        <v>2277</v>
      </c>
      <c r="I212" s="267">
        <v>49</v>
      </c>
      <c r="J212" s="264"/>
      <c r="K212" s="264"/>
      <c r="L212" s="267"/>
      <c r="P212" s="266" t="s">
        <v>119</v>
      </c>
      <c r="S212" s="267"/>
      <c r="T212" s="267"/>
      <c r="U212" s="327"/>
    </row>
    <row r="213" spans="1:21">
      <c r="A213" s="327">
        <v>2200</v>
      </c>
      <c r="B213" s="327">
        <v>310135</v>
      </c>
      <c r="C213" s="327">
        <v>10</v>
      </c>
      <c r="D213" s="499">
        <v>627300</v>
      </c>
      <c r="E213" s="500" t="s">
        <v>2174</v>
      </c>
      <c r="F213" s="501" t="s">
        <v>796</v>
      </c>
      <c r="G213" s="500" t="s">
        <v>2174</v>
      </c>
      <c r="H213" s="265" t="s">
        <v>2277</v>
      </c>
      <c r="I213" s="267"/>
      <c r="J213" s="264">
        <v>49</v>
      </c>
      <c r="K213" s="264"/>
      <c r="L213" s="267"/>
      <c r="P213" s="266" t="s">
        <v>119</v>
      </c>
      <c r="S213" s="267"/>
      <c r="T213" s="267"/>
      <c r="U213" s="327"/>
    </row>
    <row r="214" spans="1:21">
      <c r="A214" s="327">
        <v>2200</v>
      </c>
      <c r="B214" s="327">
        <v>310140</v>
      </c>
      <c r="C214" s="327">
        <v>10</v>
      </c>
      <c r="D214" s="499">
        <v>112202</v>
      </c>
      <c r="E214" s="500" t="s">
        <v>2174</v>
      </c>
      <c r="F214" s="501" t="s">
        <v>796</v>
      </c>
      <c r="G214" s="500" t="s">
        <v>2174</v>
      </c>
      <c r="H214" s="265" t="s">
        <v>2277</v>
      </c>
      <c r="I214" s="264">
        <v>658</v>
      </c>
      <c r="J214" s="264"/>
      <c r="K214" s="264"/>
      <c r="L214" s="267"/>
      <c r="P214" s="266" t="s">
        <v>119</v>
      </c>
      <c r="S214" s="267"/>
      <c r="T214" s="267"/>
      <c r="U214" s="327"/>
    </row>
    <row r="215" spans="1:21">
      <c r="A215" s="421">
        <v>2200</v>
      </c>
      <c r="B215" s="421">
        <v>310140</v>
      </c>
      <c r="C215" s="421">
        <v>10</v>
      </c>
      <c r="D215" s="499">
        <v>627300</v>
      </c>
      <c r="E215" s="500" t="s">
        <v>2174</v>
      </c>
      <c r="F215" s="501" t="s">
        <v>796</v>
      </c>
      <c r="G215" s="500" t="s">
        <v>2174</v>
      </c>
      <c r="H215" s="265" t="s">
        <v>2277</v>
      </c>
      <c r="I215" s="267"/>
      <c r="J215" s="264">
        <v>658</v>
      </c>
      <c r="K215" s="264"/>
      <c r="L215" s="267"/>
      <c r="P215" s="266" t="s">
        <v>119</v>
      </c>
      <c r="S215" s="267"/>
      <c r="T215" s="267"/>
      <c r="U215" s="327"/>
    </row>
    <row r="216" spans="1:21">
      <c r="A216" s="421">
        <v>2200</v>
      </c>
      <c r="B216" s="421">
        <v>310145</v>
      </c>
      <c r="C216" s="421">
        <v>10</v>
      </c>
      <c r="D216" s="499">
        <v>112202</v>
      </c>
      <c r="E216" s="500" t="s">
        <v>2174</v>
      </c>
      <c r="F216" s="501" t="s">
        <v>796</v>
      </c>
      <c r="G216" s="500" t="s">
        <v>2174</v>
      </c>
      <c r="H216" s="265" t="s">
        <v>2277</v>
      </c>
      <c r="I216" s="267">
        <v>39</v>
      </c>
      <c r="J216" s="264"/>
      <c r="K216" s="264"/>
      <c r="L216" s="267"/>
      <c r="P216" s="266" t="s">
        <v>119</v>
      </c>
      <c r="S216" s="267"/>
      <c r="T216" s="267"/>
      <c r="U216" s="327"/>
    </row>
    <row r="217" spans="1:21">
      <c r="A217" s="327">
        <v>2200</v>
      </c>
      <c r="B217" s="327">
        <v>310145</v>
      </c>
      <c r="C217" s="327">
        <v>10</v>
      </c>
      <c r="D217" s="499">
        <v>627300</v>
      </c>
      <c r="E217" s="500" t="s">
        <v>2174</v>
      </c>
      <c r="F217" s="501" t="s">
        <v>796</v>
      </c>
      <c r="G217" s="500" t="s">
        <v>2174</v>
      </c>
      <c r="H217" s="265" t="s">
        <v>2277</v>
      </c>
      <c r="I217" s="267"/>
      <c r="J217" s="264">
        <v>39</v>
      </c>
      <c r="K217" s="264"/>
      <c r="L217" s="267"/>
      <c r="P217" s="266" t="s">
        <v>119</v>
      </c>
      <c r="S217" s="267"/>
      <c r="T217" s="267"/>
      <c r="U217" s="327"/>
    </row>
    <row r="218" spans="1:21">
      <c r="A218" s="327">
        <v>2200</v>
      </c>
      <c r="B218" s="327">
        <v>310150</v>
      </c>
      <c r="C218" s="327">
        <v>15</v>
      </c>
      <c r="D218" s="499">
        <v>627300</v>
      </c>
      <c r="E218" s="500" t="s">
        <v>2174</v>
      </c>
      <c r="F218" s="501" t="s">
        <v>796</v>
      </c>
      <c r="G218" s="500" t="s">
        <v>2174</v>
      </c>
      <c r="H218" s="265" t="s">
        <v>2277</v>
      </c>
      <c r="I218" s="267">
        <v>219</v>
      </c>
      <c r="J218" s="264"/>
      <c r="K218" s="264"/>
      <c r="L218" s="267"/>
      <c r="P218" s="266" t="s">
        <v>119</v>
      </c>
      <c r="S218" s="267"/>
      <c r="T218" s="267"/>
      <c r="U218" s="327"/>
    </row>
    <row r="219" spans="1:21">
      <c r="A219" s="327">
        <v>2200</v>
      </c>
      <c r="B219" s="327">
        <v>310150</v>
      </c>
      <c r="C219" s="327">
        <v>15</v>
      </c>
      <c r="D219" s="499">
        <v>112202</v>
      </c>
      <c r="E219" s="500" t="s">
        <v>2174</v>
      </c>
      <c r="F219" s="501" t="s">
        <v>796</v>
      </c>
      <c r="G219" s="500" t="s">
        <v>2174</v>
      </c>
      <c r="H219" s="265" t="s">
        <v>2277</v>
      </c>
      <c r="I219" s="265"/>
      <c r="J219" s="264">
        <v>219</v>
      </c>
      <c r="K219" s="267"/>
      <c r="L219" s="264"/>
      <c r="P219" s="266" t="s">
        <v>119</v>
      </c>
      <c r="S219" s="267"/>
      <c r="T219" s="267"/>
      <c r="U219" s="327"/>
    </row>
    <row r="220" spans="1:21">
      <c r="A220" s="421">
        <v>2200</v>
      </c>
      <c r="B220" s="421">
        <v>310155</v>
      </c>
      <c r="C220" s="421">
        <v>10</v>
      </c>
      <c r="D220" s="499">
        <v>627300</v>
      </c>
      <c r="E220" s="500" t="s">
        <v>2174</v>
      </c>
      <c r="F220" s="501" t="s">
        <v>796</v>
      </c>
      <c r="G220" s="500" t="s">
        <v>2174</v>
      </c>
      <c r="H220" s="265" t="s">
        <v>2277</v>
      </c>
      <c r="I220" s="267"/>
      <c r="J220" s="264">
        <v>1</v>
      </c>
      <c r="K220" s="264"/>
      <c r="L220" s="267"/>
      <c r="P220" s="266" t="s">
        <v>119</v>
      </c>
      <c r="S220" s="267"/>
      <c r="T220" s="267"/>
      <c r="U220" s="327"/>
    </row>
    <row r="221" spans="1:21">
      <c r="A221" s="327">
        <v>2200</v>
      </c>
      <c r="B221" s="327">
        <v>310170</v>
      </c>
      <c r="C221" s="327">
        <v>15</v>
      </c>
      <c r="D221" s="499">
        <v>627300</v>
      </c>
      <c r="E221" s="500" t="s">
        <v>2174</v>
      </c>
      <c r="F221" s="501" t="s">
        <v>796</v>
      </c>
      <c r="G221" s="500" t="s">
        <v>2174</v>
      </c>
      <c r="H221" s="265" t="s">
        <v>2277</v>
      </c>
      <c r="I221" s="267">
        <v>18</v>
      </c>
      <c r="J221" s="264"/>
      <c r="K221" s="264"/>
      <c r="L221" s="267"/>
      <c r="P221" s="266" t="s">
        <v>119</v>
      </c>
      <c r="S221" s="267"/>
      <c r="T221" s="267"/>
      <c r="U221" s="327"/>
    </row>
    <row r="222" spans="1:21">
      <c r="A222" s="327">
        <v>2200</v>
      </c>
      <c r="B222" s="327">
        <v>310170</v>
      </c>
      <c r="C222" s="327">
        <v>15</v>
      </c>
      <c r="D222" s="499">
        <v>112202</v>
      </c>
      <c r="E222" s="500" t="s">
        <v>2174</v>
      </c>
      <c r="F222" s="501" t="s">
        <v>796</v>
      </c>
      <c r="G222" s="500" t="s">
        <v>2174</v>
      </c>
      <c r="H222" s="265" t="s">
        <v>2277</v>
      </c>
      <c r="I222" s="264"/>
      <c r="J222" s="264">
        <v>18</v>
      </c>
      <c r="K222" s="264"/>
      <c r="L222" s="264"/>
      <c r="P222" s="266" t="s">
        <v>119</v>
      </c>
      <c r="S222" s="267"/>
      <c r="T222" s="267"/>
      <c r="U222" s="327"/>
    </row>
    <row r="223" spans="1:21">
      <c r="A223" s="327">
        <v>2200</v>
      </c>
      <c r="B223" s="327">
        <v>310175</v>
      </c>
      <c r="C223" s="327">
        <v>10</v>
      </c>
      <c r="D223" s="499">
        <v>627300</v>
      </c>
      <c r="E223" s="500" t="s">
        <v>2174</v>
      </c>
      <c r="F223" s="501" t="s">
        <v>796</v>
      </c>
      <c r="G223" s="500" t="s">
        <v>2174</v>
      </c>
      <c r="H223" s="265" t="s">
        <v>2277</v>
      </c>
      <c r="I223" s="523"/>
      <c r="J223" s="523">
        <v>807</v>
      </c>
      <c r="P223" s="266" t="s">
        <v>119</v>
      </c>
      <c r="S223" s="267"/>
      <c r="T223" s="267"/>
      <c r="U223" s="327"/>
    </row>
    <row r="224" spans="1:21">
      <c r="A224" s="421">
        <v>2200</v>
      </c>
      <c r="B224" s="421">
        <v>310190</v>
      </c>
      <c r="C224" s="421">
        <v>10</v>
      </c>
      <c r="D224" s="499">
        <v>627300</v>
      </c>
      <c r="E224" s="500" t="s">
        <v>2174</v>
      </c>
      <c r="F224" s="501" t="s">
        <v>796</v>
      </c>
      <c r="G224" s="500" t="s">
        <v>2174</v>
      </c>
      <c r="H224" s="265" t="s">
        <v>2277</v>
      </c>
      <c r="I224" s="267">
        <v>16</v>
      </c>
      <c r="J224" s="264"/>
      <c r="K224" s="264"/>
      <c r="L224" s="267"/>
      <c r="P224" s="266" t="s">
        <v>119</v>
      </c>
      <c r="S224" s="267"/>
      <c r="T224" s="267"/>
      <c r="U224" s="327"/>
    </row>
    <row r="225" spans="1:21">
      <c r="A225" s="327">
        <v>2200</v>
      </c>
      <c r="B225" s="327">
        <v>310200</v>
      </c>
      <c r="C225" s="327">
        <v>10</v>
      </c>
      <c r="D225" s="499">
        <v>627300</v>
      </c>
      <c r="E225" s="500" t="s">
        <v>2174</v>
      </c>
      <c r="F225" s="501" t="s">
        <v>796</v>
      </c>
      <c r="G225" s="500" t="s">
        <v>2174</v>
      </c>
      <c r="H225" s="265" t="s">
        <v>2277</v>
      </c>
      <c r="I225" s="265">
        <v>2653</v>
      </c>
      <c r="J225" s="264"/>
      <c r="K225" s="267"/>
      <c r="L225" s="264"/>
      <c r="P225" s="266" t="s">
        <v>119</v>
      </c>
      <c r="S225" s="267"/>
      <c r="T225" s="267"/>
      <c r="U225" s="327"/>
    </row>
    <row r="226" spans="1:21">
      <c r="A226" s="421">
        <v>2200</v>
      </c>
      <c r="B226" s="421">
        <v>310230</v>
      </c>
      <c r="C226" s="421">
        <v>97</v>
      </c>
      <c r="D226" s="499">
        <v>112202</v>
      </c>
      <c r="E226" s="500" t="s">
        <v>2174</v>
      </c>
      <c r="F226" s="501" t="s">
        <v>796</v>
      </c>
      <c r="G226" s="500" t="s">
        <v>2174</v>
      </c>
      <c r="H226" s="265" t="s">
        <v>2277</v>
      </c>
      <c r="I226" s="267"/>
      <c r="J226" s="264">
        <v>88</v>
      </c>
      <c r="K226" s="264"/>
      <c r="L226" s="267"/>
      <c r="P226" s="266" t="s">
        <v>119</v>
      </c>
      <c r="S226" s="267"/>
      <c r="T226" s="267"/>
      <c r="U226" s="327"/>
    </row>
    <row r="227" spans="1:21">
      <c r="A227" s="421">
        <v>2200</v>
      </c>
      <c r="B227" s="421">
        <v>310235</v>
      </c>
      <c r="C227" s="421">
        <v>97</v>
      </c>
      <c r="D227" s="499">
        <v>112202</v>
      </c>
      <c r="E227" s="500" t="s">
        <v>2174</v>
      </c>
      <c r="F227" s="501" t="s">
        <v>796</v>
      </c>
      <c r="G227" s="500" t="s">
        <v>2174</v>
      </c>
      <c r="H227" s="265" t="s">
        <v>2277</v>
      </c>
      <c r="I227" s="267"/>
      <c r="J227" s="264">
        <v>292</v>
      </c>
      <c r="K227" s="264"/>
      <c r="L227" s="267"/>
      <c r="P227" s="266" t="s">
        <v>119</v>
      </c>
      <c r="S227" s="267"/>
      <c r="T227" s="267"/>
      <c r="U227" s="327"/>
    </row>
    <row r="228" spans="1:21">
      <c r="A228" s="421">
        <v>2200</v>
      </c>
      <c r="B228" s="421">
        <v>310240</v>
      </c>
      <c r="C228" s="421">
        <v>97</v>
      </c>
      <c r="D228" s="499">
        <v>112202</v>
      </c>
      <c r="E228" s="500" t="s">
        <v>2174</v>
      </c>
      <c r="F228" s="501" t="s">
        <v>796</v>
      </c>
      <c r="G228" s="500" t="s">
        <v>2174</v>
      </c>
      <c r="H228" s="265" t="s">
        <v>2277</v>
      </c>
      <c r="I228" s="267">
        <v>1343</v>
      </c>
      <c r="J228" s="264"/>
      <c r="K228" s="264"/>
      <c r="L228" s="267"/>
      <c r="P228" s="266" t="s">
        <v>119</v>
      </c>
      <c r="S228" s="267"/>
      <c r="T228" s="267"/>
      <c r="U228" s="327"/>
    </row>
    <row r="229" spans="1:21">
      <c r="A229" s="327">
        <v>2200</v>
      </c>
      <c r="B229" s="327">
        <v>310245</v>
      </c>
      <c r="C229" s="327">
        <v>97</v>
      </c>
      <c r="D229" s="499">
        <v>112202</v>
      </c>
      <c r="E229" s="500" t="s">
        <v>2174</v>
      </c>
      <c r="F229" s="501" t="s">
        <v>796</v>
      </c>
      <c r="G229" s="500" t="s">
        <v>2174</v>
      </c>
      <c r="H229" s="265" t="s">
        <v>2277</v>
      </c>
      <c r="I229" s="265"/>
      <c r="J229" s="264">
        <v>37</v>
      </c>
      <c r="K229" s="264"/>
      <c r="L229" s="264"/>
      <c r="P229" s="266" t="s">
        <v>119</v>
      </c>
      <c r="S229" s="267"/>
      <c r="T229" s="267"/>
      <c r="U229" s="327"/>
    </row>
    <row r="230" spans="1:21">
      <c r="A230" s="327">
        <v>2200</v>
      </c>
      <c r="B230" s="327">
        <v>310250</v>
      </c>
      <c r="C230" s="327">
        <v>97</v>
      </c>
      <c r="D230" s="499">
        <v>112202</v>
      </c>
      <c r="E230" s="500" t="s">
        <v>2174</v>
      </c>
      <c r="F230" s="501" t="s">
        <v>796</v>
      </c>
      <c r="G230" s="500" t="s">
        <v>2174</v>
      </c>
      <c r="H230" s="265" t="s">
        <v>2277</v>
      </c>
      <c r="I230" s="267">
        <v>1</v>
      </c>
      <c r="J230" s="264"/>
      <c r="P230" s="266" t="s">
        <v>119</v>
      </c>
      <c r="S230" s="267"/>
      <c r="T230" s="267"/>
      <c r="U230" s="327"/>
    </row>
    <row r="231" spans="1:21">
      <c r="A231" s="421">
        <v>2200</v>
      </c>
      <c r="B231" s="421">
        <v>310300</v>
      </c>
      <c r="C231" s="421">
        <v>97</v>
      </c>
      <c r="D231" s="499">
        <v>112202</v>
      </c>
      <c r="E231" s="500" t="s">
        <v>2174</v>
      </c>
      <c r="F231" s="501" t="s">
        <v>796</v>
      </c>
      <c r="G231" s="500" t="s">
        <v>2174</v>
      </c>
      <c r="H231" s="265" t="s">
        <v>2277</v>
      </c>
      <c r="I231" s="265">
        <v>807</v>
      </c>
      <c r="J231" s="264"/>
      <c r="K231" s="267"/>
      <c r="L231" s="264"/>
      <c r="P231" s="266" t="s">
        <v>119</v>
      </c>
      <c r="S231" s="267"/>
      <c r="T231" s="267"/>
      <c r="U231" s="327"/>
    </row>
    <row r="232" spans="1:21">
      <c r="A232" s="327">
        <v>2200</v>
      </c>
      <c r="B232" s="327">
        <v>310305</v>
      </c>
      <c r="C232" s="327">
        <v>97</v>
      </c>
      <c r="D232" s="499">
        <v>112202</v>
      </c>
      <c r="E232" s="500" t="s">
        <v>2174</v>
      </c>
      <c r="F232" s="501" t="s">
        <v>796</v>
      </c>
      <c r="G232" s="500" t="s">
        <v>2174</v>
      </c>
      <c r="H232" s="265" t="s">
        <v>2277</v>
      </c>
      <c r="I232" s="264"/>
      <c r="J232" s="264">
        <v>16</v>
      </c>
      <c r="K232" s="264"/>
      <c r="L232" s="267"/>
      <c r="P232" s="266" t="s">
        <v>119</v>
      </c>
      <c r="S232" s="267"/>
      <c r="T232" s="267"/>
      <c r="U232" s="327"/>
    </row>
    <row r="233" spans="1:21">
      <c r="A233" s="421">
        <v>2200</v>
      </c>
      <c r="B233" s="421">
        <v>310310</v>
      </c>
      <c r="C233" s="421">
        <v>97</v>
      </c>
      <c r="D233" s="499">
        <v>112202</v>
      </c>
      <c r="E233" s="500" t="s">
        <v>2174</v>
      </c>
      <c r="F233" s="501" t="s">
        <v>796</v>
      </c>
      <c r="G233" s="500" t="s">
        <v>2174</v>
      </c>
      <c r="H233" s="265" t="s">
        <v>2277</v>
      </c>
      <c r="I233" s="267"/>
      <c r="J233" s="264">
        <v>2653</v>
      </c>
      <c r="K233" s="264"/>
      <c r="L233" s="267"/>
      <c r="P233" s="266" t="s">
        <v>119</v>
      </c>
      <c r="S233" s="267"/>
      <c r="T233" s="267"/>
      <c r="U233" s="327"/>
    </row>
    <row r="234" spans="1:21">
      <c r="A234" s="327">
        <v>2200</v>
      </c>
      <c r="B234" s="327">
        <v>310325</v>
      </c>
      <c r="C234" s="625" t="s">
        <v>811</v>
      </c>
      <c r="D234" s="499">
        <v>627300</v>
      </c>
      <c r="E234" s="500" t="s">
        <v>2174</v>
      </c>
      <c r="F234" s="501" t="s">
        <v>796</v>
      </c>
      <c r="G234" s="500" t="s">
        <v>2174</v>
      </c>
      <c r="H234" s="265" t="s">
        <v>2277</v>
      </c>
      <c r="I234" s="523">
        <v>25</v>
      </c>
      <c r="J234" s="264"/>
      <c r="P234" s="266" t="s">
        <v>119</v>
      </c>
      <c r="S234" s="267"/>
      <c r="T234" s="267"/>
      <c r="U234" s="327"/>
    </row>
    <row r="235" spans="1:21">
      <c r="A235" s="327">
        <v>2200</v>
      </c>
      <c r="B235" s="327">
        <v>310325</v>
      </c>
      <c r="C235" s="625" t="s">
        <v>811</v>
      </c>
      <c r="D235" s="499">
        <v>112202</v>
      </c>
      <c r="E235" s="500" t="s">
        <v>2174</v>
      </c>
      <c r="F235" s="501" t="s">
        <v>796</v>
      </c>
      <c r="G235" s="500" t="s">
        <v>2174</v>
      </c>
      <c r="H235" s="265" t="s">
        <v>2277</v>
      </c>
      <c r="I235" s="267"/>
      <c r="J235" s="264">
        <v>25</v>
      </c>
      <c r="K235" s="264"/>
      <c r="L235" s="267"/>
      <c r="P235" s="266" t="s">
        <v>119</v>
      </c>
      <c r="S235" s="267"/>
      <c r="T235" s="267"/>
      <c r="U235" s="327"/>
    </row>
    <row r="236" spans="1:21">
      <c r="A236" s="421">
        <v>2200</v>
      </c>
      <c r="B236" s="421">
        <v>310330</v>
      </c>
      <c r="C236" s="421">
        <v>10</v>
      </c>
      <c r="D236" s="499">
        <v>112202</v>
      </c>
      <c r="E236" s="505" t="s">
        <v>2174</v>
      </c>
      <c r="F236" s="506" t="s">
        <v>796</v>
      </c>
      <c r="G236" s="505" t="s">
        <v>2174</v>
      </c>
      <c r="H236" s="265" t="s">
        <v>2277</v>
      </c>
      <c r="I236" s="264">
        <v>15</v>
      </c>
      <c r="J236" s="264"/>
      <c r="K236" s="264"/>
      <c r="L236" s="267"/>
      <c r="P236" s="266" t="s">
        <v>119</v>
      </c>
      <c r="S236" s="267"/>
      <c r="T236" s="267"/>
      <c r="U236" s="327"/>
    </row>
    <row r="237" spans="1:21">
      <c r="A237" s="421">
        <v>2200</v>
      </c>
      <c r="B237" s="421">
        <v>310330</v>
      </c>
      <c r="C237" s="421">
        <v>10</v>
      </c>
      <c r="D237" s="499">
        <v>627300</v>
      </c>
      <c r="E237" s="500" t="s">
        <v>2174</v>
      </c>
      <c r="F237" s="501" t="s">
        <v>796</v>
      </c>
      <c r="G237" s="500" t="s">
        <v>2174</v>
      </c>
      <c r="H237" s="265" t="s">
        <v>2277</v>
      </c>
      <c r="I237" s="267"/>
      <c r="J237" s="267">
        <v>15</v>
      </c>
      <c r="P237" s="266" t="s">
        <v>119</v>
      </c>
      <c r="S237" s="267"/>
      <c r="T237" s="267"/>
      <c r="U237" s="327"/>
    </row>
    <row r="238" spans="1:21">
      <c r="A238" s="327">
        <v>2205</v>
      </c>
      <c r="B238" s="327">
        <v>311010</v>
      </c>
      <c r="C238" s="327">
        <v>10</v>
      </c>
      <c r="D238" s="499">
        <v>627300</v>
      </c>
      <c r="E238" s="500" t="s">
        <v>2174</v>
      </c>
      <c r="F238" s="501" t="s">
        <v>796</v>
      </c>
      <c r="G238" s="500" t="s">
        <v>2174</v>
      </c>
      <c r="H238" s="265" t="s">
        <v>2277</v>
      </c>
      <c r="I238" s="267">
        <v>1393</v>
      </c>
      <c r="J238" s="264"/>
      <c r="K238" s="264"/>
      <c r="L238" s="267"/>
      <c r="P238" s="266" t="s">
        <v>119</v>
      </c>
      <c r="S238" s="267"/>
      <c r="T238" s="267"/>
      <c r="U238" s="327"/>
    </row>
    <row r="239" spans="1:21">
      <c r="A239" s="327">
        <v>2205</v>
      </c>
      <c r="B239" s="327">
        <v>311025</v>
      </c>
      <c r="C239" s="327">
        <v>10</v>
      </c>
      <c r="D239" s="499">
        <v>627300</v>
      </c>
      <c r="E239" s="500" t="s">
        <v>2174</v>
      </c>
      <c r="F239" s="501" t="s">
        <v>796</v>
      </c>
      <c r="G239" s="500" t="s">
        <v>2174</v>
      </c>
      <c r="H239" s="265" t="s">
        <v>2277</v>
      </c>
      <c r="I239" s="523">
        <v>2203</v>
      </c>
      <c r="J239" s="523"/>
      <c r="P239" s="266" t="s">
        <v>119</v>
      </c>
      <c r="S239" s="267"/>
      <c r="T239" s="267"/>
      <c r="U239" s="327"/>
    </row>
    <row r="240" spans="1:21">
      <c r="A240" s="327">
        <v>2205</v>
      </c>
      <c r="B240" s="327">
        <v>311040</v>
      </c>
      <c r="C240" s="327">
        <v>10</v>
      </c>
      <c r="D240" s="499">
        <v>627300</v>
      </c>
      <c r="E240" s="500" t="s">
        <v>2174</v>
      </c>
      <c r="F240" s="501" t="s">
        <v>796</v>
      </c>
      <c r="G240" s="500" t="s">
        <v>2174</v>
      </c>
      <c r="H240" s="265" t="s">
        <v>2277</v>
      </c>
      <c r="I240" s="267">
        <v>1470</v>
      </c>
      <c r="J240" s="264"/>
      <c r="K240" s="264"/>
      <c r="L240" s="267"/>
      <c r="P240" s="266" t="s">
        <v>119</v>
      </c>
      <c r="S240" s="267"/>
      <c r="T240" s="267"/>
      <c r="U240" s="327"/>
    </row>
    <row r="241" spans="1:21">
      <c r="A241" s="421">
        <v>2205</v>
      </c>
      <c r="B241" s="421">
        <v>311040</v>
      </c>
      <c r="C241" s="421">
        <v>10</v>
      </c>
      <c r="D241" s="499">
        <v>112202</v>
      </c>
      <c r="E241" s="500" t="s">
        <v>2174</v>
      </c>
      <c r="F241" s="501" t="s">
        <v>796</v>
      </c>
      <c r="G241" s="500" t="s">
        <v>2174</v>
      </c>
      <c r="H241" s="265" t="s">
        <v>2277</v>
      </c>
      <c r="I241" s="264"/>
      <c r="J241" s="264">
        <v>1470</v>
      </c>
      <c r="K241" s="264"/>
      <c r="L241" s="267"/>
      <c r="P241" s="266" t="s">
        <v>119</v>
      </c>
      <c r="S241" s="267"/>
      <c r="T241" s="267"/>
      <c r="U241" s="327"/>
    </row>
    <row r="242" spans="1:21">
      <c r="A242" s="421">
        <v>2205</v>
      </c>
      <c r="B242" s="421">
        <v>311045</v>
      </c>
      <c r="C242" s="421">
        <v>97</v>
      </c>
      <c r="D242" s="499">
        <v>112202</v>
      </c>
      <c r="E242" s="500" t="s">
        <v>2174</v>
      </c>
      <c r="F242" s="501" t="s">
        <v>796</v>
      </c>
      <c r="G242" s="500" t="s">
        <v>2174</v>
      </c>
      <c r="H242" s="265" t="s">
        <v>2277</v>
      </c>
      <c r="I242" s="523"/>
      <c r="J242" s="264">
        <v>1393</v>
      </c>
      <c r="P242" s="266" t="s">
        <v>119</v>
      </c>
      <c r="S242" s="267"/>
      <c r="T242" s="267"/>
      <c r="U242" s="327"/>
    </row>
    <row r="243" spans="1:21">
      <c r="A243" s="327">
        <v>2205</v>
      </c>
      <c r="B243" s="327">
        <v>311050</v>
      </c>
      <c r="C243" s="327">
        <v>97</v>
      </c>
      <c r="D243" s="499">
        <v>112202</v>
      </c>
      <c r="E243" s="500" t="s">
        <v>2174</v>
      </c>
      <c r="F243" s="501" t="s">
        <v>796</v>
      </c>
      <c r="G243" s="500" t="s">
        <v>2174</v>
      </c>
      <c r="H243" s="265" t="s">
        <v>2277</v>
      </c>
      <c r="I243" s="265"/>
      <c r="J243" s="264">
        <v>2203</v>
      </c>
      <c r="K243" s="267"/>
      <c r="L243" s="264"/>
      <c r="P243" s="266" t="s">
        <v>119</v>
      </c>
      <c r="S243" s="267"/>
      <c r="T243" s="267"/>
      <c r="U243" s="327"/>
    </row>
    <row r="244" spans="1:21">
      <c r="A244" s="421">
        <v>2210</v>
      </c>
      <c r="B244" s="421">
        <v>312005</v>
      </c>
      <c r="C244" s="421">
        <v>10</v>
      </c>
      <c r="D244" s="499">
        <v>627300</v>
      </c>
      <c r="E244" s="500" t="s">
        <v>2174</v>
      </c>
      <c r="F244" s="501" t="s">
        <v>796</v>
      </c>
      <c r="G244" s="500" t="s">
        <v>2174</v>
      </c>
      <c r="H244" s="265" t="s">
        <v>2277</v>
      </c>
      <c r="I244" s="264">
        <v>1872.9827749999822</v>
      </c>
      <c r="J244" s="264"/>
      <c r="K244" s="264"/>
      <c r="L244" s="264"/>
      <c r="P244" s="266" t="s">
        <v>119</v>
      </c>
      <c r="S244" s="267"/>
      <c r="T244" s="267"/>
      <c r="U244" s="327"/>
    </row>
    <row r="245" spans="1:21">
      <c r="A245" s="327">
        <v>2210</v>
      </c>
      <c r="B245" s="327">
        <v>312040</v>
      </c>
      <c r="C245" s="327">
        <v>97</v>
      </c>
      <c r="D245" s="499">
        <v>112202</v>
      </c>
      <c r="E245" s="500" t="s">
        <v>2174</v>
      </c>
      <c r="F245" s="501" t="s">
        <v>796</v>
      </c>
      <c r="G245" s="500" t="s">
        <v>2174</v>
      </c>
      <c r="H245" s="265" t="s">
        <v>2277</v>
      </c>
      <c r="I245" s="265"/>
      <c r="J245" s="265">
        <v>1872.9827749999822</v>
      </c>
      <c r="P245" s="266" t="s">
        <v>119</v>
      </c>
      <c r="S245" s="267"/>
      <c r="T245" s="267"/>
      <c r="U245" s="327"/>
    </row>
    <row r="246" spans="1:21">
      <c r="A246" s="327">
        <v>2225</v>
      </c>
      <c r="B246" s="327">
        <v>313015</v>
      </c>
      <c r="C246" s="327">
        <v>10</v>
      </c>
      <c r="D246" s="499">
        <v>112202</v>
      </c>
      <c r="E246" s="500" t="s">
        <v>2174</v>
      </c>
      <c r="F246" s="501" t="s">
        <v>796</v>
      </c>
      <c r="G246" s="500" t="s">
        <v>2174</v>
      </c>
      <c r="H246" s="265" t="s">
        <v>2277</v>
      </c>
      <c r="I246" s="267">
        <v>297</v>
      </c>
      <c r="J246" s="267"/>
      <c r="P246" s="266" t="s">
        <v>119</v>
      </c>
      <c r="S246" s="267"/>
      <c r="T246" s="267"/>
      <c r="U246" s="327"/>
    </row>
    <row r="247" spans="1:21">
      <c r="A247" s="421">
        <v>2225</v>
      </c>
      <c r="B247" s="421">
        <v>313015</v>
      </c>
      <c r="C247" s="421">
        <v>10</v>
      </c>
      <c r="D247" s="499">
        <v>627300</v>
      </c>
      <c r="E247" s="500" t="s">
        <v>2174</v>
      </c>
      <c r="F247" s="501" t="s">
        <v>796</v>
      </c>
      <c r="G247" s="500" t="s">
        <v>2174</v>
      </c>
      <c r="H247" s="265" t="s">
        <v>2277</v>
      </c>
      <c r="I247" s="267"/>
      <c r="J247" s="267">
        <v>297</v>
      </c>
      <c r="P247" s="266" t="s">
        <v>119</v>
      </c>
      <c r="S247" s="267"/>
      <c r="T247" s="267"/>
      <c r="U247" s="327"/>
    </row>
    <row r="248" spans="1:21">
      <c r="A248" s="421">
        <v>2235</v>
      </c>
      <c r="B248" s="421">
        <v>313025</v>
      </c>
      <c r="C248" s="421">
        <v>10</v>
      </c>
      <c r="D248" s="499">
        <v>112202</v>
      </c>
      <c r="E248" s="500" t="s">
        <v>2174</v>
      </c>
      <c r="F248" s="501" t="s">
        <v>796</v>
      </c>
      <c r="G248" s="500" t="s">
        <v>2174</v>
      </c>
      <c r="H248" s="265" t="s">
        <v>2277</v>
      </c>
      <c r="I248" s="267">
        <v>1866</v>
      </c>
      <c r="J248" s="264"/>
      <c r="K248" s="264"/>
      <c r="L248" s="267"/>
      <c r="P248" s="266" t="s">
        <v>119</v>
      </c>
      <c r="S248" s="267"/>
      <c r="T248" s="267"/>
      <c r="U248" s="327"/>
    </row>
    <row r="249" spans="1:21">
      <c r="A249" s="421">
        <v>2235</v>
      </c>
      <c r="B249" s="421">
        <v>313025</v>
      </c>
      <c r="C249" s="421">
        <v>10</v>
      </c>
      <c r="D249" s="499">
        <v>627300</v>
      </c>
      <c r="E249" s="500" t="s">
        <v>2174</v>
      </c>
      <c r="F249" s="501" t="s">
        <v>796</v>
      </c>
      <c r="G249" s="500" t="s">
        <v>2174</v>
      </c>
      <c r="H249" s="265" t="s">
        <v>2277</v>
      </c>
      <c r="I249" s="267"/>
      <c r="J249" s="267">
        <v>1866</v>
      </c>
      <c r="P249" s="266" t="s">
        <v>119</v>
      </c>
      <c r="S249" s="267"/>
      <c r="T249" s="267"/>
      <c r="U249" s="327"/>
    </row>
    <row r="250" spans="1:21">
      <c r="A250" s="327">
        <v>2230</v>
      </c>
      <c r="B250" s="327">
        <v>313030</v>
      </c>
      <c r="C250" s="327">
        <v>10</v>
      </c>
      <c r="D250" s="499">
        <v>627300</v>
      </c>
      <c r="E250" s="500" t="s">
        <v>2174</v>
      </c>
      <c r="F250" s="501" t="s">
        <v>796</v>
      </c>
      <c r="G250" s="500" t="s">
        <v>2174</v>
      </c>
      <c r="H250" s="265" t="s">
        <v>2277</v>
      </c>
      <c r="I250" s="265">
        <v>979</v>
      </c>
      <c r="J250" s="265"/>
      <c r="P250" s="266" t="s">
        <v>119</v>
      </c>
      <c r="S250" s="267"/>
      <c r="T250" s="267"/>
      <c r="U250" s="327"/>
    </row>
    <row r="251" spans="1:21">
      <c r="A251" s="327">
        <v>2230</v>
      </c>
      <c r="B251" s="327">
        <v>313050</v>
      </c>
      <c r="C251" s="327">
        <v>97</v>
      </c>
      <c r="D251" s="499">
        <v>112202</v>
      </c>
      <c r="E251" s="500" t="s">
        <v>2174</v>
      </c>
      <c r="F251" s="501" t="s">
        <v>796</v>
      </c>
      <c r="G251" s="500" t="s">
        <v>2174</v>
      </c>
      <c r="H251" s="265" t="s">
        <v>2277</v>
      </c>
      <c r="I251" s="267"/>
      <c r="J251" s="264">
        <v>979</v>
      </c>
      <c r="K251" s="264"/>
      <c r="L251" s="267"/>
      <c r="P251" s="266" t="s">
        <v>119</v>
      </c>
      <c r="S251" s="267"/>
      <c r="T251" s="267"/>
      <c r="U251" s="327"/>
    </row>
    <row r="252" spans="1:21">
      <c r="A252" s="421">
        <v>2240</v>
      </c>
      <c r="B252" s="421">
        <v>314005</v>
      </c>
      <c r="C252" s="421">
        <v>10</v>
      </c>
      <c r="D252" s="499">
        <v>112202</v>
      </c>
      <c r="E252" s="500" t="s">
        <v>2174</v>
      </c>
      <c r="F252" s="501" t="s">
        <v>796</v>
      </c>
      <c r="G252" s="500" t="s">
        <v>2174</v>
      </c>
      <c r="H252" s="265" t="s">
        <v>2277</v>
      </c>
      <c r="I252" s="265">
        <v>1684</v>
      </c>
      <c r="J252" s="264"/>
      <c r="K252" s="267"/>
      <c r="L252" s="264"/>
      <c r="P252" s="266" t="s">
        <v>119</v>
      </c>
      <c r="S252" s="267"/>
      <c r="T252" s="267"/>
      <c r="U252" s="327"/>
    </row>
    <row r="253" spans="1:21">
      <c r="A253" s="327">
        <v>2240</v>
      </c>
      <c r="B253" s="327">
        <v>314005</v>
      </c>
      <c r="C253" s="327">
        <v>10</v>
      </c>
      <c r="D253" s="499">
        <v>627300</v>
      </c>
      <c r="E253" s="500" t="s">
        <v>2174</v>
      </c>
      <c r="F253" s="501" t="s">
        <v>796</v>
      </c>
      <c r="G253" s="500" t="s">
        <v>2174</v>
      </c>
      <c r="H253" s="265" t="s">
        <v>2277</v>
      </c>
      <c r="I253" s="267"/>
      <c r="J253" s="264">
        <v>1684</v>
      </c>
      <c r="K253" s="264"/>
      <c r="L253" s="267"/>
      <c r="P253" s="266" t="s">
        <v>119</v>
      </c>
      <c r="S253" s="267"/>
      <c r="T253" s="267"/>
      <c r="U253" s="327"/>
    </row>
    <row r="254" spans="1:21">
      <c r="A254" s="421">
        <v>2215</v>
      </c>
      <c r="B254" s="421">
        <v>315010</v>
      </c>
      <c r="C254" s="421">
        <v>10</v>
      </c>
      <c r="D254" s="499">
        <v>627300</v>
      </c>
      <c r="E254" s="500" t="s">
        <v>2174</v>
      </c>
      <c r="F254" s="501" t="s">
        <v>796</v>
      </c>
      <c r="G254" s="500" t="s">
        <v>2174</v>
      </c>
      <c r="H254" s="265" t="s">
        <v>2277</v>
      </c>
      <c r="I254" s="265">
        <v>1296</v>
      </c>
      <c r="J254" s="265"/>
      <c r="K254" s="267"/>
      <c r="L254" s="264"/>
      <c r="P254" s="266" t="s">
        <v>119</v>
      </c>
      <c r="S254" s="267"/>
      <c r="T254" s="267"/>
      <c r="U254" s="327"/>
    </row>
    <row r="255" spans="1:21">
      <c r="A255" s="421">
        <v>2215</v>
      </c>
      <c r="B255" s="421">
        <v>315010</v>
      </c>
      <c r="C255" s="421">
        <v>10</v>
      </c>
      <c r="D255" s="499">
        <v>112202</v>
      </c>
      <c r="E255" s="500" t="s">
        <v>2174</v>
      </c>
      <c r="F255" s="501" t="s">
        <v>796</v>
      </c>
      <c r="G255" s="500" t="s">
        <v>2174</v>
      </c>
      <c r="H255" s="265" t="s">
        <v>2277</v>
      </c>
      <c r="I255" s="267"/>
      <c r="J255" s="264">
        <v>1296</v>
      </c>
      <c r="K255" s="264"/>
      <c r="L255" s="267"/>
      <c r="P255" s="266" t="s">
        <v>119</v>
      </c>
      <c r="S255" s="267"/>
      <c r="T255" s="267"/>
      <c r="U255" s="327"/>
    </row>
    <row r="256" spans="1:21">
      <c r="A256" s="421">
        <v>2215</v>
      </c>
      <c r="B256" s="421">
        <v>315015</v>
      </c>
      <c r="C256" s="421">
        <v>15</v>
      </c>
      <c r="D256" s="499">
        <v>627300</v>
      </c>
      <c r="E256" s="500" t="s">
        <v>2174</v>
      </c>
      <c r="F256" s="501" t="s">
        <v>796</v>
      </c>
      <c r="G256" s="500" t="s">
        <v>2174</v>
      </c>
      <c r="H256" s="265" t="s">
        <v>2277</v>
      </c>
      <c r="I256" s="523">
        <v>1519</v>
      </c>
      <c r="J256" s="264"/>
      <c r="P256" s="266" t="s">
        <v>119</v>
      </c>
      <c r="S256" s="267"/>
      <c r="T256" s="267"/>
      <c r="U256" s="327"/>
    </row>
    <row r="257" spans="1:21">
      <c r="A257" s="327">
        <v>2215</v>
      </c>
      <c r="B257" s="327">
        <v>315015</v>
      </c>
      <c r="C257" s="327">
        <v>15</v>
      </c>
      <c r="D257" s="499">
        <v>112202</v>
      </c>
      <c r="E257" s="500" t="s">
        <v>2174</v>
      </c>
      <c r="F257" s="501" t="s">
        <v>796</v>
      </c>
      <c r="G257" s="500" t="s">
        <v>2174</v>
      </c>
      <c r="H257" s="265" t="s">
        <v>2277</v>
      </c>
      <c r="I257" s="267"/>
      <c r="J257" s="264">
        <v>1519</v>
      </c>
      <c r="K257" s="264"/>
      <c r="L257" s="267"/>
      <c r="P257" s="266" t="s">
        <v>119</v>
      </c>
      <c r="S257" s="267"/>
      <c r="T257" s="267"/>
      <c r="U257" s="327"/>
    </row>
    <row r="258" spans="1:21">
      <c r="A258" s="327">
        <v>2215</v>
      </c>
      <c r="B258" s="327">
        <v>315020</v>
      </c>
      <c r="C258" s="327">
        <v>10</v>
      </c>
      <c r="D258" s="499">
        <v>627300</v>
      </c>
      <c r="E258" s="500" t="s">
        <v>2174</v>
      </c>
      <c r="F258" s="501" t="s">
        <v>796</v>
      </c>
      <c r="G258" s="500" t="s">
        <v>2174</v>
      </c>
      <c r="H258" s="265" t="s">
        <v>2277</v>
      </c>
      <c r="I258" s="265">
        <v>14251</v>
      </c>
      <c r="J258" s="265"/>
      <c r="P258" s="266" t="s">
        <v>119</v>
      </c>
      <c r="S258" s="267"/>
      <c r="T258" s="267"/>
      <c r="U258" s="327"/>
    </row>
    <row r="259" spans="1:21">
      <c r="A259" s="421">
        <v>2215</v>
      </c>
      <c r="B259" s="421">
        <v>315035</v>
      </c>
      <c r="C259" s="421">
        <v>10</v>
      </c>
      <c r="D259" s="499">
        <v>627300</v>
      </c>
      <c r="E259" s="505" t="s">
        <v>2174</v>
      </c>
      <c r="F259" s="506" t="s">
        <v>796</v>
      </c>
      <c r="G259" s="505" t="s">
        <v>2174</v>
      </c>
      <c r="H259" s="265" t="s">
        <v>2277</v>
      </c>
      <c r="I259" s="265">
        <v>21068</v>
      </c>
      <c r="J259" s="264"/>
      <c r="K259" s="267"/>
      <c r="L259" s="264"/>
      <c r="P259" s="266" t="s">
        <v>119</v>
      </c>
      <c r="S259" s="267"/>
      <c r="T259" s="267"/>
      <c r="U259" s="327"/>
    </row>
    <row r="260" spans="1:21">
      <c r="A260" s="421">
        <v>2215</v>
      </c>
      <c r="B260" s="421">
        <v>315045</v>
      </c>
      <c r="C260" s="421">
        <v>97</v>
      </c>
      <c r="D260" s="499">
        <v>112202</v>
      </c>
      <c r="E260" s="500" t="s">
        <v>2174</v>
      </c>
      <c r="F260" s="501" t="s">
        <v>796</v>
      </c>
      <c r="G260" s="500" t="s">
        <v>2174</v>
      </c>
      <c r="H260" s="265" t="s">
        <v>2277</v>
      </c>
      <c r="I260" s="265"/>
      <c r="J260" s="265">
        <v>14251</v>
      </c>
      <c r="K260" s="267"/>
      <c r="L260" s="264"/>
      <c r="P260" s="266" t="s">
        <v>119</v>
      </c>
      <c r="S260" s="267"/>
      <c r="T260" s="267"/>
      <c r="U260" s="327"/>
    </row>
    <row r="261" spans="1:21">
      <c r="A261" s="327">
        <v>2215</v>
      </c>
      <c r="B261" s="327">
        <v>315050</v>
      </c>
      <c r="C261" s="327">
        <v>97</v>
      </c>
      <c r="D261" s="499">
        <v>112202</v>
      </c>
      <c r="E261" s="500" t="s">
        <v>2174</v>
      </c>
      <c r="F261" s="501" t="s">
        <v>796</v>
      </c>
      <c r="G261" s="500" t="s">
        <v>2174</v>
      </c>
      <c r="H261" s="265" t="s">
        <v>2277</v>
      </c>
      <c r="I261" s="267"/>
      <c r="J261" s="264">
        <v>21068</v>
      </c>
      <c r="K261" s="264"/>
      <c r="L261" s="267"/>
      <c r="P261" s="266" t="s">
        <v>119</v>
      </c>
      <c r="S261" s="267"/>
      <c r="T261" s="267"/>
      <c r="U261" s="327"/>
    </row>
    <row r="262" spans="1:21">
      <c r="A262" s="327">
        <v>2255</v>
      </c>
      <c r="B262" s="327">
        <v>316010</v>
      </c>
      <c r="C262" s="327">
        <v>10</v>
      </c>
      <c r="D262" s="499">
        <v>627300</v>
      </c>
      <c r="E262" s="500" t="s">
        <v>2174</v>
      </c>
      <c r="F262" s="501" t="s">
        <v>796</v>
      </c>
      <c r="G262" s="500" t="s">
        <v>2174</v>
      </c>
      <c r="H262" s="265" t="s">
        <v>2277</v>
      </c>
      <c r="I262" s="523">
        <v>664</v>
      </c>
      <c r="J262" s="264"/>
      <c r="P262" s="266" t="s">
        <v>119</v>
      </c>
      <c r="S262" s="267"/>
      <c r="T262" s="267"/>
      <c r="U262" s="327"/>
    </row>
    <row r="263" spans="1:21">
      <c r="A263" s="421">
        <v>2255</v>
      </c>
      <c r="B263" s="421">
        <v>316030</v>
      </c>
      <c r="C263" s="421">
        <v>97</v>
      </c>
      <c r="D263" s="499">
        <v>112202</v>
      </c>
      <c r="E263" s="500" t="s">
        <v>2174</v>
      </c>
      <c r="F263" s="501" t="s">
        <v>796</v>
      </c>
      <c r="G263" s="500" t="s">
        <v>2174</v>
      </c>
      <c r="H263" s="265" t="s">
        <v>2277</v>
      </c>
      <c r="I263" s="265"/>
      <c r="J263" s="264">
        <v>664</v>
      </c>
      <c r="K263" s="267"/>
      <c r="L263" s="264"/>
      <c r="P263" s="266" t="s">
        <v>119</v>
      </c>
      <c r="S263" s="267"/>
      <c r="T263" s="267"/>
      <c r="U263" s="327"/>
    </row>
    <row r="264" spans="1:21">
      <c r="A264" s="327">
        <v>2100</v>
      </c>
      <c r="B264" s="327">
        <v>320003</v>
      </c>
      <c r="C264" s="327">
        <v>15</v>
      </c>
      <c r="D264" s="499">
        <v>627300</v>
      </c>
      <c r="E264" s="500" t="s">
        <v>2174</v>
      </c>
      <c r="F264" s="501" t="s">
        <v>796</v>
      </c>
      <c r="G264" s="500" t="s">
        <v>2174</v>
      </c>
      <c r="H264" s="265" t="s">
        <v>2277</v>
      </c>
      <c r="I264" s="267">
        <v>40</v>
      </c>
      <c r="J264" s="264"/>
      <c r="K264" s="264"/>
      <c r="L264" s="267"/>
      <c r="P264" s="266" t="s">
        <v>119</v>
      </c>
      <c r="S264" s="267"/>
      <c r="T264" s="267"/>
      <c r="U264" s="327"/>
    </row>
    <row r="265" spans="1:21">
      <c r="A265" s="327">
        <v>2100</v>
      </c>
      <c r="B265" s="327">
        <v>320003</v>
      </c>
      <c r="C265" s="327">
        <v>15</v>
      </c>
      <c r="D265" s="499">
        <v>112202</v>
      </c>
      <c r="E265" s="500" t="s">
        <v>2174</v>
      </c>
      <c r="F265" s="501" t="s">
        <v>796</v>
      </c>
      <c r="G265" s="500" t="s">
        <v>2174</v>
      </c>
      <c r="H265" s="265" t="s">
        <v>2277</v>
      </c>
      <c r="I265" s="265"/>
      <c r="J265" s="264">
        <v>40</v>
      </c>
      <c r="K265" s="267"/>
      <c r="L265" s="264"/>
      <c r="P265" s="266" t="s">
        <v>119</v>
      </c>
      <c r="S265" s="267"/>
      <c r="T265" s="267"/>
      <c r="U265" s="327"/>
    </row>
    <row r="266" spans="1:21">
      <c r="A266" s="327">
        <v>2100</v>
      </c>
      <c r="B266" s="327">
        <v>320006</v>
      </c>
      <c r="C266" s="327">
        <v>10</v>
      </c>
      <c r="D266" s="499">
        <v>627300</v>
      </c>
      <c r="E266" s="500" t="s">
        <v>2174</v>
      </c>
      <c r="F266" s="501" t="s">
        <v>796</v>
      </c>
      <c r="G266" s="500" t="s">
        <v>2174</v>
      </c>
      <c r="H266" s="265" t="s">
        <v>2277</v>
      </c>
      <c r="I266" s="498">
        <v>15</v>
      </c>
      <c r="J266" s="498"/>
      <c r="K266" s="498"/>
      <c r="L266" s="498"/>
      <c r="P266" s="266" t="s">
        <v>119</v>
      </c>
      <c r="S266" s="267"/>
      <c r="T266" s="267"/>
      <c r="U266" s="327"/>
    </row>
    <row r="267" spans="1:21">
      <c r="A267" s="421">
        <v>2100</v>
      </c>
      <c r="B267" s="421">
        <v>320009</v>
      </c>
      <c r="C267" s="421">
        <v>91</v>
      </c>
      <c r="D267" s="499">
        <v>627300</v>
      </c>
      <c r="E267" s="500" t="s">
        <v>2174</v>
      </c>
      <c r="F267" s="501" t="s">
        <v>796</v>
      </c>
      <c r="G267" s="500" t="s">
        <v>2174</v>
      </c>
      <c r="H267" s="265" t="s">
        <v>2277</v>
      </c>
      <c r="I267" s="267"/>
      <c r="J267" s="264">
        <v>245</v>
      </c>
      <c r="K267" s="264"/>
      <c r="L267" s="267"/>
      <c r="P267" s="266" t="s">
        <v>119</v>
      </c>
      <c r="S267" s="267"/>
      <c r="T267" s="267"/>
      <c r="U267" s="327"/>
    </row>
    <row r="268" spans="1:21">
      <c r="A268" s="327">
        <v>2100</v>
      </c>
      <c r="B268" s="327">
        <v>320148</v>
      </c>
      <c r="C268" s="327">
        <v>91</v>
      </c>
      <c r="D268" s="499">
        <v>627300</v>
      </c>
      <c r="E268" s="500" t="s">
        <v>2174</v>
      </c>
      <c r="F268" s="501" t="s">
        <v>796</v>
      </c>
      <c r="G268" s="500" t="s">
        <v>2174</v>
      </c>
      <c r="H268" s="265" t="s">
        <v>2277</v>
      </c>
      <c r="I268" s="264"/>
      <c r="J268" s="264">
        <v>2779</v>
      </c>
      <c r="K268" s="264"/>
      <c r="L268" s="264"/>
      <c r="P268" s="266" t="s">
        <v>119</v>
      </c>
      <c r="S268" s="267"/>
      <c r="T268" s="267"/>
      <c r="U268" s="327"/>
    </row>
    <row r="269" spans="1:21">
      <c r="A269" s="327">
        <v>2100</v>
      </c>
      <c r="B269" s="327">
        <v>320197</v>
      </c>
      <c r="C269" s="327">
        <v>10</v>
      </c>
      <c r="D269" s="499">
        <v>627300</v>
      </c>
      <c r="E269" s="500" t="s">
        <v>2174</v>
      </c>
      <c r="F269" s="501" t="s">
        <v>796</v>
      </c>
      <c r="G269" s="500" t="s">
        <v>2174</v>
      </c>
      <c r="H269" s="265" t="s">
        <v>2277</v>
      </c>
      <c r="I269" s="267">
        <v>359</v>
      </c>
      <c r="J269" s="264"/>
      <c r="K269" s="264"/>
      <c r="L269" s="267"/>
      <c r="P269" s="266" t="s">
        <v>119</v>
      </c>
      <c r="S269" s="267"/>
      <c r="T269" s="267"/>
      <c r="U269" s="327"/>
    </row>
    <row r="270" spans="1:21">
      <c r="A270" s="421">
        <v>2100</v>
      </c>
      <c r="B270" s="421">
        <v>320200</v>
      </c>
      <c r="C270" s="421">
        <v>10</v>
      </c>
      <c r="D270" s="499">
        <v>627300</v>
      </c>
      <c r="E270" s="500" t="s">
        <v>2174</v>
      </c>
      <c r="F270" s="501" t="s">
        <v>796</v>
      </c>
      <c r="G270" s="500" t="s">
        <v>2174</v>
      </c>
      <c r="H270" s="265" t="s">
        <v>2277</v>
      </c>
      <c r="I270" s="523">
        <v>3239</v>
      </c>
      <c r="J270" s="264"/>
      <c r="P270" s="266" t="s">
        <v>119</v>
      </c>
      <c r="S270" s="267"/>
      <c r="T270" s="267"/>
      <c r="U270" s="327"/>
    </row>
    <row r="271" spans="1:21">
      <c r="A271" s="421">
        <v>2100</v>
      </c>
      <c r="B271" s="421">
        <v>320204</v>
      </c>
      <c r="C271" s="421">
        <v>10</v>
      </c>
      <c r="D271" s="499">
        <v>627300</v>
      </c>
      <c r="E271" s="500" t="s">
        <v>2174</v>
      </c>
      <c r="F271" s="501" t="s">
        <v>796</v>
      </c>
      <c r="G271" s="500" t="s">
        <v>2174</v>
      </c>
      <c r="H271" s="265" t="s">
        <v>2277</v>
      </c>
      <c r="I271" s="267">
        <v>117</v>
      </c>
      <c r="J271" s="264"/>
      <c r="K271" s="264"/>
      <c r="L271" s="267"/>
      <c r="P271" s="266" t="s">
        <v>119</v>
      </c>
      <c r="S271" s="267"/>
      <c r="T271" s="267"/>
      <c r="U271" s="327"/>
    </row>
    <row r="272" spans="1:21">
      <c r="A272" s="421">
        <v>2100</v>
      </c>
      <c r="B272" s="421">
        <v>320207</v>
      </c>
      <c r="C272" s="421">
        <v>10</v>
      </c>
      <c r="D272" s="499">
        <v>627300</v>
      </c>
      <c r="E272" s="500" t="s">
        <v>2174</v>
      </c>
      <c r="F272" s="501" t="s">
        <v>796</v>
      </c>
      <c r="G272" s="500" t="s">
        <v>2174</v>
      </c>
      <c r="H272" s="265" t="s">
        <v>2277</v>
      </c>
      <c r="I272" s="265">
        <v>859</v>
      </c>
      <c r="J272" s="264"/>
      <c r="K272" s="267"/>
      <c r="L272" s="264"/>
      <c r="P272" s="266" t="s">
        <v>119</v>
      </c>
      <c r="S272" s="267"/>
      <c r="T272" s="267"/>
      <c r="U272" s="327"/>
    </row>
    <row r="273" spans="1:21">
      <c r="A273" s="327">
        <v>2100</v>
      </c>
      <c r="B273" s="327">
        <v>320210</v>
      </c>
      <c r="C273" s="327">
        <v>10</v>
      </c>
      <c r="D273" s="499">
        <v>112202</v>
      </c>
      <c r="E273" s="500" t="s">
        <v>2174</v>
      </c>
      <c r="F273" s="501" t="s">
        <v>796</v>
      </c>
      <c r="G273" s="500" t="s">
        <v>2174</v>
      </c>
      <c r="H273" s="265" t="s">
        <v>2277</v>
      </c>
      <c r="I273" s="265"/>
      <c r="J273" s="264">
        <v>859</v>
      </c>
      <c r="K273" s="267"/>
      <c r="L273" s="264"/>
      <c r="P273" s="266" t="s">
        <v>119</v>
      </c>
      <c r="S273" s="267"/>
      <c r="T273" s="267"/>
      <c r="U273" s="327"/>
    </row>
    <row r="274" spans="1:21">
      <c r="A274" s="327">
        <v>2100</v>
      </c>
      <c r="B274" s="327">
        <v>320212</v>
      </c>
      <c r="C274" s="327">
        <v>10</v>
      </c>
      <c r="D274" s="499">
        <v>112202</v>
      </c>
      <c r="E274" s="500" t="s">
        <v>2174</v>
      </c>
      <c r="F274" s="501" t="s">
        <v>796</v>
      </c>
      <c r="G274" s="500" t="s">
        <v>2174</v>
      </c>
      <c r="H274" s="265" t="s">
        <v>2277</v>
      </c>
      <c r="I274" s="265">
        <v>23</v>
      </c>
      <c r="J274" s="264"/>
      <c r="K274" s="267"/>
      <c r="L274" s="264"/>
      <c r="P274" s="266" t="s">
        <v>119</v>
      </c>
      <c r="S274" s="267"/>
      <c r="T274" s="267"/>
      <c r="U274" s="327"/>
    </row>
    <row r="275" spans="1:21">
      <c r="A275" s="421">
        <v>2100</v>
      </c>
      <c r="B275" s="421">
        <v>320212</v>
      </c>
      <c r="C275" s="421">
        <v>10</v>
      </c>
      <c r="D275" s="499">
        <v>627300</v>
      </c>
      <c r="E275" s="500" t="s">
        <v>2174</v>
      </c>
      <c r="F275" s="501" t="s">
        <v>796</v>
      </c>
      <c r="G275" s="500" t="s">
        <v>2174</v>
      </c>
      <c r="H275" s="265" t="s">
        <v>2277</v>
      </c>
      <c r="I275" s="265"/>
      <c r="J275" s="264">
        <v>23</v>
      </c>
      <c r="K275" s="267"/>
      <c r="L275" s="264"/>
      <c r="P275" s="266" t="s">
        <v>119</v>
      </c>
      <c r="S275" s="267"/>
      <c r="T275" s="267"/>
      <c r="U275" s="327"/>
    </row>
    <row r="276" spans="1:21">
      <c r="A276" s="421">
        <v>2100</v>
      </c>
      <c r="B276" s="421">
        <v>320216</v>
      </c>
      <c r="C276" s="421">
        <v>10</v>
      </c>
      <c r="D276" s="499">
        <v>627300</v>
      </c>
      <c r="E276" s="500" t="s">
        <v>2174</v>
      </c>
      <c r="F276" s="501" t="s">
        <v>796</v>
      </c>
      <c r="G276" s="500" t="s">
        <v>2174</v>
      </c>
      <c r="H276" s="265" t="s">
        <v>2277</v>
      </c>
      <c r="I276" s="265"/>
      <c r="J276" s="264">
        <v>32</v>
      </c>
      <c r="K276" s="267"/>
      <c r="L276" s="264"/>
      <c r="P276" s="266" t="s">
        <v>119</v>
      </c>
      <c r="S276" s="267"/>
      <c r="T276" s="267"/>
      <c r="U276" s="327"/>
    </row>
    <row r="277" spans="1:21">
      <c r="A277" s="327">
        <v>2100</v>
      </c>
      <c r="B277" s="327">
        <v>320218</v>
      </c>
      <c r="C277" s="327">
        <v>91</v>
      </c>
      <c r="D277" s="499">
        <v>112202</v>
      </c>
      <c r="E277" s="500" t="s">
        <v>2174</v>
      </c>
      <c r="F277" s="501" t="s">
        <v>796</v>
      </c>
      <c r="G277" s="500" t="s">
        <v>2174</v>
      </c>
      <c r="H277" s="265" t="s">
        <v>2277</v>
      </c>
      <c r="I277" s="267">
        <v>32</v>
      </c>
      <c r="J277" s="264"/>
      <c r="K277" s="264"/>
      <c r="L277" s="267"/>
      <c r="P277" s="266" t="s">
        <v>119</v>
      </c>
      <c r="S277" s="267"/>
      <c r="T277" s="267"/>
      <c r="U277" s="327"/>
    </row>
    <row r="278" spans="1:21">
      <c r="A278" s="327">
        <v>2100</v>
      </c>
      <c r="B278" s="327">
        <v>320233</v>
      </c>
      <c r="C278" s="327">
        <v>97</v>
      </c>
      <c r="D278" s="499">
        <v>112202</v>
      </c>
      <c r="E278" s="500" t="s">
        <v>2174</v>
      </c>
      <c r="F278" s="501" t="s">
        <v>796</v>
      </c>
      <c r="G278" s="500" t="s">
        <v>2174</v>
      </c>
      <c r="H278" s="265" t="s">
        <v>2277</v>
      </c>
      <c r="I278" s="267"/>
      <c r="J278" s="264">
        <v>15</v>
      </c>
      <c r="K278" s="264"/>
      <c r="L278" s="267"/>
      <c r="P278" s="266" t="s">
        <v>119</v>
      </c>
      <c r="S278" s="267"/>
      <c r="T278" s="267"/>
      <c r="U278" s="327"/>
    </row>
    <row r="279" spans="1:21">
      <c r="A279" s="421">
        <v>2100</v>
      </c>
      <c r="B279" s="421">
        <v>320234</v>
      </c>
      <c r="C279" s="421">
        <v>97</v>
      </c>
      <c r="D279" s="499">
        <v>112202</v>
      </c>
      <c r="E279" s="500" t="s">
        <v>2174</v>
      </c>
      <c r="F279" s="501" t="s">
        <v>796</v>
      </c>
      <c r="G279" s="500" t="s">
        <v>2174</v>
      </c>
      <c r="H279" s="265" t="s">
        <v>2277</v>
      </c>
      <c r="I279" s="267">
        <v>245</v>
      </c>
      <c r="J279" s="267"/>
      <c r="P279" s="266" t="s">
        <v>119</v>
      </c>
      <c r="S279" s="267"/>
      <c r="T279" s="267"/>
      <c r="U279" s="327"/>
    </row>
    <row r="280" spans="1:21">
      <c r="A280" s="421">
        <v>2100</v>
      </c>
      <c r="B280" s="421">
        <v>320235</v>
      </c>
      <c r="C280" s="421">
        <v>97</v>
      </c>
      <c r="D280" s="499">
        <v>112202</v>
      </c>
      <c r="E280" s="500" t="s">
        <v>2174</v>
      </c>
      <c r="F280" s="501" t="s">
        <v>796</v>
      </c>
      <c r="G280" s="500" t="s">
        <v>2174</v>
      </c>
      <c r="H280" s="265" t="s">
        <v>2277</v>
      </c>
      <c r="I280" s="267">
        <v>2779</v>
      </c>
      <c r="J280" s="264"/>
      <c r="K280" s="264"/>
      <c r="L280" s="267"/>
      <c r="P280" s="266" t="s">
        <v>119</v>
      </c>
      <c r="S280" s="267"/>
      <c r="T280" s="267"/>
      <c r="U280" s="327"/>
    </row>
    <row r="281" spans="1:21">
      <c r="A281" s="327">
        <v>2100</v>
      </c>
      <c r="B281" s="327">
        <v>320236</v>
      </c>
      <c r="C281" s="327">
        <v>97</v>
      </c>
      <c r="D281" s="499">
        <v>112202</v>
      </c>
      <c r="E281" s="500" t="s">
        <v>2174</v>
      </c>
      <c r="F281" s="501" t="s">
        <v>796</v>
      </c>
      <c r="G281" s="500" t="s">
        <v>2174</v>
      </c>
      <c r="H281" s="265" t="s">
        <v>2277</v>
      </c>
      <c r="I281" s="265"/>
      <c r="J281" s="264">
        <v>359</v>
      </c>
      <c r="K281" s="267"/>
      <c r="L281" s="264"/>
      <c r="P281" s="266" t="s">
        <v>119</v>
      </c>
      <c r="S281" s="267"/>
      <c r="T281" s="267"/>
      <c r="U281" s="327"/>
    </row>
    <row r="282" spans="1:21">
      <c r="A282" s="327">
        <v>2100</v>
      </c>
      <c r="B282" s="327">
        <v>320237</v>
      </c>
      <c r="C282" s="327">
        <v>97</v>
      </c>
      <c r="D282" s="499">
        <v>112202</v>
      </c>
      <c r="E282" s="500" t="s">
        <v>2174</v>
      </c>
      <c r="F282" s="501" t="s">
        <v>796</v>
      </c>
      <c r="G282" s="500" t="s">
        <v>2174</v>
      </c>
      <c r="H282" s="265" t="s">
        <v>2277</v>
      </c>
      <c r="I282" s="264"/>
      <c r="J282" s="264">
        <v>3239</v>
      </c>
      <c r="K282" s="264"/>
      <c r="L282" s="267"/>
      <c r="P282" s="266" t="s">
        <v>119</v>
      </c>
      <c r="S282" s="267"/>
      <c r="T282" s="267"/>
      <c r="U282" s="327"/>
    </row>
    <row r="283" spans="1:21">
      <c r="A283" s="421">
        <v>2100</v>
      </c>
      <c r="B283" s="421">
        <v>320238</v>
      </c>
      <c r="C283" s="421">
        <v>97</v>
      </c>
      <c r="D283" s="499">
        <v>112202</v>
      </c>
      <c r="E283" s="500" t="s">
        <v>2174</v>
      </c>
      <c r="F283" s="501" t="s">
        <v>796</v>
      </c>
      <c r="G283" s="500" t="s">
        <v>2174</v>
      </c>
      <c r="H283" s="265" t="s">
        <v>2277</v>
      </c>
      <c r="I283" s="267"/>
      <c r="J283" s="264">
        <v>117</v>
      </c>
      <c r="K283" s="264"/>
      <c r="L283" s="267"/>
      <c r="P283" s="266" t="s">
        <v>119</v>
      </c>
      <c r="S283" s="267"/>
      <c r="T283" s="267"/>
      <c r="U283" s="327"/>
    </row>
    <row r="284" spans="1:21">
      <c r="A284" s="421">
        <v>2105</v>
      </c>
      <c r="B284" s="421">
        <v>321005</v>
      </c>
      <c r="C284" s="421">
        <v>10</v>
      </c>
      <c r="D284" s="499">
        <v>627300</v>
      </c>
      <c r="E284" s="500" t="s">
        <v>2174</v>
      </c>
      <c r="F284" s="501" t="s">
        <v>796</v>
      </c>
      <c r="G284" s="500" t="s">
        <v>2174</v>
      </c>
      <c r="H284" s="265" t="s">
        <v>2277</v>
      </c>
      <c r="I284" s="267">
        <v>89</v>
      </c>
      <c r="J284" s="264"/>
      <c r="K284" s="264"/>
      <c r="L284" s="267"/>
      <c r="P284" s="266" t="s">
        <v>119</v>
      </c>
      <c r="S284" s="267"/>
      <c r="T284" s="267"/>
      <c r="U284" s="327"/>
    </row>
    <row r="285" spans="1:21">
      <c r="A285" s="327">
        <v>2105</v>
      </c>
      <c r="B285" s="327">
        <v>321005</v>
      </c>
      <c r="C285" s="327">
        <v>10</v>
      </c>
      <c r="D285" s="499">
        <v>112202</v>
      </c>
      <c r="E285" s="500" t="s">
        <v>2174</v>
      </c>
      <c r="F285" s="501" t="s">
        <v>796</v>
      </c>
      <c r="G285" s="500" t="s">
        <v>2174</v>
      </c>
      <c r="H285" s="265" t="s">
        <v>2277</v>
      </c>
      <c r="I285" s="267"/>
      <c r="J285" s="264">
        <v>89</v>
      </c>
      <c r="K285" s="264"/>
      <c r="L285" s="267"/>
      <c r="P285" s="266" t="s">
        <v>119</v>
      </c>
      <c r="S285" s="267"/>
      <c r="T285" s="267"/>
      <c r="U285" s="327"/>
    </row>
    <row r="286" spans="1:21">
      <c r="A286" s="421">
        <v>2410</v>
      </c>
      <c r="B286" s="421">
        <v>330020</v>
      </c>
      <c r="C286" s="421">
        <v>15</v>
      </c>
      <c r="D286" s="499">
        <v>627300</v>
      </c>
      <c r="E286" s="500" t="s">
        <v>2174</v>
      </c>
      <c r="F286" s="501" t="s">
        <v>796</v>
      </c>
      <c r="G286" s="500" t="s">
        <v>2174</v>
      </c>
      <c r="H286" s="265" t="s">
        <v>2277</v>
      </c>
      <c r="I286" s="267">
        <v>5190</v>
      </c>
      <c r="J286" s="264"/>
      <c r="K286" s="264"/>
      <c r="L286" s="267"/>
      <c r="P286" s="266" t="s">
        <v>119</v>
      </c>
      <c r="S286" s="267"/>
      <c r="T286" s="267"/>
      <c r="U286" s="327"/>
    </row>
    <row r="287" spans="1:21">
      <c r="A287" s="421">
        <v>2410</v>
      </c>
      <c r="B287" s="421">
        <v>330020</v>
      </c>
      <c r="C287" s="421">
        <v>15</v>
      </c>
      <c r="D287" s="499">
        <v>112202</v>
      </c>
      <c r="E287" s="500" t="s">
        <v>2174</v>
      </c>
      <c r="F287" s="501" t="s">
        <v>796</v>
      </c>
      <c r="G287" s="500" t="s">
        <v>2174</v>
      </c>
      <c r="H287" s="265" t="s">
        <v>2277</v>
      </c>
      <c r="I287" s="265"/>
      <c r="J287" s="264">
        <v>5190</v>
      </c>
      <c r="K287" s="267"/>
      <c r="L287" s="264"/>
      <c r="P287" s="266" t="s">
        <v>119</v>
      </c>
      <c r="S287" s="267"/>
      <c r="T287" s="267"/>
      <c r="U287" s="327"/>
    </row>
    <row r="288" spans="1:21">
      <c r="A288" s="421">
        <v>2410</v>
      </c>
      <c r="B288" s="421">
        <v>330025</v>
      </c>
      <c r="C288" s="421">
        <v>10</v>
      </c>
      <c r="D288" s="499">
        <v>627300</v>
      </c>
      <c r="E288" s="500" t="s">
        <v>2174</v>
      </c>
      <c r="F288" s="501" t="s">
        <v>796</v>
      </c>
      <c r="G288" s="500" t="s">
        <v>2174</v>
      </c>
      <c r="H288" s="265" t="s">
        <v>2277</v>
      </c>
      <c r="I288" s="264"/>
      <c r="J288" s="264">
        <v>311</v>
      </c>
      <c r="P288" s="266" t="s">
        <v>119</v>
      </c>
      <c r="S288" s="267"/>
      <c r="T288" s="267"/>
      <c r="U288" s="327"/>
    </row>
    <row r="289" spans="1:21">
      <c r="A289" s="327">
        <v>2410</v>
      </c>
      <c r="B289" s="327">
        <v>330040</v>
      </c>
      <c r="C289" s="327">
        <v>15</v>
      </c>
      <c r="D289" s="499">
        <v>627300</v>
      </c>
      <c r="E289" s="500" t="s">
        <v>2174</v>
      </c>
      <c r="F289" s="501" t="s">
        <v>796</v>
      </c>
      <c r="G289" s="500" t="s">
        <v>2174</v>
      </c>
      <c r="H289" s="265" t="s">
        <v>2277</v>
      </c>
      <c r="I289" s="264">
        <v>766</v>
      </c>
      <c r="J289" s="264"/>
      <c r="K289" s="264"/>
      <c r="L289" s="264"/>
      <c r="P289" s="266" t="s">
        <v>119</v>
      </c>
      <c r="S289" s="267"/>
      <c r="T289" s="267"/>
      <c r="U289" s="327"/>
    </row>
    <row r="290" spans="1:21">
      <c r="A290" s="421">
        <v>2410</v>
      </c>
      <c r="B290" s="421">
        <v>330040</v>
      </c>
      <c r="C290" s="421">
        <v>15</v>
      </c>
      <c r="D290" s="499">
        <v>112202</v>
      </c>
      <c r="E290" s="500" t="s">
        <v>2174</v>
      </c>
      <c r="F290" s="501" t="s">
        <v>796</v>
      </c>
      <c r="G290" s="500" t="s">
        <v>2174</v>
      </c>
      <c r="H290" s="265" t="s">
        <v>2277</v>
      </c>
      <c r="I290" s="265"/>
      <c r="J290" s="264">
        <v>766</v>
      </c>
      <c r="K290" s="267"/>
      <c r="L290" s="264"/>
      <c r="P290" s="266" t="s">
        <v>119</v>
      </c>
      <c r="S290" s="267"/>
      <c r="T290" s="267"/>
      <c r="U290" s="327"/>
    </row>
    <row r="291" spans="1:21">
      <c r="A291" s="327">
        <v>2410</v>
      </c>
      <c r="B291" s="327">
        <v>330045</v>
      </c>
      <c r="C291" s="327">
        <v>10</v>
      </c>
      <c r="D291" s="499">
        <v>627300</v>
      </c>
      <c r="E291" s="500" t="s">
        <v>2174</v>
      </c>
      <c r="F291" s="501" t="s">
        <v>796</v>
      </c>
      <c r="G291" s="500" t="s">
        <v>2174</v>
      </c>
      <c r="H291" s="265" t="s">
        <v>2277</v>
      </c>
      <c r="I291" s="265">
        <v>261</v>
      </c>
      <c r="J291" s="264"/>
      <c r="K291" s="267"/>
      <c r="L291" s="264"/>
      <c r="P291" s="266" t="s">
        <v>119</v>
      </c>
      <c r="S291" s="267"/>
      <c r="T291" s="267"/>
      <c r="U291" s="327"/>
    </row>
    <row r="292" spans="1:21">
      <c r="A292" s="421">
        <v>2410</v>
      </c>
      <c r="B292" s="421">
        <v>330060</v>
      </c>
      <c r="C292" s="421">
        <v>15</v>
      </c>
      <c r="D292" s="499">
        <v>112202</v>
      </c>
      <c r="E292" s="500" t="s">
        <v>2174</v>
      </c>
      <c r="F292" s="501" t="s">
        <v>796</v>
      </c>
      <c r="G292" s="500" t="s">
        <v>2174</v>
      </c>
      <c r="H292" s="265" t="s">
        <v>2277</v>
      </c>
      <c r="I292" s="267"/>
      <c r="J292" s="264">
        <v>237</v>
      </c>
      <c r="K292" s="264"/>
      <c r="L292" s="267"/>
      <c r="P292" s="266" t="s">
        <v>119</v>
      </c>
      <c r="S292" s="267"/>
      <c r="T292" s="267"/>
      <c r="U292" s="327"/>
    </row>
    <row r="293" spans="1:21">
      <c r="A293" s="327">
        <v>2410</v>
      </c>
      <c r="B293" s="327">
        <v>330065</v>
      </c>
      <c r="C293" s="327">
        <v>15</v>
      </c>
      <c r="D293" s="499">
        <v>627300</v>
      </c>
      <c r="E293" s="500" t="s">
        <v>2174</v>
      </c>
      <c r="F293" s="501" t="s">
        <v>796</v>
      </c>
      <c r="G293" s="500" t="s">
        <v>2174</v>
      </c>
      <c r="H293" s="265" t="s">
        <v>2277</v>
      </c>
      <c r="I293" s="265">
        <v>237</v>
      </c>
      <c r="J293" s="264"/>
      <c r="K293" s="267"/>
      <c r="L293" s="264"/>
      <c r="P293" s="266" t="s">
        <v>119</v>
      </c>
      <c r="S293" s="267"/>
      <c r="T293" s="267"/>
      <c r="U293" s="327"/>
    </row>
    <row r="294" spans="1:21">
      <c r="A294" s="421">
        <v>2410</v>
      </c>
      <c r="B294" s="421">
        <v>330070</v>
      </c>
      <c r="C294" s="421">
        <v>15</v>
      </c>
      <c r="D294" s="499">
        <v>627300</v>
      </c>
      <c r="E294" s="500" t="s">
        <v>2174</v>
      </c>
      <c r="F294" s="501" t="s">
        <v>796</v>
      </c>
      <c r="G294" s="500" t="s">
        <v>2174</v>
      </c>
      <c r="H294" s="265" t="s">
        <v>2277</v>
      </c>
      <c r="I294" s="267">
        <v>2</v>
      </c>
      <c r="J294" s="264"/>
      <c r="K294" s="264"/>
      <c r="L294" s="267"/>
      <c r="P294" s="266" t="s">
        <v>119</v>
      </c>
      <c r="S294" s="267"/>
      <c r="T294" s="267"/>
      <c r="U294" s="327"/>
    </row>
    <row r="295" spans="1:21">
      <c r="A295" s="421">
        <v>2410</v>
      </c>
      <c r="B295" s="421">
        <v>330070</v>
      </c>
      <c r="C295" s="421">
        <v>15</v>
      </c>
      <c r="D295" s="499">
        <v>112202</v>
      </c>
      <c r="E295" s="500" t="s">
        <v>2174</v>
      </c>
      <c r="F295" s="501" t="s">
        <v>796</v>
      </c>
      <c r="G295" s="500" t="s">
        <v>2174</v>
      </c>
      <c r="H295" s="265" t="s">
        <v>2277</v>
      </c>
      <c r="I295" s="265"/>
      <c r="J295" s="264">
        <v>2</v>
      </c>
      <c r="K295" s="267"/>
      <c r="L295" s="264"/>
      <c r="P295" s="266" t="s">
        <v>119</v>
      </c>
      <c r="S295" s="267"/>
      <c r="T295" s="267"/>
      <c r="U295" s="327"/>
    </row>
    <row r="296" spans="1:21">
      <c r="A296" s="327">
        <v>2410</v>
      </c>
      <c r="B296" s="327">
        <v>330075</v>
      </c>
      <c r="C296" s="327">
        <v>10</v>
      </c>
      <c r="D296" s="499">
        <v>627300</v>
      </c>
      <c r="E296" s="500" t="s">
        <v>2174</v>
      </c>
      <c r="F296" s="501" t="s">
        <v>796</v>
      </c>
      <c r="G296" s="500" t="s">
        <v>2174</v>
      </c>
      <c r="H296" s="265" t="s">
        <v>2277</v>
      </c>
      <c r="I296" s="265"/>
      <c r="J296" s="264">
        <v>3466</v>
      </c>
      <c r="K296" s="267"/>
      <c r="L296" s="264"/>
      <c r="P296" s="266" t="s">
        <v>119</v>
      </c>
      <c r="S296" s="267"/>
      <c r="T296" s="267"/>
      <c r="U296" s="327"/>
    </row>
    <row r="297" spans="1:21">
      <c r="A297" s="421">
        <v>2410</v>
      </c>
      <c r="B297" s="421">
        <v>330115</v>
      </c>
      <c r="C297" s="421">
        <v>91</v>
      </c>
      <c r="D297" s="499">
        <v>627300</v>
      </c>
      <c r="E297" s="500" t="s">
        <v>2174</v>
      </c>
      <c r="F297" s="501" t="s">
        <v>796</v>
      </c>
      <c r="G297" s="500" t="s">
        <v>2174</v>
      </c>
      <c r="H297" s="265" t="s">
        <v>2277</v>
      </c>
      <c r="I297" s="523"/>
      <c r="J297" s="523">
        <v>1197.9157499999928</v>
      </c>
      <c r="P297" s="266" t="s">
        <v>119</v>
      </c>
      <c r="S297" s="267"/>
      <c r="T297" s="267"/>
      <c r="U297" s="327"/>
    </row>
    <row r="298" spans="1:21">
      <c r="A298" s="421">
        <v>2400</v>
      </c>
      <c r="B298" s="421">
        <v>330300</v>
      </c>
      <c r="C298" s="421">
        <v>10</v>
      </c>
      <c r="D298" s="499">
        <v>627300</v>
      </c>
      <c r="E298" s="500" t="s">
        <v>2174</v>
      </c>
      <c r="F298" s="501" t="s">
        <v>796</v>
      </c>
      <c r="G298" s="500" t="s">
        <v>2174</v>
      </c>
      <c r="H298" s="265" t="s">
        <v>2277</v>
      </c>
      <c r="I298" s="267">
        <v>144</v>
      </c>
      <c r="J298" s="264"/>
      <c r="K298" s="264"/>
      <c r="L298" s="267"/>
      <c r="P298" s="266" t="s">
        <v>119</v>
      </c>
      <c r="S298" s="267"/>
      <c r="T298" s="267"/>
      <c r="U298" s="327"/>
    </row>
    <row r="299" spans="1:21">
      <c r="A299" s="421">
        <v>2410</v>
      </c>
      <c r="B299" s="421">
        <v>330320</v>
      </c>
      <c r="C299" s="421">
        <v>10</v>
      </c>
      <c r="D299" s="499">
        <v>627300</v>
      </c>
      <c r="E299" s="500" t="s">
        <v>2174</v>
      </c>
      <c r="F299" s="501" t="s">
        <v>796</v>
      </c>
      <c r="G299" s="500" t="s">
        <v>2174</v>
      </c>
      <c r="H299" s="265" t="s">
        <v>2277</v>
      </c>
      <c r="I299" s="267"/>
      <c r="J299" s="264">
        <v>4069</v>
      </c>
      <c r="K299" s="264"/>
      <c r="L299" s="267"/>
      <c r="P299" s="266" t="s">
        <v>119</v>
      </c>
      <c r="S299" s="267"/>
      <c r="T299" s="267"/>
      <c r="U299" s="327"/>
    </row>
    <row r="300" spans="1:21">
      <c r="A300" s="327">
        <v>2410</v>
      </c>
      <c r="B300" s="327">
        <v>330340</v>
      </c>
      <c r="C300" s="327">
        <v>15</v>
      </c>
      <c r="D300" s="499">
        <v>627300</v>
      </c>
      <c r="E300" s="500" t="s">
        <v>2174</v>
      </c>
      <c r="F300" s="501" t="s">
        <v>796</v>
      </c>
      <c r="G300" s="500" t="s">
        <v>2174</v>
      </c>
      <c r="H300" s="265" t="s">
        <v>2277</v>
      </c>
      <c r="I300" s="267">
        <v>368</v>
      </c>
      <c r="J300" s="267"/>
      <c r="P300" s="266" t="s">
        <v>119</v>
      </c>
      <c r="S300" s="267"/>
      <c r="T300" s="267"/>
      <c r="U300" s="327"/>
    </row>
    <row r="301" spans="1:21">
      <c r="A301" s="421">
        <v>2410</v>
      </c>
      <c r="B301" s="421">
        <v>330340</v>
      </c>
      <c r="C301" s="528">
        <v>15</v>
      </c>
      <c r="D301" s="499">
        <v>112202</v>
      </c>
      <c r="E301" s="500" t="s">
        <v>2174</v>
      </c>
      <c r="F301" s="501" t="s">
        <v>796</v>
      </c>
      <c r="G301" s="500" t="s">
        <v>2174</v>
      </c>
      <c r="H301" s="265" t="s">
        <v>2277</v>
      </c>
      <c r="I301" s="523"/>
      <c r="J301" s="523">
        <v>368</v>
      </c>
      <c r="P301" s="266" t="s">
        <v>119</v>
      </c>
      <c r="S301" s="267"/>
      <c r="T301" s="267"/>
      <c r="U301" s="327"/>
    </row>
    <row r="302" spans="1:21">
      <c r="A302" s="327">
        <v>2410</v>
      </c>
      <c r="B302" s="327">
        <v>330345</v>
      </c>
      <c r="C302" s="327">
        <v>10</v>
      </c>
      <c r="D302" s="499">
        <v>627300</v>
      </c>
      <c r="E302" s="500" t="s">
        <v>2174</v>
      </c>
      <c r="F302" s="501" t="s">
        <v>796</v>
      </c>
      <c r="G302" s="500" t="s">
        <v>2174</v>
      </c>
      <c r="H302" s="265" t="s">
        <v>2277</v>
      </c>
      <c r="I302" s="267"/>
      <c r="J302" s="264">
        <v>40</v>
      </c>
      <c r="K302" s="264"/>
      <c r="L302" s="267"/>
      <c r="P302" s="266" t="s">
        <v>119</v>
      </c>
      <c r="S302" s="267"/>
      <c r="T302" s="267"/>
      <c r="U302" s="327"/>
    </row>
    <row r="303" spans="1:21">
      <c r="A303" s="421">
        <v>2410</v>
      </c>
      <c r="B303" s="421">
        <v>330360</v>
      </c>
      <c r="C303" s="421">
        <v>10</v>
      </c>
      <c r="D303" s="499">
        <v>627300</v>
      </c>
      <c r="E303" s="500" t="s">
        <v>2174</v>
      </c>
      <c r="F303" s="501" t="s">
        <v>796</v>
      </c>
      <c r="G303" s="500" t="s">
        <v>2174</v>
      </c>
      <c r="H303" s="265" t="s">
        <v>2277</v>
      </c>
      <c r="I303" s="523">
        <v>182</v>
      </c>
      <c r="J303" s="264"/>
      <c r="P303" s="266" t="s">
        <v>119</v>
      </c>
      <c r="S303" s="267"/>
      <c r="T303" s="267"/>
      <c r="U303" s="327"/>
    </row>
    <row r="304" spans="1:21">
      <c r="A304" s="421">
        <v>2410</v>
      </c>
      <c r="B304" s="421">
        <v>330430</v>
      </c>
      <c r="C304" s="421">
        <v>97</v>
      </c>
      <c r="D304" s="499">
        <v>112202</v>
      </c>
      <c r="E304" s="500" t="s">
        <v>2174</v>
      </c>
      <c r="F304" s="501" t="s">
        <v>796</v>
      </c>
      <c r="G304" s="500" t="s">
        <v>2174</v>
      </c>
      <c r="H304" s="265" t="s">
        <v>2277</v>
      </c>
      <c r="I304" s="498">
        <v>311</v>
      </c>
      <c r="J304" s="498"/>
      <c r="K304" s="498"/>
      <c r="L304" s="498"/>
      <c r="P304" s="266" t="s">
        <v>119</v>
      </c>
      <c r="S304" s="267"/>
      <c r="T304" s="267"/>
      <c r="U304" s="327"/>
    </row>
    <row r="305" spans="1:21">
      <c r="A305" s="421">
        <v>2410</v>
      </c>
      <c r="B305" s="421">
        <v>330435</v>
      </c>
      <c r="C305" s="421">
        <v>97</v>
      </c>
      <c r="D305" s="499">
        <v>112202</v>
      </c>
      <c r="E305" s="500" t="s">
        <v>2174</v>
      </c>
      <c r="F305" s="501" t="s">
        <v>796</v>
      </c>
      <c r="G305" s="500" t="s">
        <v>2174</v>
      </c>
      <c r="H305" s="265" t="s">
        <v>2277</v>
      </c>
      <c r="I305" s="267"/>
      <c r="J305" s="264">
        <v>261</v>
      </c>
      <c r="K305" s="264"/>
      <c r="L305" s="267"/>
      <c r="P305" s="266" t="s">
        <v>119</v>
      </c>
      <c r="S305" s="267"/>
      <c r="T305" s="267"/>
      <c r="U305" s="327"/>
    </row>
    <row r="306" spans="1:21">
      <c r="A306" s="421">
        <v>2410</v>
      </c>
      <c r="B306" s="421">
        <v>330440</v>
      </c>
      <c r="C306" s="421">
        <v>97</v>
      </c>
      <c r="D306" s="499">
        <v>112202</v>
      </c>
      <c r="E306" s="500" t="s">
        <v>2174</v>
      </c>
      <c r="F306" s="501" t="s">
        <v>796</v>
      </c>
      <c r="G306" s="500" t="s">
        <v>2174</v>
      </c>
      <c r="H306" s="265" t="s">
        <v>2277</v>
      </c>
      <c r="I306" s="267">
        <v>3466</v>
      </c>
      <c r="J306" s="264"/>
      <c r="K306" s="264"/>
      <c r="L306" s="267"/>
      <c r="P306" s="266" t="s">
        <v>119</v>
      </c>
      <c r="S306" s="267"/>
      <c r="T306" s="267"/>
      <c r="U306" s="327"/>
    </row>
    <row r="307" spans="1:21">
      <c r="A307" s="421">
        <v>2410</v>
      </c>
      <c r="B307" s="421">
        <v>330445</v>
      </c>
      <c r="C307" s="421">
        <v>97</v>
      </c>
      <c r="D307" s="499">
        <v>112202</v>
      </c>
      <c r="E307" s="500" t="s">
        <v>2174</v>
      </c>
      <c r="F307" s="501" t="s">
        <v>796</v>
      </c>
      <c r="G307" s="500" t="s">
        <v>2174</v>
      </c>
      <c r="H307" s="265" t="s">
        <v>2277</v>
      </c>
      <c r="I307" s="265">
        <v>1197.9157499999928</v>
      </c>
      <c r="J307" s="264"/>
      <c r="K307" s="267"/>
      <c r="L307" s="264"/>
      <c r="P307" s="266" t="s">
        <v>119</v>
      </c>
      <c r="S307" s="267"/>
      <c r="T307" s="267"/>
      <c r="U307" s="327"/>
    </row>
    <row r="308" spans="1:21">
      <c r="A308" s="327">
        <v>2410</v>
      </c>
      <c r="B308" s="327">
        <v>330450</v>
      </c>
      <c r="C308" s="529">
        <v>97</v>
      </c>
      <c r="D308" s="499">
        <v>112202</v>
      </c>
      <c r="E308" s="500" t="s">
        <v>2174</v>
      </c>
      <c r="F308" s="501" t="s">
        <v>796</v>
      </c>
      <c r="G308" s="500" t="s">
        <v>2174</v>
      </c>
      <c r="H308" s="265" t="s">
        <v>2277</v>
      </c>
      <c r="I308" s="267">
        <v>4069</v>
      </c>
      <c r="J308" s="264"/>
      <c r="K308" s="264"/>
      <c r="L308" s="267"/>
      <c r="P308" s="266" t="s">
        <v>119</v>
      </c>
      <c r="S308" s="267"/>
      <c r="T308" s="267"/>
      <c r="U308" s="327"/>
    </row>
    <row r="309" spans="1:21">
      <c r="A309" s="421">
        <v>2410</v>
      </c>
      <c r="B309" s="421">
        <v>330455</v>
      </c>
      <c r="C309" s="528">
        <v>97</v>
      </c>
      <c r="D309" s="499">
        <v>112202</v>
      </c>
      <c r="E309" s="500" t="s">
        <v>2174</v>
      </c>
      <c r="F309" s="501" t="s">
        <v>796</v>
      </c>
      <c r="G309" s="500" t="s">
        <v>2174</v>
      </c>
      <c r="H309" s="265" t="s">
        <v>2277</v>
      </c>
      <c r="I309" s="267">
        <v>40</v>
      </c>
      <c r="J309" s="264"/>
      <c r="K309" s="264"/>
      <c r="L309" s="267"/>
      <c r="P309" s="266" t="s">
        <v>119</v>
      </c>
      <c r="S309" s="267"/>
      <c r="T309" s="267"/>
      <c r="U309" s="327"/>
    </row>
    <row r="310" spans="1:21">
      <c r="A310" s="327">
        <v>2410</v>
      </c>
      <c r="B310" s="327">
        <v>330460</v>
      </c>
      <c r="C310" s="327">
        <v>97</v>
      </c>
      <c r="D310" s="499">
        <v>112202</v>
      </c>
      <c r="E310" s="500" t="s">
        <v>2174</v>
      </c>
      <c r="F310" s="501" t="s">
        <v>796</v>
      </c>
      <c r="G310" s="500" t="s">
        <v>2174</v>
      </c>
      <c r="H310" s="265" t="s">
        <v>2277</v>
      </c>
      <c r="I310" s="267"/>
      <c r="J310" s="267">
        <v>182</v>
      </c>
      <c r="P310" s="266" t="s">
        <v>119</v>
      </c>
      <c r="S310" s="267"/>
      <c r="T310" s="267"/>
      <c r="U310" s="327"/>
    </row>
    <row r="311" spans="1:21">
      <c r="A311" s="421">
        <v>2400</v>
      </c>
      <c r="B311" s="421">
        <v>330465</v>
      </c>
      <c r="C311" s="528">
        <v>97</v>
      </c>
      <c r="D311" s="499">
        <v>112202</v>
      </c>
      <c r="E311" s="500" t="s">
        <v>2174</v>
      </c>
      <c r="F311" s="501" t="s">
        <v>796</v>
      </c>
      <c r="G311" s="500" t="s">
        <v>2174</v>
      </c>
      <c r="H311" s="265" t="s">
        <v>2277</v>
      </c>
      <c r="I311" s="265"/>
      <c r="J311" s="264">
        <v>144</v>
      </c>
      <c r="K311" s="267"/>
      <c r="L311" s="264"/>
      <c r="P311" s="266" t="s">
        <v>119</v>
      </c>
      <c r="S311" s="267"/>
      <c r="T311" s="267"/>
      <c r="U311" s="327"/>
    </row>
    <row r="312" spans="1:21">
      <c r="A312" s="327">
        <v>2500</v>
      </c>
      <c r="B312" s="327">
        <v>340020</v>
      </c>
      <c r="C312" s="327">
        <v>91</v>
      </c>
      <c r="D312" s="499">
        <v>627300</v>
      </c>
      <c r="E312" s="500" t="s">
        <v>2174</v>
      </c>
      <c r="F312" s="501" t="s">
        <v>796</v>
      </c>
      <c r="G312" s="500" t="s">
        <v>2174</v>
      </c>
      <c r="H312" s="265" t="s">
        <v>2277</v>
      </c>
      <c r="I312" s="265"/>
      <c r="J312" s="264">
        <v>1832</v>
      </c>
      <c r="K312" s="264"/>
      <c r="L312" s="264"/>
      <c r="P312" s="266" t="s">
        <v>119</v>
      </c>
      <c r="S312" s="267"/>
      <c r="T312" s="267"/>
      <c r="U312" s="327"/>
    </row>
    <row r="313" spans="1:21">
      <c r="A313" s="421">
        <v>2500</v>
      </c>
      <c r="B313" s="421">
        <v>340165</v>
      </c>
      <c r="C313" s="421">
        <v>91</v>
      </c>
      <c r="D313" s="499">
        <v>627300</v>
      </c>
      <c r="E313" s="500" t="s">
        <v>2174</v>
      </c>
      <c r="F313" s="501" t="s">
        <v>796</v>
      </c>
      <c r="G313" s="500" t="s">
        <v>2174</v>
      </c>
      <c r="H313" s="265" t="s">
        <v>2277</v>
      </c>
      <c r="I313" s="265">
        <v>3941</v>
      </c>
      <c r="J313" s="265"/>
      <c r="P313" s="266" t="s">
        <v>119</v>
      </c>
      <c r="S313" s="267"/>
      <c r="T313" s="267"/>
      <c r="U313" s="327"/>
    </row>
    <row r="314" spans="1:21">
      <c r="A314" s="421">
        <v>2530</v>
      </c>
      <c r="B314" s="421">
        <v>340325</v>
      </c>
      <c r="C314" s="421">
        <v>91</v>
      </c>
      <c r="D314" s="499">
        <v>112202</v>
      </c>
      <c r="E314" s="505" t="s">
        <v>2174</v>
      </c>
      <c r="F314" s="506" t="s">
        <v>796</v>
      </c>
      <c r="G314" s="505" t="s">
        <v>2174</v>
      </c>
      <c r="H314" s="265" t="s">
        <v>2277</v>
      </c>
      <c r="I314" s="265">
        <v>4994</v>
      </c>
      <c r="J314" s="264"/>
      <c r="K314" s="267"/>
      <c r="L314" s="264"/>
      <c r="P314" s="266" t="s">
        <v>119</v>
      </c>
      <c r="S314" s="267"/>
      <c r="T314" s="267"/>
      <c r="U314" s="327"/>
    </row>
    <row r="315" spans="1:21">
      <c r="A315" s="421">
        <v>2530</v>
      </c>
      <c r="B315" s="421">
        <v>340325</v>
      </c>
      <c r="C315" s="421">
        <v>91</v>
      </c>
      <c r="D315" s="499">
        <v>627300</v>
      </c>
      <c r="E315" s="500" t="s">
        <v>2174</v>
      </c>
      <c r="F315" s="501" t="s">
        <v>796</v>
      </c>
      <c r="G315" s="500" t="s">
        <v>2174</v>
      </c>
      <c r="H315" s="265" t="s">
        <v>2277</v>
      </c>
      <c r="I315" s="267"/>
      <c r="J315" s="264">
        <v>4994</v>
      </c>
      <c r="K315" s="264"/>
      <c r="L315" s="267"/>
      <c r="P315" s="266" t="s">
        <v>119</v>
      </c>
      <c r="S315" s="267"/>
      <c r="T315" s="267"/>
      <c r="U315" s="327"/>
    </row>
    <row r="316" spans="1:21">
      <c r="A316" s="421">
        <v>2530</v>
      </c>
      <c r="B316" s="421">
        <v>340575</v>
      </c>
      <c r="C316" s="421">
        <v>91</v>
      </c>
      <c r="D316" s="499">
        <v>627300</v>
      </c>
      <c r="E316" s="500" t="s">
        <v>2174</v>
      </c>
      <c r="F316" s="501" t="s">
        <v>796</v>
      </c>
      <c r="G316" s="500" t="s">
        <v>2174</v>
      </c>
      <c r="H316" s="265" t="s">
        <v>2277</v>
      </c>
      <c r="I316" s="265">
        <v>691</v>
      </c>
      <c r="J316" s="265"/>
      <c r="K316" s="264"/>
      <c r="L316" s="267"/>
      <c r="P316" s="266" t="s">
        <v>119</v>
      </c>
      <c r="S316" s="267"/>
      <c r="T316" s="267"/>
      <c r="U316" s="327"/>
    </row>
    <row r="317" spans="1:21">
      <c r="A317" s="327">
        <v>2500</v>
      </c>
      <c r="B317" s="327">
        <v>340700</v>
      </c>
      <c r="C317" s="327">
        <v>97</v>
      </c>
      <c r="D317" s="499">
        <v>112202</v>
      </c>
      <c r="E317" s="500" t="s">
        <v>2174</v>
      </c>
      <c r="F317" s="501" t="s">
        <v>796</v>
      </c>
      <c r="G317" s="500" t="s">
        <v>2174</v>
      </c>
      <c r="H317" s="265" t="s">
        <v>2277</v>
      </c>
      <c r="I317" s="267">
        <v>1832</v>
      </c>
      <c r="J317" s="264"/>
      <c r="K317" s="264"/>
      <c r="L317" s="267"/>
      <c r="P317" s="266" t="s">
        <v>119</v>
      </c>
      <c r="S317" s="267"/>
      <c r="T317" s="267"/>
      <c r="U317" s="327"/>
    </row>
    <row r="318" spans="1:21">
      <c r="A318" s="421">
        <v>2500</v>
      </c>
      <c r="B318" s="421">
        <v>340705</v>
      </c>
      <c r="C318" s="421">
        <v>97</v>
      </c>
      <c r="D318" s="499">
        <v>112202</v>
      </c>
      <c r="E318" s="500" t="s">
        <v>2174</v>
      </c>
      <c r="F318" s="501" t="s">
        <v>796</v>
      </c>
      <c r="G318" s="500" t="s">
        <v>2174</v>
      </c>
      <c r="H318" s="265" t="s">
        <v>2277</v>
      </c>
      <c r="I318" s="265"/>
      <c r="J318" s="264">
        <v>3941</v>
      </c>
      <c r="K318" s="267"/>
      <c r="L318" s="264"/>
      <c r="P318" s="266" t="s">
        <v>119</v>
      </c>
      <c r="S318" s="267"/>
      <c r="T318" s="267"/>
      <c r="U318" s="327"/>
    </row>
    <row r="319" spans="1:21">
      <c r="A319" s="421">
        <v>2530</v>
      </c>
      <c r="B319" s="421">
        <v>340710</v>
      </c>
      <c r="C319" s="421">
        <v>97</v>
      </c>
      <c r="D319" s="499">
        <v>112202</v>
      </c>
      <c r="E319" s="500" t="s">
        <v>2174</v>
      </c>
      <c r="F319" s="501" t="s">
        <v>796</v>
      </c>
      <c r="G319" s="500" t="s">
        <v>2174</v>
      </c>
      <c r="H319" s="265" t="s">
        <v>2277</v>
      </c>
      <c r="I319" s="267"/>
      <c r="J319" s="264">
        <v>691</v>
      </c>
      <c r="K319" s="264"/>
      <c r="L319" s="267"/>
      <c r="P319" s="266" t="s">
        <v>119</v>
      </c>
      <c r="S319" s="267"/>
      <c r="T319" s="267"/>
      <c r="U319" s="327"/>
    </row>
    <row r="320" spans="1:21">
      <c r="A320" s="327">
        <v>2510</v>
      </c>
      <c r="B320" s="327">
        <v>341010</v>
      </c>
      <c r="C320" s="327">
        <v>10</v>
      </c>
      <c r="D320" s="499">
        <v>627300</v>
      </c>
      <c r="E320" s="500" t="s">
        <v>2174</v>
      </c>
      <c r="F320" s="501" t="s">
        <v>796</v>
      </c>
      <c r="G320" s="500" t="s">
        <v>2174</v>
      </c>
      <c r="H320" s="265" t="s">
        <v>2277</v>
      </c>
      <c r="I320" s="267">
        <v>23779</v>
      </c>
      <c r="J320" s="264"/>
      <c r="K320" s="264"/>
      <c r="L320" s="267"/>
      <c r="P320" s="266" t="s">
        <v>119</v>
      </c>
      <c r="S320" s="267"/>
      <c r="T320" s="267"/>
      <c r="U320" s="327"/>
    </row>
    <row r="321" spans="1:21">
      <c r="A321" s="421">
        <v>2515</v>
      </c>
      <c r="B321" s="421">
        <v>341055</v>
      </c>
      <c r="C321" s="421">
        <v>91</v>
      </c>
      <c r="D321" s="499">
        <v>627300</v>
      </c>
      <c r="E321" s="500" t="s">
        <v>2174</v>
      </c>
      <c r="F321" s="501" t="s">
        <v>796</v>
      </c>
      <c r="G321" s="500" t="s">
        <v>2174</v>
      </c>
      <c r="H321" s="265" t="s">
        <v>2277</v>
      </c>
      <c r="I321" s="267">
        <v>7081</v>
      </c>
      <c r="J321" s="264"/>
      <c r="K321" s="264"/>
      <c r="L321" s="267"/>
      <c r="P321" s="266" t="s">
        <v>119</v>
      </c>
      <c r="S321" s="267"/>
      <c r="T321" s="267"/>
      <c r="U321" s="327"/>
    </row>
    <row r="322" spans="1:21">
      <c r="A322" s="421">
        <v>2510</v>
      </c>
      <c r="B322" s="421">
        <v>341240</v>
      </c>
      <c r="C322" s="421">
        <v>97</v>
      </c>
      <c r="D322" s="499">
        <v>112202</v>
      </c>
      <c r="E322" s="500" t="s">
        <v>2174</v>
      </c>
      <c r="F322" s="501" t="s">
        <v>796</v>
      </c>
      <c r="G322" s="500" t="s">
        <v>2174</v>
      </c>
      <c r="H322" s="265" t="s">
        <v>2277</v>
      </c>
      <c r="I322" s="265"/>
      <c r="J322" s="264">
        <v>23779</v>
      </c>
      <c r="K322" s="267"/>
      <c r="L322" s="264"/>
      <c r="P322" s="266" t="s">
        <v>119</v>
      </c>
      <c r="S322" s="267"/>
      <c r="T322" s="267"/>
      <c r="U322" s="327"/>
    </row>
    <row r="323" spans="1:21">
      <c r="A323" s="327">
        <v>2515</v>
      </c>
      <c r="B323" s="327">
        <v>341245</v>
      </c>
      <c r="C323" s="327">
        <v>97</v>
      </c>
      <c r="D323" s="499">
        <v>112202</v>
      </c>
      <c r="E323" s="500" t="s">
        <v>2174</v>
      </c>
      <c r="F323" s="501" t="s">
        <v>796</v>
      </c>
      <c r="G323" s="500" t="s">
        <v>2174</v>
      </c>
      <c r="H323" s="265" t="s">
        <v>2277</v>
      </c>
      <c r="I323" s="523"/>
      <c r="J323" s="523">
        <v>7081</v>
      </c>
      <c r="P323" s="266" t="s">
        <v>119</v>
      </c>
      <c r="S323" s="267"/>
      <c r="T323" s="267"/>
      <c r="U323" s="327"/>
    </row>
    <row r="324" spans="1:21">
      <c r="A324" s="421">
        <v>2525</v>
      </c>
      <c r="B324" s="421">
        <v>342010</v>
      </c>
      <c r="C324" s="421">
        <v>91</v>
      </c>
      <c r="D324" s="499">
        <v>627300</v>
      </c>
      <c r="E324" s="500" t="s">
        <v>2174</v>
      </c>
      <c r="F324" s="501" t="s">
        <v>796</v>
      </c>
      <c r="G324" s="500" t="s">
        <v>2174</v>
      </c>
      <c r="H324" s="265" t="s">
        <v>2277</v>
      </c>
      <c r="I324" s="265">
        <v>1124</v>
      </c>
      <c r="J324" s="264"/>
      <c r="K324" s="267"/>
      <c r="L324" s="264"/>
      <c r="P324" s="266" t="s">
        <v>119</v>
      </c>
      <c r="S324" s="267"/>
      <c r="T324" s="267"/>
      <c r="U324" s="327"/>
    </row>
    <row r="325" spans="1:21">
      <c r="A325" s="421">
        <v>2525</v>
      </c>
      <c r="B325" s="421">
        <v>342010</v>
      </c>
      <c r="C325" s="421">
        <v>91</v>
      </c>
      <c r="D325" s="499">
        <v>112202</v>
      </c>
      <c r="E325" s="500" t="s">
        <v>2174</v>
      </c>
      <c r="F325" s="501" t="s">
        <v>796</v>
      </c>
      <c r="G325" s="500" t="s">
        <v>2174</v>
      </c>
      <c r="H325" s="265" t="s">
        <v>2277</v>
      </c>
      <c r="I325" s="264"/>
      <c r="J325" s="264">
        <v>1124</v>
      </c>
      <c r="P325" s="266" t="s">
        <v>119</v>
      </c>
      <c r="S325" s="267"/>
      <c r="T325" s="267"/>
      <c r="U325" s="327"/>
    </row>
    <row r="326" spans="1:21">
      <c r="A326" s="327">
        <v>2525</v>
      </c>
      <c r="B326" s="327">
        <v>342200</v>
      </c>
      <c r="C326" s="327">
        <v>91</v>
      </c>
      <c r="D326" s="499">
        <v>627300</v>
      </c>
      <c r="E326" s="500" t="s">
        <v>2174</v>
      </c>
      <c r="F326" s="501" t="s">
        <v>796</v>
      </c>
      <c r="G326" s="500" t="s">
        <v>2174</v>
      </c>
      <c r="H326" s="265" t="s">
        <v>2277</v>
      </c>
      <c r="I326" s="265">
        <v>316</v>
      </c>
      <c r="J326" s="265"/>
      <c r="P326" s="266" t="s">
        <v>119</v>
      </c>
      <c r="S326" s="267"/>
      <c r="T326" s="267"/>
      <c r="U326" s="327"/>
    </row>
    <row r="327" spans="1:21">
      <c r="A327" s="327">
        <v>2525</v>
      </c>
      <c r="B327" s="327">
        <v>342325</v>
      </c>
      <c r="C327" s="327">
        <v>97</v>
      </c>
      <c r="D327" s="499">
        <v>112202</v>
      </c>
      <c r="E327" s="500" t="s">
        <v>2174</v>
      </c>
      <c r="F327" s="501" t="s">
        <v>796</v>
      </c>
      <c r="G327" s="500" t="s">
        <v>2174</v>
      </c>
      <c r="H327" s="265" t="s">
        <v>2277</v>
      </c>
      <c r="I327" s="265"/>
      <c r="J327" s="265">
        <v>316</v>
      </c>
      <c r="P327" s="266" t="s">
        <v>119</v>
      </c>
      <c r="S327" s="267"/>
      <c r="T327" s="267"/>
      <c r="U327" s="327"/>
    </row>
    <row r="328" spans="1:21">
      <c r="A328" s="421">
        <v>2535</v>
      </c>
      <c r="B328" s="421">
        <v>343010</v>
      </c>
      <c r="C328" s="421">
        <v>15</v>
      </c>
      <c r="D328" s="499">
        <v>627300</v>
      </c>
      <c r="E328" s="505" t="s">
        <v>2174</v>
      </c>
      <c r="F328" s="506" t="s">
        <v>796</v>
      </c>
      <c r="G328" s="505" t="s">
        <v>2174</v>
      </c>
      <c r="H328" s="265" t="s">
        <v>2277</v>
      </c>
      <c r="I328" s="265">
        <v>442</v>
      </c>
      <c r="J328" s="265"/>
      <c r="P328" s="266" t="s">
        <v>119</v>
      </c>
      <c r="S328" s="267"/>
      <c r="T328" s="267"/>
      <c r="U328" s="327"/>
    </row>
    <row r="329" spans="1:21">
      <c r="A329" s="327">
        <v>2535</v>
      </c>
      <c r="B329" s="327">
        <v>343010</v>
      </c>
      <c r="C329" s="327">
        <v>15</v>
      </c>
      <c r="D329" s="499">
        <v>112202</v>
      </c>
      <c r="E329" s="500" t="s">
        <v>2174</v>
      </c>
      <c r="F329" s="501" t="s">
        <v>796</v>
      </c>
      <c r="G329" s="500" t="s">
        <v>2174</v>
      </c>
      <c r="H329" s="265" t="s">
        <v>2277</v>
      </c>
      <c r="I329" s="265"/>
      <c r="J329" s="264">
        <v>442</v>
      </c>
      <c r="K329" s="267"/>
      <c r="L329" s="264"/>
      <c r="P329" s="266" t="s">
        <v>119</v>
      </c>
      <c r="S329" s="267"/>
      <c r="T329" s="267"/>
      <c r="U329" s="327"/>
    </row>
    <row r="330" spans="1:21">
      <c r="A330" s="421">
        <v>2310</v>
      </c>
      <c r="B330" s="421">
        <v>350020</v>
      </c>
      <c r="C330" s="421">
        <v>91</v>
      </c>
      <c r="D330" s="499">
        <v>627300</v>
      </c>
      <c r="E330" s="500" t="s">
        <v>2174</v>
      </c>
      <c r="F330" s="501" t="s">
        <v>796</v>
      </c>
      <c r="G330" s="500" t="s">
        <v>2174</v>
      </c>
      <c r="H330" s="265" t="s">
        <v>2277</v>
      </c>
      <c r="I330" s="264">
        <v>7788</v>
      </c>
      <c r="J330" s="264"/>
      <c r="K330" s="264"/>
      <c r="L330" s="267"/>
      <c r="P330" s="266" t="s">
        <v>119</v>
      </c>
      <c r="S330" s="267"/>
      <c r="T330" s="267"/>
      <c r="U330" s="327"/>
    </row>
    <row r="331" spans="1:21" s="267" customFormat="1">
      <c r="A331" s="327">
        <v>2310</v>
      </c>
      <c r="B331" s="327">
        <v>350270</v>
      </c>
      <c r="C331" s="327">
        <v>91</v>
      </c>
      <c r="D331" s="499">
        <v>627300</v>
      </c>
      <c r="E331" s="500" t="s">
        <v>2174</v>
      </c>
      <c r="F331" s="501" t="s">
        <v>796</v>
      </c>
      <c r="G331" s="500" t="s">
        <v>2174</v>
      </c>
      <c r="H331" s="265" t="s">
        <v>2277</v>
      </c>
      <c r="I331" s="267">
        <v>5792</v>
      </c>
      <c r="J331" s="264"/>
      <c r="K331" s="264"/>
      <c r="M331" s="271"/>
      <c r="N331" s="271"/>
      <c r="P331" s="266" t="s">
        <v>119</v>
      </c>
      <c r="U331" s="609"/>
    </row>
    <row r="332" spans="1:21">
      <c r="A332" s="421">
        <v>2310</v>
      </c>
      <c r="B332" s="421">
        <v>350735</v>
      </c>
      <c r="C332" s="421">
        <v>10</v>
      </c>
      <c r="D332" s="499">
        <v>627300</v>
      </c>
      <c r="E332" s="505" t="s">
        <v>2174</v>
      </c>
      <c r="F332" s="506" t="s">
        <v>796</v>
      </c>
      <c r="G332" s="505" t="s">
        <v>2174</v>
      </c>
      <c r="H332" s="265" t="s">
        <v>2277</v>
      </c>
      <c r="I332" s="264">
        <v>165</v>
      </c>
      <c r="J332" s="264"/>
      <c r="K332" s="264"/>
      <c r="L332" s="267"/>
      <c r="P332" s="266" t="s">
        <v>119</v>
      </c>
      <c r="S332" s="267"/>
      <c r="T332" s="267"/>
      <c r="U332" s="327"/>
    </row>
    <row r="333" spans="1:21">
      <c r="A333" s="421">
        <v>2310</v>
      </c>
      <c r="B333" s="421">
        <v>350735</v>
      </c>
      <c r="C333" s="421">
        <v>10</v>
      </c>
      <c r="D333" s="499">
        <v>112202</v>
      </c>
      <c r="E333" s="500" t="s">
        <v>2174</v>
      </c>
      <c r="F333" s="501" t="s">
        <v>796</v>
      </c>
      <c r="G333" s="500" t="s">
        <v>2174</v>
      </c>
      <c r="H333" s="265" t="s">
        <v>2277</v>
      </c>
      <c r="I333" s="265"/>
      <c r="J333" s="264">
        <v>165</v>
      </c>
      <c r="K333" s="267"/>
      <c r="L333" s="264"/>
      <c r="P333" s="266" t="s">
        <v>119</v>
      </c>
      <c r="S333" s="267"/>
      <c r="T333" s="267"/>
      <c r="U333" s="327"/>
    </row>
    <row r="334" spans="1:21">
      <c r="A334" s="421">
        <v>2310</v>
      </c>
      <c r="B334" s="421">
        <v>350745</v>
      </c>
      <c r="C334" s="421">
        <v>91</v>
      </c>
      <c r="D334" s="499">
        <v>627300</v>
      </c>
      <c r="E334" s="500" t="s">
        <v>2174</v>
      </c>
      <c r="F334" s="501" t="s">
        <v>796</v>
      </c>
      <c r="G334" s="500" t="s">
        <v>2174</v>
      </c>
      <c r="H334" s="265" t="s">
        <v>2277</v>
      </c>
      <c r="I334" s="267">
        <v>2324</v>
      </c>
      <c r="J334" s="264"/>
      <c r="K334" s="264"/>
      <c r="L334" s="267"/>
      <c r="P334" s="266" t="s">
        <v>119</v>
      </c>
      <c r="S334" s="267"/>
      <c r="T334" s="267"/>
      <c r="U334" s="327"/>
    </row>
    <row r="335" spans="1:21">
      <c r="A335" s="421">
        <v>2310</v>
      </c>
      <c r="B335" s="421">
        <v>350845</v>
      </c>
      <c r="C335" s="421">
        <v>97</v>
      </c>
      <c r="D335" s="499">
        <v>112202</v>
      </c>
      <c r="E335" s="505" t="s">
        <v>2174</v>
      </c>
      <c r="F335" s="506" t="s">
        <v>796</v>
      </c>
      <c r="G335" s="505" t="s">
        <v>2174</v>
      </c>
      <c r="H335" s="265" t="s">
        <v>2277</v>
      </c>
      <c r="I335" s="264"/>
      <c r="J335" s="264">
        <v>7788</v>
      </c>
      <c r="K335" s="264"/>
      <c r="L335" s="267"/>
      <c r="P335" s="266" t="s">
        <v>119</v>
      </c>
      <c r="S335" s="267"/>
      <c r="T335" s="267"/>
      <c r="U335" s="327"/>
    </row>
    <row r="336" spans="1:21">
      <c r="A336" s="421">
        <v>2310</v>
      </c>
      <c r="B336" s="421">
        <v>350850</v>
      </c>
      <c r="C336" s="421">
        <v>97</v>
      </c>
      <c r="D336" s="499">
        <v>112202</v>
      </c>
      <c r="E336" s="500" t="s">
        <v>2174</v>
      </c>
      <c r="F336" s="501" t="s">
        <v>796</v>
      </c>
      <c r="G336" s="500" t="s">
        <v>2174</v>
      </c>
      <c r="H336" s="265" t="s">
        <v>2277</v>
      </c>
      <c r="I336" s="264"/>
      <c r="J336" s="264">
        <v>5792</v>
      </c>
      <c r="K336" s="264"/>
      <c r="L336" s="267"/>
      <c r="P336" s="266" t="s">
        <v>119</v>
      </c>
      <c r="S336" s="267"/>
      <c r="T336" s="267"/>
      <c r="U336" s="327"/>
    </row>
    <row r="337" spans="1:21">
      <c r="A337" s="327">
        <v>2310</v>
      </c>
      <c r="B337" s="327">
        <v>350855</v>
      </c>
      <c r="C337" s="327">
        <v>97</v>
      </c>
      <c r="D337" s="499">
        <v>112202</v>
      </c>
      <c r="E337" s="500" t="s">
        <v>2174</v>
      </c>
      <c r="F337" s="501" t="s">
        <v>796</v>
      </c>
      <c r="G337" s="500" t="s">
        <v>2174</v>
      </c>
      <c r="H337" s="265" t="s">
        <v>2277</v>
      </c>
      <c r="I337" s="267"/>
      <c r="J337" s="264">
        <v>2324</v>
      </c>
      <c r="K337" s="264"/>
      <c r="L337" s="267"/>
      <c r="P337" s="266" t="s">
        <v>119</v>
      </c>
      <c r="S337" s="267"/>
      <c r="T337" s="267"/>
      <c r="U337" s="327"/>
    </row>
    <row r="338" spans="1:21">
      <c r="A338" s="421">
        <v>2600</v>
      </c>
      <c r="B338" s="421">
        <v>360005</v>
      </c>
      <c r="C338" s="421">
        <v>10</v>
      </c>
      <c r="D338" s="499">
        <v>627300</v>
      </c>
      <c r="E338" s="500" t="s">
        <v>2174</v>
      </c>
      <c r="F338" s="501" t="s">
        <v>796</v>
      </c>
      <c r="G338" s="500" t="s">
        <v>2174</v>
      </c>
      <c r="H338" s="265" t="s">
        <v>2277</v>
      </c>
      <c r="I338" s="267">
        <v>864</v>
      </c>
      <c r="J338" s="264"/>
      <c r="K338" s="264"/>
      <c r="L338" s="267"/>
      <c r="P338" s="266" t="s">
        <v>119</v>
      </c>
      <c r="S338" s="267"/>
      <c r="T338" s="267"/>
      <c r="U338" s="327"/>
    </row>
    <row r="339" spans="1:21">
      <c r="A339" s="421">
        <v>2600</v>
      </c>
      <c r="B339" s="421">
        <v>360005</v>
      </c>
      <c r="C339" s="421">
        <v>10</v>
      </c>
      <c r="D339" s="499">
        <v>112202</v>
      </c>
      <c r="E339" s="500" t="s">
        <v>2174</v>
      </c>
      <c r="F339" s="501" t="s">
        <v>796</v>
      </c>
      <c r="G339" s="500" t="s">
        <v>2174</v>
      </c>
      <c r="H339" s="265" t="s">
        <v>2277</v>
      </c>
      <c r="I339" s="267"/>
      <c r="J339" s="264">
        <v>864</v>
      </c>
      <c r="K339" s="264"/>
      <c r="L339" s="267"/>
      <c r="P339" s="266" t="s">
        <v>119</v>
      </c>
      <c r="S339" s="267"/>
      <c r="T339" s="267"/>
      <c r="U339" s="327"/>
    </row>
    <row r="340" spans="1:21">
      <c r="A340" s="421">
        <v>2620</v>
      </c>
      <c r="B340" s="421">
        <v>361015</v>
      </c>
      <c r="C340" s="421">
        <v>10</v>
      </c>
      <c r="D340" s="499">
        <v>112202</v>
      </c>
      <c r="E340" s="500" t="s">
        <v>2174</v>
      </c>
      <c r="F340" s="501" t="s">
        <v>796</v>
      </c>
      <c r="G340" s="500" t="s">
        <v>2174</v>
      </c>
      <c r="H340" s="265" t="s">
        <v>2277</v>
      </c>
      <c r="I340" s="264">
        <v>391</v>
      </c>
      <c r="J340" s="264"/>
      <c r="K340" s="264"/>
      <c r="L340" s="264"/>
      <c r="P340" s="266" t="s">
        <v>119</v>
      </c>
      <c r="S340" s="267"/>
      <c r="T340" s="267"/>
      <c r="U340" s="327"/>
    </row>
    <row r="341" spans="1:21">
      <c r="A341" s="327">
        <v>2620</v>
      </c>
      <c r="B341" s="327">
        <v>361015</v>
      </c>
      <c r="C341" s="327">
        <v>10</v>
      </c>
      <c r="D341" s="499">
        <v>627300</v>
      </c>
      <c r="E341" s="500" t="s">
        <v>2174</v>
      </c>
      <c r="F341" s="501" t="s">
        <v>796</v>
      </c>
      <c r="G341" s="500" t="s">
        <v>2174</v>
      </c>
      <c r="H341" s="265" t="s">
        <v>2277</v>
      </c>
      <c r="I341" s="265"/>
      <c r="J341" s="265">
        <v>391</v>
      </c>
      <c r="P341" s="266" t="s">
        <v>119</v>
      </c>
      <c r="S341" s="267"/>
      <c r="T341" s="267"/>
      <c r="U341" s="327"/>
    </row>
    <row r="342" spans="1:21">
      <c r="A342" s="327">
        <v>2620</v>
      </c>
      <c r="B342" s="327">
        <v>361020</v>
      </c>
      <c r="C342" s="327">
        <v>10</v>
      </c>
      <c r="D342" s="499">
        <v>627300</v>
      </c>
      <c r="E342" s="500" t="s">
        <v>2174</v>
      </c>
      <c r="F342" s="501" t="s">
        <v>796</v>
      </c>
      <c r="G342" s="500" t="s">
        <v>2174</v>
      </c>
      <c r="H342" s="265" t="s">
        <v>2277</v>
      </c>
      <c r="I342" s="264"/>
      <c r="J342" s="264">
        <v>7321</v>
      </c>
      <c r="P342" s="266" t="s">
        <v>119</v>
      </c>
      <c r="S342" s="267"/>
      <c r="T342" s="267"/>
      <c r="U342" s="327"/>
    </row>
    <row r="343" spans="1:21">
      <c r="A343" s="421">
        <v>2620</v>
      </c>
      <c r="B343" s="421">
        <v>361035</v>
      </c>
      <c r="C343" s="421">
        <v>10</v>
      </c>
      <c r="D343" s="499">
        <v>627300</v>
      </c>
      <c r="E343" s="500" t="s">
        <v>2174</v>
      </c>
      <c r="F343" s="501" t="s">
        <v>796</v>
      </c>
      <c r="G343" s="500" t="s">
        <v>2174</v>
      </c>
      <c r="H343" s="265" t="s">
        <v>2277</v>
      </c>
      <c r="I343" s="265">
        <v>30</v>
      </c>
      <c r="J343" s="264"/>
      <c r="K343" s="264"/>
      <c r="L343" s="264"/>
      <c r="P343" s="266" t="s">
        <v>119</v>
      </c>
      <c r="S343" s="267"/>
      <c r="T343" s="267"/>
      <c r="U343" s="327"/>
    </row>
    <row r="344" spans="1:21">
      <c r="A344" s="327">
        <v>2620</v>
      </c>
      <c r="B344" s="327">
        <v>361035</v>
      </c>
      <c r="C344" s="327">
        <v>10</v>
      </c>
      <c r="D344" s="499">
        <v>112202</v>
      </c>
      <c r="E344" s="500" t="s">
        <v>2174</v>
      </c>
      <c r="F344" s="501" t="s">
        <v>796</v>
      </c>
      <c r="G344" s="500" t="s">
        <v>2174</v>
      </c>
      <c r="H344" s="265" t="s">
        <v>2277</v>
      </c>
      <c r="I344" s="265"/>
      <c r="J344" s="264">
        <v>30</v>
      </c>
      <c r="K344" s="267"/>
      <c r="L344" s="264"/>
      <c r="P344" s="266" t="s">
        <v>119</v>
      </c>
      <c r="S344" s="267"/>
      <c r="T344" s="267"/>
      <c r="U344" s="327"/>
    </row>
    <row r="345" spans="1:21">
      <c r="A345" s="421">
        <v>2620</v>
      </c>
      <c r="B345" s="421">
        <v>361040</v>
      </c>
      <c r="C345" s="421">
        <v>10</v>
      </c>
      <c r="D345" s="499">
        <v>627300</v>
      </c>
      <c r="E345" s="505" t="s">
        <v>2174</v>
      </c>
      <c r="F345" s="506" t="s">
        <v>796</v>
      </c>
      <c r="G345" s="505" t="s">
        <v>2174</v>
      </c>
      <c r="H345" s="265" t="s">
        <v>2277</v>
      </c>
      <c r="I345" s="265"/>
      <c r="J345" s="264">
        <v>4718</v>
      </c>
      <c r="K345" s="267"/>
      <c r="L345" s="264"/>
      <c r="P345" s="266" t="s">
        <v>119</v>
      </c>
      <c r="S345" s="267"/>
      <c r="T345" s="267"/>
      <c r="U345" s="327"/>
    </row>
    <row r="346" spans="1:21">
      <c r="A346" s="327">
        <v>2620</v>
      </c>
      <c r="B346" s="327">
        <v>361090</v>
      </c>
      <c r="C346" s="327">
        <v>97</v>
      </c>
      <c r="D346" s="499">
        <v>112202</v>
      </c>
      <c r="E346" s="500" t="s">
        <v>2174</v>
      </c>
      <c r="F346" s="501" t="s">
        <v>796</v>
      </c>
      <c r="G346" s="500" t="s">
        <v>2174</v>
      </c>
      <c r="H346" s="265" t="s">
        <v>2277</v>
      </c>
      <c r="I346" s="265">
        <v>7321</v>
      </c>
      <c r="J346" s="264"/>
      <c r="K346" s="267"/>
      <c r="L346" s="264"/>
      <c r="P346" s="266" t="s">
        <v>119</v>
      </c>
      <c r="S346" s="267"/>
      <c r="T346" s="267"/>
      <c r="U346" s="327"/>
    </row>
    <row r="347" spans="1:21">
      <c r="A347" s="327">
        <v>2620</v>
      </c>
      <c r="B347" s="327">
        <v>361095</v>
      </c>
      <c r="C347" s="327">
        <v>97</v>
      </c>
      <c r="D347" s="499">
        <v>112202</v>
      </c>
      <c r="E347" s="500" t="s">
        <v>2174</v>
      </c>
      <c r="F347" s="501" t="s">
        <v>796</v>
      </c>
      <c r="G347" s="500" t="s">
        <v>2174</v>
      </c>
      <c r="H347" s="265" t="s">
        <v>2277</v>
      </c>
      <c r="I347" s="265">
        <v>4718</v>
      </c>
      <c r="J347" s="264"/>
      <c r="K347" s="267"/>
      <c r="L347" s="264"/>
      <c r="P347" s="266" t="s">
        <v>119</v>
      </c>
      <c r="S347" s="267"/>
      <c r="T347" s="267"/>
      <c r="U347" s="327"/>
    </row>
    <row r="348" spans="1:21">
      <c r="A348" s="421">
        <v>2700</v>
      </c>
      <c r="B348" s="421">
        <v>370015</v>
      </c>
      <c r="C348" s="421">
        <v>91</v>
      </c>
      <c r="D348" s="499">
        <v>627300</v>
      </c>
      <c r="E348" s="505" t="s">
        <v>2174</v>
      </c>
      <c r="F348" s="506" t="s">
        <v>796</v>
      </c>
      <c r="G348" s="505" t="s">
        <v>2174</v>
      </c>
      <c r="H348" s="265" t="s">
        <v>2277</v>
      </c>
      <c r="I348" s="265">
        <v>1681</v>
      </c>
      <c r="J348" s="264"/>
      <c r="K348" s="267"/>
      <c r="L348" s="264"/>
      <c r="P348" s="266" t="s">
        <v>119</v>
      </c>
      <c r="S348" s="267"/>
      <c r="T348" s="267"/>
      <c r="U348" s="327"/>
    </row>
    <row r="349" spans="1:21">
      <c r="A349" s="421">
        <v>2700</v>
      </c>
      <c r="B349" s="421">
        <v>370195</v>
      </c>
      <c r="C349" s="421">
        <v>91</v>
      </c>
      <c r="D349" s="499">
        <v>627300</v>
      </c>
      <c r="E349" s="505" t="s">
        <v>2174</v>
      </c>
      <c r="F349" s="506" t="s">
        <v>796</v>
      </c>
      <c r="G349" s="505" t="s">
        <v>2174</v>
      </c>
      <c r="H349" s="265" t="s">
        <v>2277</v>
      </c>
      <c r="I349" s="265">
        <v>1890</v>
      </c>
      <c r="J349" s="264"/>
      <c r="K349" s="267"/>
      <c r="L349" s="264"/>
      <c r="P349" s="266" t="s">
        <v>119</v>
      </c>
      <c r="S349" s="267"/>
      <c r="T349" s="267"/>
      <c r="U349" s="327"/>
    </row>
    <row r="350" spans="1:21">
      <c r="A350" s="327">
        <v>2700</v>
      </c>
      <c r="B350" s="327">
        <v>370210</v>
      </c>
      <c r="C350" s="327">
        <v>97</v>
      </c>
      <c r="D350" s="499">
        <v>112202</v>
      </c>
      <c r="E350" s="500" t="s">
        <v>2174</v>
      </c>
      <c r="F350" s="501" t="s">
        <v>796</v>
      </c>
      <c r="G350" s="500" t="s">
        <v>2174</v>
      </c>
      <c r="H350" s="265" t="s">
        <v>2277</v>
      </c>
      <c r="I350" s="265"/>
      <c r="J350" s="264">
        <v>1681</v>
      </c>
      <c r="K350" s="267"/>
      <c r="L350" s="264"/>
      <c r="P350" s="266" t="s">
        <v>119</v>
      </c>
    </row>
    <row r="351" spans="1:21">
      <c r="A351" s="327">
        <v>2700</v>
      </c>
      <c r="B351" s="327">
        <v>370215</v>
      </c>
      <c r="C351" s="327">
        <v>97</v>
      </c>
      <c r="D351" s="499">
        <v>112202</v>
      </c>
      <c r="E351" s="500" t="s">
        <v>2174</v>
      </c>
      <c r="F351" s="501" t="s">
        <v>796</v>
      </c>
      <c r="G351" s="500" t="s">
        <v>2174</v>
      </c>
      <c r="H351" s="265" t="s">
        <v>2277</v>
      </c>
      <c r="I351" s="265"/>
      <c r="J351" s="264">
        <v>1890</v>
      </c>
      <c r="K351" s="264"/>
      <c r="L351" s="264"/>
      <c r="P351" s="266" t="s">
        <v>119</v>
      </c>
    </row>
    <row r="353" spans="9:10" ht="13.5" thickBot="1">
      <c r="I353" s="624">
        <f>SUM(I186:I352)</f>
        <v>160300.89852499997</v>
      </c>
      <c r="J353" s="624">
        <f>SUM(J186:J352)</f>
        <v>160300.89852499997</v>
      </c>
    </row>
  </sheetData>
  <sortState xmlns:xlrd2="http://schemas.microsoft.com/office/spreadsheetml/2017/richdata2" ref="A186:P351">
    <sortCondition ref="B186:B351"/>
  </sortState>
  <mergeCells count="1">
    <mergeCell ref="B7:H7"/>
  </mergeCells>
  <pageMargins left="0.7" right="0.7" top="0.75" bottom="0.75" header="0.3" footer="0.3"/>
  <pageSetup scale="95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M18"/>
  <sheetViews>
    <sheetView workbookViewId="0">
      <selection activeCell="G29" sqref="G29"/>
    </sheetView>
  </sheetViews>
  <sheetFormatPr defaultColWidth="8" defaultRowHeight="13"/>
  <cols>
    <col min="1" max="1" width="39.81640625" style="148" customWidth="1"/>
    <col min="2" max="2" width="15" style="148" bestFit="1" customWidth="1"/>
    <col min="3" max="3" width="10.453125" style="148" bestFit="1" customWidth="1"/>
    <col min="4" max="4" width="14.26953125" style="148" bestFit="1" customWidth="1"/>
    <col min="5" max="6" width="15.26953125" style="148" bestFit="1" customWidth="1"/>
    <col min="7" max="7" width="16.26953125" style="148" bestFit="1" customWidth="1"/>
    <col min="8" max="8" width="14.81640625" style="148" bestFit="1" customWidth="1"/>
    <col min="9" max="9" width="11.7265625" style="148" customWidth="1"/>
    <col min="10" max="10" width="12.1796875" style="148" customWidth="1"/>
    <col min="11" max="11" width="10.54296875" style="148" bestFit="1" customWidth="1"/>
    <col min="12" max="12" width="6.81640625" style="148" customWidth="1"/>
    <col min="13" max="13" width="82.7265625" style="148" bestFit="1" customWidth="1"/>
    <col min="14" max="255" width="6.81640625" style="148" customWidth="1"/>
    <col min="256" max="16384" width="8" style="148"/>
  </cols>
  <sheetData>
    <row r="1" spans="1:13">
      <c r="A1" s="580" t="s">
        <v>2309</v>
      </c>
    </row>
    <row r="2" spans="1:13">
      <c r="A2" s="580" t="s">
        <v>0</v>
      </c>
    </row>
    <row r="3" spans="1:13">
      <c r="A3" s="580"/>
    </row>
    <row r="4" spans="1:13">
      <c r="A4" s="580" t="s">
        <v>2341</v>
      </c>
      <c r="B4" s="581"/>
      <c r="C4" s="582"/>
    </row>
    <row r="5" spans="1:13">
      <c r="B5" s="581"/>
      <c r="C5" s="582"/>
    </row>
    <row r="6" spans="1:13" s="584" customFormat="1" ht="26">
      <c r="A6" s="583" t="s">
        <v>209</v>
      </c>
      <c r="B6" s="583" t="s">
        <v>210</v>
      </c>
      <c r="C6" s="583" t="s">
        <v>211</v>
      </c>
      <c r="D6" s="583" t="s">
        <v>212</v>
      </c>
      <c r="E6" s="583" t="s">
        <v>213</v>
      </c>
      <c r="F6" s="583" t="s">
        <v>214</v>
      </c>
      <c r="G6" s="583" t="s">
        <v>215</v>
      </c>
      <c r="H6" s="583" t="s">
        <v>216</v>
      </c>
      <c r="I6" s="583" t="s">
        <v>217</v>
      </c>
      <c r="J6" s="583" t="s">
        <v>218</v>
      </c>
      <c r="K6" s="583" t="s">
        <v>219</v>
      </c>
    </row>
    <row r="7" spans="1:13">
      <c r="A7" s="148" t="s">
        <v>249</v>
      </c>
      <c r="B7" s="603">
        <v>1824.74</v>
      </c>
      <c r="C7" s="603">
        <v>1289.04</v>
      </c>
      <c r="D7" s="603">
        <v>1190.5300000000002</v>
      </c>
      <c r="E7" s="603">
        <v>328.98</v>
      </c>
      <c r="F7" s="603">
        <v>218.4</v>
      </c>
      <c r="G7" s="603">
        <v>86.830000000000013</v>
      </c>
      <c r="H7" s="603">
        <v>0</v>
      </c>
      <c r="I7" s="604"/>
      <c r="J7" s="604"/>
      <c r="K7" s="603">
        <v>9566.32</v>
      </c>
      <c r="L7" s="574" t="s">
        <v>2304</v>
      </c>
      <c r="M7" s="148" t="s">
        <v>2306</v>
      </c>
    </row>
    <row r="8" spans="1:13">
      <c r="A8" s="148" t="s">
        <v>248</v>
      </c>
      <c r="B8" s="554">
        <v>15193.830000000024</v>
      </c>
      <c r="C8" s="554">
        <v>2717.4400000000005</v>
      </c>
      <c r="D8" s="554">
        <v>13009.630000000025</v>
      </c>
      <c r="E8" s="554">
        <v>1072.3900000000003</v>
      </c>
      <c r="F8" s="554">
        <v>379.45000000000005</v>
      </c>
      <c r="G8" s="554">
        <v>403.47999999999996</v>
      </c>
      <c r="H8" s="554">
        <v>328.88</v>
      </c>
      <c r="I8" s="555"/>
      <c r="J8" s="555"/>
      <c r="K8" s="554">
        <v>6180.15</v>
      </c>
      <c r="L8" s="574" t="s">
        <v>2304</v>
      </c>
      <c r="M8" s="148" t="s">
        <v>2305</v>
      </c>
    </row>
    <row r="10" spans="1:13" ht="13.5" thickBot="1">
      <c r="A10" s="148" t="s">
        <v>100</v>
      </c>
      <c r="B10" s="585">
        <f>SUM(B7:B9)</f>
        <v>17018.570000000025</v>
      </c>
      <c r="C10" s="585">
        <f t="shared" ref="C10:K10" si="0">SUM(C7:C9)</f>
        <v>4006.4800000000005</v>
      </c>
      <c r="D10" s="585">
        <f t="shared" si="0"/>
        <v>14200.160000000025</v>
      </c>
      <c r="E10" s="585">
        <f t="shared" si="0"/>
        <v>1401.3700000000003</v>
      </c>
      <c r="F10" s="585">
        <f t="shared" si="0"/>
        <v>597.85</v>
      </c>
      <c r="G10" s="585">
        <f t="shared" si="0"/>
        <v>490.30999999999995</v>
      </c>
      <c r="H10" s="585">
        <f t="shared" si="0"/>
        <v>328.88</v>
      </c>
      <c r="I10" s="585">
        <f t="shared" si="0"/>
        <v>0</v>
      </c>
      <c r="J10" s="585">
        <f t="shared" si="0"/>
        <v>0</v>
      </c>
      <c r="K10" s="585">
        <f t="shared" si="0"/>
        <v>15746.47</v>
      </c>
    </row>
    <row r="12" spans="1:13">
      <c r="B12" s="586"/>
      <c r="C12" s="586"/>
      <c r="D12" s="586"/>
      <c r="E12" s="586"/>
      <c r="F12" s="586"/>
      <c r="G12" s="586"/>
      <c r="H12" s="586"/>
    </row>
    <row r="13" spans="1:13">
      <c r="A13" s="587"/>
      <c r="B13" s="588"/>
      <c r="C13" s="588"/>
      <c r="D13" s="588">
        <v>2.4999999999999467E-3</v>
      </c>
      <c r="E13" s="588">
        <v>5.0000000000000044E-3</v>
      </c>
      <c r="F13" s="588">
        <v>1.0000000000000009E-2</v>
      </c>
      <c r="G13" s="588">
        <v>0.19999999999999996</v>
      </c>
      <c r="H13" s="588">
        <v>0.85</v>
      </c>
      <c r="I13" s="587"/>
      <c r="J13" s="587" t="s">
        <v>223</v>
      </c>
      <c r="K13" s="587"/>
    </row>
    <row r="14" spans="1:13">
      <c r="A14" s="587" t="s">
        <v>222</v>
      </c>
      <c r="B14" s="589"/>
      <c r="C14" s="589"/>
      <c r="D14" s="589" t="s">
        <v>3</v>
      </c>
      <c r="E14" s="589" t="s">
        <v>4</v>
      </c>
      <c r="F14" s="589" t="s">
        <v>5</v>
      </c>
      <c r="G14" s="589" t="s">
        <v>6</v>
      </c>
      <c r="H14" s="589" t="s">
        <v>7</v>
      </c>
      <c r="I14" s="587"/>
      <c r="J14" s="587"/>
      <c r="K14" s="587"/>
    </row>
    <row r="15" spans="1:13">
      <c r="A15" s="587" t="s">
        <v>249</v>
      </c>
      <c r="B15" s="587"/>
      <c r="C15" s="587"/>
      <c r="D15" s="587"/>
      <c r="E15" s="587"/>
      <c r="F15" s="587"/>
      <c r="G15" s="587"/>
      <c r="H15" s="587"/>
      <c r="I15" s="587"/>
      <c r="J15" s="587"/>
      <c r="K15" s="587"/>
    </row>
    <row r="16" spans="1:13">
      <c r="A16" s="587" t="s">
        <v>248</v>
      </c>
      <c r="B16" s="587"/>
      <c r="C16" s="587"/>
      <c r="D16" s="590">
        <f>D7*D13</f>
        <v>2.976324999999937</v>
      </c>
      <c r="E16" s="590">
        <f>E7*E13</f>
        <v>1.6449000000000016</v>
      </c>
      <c r="F16" s="590">
        <f>F7*F13</f>
        <v>2.1840000000000019</v>
      </c>
      <c r="G16" s="590">
        <f>G7*G13</f>
        <v>17.366</v>
      </c>
      <c r="H16" s="590">
        <f>H7*H13</f>
        <v>0</v>
      </c>
      <c r="I16" s="587"/>
      <c r="J16" s="591">
        <f>SUM(D16:H16)</f>
        <v>24.171224999999939</v>
      </c>
      <c r="K16" s="587"/>
    </row>
    <row r="17" spans="1:11">
      <c r="A17" s="587"/>
      <c r="B17" s="587"/>
      <c r="C17" s="587"/>
      <c r="D17" s="590">
        <f>D8*D13</f>
        <v>32.524074999999371</v>
      </c>
      <c r="E17" s="590">
        <f>E8*E13</f>
        <v>5.3619500000000064</v>
      </c>
      <c r="F17" s="590">
        <f>F8*F13</f>
        <v>3.7945000000000038</v>
      </c>
      <c r="G17" s="590">
        <f>G8*G13</f>
        <v>80.69599999999997</v>
      </c>
      <c r="H17" s="590">
        <f>H8*H13</f>
        <v>279.548</v>
      </c>
      <c r="I17" s="587"/>
      <c r="J17" s="591">
        <f>SUM(D17:H17)</f>
        <v>401.92452499999933</v>
      </c>
      <c r="K17" s="587"/>
    </row>
    <row r="18" spans="1:11" ht="13.5" thickBot="1">
      <c r="A18" s="587"/>
      <c r="B18" s="587"/>
      <c r="C18" s="587"/>
      <c r="D18" s="587"/>
      <c r="E18" s="587"/>
      <c r="F18" s="587"/>
      <c r="G18" s="587"/>
      <c r="H18" s="587"/>
      <c r="I18" s="587"/>
      <c r="J18" s="592">
        <f>SUM(J16:J17)</f>
        <v>426.09574999999927</v>
      </c>
      <c r="K18" s="587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K97"/>
  <sheetViews>
    <sheetView topLeftCell="A67" zoomScale="90" zoomScaleNormal="90" workbookViewId="0">
      <selection activeCell="C73" sqref="C73"/>
    </sheetView>
  </sheetViews>
  <sheetFormatPr defaultColWidth="9.1796875" defaultRowHeight="14.5"/>
  <cols>
    <col min="1" max="1" width="9.1796875" style="208"/>
    <col min="2" max="2" width="12.54296875" style="208" bestFit="1" customWidth="1"/>
    <col min="3" max="3" width="8" style="210" bestFit="1" customWidth="1"/>
    <col min="4" max="4" width="32.26953125" style="210" bestFit="1" customWidth="1"/>
    <col min="5" max="5" width="22.26953125" style="213" bestFit="1" customWidth="1"/>
    <col min="6" max="6" width="2.54296875" style="208" customWidth="1"/>
    <col min="7" max="7" width="15.26953125" style="208" customWidth="1"/>
    <col min="8" max="8" width="101" style="208" bestFit="1" customWidth="1"/>
    <col min="9" max="9" width="9.1796875" style="208"/>
    <col min="10" max="10" width="15.7265625" style="242" bestFit="1" customWidth="1"/>
    <col min="11" max="11" width="13.54296875" style="623" bestFit="1" customWidth="1"/>
    <col min="12" max="16384" width="9.1796875" style="208"/>
  </cols>
  <sheetData>
    <row r="1" spans="1:11">
      <c r="A1" s="539" t="s">
        <v>684</v>
      </c>
      <c r="B1" s="539" t="s">
        <v>2172</v>
      </c>
      <c r="C1" s="248" t="s">
        <v>2302</v>
      </c>
      <c r="D1" s="229" t="s">
        <v>95</v>
      </c>
      <c r="E1" s="229" t="s">
        <v>96</v>
      </c>
      <c r="G1" s="519">
        <v>44742</v>
      </c>
      <c r="H1" s="287" t="s">
        <v>662</v>
      </c>
    </row>
    <row r="2" spans="1:11">
      <c r="A2" s="242">
        <v>2010</v>
      </c>
      <c r="B2" s="242">
        <v>211000</v>
      </c>
      <c r="C2" s="207">
        <v>101</v>
      </c>
      <c r="D2" s="210" t="s">
        <v>629</v>
      </c>
      <c r="E2" s="212">
        <v>1373275.5300000003</v>
      </c>
      <c r="F2" s="219"/>
      <c r="G2" s="536"/>
      <c r="H2" s="209" t="s">
        <v>686</v>
      </c>
      <c r="J2" s="623">
        <v>1324775.5300000003</v>
      </c>
      <c r="K2" s="623">
        <f>+E2-J2</f>
        <v>48500</v>
      </c>
    </row>
    <row r="3" spans="1:11">
      <c r="A3" s="242">
        <v>2020</v>
      </c>
      <c r="B3" s="242">
        <v>211005</v>
      </c>
      <c r="C3" s="207">
        <v>102</v>
      </c>
      <c r="D3" s="210" t="s">
        <v>629</v>
      </c>
      <c r="E3" s="212">
        <v>-380599.44999999995</v>
      </c>
      <c r="F3" s="219"/>
      <c r="G3" s="536"/>
      <c r="H3" s="209" t="s">
        <v>667</v>
      </c>
      <c r="J3" s="623">
        <v>-380599.44999999995</v>
      </c>
      <c r="K3" s="623">
        <f t="shared" ref="K3:K66" si="0">+E3-J3</f>
        <v>0</v>
      </c>
    </row>
    <row r="4" spans="1:11">
      <c r="A4" s="242">
        <v>2200</v>
      </c>
      <c r="B4" s="242">
        <v>310020</v>
      </c>
      <c r="C4" s="207">
        <v>110</v>
      </c>
      <c r="D4" s="210" t="s">
        <v>629</v>
      </c>
      <c r="E4" s="212">
        <v>4827.1100000003353</v>
      </c>
      <c r="F4" s="219"/>
      <c r="G4" s="536"/>
      <c r="H4" s="209"/>
      <c r="J4" s="623">
        <v>4827.1100000003353</v>
      </c>
      <c r="K4" s="623">
        <f t="shared" si="0"/>
        <v>0</v>
      </c>
    </row>
    <row r="5" spans="1:11">
      <c r="A5" s="242">
        <v>2200</v>
      </c>
      <c r="B5" s="242">
        <v>310040</v>
      </c>
      <c r="C5" s="207">
        <v>112</v>
      </c>
      <c r="D5" s="210" t="s">
        <v>629</v>
      </c>
      <c r="E5" s="212">
        <v>6114.25</v>
      </c>
      <c r="F5" s="219"/>
      <c r="G5" s="536"/>
      <c r="H5" s="209"/>
      <c r="J5" s="623">
        <v>6114.25</v>
      </c>
      <c r="K5" s="623">
        <f t="shared" si="0"/>
        <v>0</v>
      </c>
    </row>
    <row r="6" spans="1:11">
      <c r="A6" s="242">
        <v>2200</v>
      </c>
      <c r="B6" s="242">
        <v>310045</v>
      </c>
      <c r="C6" s="207">
        <v>113</v>
      </c>
      <c r="D6" s="210" t="s">
        <v>629</v>
      </c>
      <c r="E6" s="212">
        <v>28792.050000000047</v>
      </c>
      <c r="F6" s="219"/>
      <c r="G6" s="536"/>
      <c r="H6" s="209"/>
      <c r="J6" s="623">
        <v>28792.050000000047</v>
      </c>
      <c r="K6" s="623">
        <f t="shared" si="0"/>
        <v>0</v>
      </c>
    </row>
    <row r="7" spans="1:11">
      <c r="A7" s="242">
        <v>2200</v>
      </c>
      <c r="B7" s="242">
        <v>310050</v>
      </c>
      <c r="C7" s="207">
        <v>114</v>
      </c>
      <c r="D7" s="210" t="s">
        <v>629</v>
      </c>
      <c r="E7" s="212">
        <v>29890.089999999967</v>
      </c>
      <c r="F7" s="219"/>
      <c r="G7" s="536"/>
      <c r="H7" s="209"/>
      <c r="J7" s="623">
        <v>29890.089999999967</v>
      </c>
      <c r="K7" s="623">
        <f t="shared" si="0"/>
        <v>0</v>
      </c>
    </row>
    <row r="8" spans="1:11">
      <c r="A8" s="242">
        <v>2200</v>
      </c>
      <c r="B8" s="242">
        <v>310055</v>
      </c>
      <c r="C8" s="207">
        <v>117</v>
      </c>
      <c r="D8" s="210" t="s">
        <v>629</v>
      </c>
      <c r="E8" s="212">
        <v>26463.51999999996</v>
      </c>
      <c r="F8" s="219"/>
      <c r="G8" s="536"/>
      <c r="H8" s="209"/>
      <c r="J8" s="623">
        <v>26463.51999999996</v>
      </c>
      <c r="K8" s="623">
        <f t="shared" si="0"/>
        <v>0</v>
      </c>
    </row>
    <row r="9" spans="1:11">
      <c r="A9" s="242">
        <v>2200</v>
      </c>
      <c r="B9" s="242">
        <v>310090</v>
      </c>
      <c r="C9" s="207">
        <v>120</v>
      </c>
      <c r="D9" s="210" t="s">
        <v>629</v>
      </c>
      <c r="E9" s="212">
        <v>36934.15000000014</v>
      </c>
      <c r="F9" s="219"/>
      <c r="G9" s="536"/>
      <c r="H9" s="209"/>
      <c r="J9" s="623">
        <v>36934.15000000014</v>
      </c>
      <c r="K9" s="623">
        <f t="shared" si="0"/>
        <v>0</v>
      </c>
    </row>
    <row r="10" spans="1:11">
      <c r="A10" s="242">
        <v>2200</v>
      </c>
      <c r="B10" s="242">
        <v>310095</v>
      </c>
      <c r="C10" s="207">
        <v>121</v>
      </c>
      <c r="D10" s="210" t="s">
        <v>629</v>
      </c>
      <c r="E10" s="212">
        <v>192267.05999999959</v>
      </c>
      <c r="F10" s="219"/>
      <c r="G10" s="536"/>
      <c r="H10" s="209"/>
      <c r="J10" s="623">
        <v>192267.05999999959</v>
      </c>
      <c r="K10" s="623">
        <f t="shared" si="0"/>
        <v>0</v>
      </c>
    </row>
    <row r="11" spans="1:11">
      <c r="A11" s="242">
        <v>2200</v>
      </c>
      <c r="B11" s="242">
        <v>310100</v>
      </c>
      <c r="C11" s="207">
        <v>122</v>
      </c>
      <c r="D11" s="210" t="s">
        <v>629</v>
      </c>
      <c r="E11" s="212">
        <v>23744.060000000056</v>
      </c>
      <c r="F11" s="219"/>
      <c r="G11" s="536"/>
      <c r="H11" s="209"/>
      <c r="J11" s="623">
        <v>23744.060000000056</v>
      </c>
      <c r="K11" s="623">
        <f t="shared" si="0"/>
        <v>0</v>
      </c>
    </row>
    <row r="12" spans="1:11">
      <c r="A12" s="242">
        <v>2200</v>
      </c>
      <c r="B12" s="242">
        <v>310120</v>
      </c>
      <c r="C12" s="207">
        <v>124</v>
      </c>
      <c r="D12" s="210" t="s">
        <v>629</v>
      </c>
      <c r="E12" s="212">
        <v>32662.260000000009</v>
      </c>
      <c r="F12" s="219"/>
      <c r="G12" s="536"/>
      <c r="H12" s="209"/>
      <c r="J12" s="623">
        <v>32662.260000000009</v>
      </c>
      <c r="K12" s="623">
        <f t="shared" si="0"/>
        <v>0</v>
      </c>
    </row>
    <row r="13" spans="1:11">
      <c r="A13" s="242">
        <v>2200</v>
      </c>
      <c r="B13" s="242">
        <v>310125</v>
      </c>
      <c r="C13" s="207">
        <v>125</v>
      </c>
      <c r="D13" s="210" t="s">
        <v>629</v>
      </c>
      <c r="E13" s="212">
        <v>19445.480000000098</v>
      </c>
      <c r="F13" s="219"/>
      <c r="G13" s="536"/>
      <c r="H13" s="209"/>
      <c r="J13" s="623">
        <v>19445.480000000098</v>
      </c>
      <c r="K13" s="623">
        <f t="shared" si="0"/>
        <v>0</v>
      </c>
    </row>
    <row r="14" spans="1:11">
      <c r="A14" s="242">
        <v>2200</v>
      </c>
      <c r="B14" s="242">
        <v>310130</v>
      </c>
      <c r="C14" s="207">
        <v>126</v>
      </c>
      <c r="D14" s="210" t="s">
        <v>629</v>
      </c>
      <c r="E14" s="212">
        <v>4073.2900000000081</v>
      </c>
      <c r="F14" s="219"/>
      <c r="G14" s="536"/>
      <c r="H14" s="209"/>
      <c r="J14" s="623">
        <v>4073.2900000000081</v>
      </c>
      <c r="K14" s="623">
        <f t="shared" si="0"/>
        <v>0</v>
      </c>
    </row>
    <row r="15" spans="1:11">
      <c r="A15" s="242">
        <v>2200</v>
      </c>
      <c r="B15" s="242">
        <v>310135</v>
      </c>
      <c r="C15" s="207">
        <v>127</v>
      </c>
      <c r="D15" s="210" t="s">
        <v>629</v>
      </c>
      <c r="E15" s="212">
        <v>16050.969999999972</v>
      </c>
      <c r="F15" s="219"/>
      <c r="G15" s="536"/>
      <c r="H15" s="209"/>
      <c r="J15" s="623">
        <v>16050.969999999972</v>
      </c>
      <c r="K15" s="623">
        <f t="shared" si="0"/>
        <v>0</v>
      </c>
    </row>
    <row r="16" spans="1:11">
      <c r="A16" s="242">
        <v>2200</v>
      </c>
      <c r="B16" s="242">
        <v>310140</v>
      </c>
      <c r="C16" s="207">
        <v>128</v>
      </c>
      <c r="D16" s="210" t="s">
        <v>629</v>
      </c>
      <c r="E16" s="212">
        <v>237897.72999999952</v>
      </c>
      <c r="F16" s="219"/>
      <c r="G16" s="536"/>
      <c r="H16" s="209"/>
      <c r="J16" s="623">
        <v>237897.72999999952</v>
      </c>
      <c r="K16" s="623">
        <f t="shared" si="0"/>
        <v>0</v>
      </c>
    </row>
    <row r="17" spans="1:11">
      <c r="A17" s="242">
        <v>2200</v>
      </c>
      <c r="B17" s="242">
        <v>310145</v>
      </c>
      <c r="C17" s="207">
        <v>129</v>
      </c>
      <c r="D17" s="210" t="s">
        <v>629</v>
      </c>
      <c r="E17" s="212">
        <v>24084.980000000098</v>
      </c>
      <c r="F17" s="219"/>
      <c r="G17" s="536"/>
      <c r="H17" s="209"/>
      <c r="J17" s="623">
        <v>24084.980000000098</v>
      </c>
      <c r="K17" s="623">
        <f t="shared" si="0"/>
        <v>0</v>
      </c>
    </row>
    <row r="18" spans="1:11">
      <c r="A18" s="242">
        <v>2200</v>
      </c>
      <c r="B18" s="242">
        <v>310150</v>
      </c>
      <c r="C18" s="207">
        <v>130</v>
      </c>
      <c r="D18" s="210" t="s">
        <v>629</v>
      </c>
      <c r="E18" s="212">
        <v>10459.770000000019</v>
      </c>
      <c r="F18" s="218"/>
      <c r="G18" s="536"/>
      <c r="H18" s="209"/>
      <c r="J18" s="623">
        <v>10459.770000000019</v>
      </c>
      <c r="K18" s="623">
        <f t="shared" si="0"/>
        <v>0</v>
      </c>
    </row>
    <row r="19" spans="1:11">
      <c r="A19" s="242">
        <v>2200</v>
      </c>
      <c r="B19" s="242">
        <v>310170</v>
      </c>
      <c r="C19" s="207">
        <v>132</v>
      </c>
      <c r="D19" s="210" t="s">
        <v>629</v>
      </c>
      <c r="E19" s="212">
        <v>11296.970000000001</v>
      </c>
      <c r="F19" s="218"/>
      <c r="G19" s="536"/>
      <c r="H19" s="209"/>
      <c r="J19" s="623">
        <v>11296.970000000001</v>
      </c>
      <c r="K19" s="623">
        <f t="shared" si="0"/>
        <v>0</v>
      </c>
    </row>
    <row r="20" spans="1:11">
      <c r="A20" s="242">
        <v>2200</v>
      </c>
      <c r="B20" s="242">
        <v>310230</v>
      </c>
      <c r="C20" s="207">
        <v>111</v>
      </c>
      <c r="D20" s="210" t="s">
        <v>629</v>
      </c>
      <c r="E20" s="212">
        <v>39301.689999999944</v>
      </c>
      <c r="F20" s="219"/>
      <c r="G20" s="536"/>
      <c r="H20" s="209"/>
      <c r="J20" s="623">
        <v>39301.689999999944</v>
      </c>
      <c r="K20" s="623">
        <f t="shared" si="0"/>
        <v>0</v>
      </c>
    </row>
    <row r="21" spans="1:11">
      <c r="A21" s="242">
        <v>2200</v>
      </c>
      <c r="B21" s="242">
        <v>310235</v>
      </c>
      <c r="C21" s="207">
        <v>118</v>
      </c>
      <c r="D21" s="210" t="s">
        <v>629</v>
      </c>
      <c r="E21" s="212">
        <v>68440.429999999702</v>
      </c>
      <c r="F21" s="219"/>
      <c r="G21" s="536"/>
      <c r="H21" s="209"/>
      <c r="J21" s="623">
        <v>68440.429999999702</v>
      </c>
      <c r="K21" s="623">
        <f t="shared" si="0"/>
        <v>0</v>
      </c>
    </row>
    <row r="22" spans="1:11">
      <c r="A22" s="242">
        <v>2200</v>
      </c>
      <c r="B22" s="242">
        <v>310240</v>
      </c>
      <c r="C22" s="207">
        <v>119</v>
      </c>
      <c r="D22" s="210" t="s">
        <v>629</v>
      </c>
      <c r="E22" s="212">
        <v>111055.55000000075</v>
      </c>
      <c r="F22" s="219"/>
      <c r="G22" s="536"/>
      <c r="H22" s="209"/>
      <c r="J22" s="623">
        <v>111055.55000000075</v>
      </c>
      <c r="K22" s="623">
        <f t="shared" si="0"/>
        <v>0</v>
      </c>
    </row>
    <row r="23" spans="1:11">
      <c r="A23" s="242">
        <v>2200</v>
      </c>
      <c r="B23" s="242">
        <v>310245</v>
      </c>
      <c r="C23" s="207">
        <v>123</v>
      </c>
      <c r="D23" s="210" t="s">
        <v>629</v>
      </c>
      <c r="E23" s="212">
        <v>25270.75</v>
      </c>
      <c r="F23" s="219"/>
      <c r="G23" s="536"/>
      <c r="H23" s="209"/>
      <c r="J23" s="623">
        <v>25270.75</v>
      </c>
      <c r="K23" s="623">
        <f t="shared" si="0"/>
        <v>0</v>
      </c>
    </row>
    <row r="24" spans="1:11">
      <c r="A24" s="242">
        <v>2200</v>
      </c>
      <c r="B24" s="242">
        <v>310250</v>
      </c>
      <c r="C24" s="207">
        <v>131</v>
      </c>
      <c r="D24" s="210" t="s">
        <v>629</v>
      </c>
      <c r="E24" s="212">
        <v>79340.820000000298</v>
      </c>
      <c r="F24" s="219"/>
      <c r="G24" s="536"/>
      <c r="H24" s="209"/>
      <c r="J24" s="623">
        <v>79340.820000000298</v>
      </c>
      <c r="K24" s="623">
        <f t="shared" si="0"/>
        <v>0</v>
      </c>
    </row>
    <row r="25" spans="1:11">
      <c r="A25" s="242">
        <v>2200</v>
      </c>
      <c r="B25" s="242">
        <v>310300</v>
      </c>
      <c r="C25" s="207">
        <v>133</v>
      </c>
      <c r="D25" s="210" t="s">
        <v>629</v>
      </c>
      <c r="E25" s="212">
        <v>51448.800000000047</v>
      </c>
      <c r="F25" s="219"/>
      <c r="G25" s="536"/>
      <c r="H25" s="209"/>
      <c r="J25" s="623">
        <v>51448.800000000047</v>
      </c>
      <c r="K25" s="623">
        <f t="shared" si="0"/>
        <v>0</v>
      </c>
    </row>
    <row r="26" spans="1:11">
      <c r="A26" s="242">
        <v>2200</v>
      </c>
      <c r="B26" s="242">
        <v>310305</v>
      </c>
      <c r="C26" s="207">
        <v>134</v>
      </c>
      <c r="D26" s="210" t="s">
        <v>629</v>
      </c>
      <c r="E26" s="212">
        <v>22713.189999999944</v>
      </c>
      <c r="F26" s="219"/>
      <c r="G26" s="536"/>
      <c r="H26" s="209"/>
      <c r="J26" s="623">
        <v>22713.189999999944</v>
      </c>
      <c r="K26" s="623">
        <f t="shared" si="0"/>
        <v>0</v>
      </c>
    </row>
    <row r="27" spans="1:11">
      <c r="A27" s="242">
        <v>2200</v>
      </c>
      <c r="B27" s="242">
        <v>310310</v>
      </c>
      <c r="C27" s="207">
        <v>136</v>
      </c>
      <c r="D27" s="210" t="s">
        <v>629</v>
      </c>
      <c r="E27" s="212">
        <v>195897.91999999993</v>
      </c>
      <c r="F27" s="219"/>
      <c r="G27" s="536"/>
      <c r="H27" s="209"/>
      <c r="I27" s="526"/>
      <c r="J27" s="623">
        <v>195897.91999999993</v>
      </c>
      <c r="K27" s="623">
        <f t="shared" si="0"/>
        <v>0</v>
      </c>
    </row>
    <row r="28" spans="1:11">
      <c r="A28" s="242">
        <v>2200</v>
      </c>
      <c r="B28" s="242">
        <v>310325</v>
      </c>
      <c r="C28" s="207">
        <v>137</v>
      </c>
      <c r="D28" s="210" t="s">
        <v>629</v>
      </c>
      <c r="E28" s="212">
        <v>1033.6600000000035</v>
      </c>
      <c r="F28" s="219"/>
      <c r="G28" s="536"/>
      <c r="H28" s="209"/>
      <c r="I28" s="527"/>
      <c r="J28" s="623">
        <v>1033.6600000000035</v>
      </c>
      <c r="K28" s="623">
        <f t="shared" si="0"/>
        <v>0</v>
      </c>
    </row>
    <row r="29" spans="1:11">
      <c r="A29" s="242">
        <v>2200</v>
      </c>
      <c r="B29" s="242">
        <v>310330</v>
      </c>
      <c r="C29" s="207">
        <v>138</v>
      </c>
      <c r="D29" s="210" t="s">
        <v>629</v>
      </c>
      <c r="E29" s="212">
        <v>2162.489999999998</v>
      </c>
      <c r="F29" s="219"/>
      <c r="G29" s="536"/>
      <c r="H29" s="209"/>
      <c r="I29" s="527"/>
      <c r="J29" s="623">
        <v>2162.489999999998</v>
      </c>
      <c r="K29" s="623">
        <f t="shared" si="0"/>
        <v>0</v>
      </c>
    </row>
    <row r="30" spans="1:11">
      <c r="A30" s="242">
        <v>2205</v>
      </c>
      <c r="B30" s="242">
        <v>311040</v>
      </c>
      <c r="C30" s="207">
        <v>152</v>
      </c>
      <c r="D30" s="210" t="s">
        <v>629</v>
      </c>
      <c r="E30" s="212">
        <v>98848.899999999907</v>
      </c>
      <c r="F30" s="219"/>
      <c r="G30" s="536"/>
      <c r="H30" s="209"/>
      <c r="I30" s="526"/>
      <c r="J30" s="623">
        <v>98848.899999999907</v>
      </c>
      <c r="K30" s="623">
        <f t="shared" si="0"/>
        <v>0</v>
      </c>
    </row>
    <row r="31" spans="1:11">
      <c r="A31" s="242">
        <v>2205</v>
      </c>
      <c r="B31" s="242">
        <v>311045</v>
      </c>
      <c r="C31" s="207">
        <v>150</v>
      </c>
      <c r="D31" s="210" t="s">
        <v>629</v>
      </c>
      <c r="E31" s="212">
        <v>377728.54000000097</v>
      </c>
      <c r="F31" s="219"/>
      <c r="G31" s="536"/>
      <c r="H31" s="209"/>
      <c r="I31" s="526"/>
      <c r="J31" s="623">
        <v>377728.54000000097</v>
      </c>
      <c r="K31" s="623">
        <f t="shared" si="0"/>
        <v>0</v>
      </c>
    </row>
    <row r="32" spans="1:11">
      <c r="A32" s="242">
        <v>2205</v>
      </c>
      <c r="B32" s="242">
        <v>311050</v>
      </c>
      <c r="C32" s="207">
        <v>151</v>
      </c>
      <c r="D32" s="210" t="s">
        <v>629</v>
      </c>
      <c r="E32" s="212">
        <v>69206.899999999907</v>
      </c>
      <c r="F32" s="219"/>
      <c r="G32" s="536"/>
      <c r="H32" s="209"/>
      <c r="J32" s="623">
        <v>69206.899999999907</v>
      </c>
      <c r="K32" s="623">
        <f t="shared" si="0"/>
        <v>0</v>
      </c>
    </row>
    <row r="33" spans="1:11">
      <c r="A33" s="242">
        <v>2210</v>
      </c>
      <c r="B33" s="242">
        <v>312040</v>
      </c>
      <c r="C33" s="207">
        <v>345</v>
      </c>
      <c r="D33" s="210" t="s">
        <v>629</v>
      </c>
      <c r="E33" s="212">
        <v>826610.73000000045</v>
      </c>
      <c r="F33" s="219"/>
      <c r="G33" s="536"/>
      <c r="H33" s="209"/>
      <c r="J33" s="623">
        <v>826610.73000000045</v>
      </c>
      <c r="K33" s="623">
        <f t="shared" si="0"/>
        <v>0</v>
      </c>
    </row>
    <row r="34" spans="1:11">
      <c r="A34" s="242">
        <v>2225</v>
      </c>
      <c r="B34" s="242">
        <v>313015</v>
      </c>
      <c r="C34" s="207">
        <v>286</v>
      </c>
      <c r="D34" s="210" t="s">
        <v>629</v>
      </c>
      <c r="E34" s="212">
        <v>58446.979999999981</v>
      </c>
      <c r="F34" s="219"/>
      <c r="G34" s="536"/>
      <c r="H34" s="209"/>
      <c r="J34" s="623">
        <v>58446.979999999981</v>
      </c>
      <c r="K34" s="623">
        <f t="shared" si="0"/>
        <v>0</v>
      </c>
    </row>
    <row r="35" spans="1:11">
      <c r="A35" s="242">
        <v>2235</v>
      </c>
      <c r="B35" s="242">
        <v>313025</v>
      </c>
      <c r="C35" s="207">
        <v>287</v>
      </c>
      <c r="D35" s="210" t="s">
        <v>629</v>
      </c>
      <c r="E35" s="212">
        <v>26362.969999999972</v>
      </c>
      <c r="F35" s="219"/>
      <c r="G35" s="536"/>
      <c r="H35" s="209"/>
      <c r="J35" s="623">
        <v>26362.969999999972</v>
      </c>
      <c r="K35" s="623">
        <f t="shared" si="0"/>
        <v>0</v>
      </c>
    </row>
    <row r="36" spans="1:11">
      <c r="A36" s="242">
        <v>2230</v>
      </c>
      <c r="B36" s="242">
        <v>313050</v>
      </c>
      <c r="C36" s="207">
        <v>288</v>
      </c>
      <c r="D36" s="210" t="s">
        <v>629</v>
      </c>
      <c r="E36" s="212">
        <v>81385.620000000112</v>
      </c>
      <c r="F36" s="219"/>
      <c r="G36" s="536"/>
      <c r="H36" s="209"/>
      <c r="J36" s="623">
        <v>81385.620000000112</v>
      </c>
      <c r="K36" s="623">
        <f t="shared" si="0"/>
        <v>0</v>
      </c>
    </row>
    <row r="37" spans="1:11">
      <c r="A37" s="242">
        <v>2240</v>
      </c>
      <c r="B37" s="242">
        <v>314005</v>
      </c>
      <c r="C37" s="207">
        <v>300</v>
      </c>
      <c r="D37" s="210" t="s">
        <v>629</v>
      </c>
      <c r="E37" s="212">
        <v>205349.58999999985</v>
      </c>
      <c r="F37" s="219"/>
      <c r="G37" s="536"/>
      <c r="H37" s="209"/>
      <c r="J37" s="623">
        <v>205349.58999999985</v>
      </c>
      <c r="K37" s="623">
        <f t="shared" si="0"/>
        <v>0</v>
      </c>
    </row>
    <row r="38" spans="1:11">
      <c r="A38" s="242">
        <v>2215</v>
      </c>
      <c r="B38" s="242">
        <v>315010</v>
      </c>
      <c r="C38" s="207">
        <v>315</v>
      </c>
      <c r="D38" s="210" t="s">
        <v>629</v>
      </c>
      <c r="E38" s="212">
        <v>72869.030000000261</v>
      </c>
      <c r="F38" s="219"/>
      <c r="G38" s="536"/>
      <c r="H38" s="209"/>
      <c r="J38" s="623">
        <v>72869.030000000261</v>
      </c>
      <c r="K38" s="623">
        <f t="shared" si="0"/>
        <v>0</v>
      </c>
    </row>
    <row r="39" spans="1:11">
      <c r="A39" s="242">
        <v>2215</v>
      </c>
      <c r="B39" s="242">
        <v>315015</v>
      </c>
      <c r="C39" s="207">
        <v>316</v>
      </c>
      <c r="D39" s="210" t="s">
        <v>629</v>
      </c>
      <c r="E39" s="212">
        <v>139614.87999999989</v>
      </c>
      <c r="F39" s="218"/>
      <c r="G39" s="536"/>
      <c r="H39" s="209"/>
      <c r="J39" s="623">
        <v>139614.87999999989</v>
      </c>
      <c r="K39" s="623">
        <f t="shared" si="0"/>
        <v>0</v>
      </c>
    </row>
    <row r="40" spans="1:11">
      <c r="A40" s="242">
        <v>2215</v>
      </c>
      <c r="B40" s="242">
        <v>315045</v>
      </c>
      <c r="C40" s="207">
        <v>317</v>
      </c>
      <c r="D40" s="210" t="s">
        <v>629</v>
      </c>
      <c r="E40" s="212">
        <v>535038.8200000003</v>
      </c>
      <c r="F40" s="219"/>
      <c r="G40" s="536"/>
      <c r="H40" s="209"/>
      <c r="J40" s="623">
        <v>535038.8200000003</v>
      </c>
      <c r="K40" s="623">
        <f t="shared" si="0"/>
        <v>0</v>
      </c>
    </row>
    <row r="41" spans="1:11">
      <c r="A41" s="242">
        <v>2215</v>
      </c>
      <c r="B41" s="242">
        <v>315050</v>
      </c>
      <c r="C41" s="207">
        <v>319</v>
      </c>
      <c r="D41" s="210" t="s">
        <v>629</v>
      </c>
      <c r="E41" s="212">
        <v>327474.56999999983</v>
      </c>
      <c r="F41" s="219"/>
      <c r="G41" s="536"/>
      <c r="H41" s="209"/>
      <c r="J41" s="623">
        <v>327474.56999999983</v>
      </c>
      <c r="K41" s="623">
        <f t="shared" si="0"/>
        <v>0</v>
      </c>
    </row>
    <row r="42" spans="1:11">
      <c r="A42" s="242">
        <v>2250</v>
      </c>
      <c r="B42" s="242">
        <v>316005</v>
      </c>
      <c r="C42" s="207">
        <v>332</v>
      </c>
      <c r="D42" s="210" t="s">
        <v>629</v>
      </c>
      <c r="E42" s="212">
        <v>44693.739999999991</v>
      </c>
      <c r="F42" s="219"/>
      <c r="G42" s="536"/>
      <c r="H42" s="209"/>
      <c r="J42" s="623">
        <v>44693.739999999991</v>
      </c>
      <c r="K42" s="623">
        <f t="shared" si="0"/>
        <v>0</v>
      </c>
    </row>
    <row r="43" spans="1:11">
      <c r="A43" s="242">
        <v>2255</v>
      </c>
      <c r="B43" s="242">
        <v>316030</v>
      </c>
      <c r="C43" s="207">
        <v>333</v>
      </c>
      <c r="D43" s="210" t="s">
        <v>629</v>
      </c>
      <c r="E43" s="212">
        <v>127061.23000000045</v>
      </c>
      <c r="F43" s="219"/>
      <c r="G43" s="536"/>
      <c r="H43" s="209"/>
      <c r="J43" s="623">
        <v>127061.23000000045</v>
      </c>
      <c r="K43" s="623">
        <f t="shared" si="0"/>
        <v>0</v>
      </c>
    </row>
    <row r="44" spans="1:11">
      <c r="A44" s="242">
        <v>2100</v>
      </c>
      <c r="B44" s="242">
        <v>320003</v>
      </c>
      <c r="C44" s="207">
        <v>180</v>
      </c>
      <c r="D44" s="210" t="s">
        <v>629</v>
      </c>
      <c r="E44" s="212">
        <v>5246.2299999999814</v>
      </c>
      <c r="F44" s="219"/>
      <c r="G44" s="536"/>
      <c r="H44" s="209"/>
      <c r="J44" s="623">
        <v>5246.2299999999814</v>
      </c>
      <c r="K44" s="623">
        <f t="shared" si="0"/>
        <v>0</v>
      </c>
    </row>
    <row r="45" spans="1:11">
      <c r="A45" s="242">
        <v>2100</v>
      </c>
      <c r="B45" s="242">
        <v>320210</v>
      </c>
      <c r="C45" s="207">
        <v>195</v>
      </c>
      <c r="D45" s="210" t="s">
        <v>629</v>
      </c>
      <c r="E45" s="212">
        <v>9441.3600000000442</v>
      </c>
      <c r="F45" s="219"/>
      <c r="G45" s="536"/>
      <c r="H45" s="209"/>
      <c r="J45" s="623">
        <v>9441.3600000000442</v>
      </c>
      <c r="K45" s="623">
        <f t="shared" si="0"/>
        <v>0</v>
      </c>
    </row>
    <row r="46" spans="1:11">
      <c r="A46" s="242">
        <v>2100</v>
      </c>
      <c r="B46" s="242">
        <v>320212</v>
      </c>
      <c r="C46" s="207">
        <v>196</v>
      </c>
      <c r="D46" s="210" t="s">
        <v>629</v>
      </c>
      <c r="E46" s="212">
        <v>8961</v>
      </c>
      <c r="F46" s="219"/>
      <c r="G46" s="536"/>
      <c r="H46" s="209"/>
      <c r="J46" s="623">
        <v>8961</v>
      </c>
      <c r="K46" s="623">
        <f t="shared" si="0"/>
        <v>0</v>
      </c>
    </row>
    <row r="47" spans="1:11">
      <c r="A47" s="242">
        <v>2100</v>
      </c>
      <c r="B47" s="242">
        <v>320233</v>
      </c>
      <c r="C47" s="207">
        <v>181</v>
      </c>
      <c r="D47" s="210" t="s">
        <v>629</v>
      </c>
      <c r="E47" s="212">
        <v>30636.64000000013</v>
      </c>
      <c r="F47" s="218"/>
      <c r="G47" s="536"/>
      <c r="H47" s="209"/>
      <c r="J47" s="623">
        <v>30636.64000000013</v>
      </c>
      <c r="K47" s="623">
        <f t="shared" si="0"/>
        <v>0</v>
      </c>
    </row>
    <row r="48" spans="1:11">
      <c r="A48" s="242">
        <v>2100</v>
      </c>
      <c r="B48" s="242">
        <v>320234</v>
      </c>
      <c r="C48" s="207">
        <v>182</v>
      </c>
      <c r="D48" s="210" t="s">
        <v>629</v>
      </c>
      <c r="E48" s="212">
        <v>2486865.5900000036</v>
      </c>
      <c r="F48" s="219"/>
      <c r="G48" s="536"/>
      <c r="H48" s="209"/>
      <c r="J48" s="623">
        <v>2486865.5900000036</v>
      </c>
      <c r="K48" s="623">
        <f t="shared" si="0"/>
        <v>0</v>
      </c>
    </row>
    <row r="49" spans="1:11">
      <c r="A49" s="242">
        <v>2100</v>
      </c>
      <c r="B49" s="242">
        <v>320225</v>
      </c>
      <c r="C49" s="207">
        <v>182</v>
      </c>
      <c r="D49" s="210" t="s">
        <v>629</v>
      </c>
      <c r="E49" s="212">
        <v>-1835.54</v>
      </c>
      <c r="F49" s="219"/>
      <c r="G49" s="536"/>
      <c r="H49" s="209"/>
      <c r="J49" s="623">
        <v>-1835.54</v>
      </c>
      <c r="K49" s="623">
        <f t="shared" si="0"/>
        <v>0</v>
      </c>
    </row>
    <row r="50" spans="1:11">
      <c r="A50" s="242">
        <v>2100</v>
      </c>
      <c r="B50" s="242">
        <v>320235</v>
      </c>
      <c r="C50" s="207">
        <v>183</v>
      </c>
      <c r="D50" s="210" t="s">
        <v>629</v>
      </c>
      <c r="E50" s="212">
        <v>1122680.5999999978</v>
      </c>
      <c r="F50" s="219"/>
      <c r="G50" s="536"/>
      <c r="H50" s="209"/>
      <c r="J50" s="623">
        <v>1122680.5999999978</v>
      </c>
      <c r="K50" s="623">
        <f t="shared" si="0"/>
        <v>0</v>
      </c>
    </row>
    <row r="51" spans="1:11">
      <c r="A51" s="242">
        <v>2100</v>
      </c>
      <c r="B51" s="242">
        <v>320236</v>
      </c>
      <c r="C51" s="207">
        <v>187</v>
      </c>
      <c r="D51" s="210" t="s">
        <v>629</v>
      </c>
      <c r="E51" s="212">
        <v>219446.89999999944</v>
      </c>
      <c r="F51" s="219"/>
      <c r="G51" s="536"/>
      <c r="H51" s="209"/>
      <c r="J51" s="623">
        <v>219446.89999999944</v>
      </c>
      <c r="K51" s="623">
        <f t="shared" si="0"/>
        <v>0</v>
      </c>
    </row>
    <row r="52" spans="1:11">
      <c r="A52" s="242">
        <v>2100</v>
      </c>
      <c r="B52" s="242">
        <v>320237</v>
      </c>
      <c r="C52" s="207">
        <v>188</v>
      </c>
      <c r="D52" s="210" t="s">
        <v>629</v>
      </c>
      <c r="E52" s="212">
        <v>253934.33000000007</v>
      </c>
      <c r="F52" s="219"/>
      <c r="G52" s="536"/>
      <c r="H52" s="209"/>
      <c r="J52" s="623">
        <v>253934.33000000007</v>
      </c>
      <c r="K52" s="623">
        <f t="shared" si="0"/>
        <v>0</v>
      </c>
    </row>
    <row r="53" spans="1:11">
      <c r="A53" s="242">
        <v>2100</v>
      </c>
      <c r="B53" s="242">
        <v>320238</v>
      </c>
      <c r="C53" s="207">
        <v>191</v>
      </c>
      <c r="D53" s="210" t="s">
        <v>629</v>
      </c>
      <c r="E53" s="212">
        <v>139429.54999999981</v>
      </c>
      <c r="F53" s="219"/>
      <c r="G53" s="536"/>
      <c r="H53" s="209"/>
      <c r="J53" s="623">
        <v>139429.54999999981</v>
      </c>
      <c r="K53" s="623">
        <f t="shared" si="0"/>
        <v>0</v>
      </c>
    </row>
    <row r="54" spans="1:11">
      <c r="A54" s="242">
        <v>2100</v>
      </c>
      <c r="B54" s="242">
        <v>320218</v>
      </c>
      <c r="C54" s="207">
        <v>199</v>
      </c>
      <c r="D54" s="210" t="s">
        <v>629</v>
      </c>
      <c r="E54" s="212">
        <v>8245.6800000000512</v>
      </c>
      <c r="F54" s="219"/>
      <c r="G54" s="536"/>
      <c r="H54" s="209"/>
      <c r="J54" s="623">
        <v>8245.6800000000512</v>
      </c>
      <c r="K54" s="623">
        <f t="shared" si="0"/>
        <v>0</v>
      </c>
    </row>
    <row r="55" spans="1:11">
      <c r="A55" s="242">
        <v>2105</v>
      </c>
      <c r="B55" s="242">
        <v>321005</v>
      </c>
      <c r="C55" s="207">
        <v>220</v>
      </c>
      <c r="D55" s="210" t="s">
        <v>629</v>
      </c>
      <c r="E55" s="212">
        <v>48191.059999999823</v>
      </c>
      <c r="F55" s="219"/>
      <c r="G55" s="536"/>
      <c r="H55" s="209"/>
      <c r="J55" s="623">
        <v>48191.059999999823</v>
      </c>
      <c r="K55" s="623">
        <f t="shared" si="0"/>
        <v>0</v>
      </c>
    </row>
    <row r="56" spans="1:11">
      <c r="A56" s="242">
        <v>2410</v>
      </c>
      <c r="B56" s="242">
        <v>330020</v>
      </c>
      <c r="C56" s="207">
        <v>241</v>
      </c>
      <c r="D56" s="210" t="s">
        <v>629</v>
      </c>
      <c r="E56" s="212">
        <v>37067.149999999994</v>
      </c>
      <c r="F56" s="219"/>
      <c r="G56" s="536"/>
      <c r="H56" s="209"/>
      <c r="J56" s="623">
        <v>37067.149999999994</v>
      </c>
      <c r="K56" s="623">
        <f t="shared" si="0"/>
        <v>0</v>
      </c>
    </row>
    <row r="57" spans="1:11">
      <c r="A57" s="242">
        <v>2410</v>
      </c>
      <c r="B57" s="242">
        <v>330040</v>
      </c>
      <c r="C57" s="207">
        <v>246</v>
      </c>
      <c r="D57" s="210" t="s">
        <v>629</v>
      </c>
      <c r="E57" s="212">
        <v>158525.26999999955</v>
      </c>
      <c r="F57" s="219"/>
      <c r="G57" s="536"/>
      <c r="H57" s="209"/>
      <c r="J57" s="623">
        <v>158525.26999999955</v>
      </c>
      <c r="K57" s="623">
        <f t="shared" si="0"/>
        <v>0</v>
      </c>
    </row>
    <row r="58" spans="1:11">
      <c r="A58" s="242">
        <v>2410</v>
      </c>
      <c r="B58" s="242">
        <v>330060</v>
      </c>
      <c r="C58" s="207">
        <v>249</v>
      </c>
      <c r="D58" s="210" t="s">
        <v>629</v>
      </c>
      <c r="E58" s="212">
        <v>107243.47999999952</v>
      </c>
      <c r="F58" s="218"/>
      <c r="G58" s="536"/>
      <c r="H58" s="209"/>
      <c r="J58" s="623">
        <v>107243.47999999952</v>
      </c>
      <c r="K58" s="623">
        <f t="shared" si="0"/>
        <v>0</v>
      </c>
    </row>
    <row r="59" spans="1:11">
      <c r="A59" s="242">
        <v>2410</v>
      </c>
      <c r="B59" s="242">
        <v>330070</v>
      </c>
      <c r="C59" s="207">
        <v>250</v>
      </c>
      <c r="D59" s="210" t="s">
        <v>629</v>
      </c>
      <c r="E59" s="212">
        <v>986.95999999996275</v>
      </c>
      <c r="F59" s="218"/>
      <c r="G59" s="536"/>
      <c r="H59" s="209"/>
      <c r="J59" s="623">
        <v>986.95999999996275</v>
      </c>
      <c r="K59" s="623">
        <f t="shared" si="0"/>
        <v>0</v>
      </c>
    </row>
    <row r="60" spans="1:11">
      <c r="A60" s="242">
        <v>2410</v>
      </c>
      <c r="B60" s="242">
        <v>330340</v>
      </c>
      <c r="C60" s="207">
        <v>256</v>
      </c>
      <c r="D60" s="210" t="s">
        <v>629</v>
      </c>
      <c r="E60" s="212">
        <v>62051.970000000205</v>
      </c>
      <c r="F60" s="219"/>
      <c r="G60" s="536"/>
      <c r="H60" s="209"/>
      <c r="J60" s="623">
        <v>62051.970000000205</v>
      </c>
      <c r="K60" s="623">
        <f t="shared" si="0"/>
        <v>0</v>
      </c>
    </row>
    <row r="61" spans="1:11">
      <c r="A61" s="242">
        <v>2410</v>
      </c>
      <c r="B61" s="242">
        <v>330430</v>
      </c>
      <c r="C61" s="207">
        <v>242</v>
      </c>
      <c r="D61" s="210" t="s">
        <v>629</v>
      </c>
      <c r="E61" s="212">
        <v>2049.8399999999674</v>
      </c>
      <c r="F61" s="219"/>
      <c r="G61" s="536"/>
      <c r="H61" s="209"/>
      <c r="J61" s="623">
        <v>2049.8399999999674</v>
      </c>
      <c r="K61" s="623">
        <f t="shared" si="0"/>
        <v>0</v>
      </c>
    </row>
    <row r="62" spans="1:11">
      <c r="A62" s="242">
        <v>2410</v>
      </c>
      <c r="B62" s="242">
        <v>330435</v>
      </c>
      <c r="C62" s="207">
        <v>248</v>
      </c>
      <c r="D62" s="210" t="s">
        <v>629</v>
      </c>
      <c r="E62" s="212">
        <v>75802.859999999404</v>
      </c>
      <c r="F62" s="219"/>
      <c r="G62" s="536"/>
      <c r="H62" s="209"/>
      <c r="J62" s="623">
        <v>75802.859999999404</v>
      </c>
      <c r="K62" s="623">
        <f t="shared" si="0"/>
        <v>0</v>
      </c>
    </row>
    <row r="63" spans="1:11">
      <c r="A63" s="242">
        <v>2410</v>
      </c>
      <c r="B63" s="242">
        <v>330440</v>
      </c>
      <c r="C63" s="207">
        <v>251</v>
      </c>
      <c r="D63" s="210" t="s">
        <v>629</v>
      </c>
      <c r="E63" s="212">
        <v>1048075.5500000045</v>
      </c>
      <c r="F63" s="219"/>
      <c r="G63" s="536"/>
      <c r="H63" s="209"/>
      <c r="J63" s="623">
        <v>1048075.5500000045</v>
      </c>
      <c r="K63" s="623">
        <f t="shared" si="0"/>
        <v>0</v>
      </c>
    </row>
    <row r="64" spans="1:11">
      <c r="A64" s="242">
        <v>2410</v>
      </c>
      <c r="B64" s="242">
        <v>330445</v>
      </c>
      <c r="C64" s="207">
        <v>252</v>
      </c>
      <c r="D64" s="210" t="s">
        <v>629</v>
      </c>
      <c r="E64" s="212">
        <v>315141.3599999994</v>
      </c>
      <c r="F64" s="219"/>
      <c r="G64" s="536"/>
      <c r="H64" s="209"/>
      <c r="J64" s="623">
        <v>315141.3599999994</v>
      </c>
      <c r="K64" s="623">
        <f t="shared" si="0"/>
        <v>0</v>
      </c>
    </row>
    <row r="65" spans="1:11">
      <c r="A65" s="242">
        <v>2410</v>
      </c>
      <c r="B65" s="242">
        <v>330450</v>
      </c>
      <c r="C65" s="207">
        <v>255</v>
      </c>
      <c r="D65" s="210" t="s">
        <v>629</v>
      </c>
      <c r="E65" s="212">
        <v>1431904.7300000042</v>
      </c>
      <c r="F65" s="219"/>
      <c r="G65" s="536"/>
      <c r="H65" s="209"/>
      <c r="J65" s="623">
        <v>1431904.7300000042</v>
      </c>
      <c r="K65" s="623">
        <f t="shared" si="0"/>
        <v>0</v>
      </c>
    </row>
    <row r="66" spans="1:11">
      <c r="A66" s="242">
        <v>2410</v>
      </c>
      <c r="B66" s="242">
        <v>330455</v>
      </c>
      <c r="C66" s="207">
        <v>259</v>
      </c>
      <c r="D66" s="210" t="s">
        <v>629</v>
      </c>
      <c r="E66" s="212">
        <v>49478.10999999987</v>
      </c>
      <c r="F66" s="219"/>
      <c r="G66" s="536"/>
      <c r="H66" s="209"/>
      <c r="J66" s="623">
        <v>49478.10999999987</v>
      </c>
      <c r="K66" s="623">
        <f t="shared" si="0"/>
        <v>0</v>
      </c>
    </row>
    <row r="67" spans="1:11">
      <c r="A67" s="242">
        <v>2410</v>
      </c>
      <c r="B67" s="242">
        <v>330460</v>
      </c>
      <c r="C67" s="207">
        <v>260</v>
      </c>
      <c r="D67" s="210" t="s">
        <v>629</v>
      </c>
      <c r="E67" s="212">
        <v>111235.72999999952</v>
      </c>
      <c r="F67" s="219"/>
      <c r="G67" s="536"/>
      <c r="H67" s="209"/>
      <c r="J67" s="623">
        <v>111235.72999999952</v>
      </c>
      <c r="K67" s="623">
        <f t="shared" ref="K67:K90" si="1">+E67-J67</f>
        <v>0</v>
      </c>
    </row>
    <row r="68" spans="1:11">
      <c r="A68" s="242">
        <v>2400</v>
      </c>
      <c r="B68" s="242">
        <v>330465</v>
      </c>
      <c r="C68" s="207">
        <v>254</v>
      </c>
      <c r="D68" s="210" t="s">
        <v>629</v>
      </c>
      <c r="E68" s="212">
        <v>94310.209999999963</v>
      </c>
      <c r="F68" s="219"/>
      <c r="G68" s="536"/>
      <c r="H68" s="209"/>
      <c r="J68" s="623">
        <v>94310.209999999963</v>
      </c>
      <c r="K68" s="623">
        <f t="shared" si="1"/>
        <v>0</v>
      </c>
    </row>
    <row r="69" spans="1:11">
      <c r="A69" s="242">
        <v>2530</v>
      </c>
      <c r="B69" s="242">
        <v>340325</v>
      </c>
      <c r="C69" s="207">
        <v>358</v>
      </c>
      <c r="D69" s="210" t="s">
        <v>629</v>
      </c>
      <c r="E69" s="212">
        <v>540873.16999999993</v>
      </c>
      <c r="F69" s="219"/>
      <c r="G69" s="536"/>
      <c r="H69" s="209"/>
      <c r="J69" s="623">
        <v>540873.16999999993</v>
      </c>
      <c r="K69" s="623">
        <f t="shared" si="1"/>
        <v>0</v>
      </c>
    </row>
    <row r="70" spans="1:11">
      <c r="A70" s="242">
        <v>2500</v>
      </c>
      <c r="B70" s="242">
        <v>340700</v>
      </c>
      <c r="C70" s="207">
        <v>356</v>
      </c>
      <c r="D70" s="210" t="s">
        <v>629</v>
      </c>
      <c r="E70" s="212">
        <v>540375.73000000045</v>
      </c>
      <c r="F70" s="219"/>
      <c r="G70" s="536"/>
      <c r="H70" s="209"/>
      <c r="J70" s="623">
        <v>540375.73000000045</v>
      </c>
      <c r="K70" s="623">
        <f t="shared" si="1"/>
        <v>0</v>
      </c>
    </row>
    <row r="71" spans="1:11">
      <c r="A71" s="242">
        <v>2500</v>
      </c>
      <c r="B71" s="242">
        <v>340705</v>
      </c>
      <c r="C71" s="207">
        <v>357</v>
      </c>
      <c r="D71" s="210" t="s">
        <v>629</v>
      </c>
      <c r="E71" s="212">
        <v>1084030.3900000006</v>
      </c>
      <c r="F71" s="219"/>
      <c r="G71" s="536"/>
      <c r="H71" s="209"/>
      <c r="J71" s="623">
        <v>1084030.3900000006</v>
      </c>
      <c r="K71" s="623">
        <f t="shared" si="1"/>
        <v>0</v>
      </c>
    </row>
    <row r="72" spans="1:11">
      <c r="A72" s="242">
        <v>2530</v>
      </c>
      <c r="B72" s="242">
        <v>340710</v>
      </c>
      <c r="C72" s="207">
        <v>359</v>
      </c>
      <c r="D72" s="210" t="s">
        <v>629</v>
      </c>
      <c r="E72" s="212">
        <v>667987.87999999989</v>
      </c>
      <c r="F72" s="219"/>
      <c r="G72" s="536"/>
      <c r="H72" s="209"/>
      <c r="J72" s="623">
        <v>667987.87999999989</v>
      </c>
      <c r="K72" s="623">
        <f t="shared" si="1"/>
        <v>0</v>
      </c>
    </row>
    <row r="73" spans="1:11">
      <c r="A73" s="242">
        <v>2510</v>
      </c>
      <c r="B73" s="242">
        <v>341240</v>
      </c>
      <c r="C73" s="207">
        <v>385</v>
      </c>
      <c r="D73" s="210" t="s">
        <v>629</v>
      </c>
      <c r="E73" s="212">
        <v>1215039.25</v>
      </c>
      <c r="F73" s="219"/>
      <c r="G73" s="536"/>
      <c r="H73" s="209" t="s">
        <v>687</v>
      </c>
      <c r="J73" s="623">
        <v>1135340.8600000069</v>
      </c>
      <c r="K73" s="623">
        <f t="shared" si="1"/>
        <v>79698.389999993145</v>
      </c>
    </row>
    <row r="74" spans="1:11">
      <c r="A74" s="242">
        <v>2515</v>
      </c>
      <c r="B74" s="242">
        <v>341245</v>
      </c>
      <c r="C74" s="207">
        <v>386</v>
      </c>
      <c r="D74" s="210" t="s">
        <v>629</v>
      </c>
      <c r="E74" s="212">
        <v>332277.75999999978</v>
      </c>
      <c r="F74" s="219"/>
      <c r="G74" s="536"/>
      <c r="H74" s="209"/>
      <c r="J74" s="623">
        <v>332277.75999999978</v>
      </c>
      <c r="K74" s="623">
        <f t="shared" si="1"/>
        <v>0</v>
      </c>
    </row>
    <row r="75" spans="1:11">
      <c r="A75" s="242">
        <v>2525</v>
      </c>
      <c r="B75" s="242">
        <v>342010</v>
      </c>
      <c r="C75" s="207">
        <v>390</v>
      </c>
      <c r="D75" s="210" t="s">
        <v>629</v>
      </c>
      <c r="E75" s="212">
        <v>49376.080000000075</v>
      </c>
      <c r="F75" s="219"/>
      <c r="G75" s="536"/>
      <c r="H75" s="209"/>
      <c r="J75" s="623">
        <v>49376.080000000075</v>
      </c>
      <c r="K75" s="623">
        <f t="shared" si="1"/>
        <v>0</v>
      </c>
    </row>
    <row r="76" spans="1:11">
      <c r="A76" s="242">
        <v>2525</v>
      </c>
      <c r="B76" s="242">
        <v>342325</v>
      </c>
      <c r="C76" s="207">
        <v>391</v>
      </c>
      <c r="D76" s="210" t="s">
        <v>629</v>
      </c>
      <c r="E76" s="212">
        <v>88944.100000000093</v>
      </c>
      <c r="F76" s="219"/>
      <c r="G76" s="536"/>
      <c r="H76" s="209"/>
      <c r="J76" s="623">
        <v>88944.100000000093</v>
      </c>
      <c r="K76" s="623">
        <f t="shared" si="1"/>
        <v>0</v>
      </c>
    </row>
    <row r="77" spans="1:11">
      <c r="A77" s="242">
        <v>2535</v>
      </c>
      <c r="B77" s="242">
        <v>343010</v>
      </c>
      <c r="C77" s="207">
        <v>392</v>
      </c>
      <c r="D77" s="210" t="s">
        <v>629</v>
      </c>
      <c r="E77" s="212">
        <v>16854.900000000009</v>
      </c>
      <c r="F77" s="219"/>
      <c r="G77" s="536"/>
      <c r="H77" s="209"/>
      <c r="J77" s="623">
        <v>16854.900000000009</v>
      </c>
      <c r="K77" s="623">
        <f t="shared" si="1"/>
        <v>0</v>
      </c>
    </row>
    <row r="78" spans="1:11">
      <c r="A78" s="242">
        <v>2310</v>
      </c>
      <c r="B78" s="242">
        <v>350735</v>
      </c>
      <c r="C78" s="207">
        <v>402</v>
      </c>
      <c r="D78" s="210" t="s">
        <v>629</v>
      </c>
      <c r="E78" s="212">
        <v>14613.440000000002</v>
      </c>
      <c r="F78" s="219"/>
      <c r="G78" s="536"/>
      <c r="H78" s="209"/>
      <c r="J78" s="623">
        <v>14613.440000000002</v>
      </c>
      <c r="K78" s="623">
        <f t="shared" si="1"/>
        <v>0</v>
      </c>
    </row>
    <row r="79" spans="1:11">
      <c r="A79" s="242">
        <v>2305</v>
      </c>
      <c r="B79" s="242">
        <v>350820</v>
      </c>
      <c r="C79" s="207">
        <v>406</v>
      </c>
      <c r="D79" s="210" t="s">
        <v>629</v>
      </c>
      <c r="E79" s="212">
        <v>14508.470000000001</v>
      </c>
      <c r="F79" s="219"/>
      <c r="G79" s="536"/>
      <c r="H79" s="209"/>
      <c r="J79" s="623">
        <v>14508.470000000001</v>
      </c>
      <c r="K79" s="623">
        <f t="shared" si="1"/>
        <v>0</v>
      </c>
    </row>
    <row r="80" spans="1:11">
      <c r="A80" s="242">
        <v>2310</v>
      </c>
      <c r="B80" s="242">
        <v>350845</v>
      </c>
      <c r="C80" s="207">
        <v>400</v>
      </c>
      <c r="D80" s="210" t="s">
        <v>629</v>
      </c>
      <c r="E80" s="212">
        <v>2752960.900000006</v>
      </c>
      <c r="F80" s="219"/>
      <c r="G80" s="536"/>
      <c r="H80" s="209"/>
      <c r="J80" s="623">
        <v>2752960.900000006</v>
      </c>
      <c r="K80" s="623">
        <f t="shared" si="1"/>
        <v>0</v>
      </c>
    </row>
    <row r="81" spans="1:11">
      <c r="A81" s="242">
        <v>2310</v>
      </c>
      <c r="B81" s="242">
        <v>350850</v>
      </c>
      <c r="C81" s="207">
        <v>401</v>
      </c>
      <c r="D81" s="210" t="s">
        <v>629</v>
      </c>
      <c r="E81" s="212">
        <v>963859.29000000283</v>
      </c>
      <c r="F81" s="219"/>
      <c r="G81" s="536"/>
      <c r="H81" s="209"/>
      <c r="J81" s="623">
        <v>963859.29000000283</v>
      </c>
      <c r="K81" s="623">
        <f t="shared" si="1"/>
        <v>0</v>
      </c>
    </row>
    <row r="82" spans="1:11">
      <c r="A82" s="242">
        <v>2310</v>
      </c>
      <c r="B82" s="242">
        <v>350855</v>
      </c>
      <c r="C82" s="207">
        <v>403</v>
      </c>
      <c r="D82" s="210" t="s">
        <v>629</v>
      </c>
      <c r="E82" s="212">
        <v>301021.8200000003</v>
      </c>
      <c r="F82" s="219"/>
      <c r="G82" s="536"/>
      <c r="H82" s="209"/>
      <c r="J82" s="623">
        <v>301021.8200000003</v>
      </c>
      <c r="K82" s="623">
        <f t="shared" si="1"/>
        <v>0</v>
      </c>
    </row>
    <row r="83" spans="1:11">
      <c r="A83" s="242">
        <v>2600</v>
      </c>
      <c r="B83" s="242">
        <v>360005</v>
      </c>
      <c r="C83" s="207">
        <v>425</v>
      </c>
      <c r="D83" s="210" t="s">
        <v>629</v>
      </c>
      <c r="E83" s="212">
        <v>321781.96999999881</v>
      </c>
      <c r="F83" s="219"/>
      <c r="G83" s="536"/>
      <c r="H83" s="209"/>
      <c r="J83" s="623">
        <v>321781.96999999881</v>
      </c>
      <c r="K83" s="623">
        <f t="shared" si="1"/>
        <v>0</v>
      </c>
    </row>
    <row r="84" spans="1:11">
      <c r="A84" s="242">
        <v>2620</v>
      </c>
      <c r="B84" s="242">
        <v>361015</v>
      </c>
      <c r="C84" s="207">
        <v>450</v>
      </c>
      <c r="D84" s="210" t="s">
        <v>629</v>
      </c>
      <c r="E84" s="212">
        <v>100434.23999999929</v>
      </c>
      <c r="F84" s="219"/>
      <c r="G84" s="536"/>
      <c r="H84" s="209"/>
      <c r="J84" s="623">
        <v>100434.23999999929</v>
      </c>
      <c r="K84" s="623">
        <f t="shared" si="1"/>
        <v>0</v>
      </c>
    </row>
    <row r="85" spans="1:11">
      <c r="A85" s="242">
        <v>2620</v>
      </c>
      <c r="B85" s="242">
        <v>361035</v>
      </c>
      <c r="C85" s="207">
        <v>452</v>
      </c>
      <c r="D85" s="210" t="s">
        <v>629</v>
      </c>
      <c r="E85" s="212">
        <v>31100.920000000158</v>
      </c>
      <c r="F85" s="219"/>
      <c r="G85" s="536"/>
      <c r="H85" s="209"/>
      <c r="J85" s="623">
        <v>31100.920000000158</v>
      </c>
      <c r="K85" s="623">
        <f t="shared" si="1"/>
        <v>0</v>
      </c>
    </row>
    <row r="86" spans="1:11">
      <c r="A86" s="242">
        <v>2620</v>
      </c>
      <c r="B86" s="242">
        <v>361090</v>
      </c>
      <c r="C86" s="207">
        <v>451</v>
      </c>
      <c r="D86" s="210" t="s">
        <v>629</v>
      </c>
      <c r="E86" s="212">
        <v>173633.55999999866</v>
      </c>
      <c r="F86" s="219"/>
      <c r="G86" s="536"/>
      <c r="H86" s="209"/>
      <c r="J86" s="623">
        <v>173633.55999999866</v>
      </c>
      <c r="K86" s="623">
        <f t="shared" si="1"/>
        <v>0</v>
      </c>
    </row>
    <row r="87" spans="1:11">
      <c r="A87" s="242">
        <v>2620</v>
      </c>
      <c r="B87" s="242">
        <v>361095</v>
      </c>
      <c r="C87" s="207">
        <v>453</v>
      </c>
      <c r="D87" s="209" t="s">
        <v>629</v>
      </c>
      <c r="E87" s="212">
        <v>800569.36999999732</v>
      </c>
      <c r="F87" s="219"/>
      <c r="G87" s="536"/>
      <c r="H87" s="209"/>
      <c r="J87" s="623">
        <v>800569.36999999732</v>
      </c>
      <c r="K87" s="623">
        <f t="shared" si="1"/>
        <v>0</v>
      </c>
    </row>
    <row r="88" spans="1:11">
      <c r="A88" s="242">
        <v>2700</v>
      </c>
      <c r="B88" s="242">
        <v>370060</v>
      </c>
      <c r="C88" s="207">
        <v>500</v>
      </c>
      <c r="D88" s="209" t="s">
        <v>629</v>
      </c>
      <c r="E88" s="212">
        <v>1762.5</v>
      </c>
      <c r="F88" s="219"/>
      <c r="G88" s="536"/>
      <c r="H88" s="209"/>
      <c r="J88" s="623">
        <v>1762.5</v>
      </c>
      <c r="K88" s="623">
        <f t="shared" si="1"/>
        <v>0</v>
      </c>
    </row>
    <row r="89" spans="1:11">
      <c r="A89" s="242">
        <v>2700</v>
      </c>
      <c r="B89" s="242">
        <v>370210</v>
      </c>
      <c r="C89" s="207">
        <v>500</v>
      </c>
      <c r="D89" s="209" t="s">
        <v>629</v>
      </c>
      <c r="E89" s="212">
        <v>1759859.5899999961</v>
      </c>
      <c r="F89" s="219"/>
      <c r="G89" s="536"/>
      <c r="H89" s="209"/>
      <c r="J89" s="623">
        <v>1759859.5899999961</v>
      </c>
      <c r="K89" s="623">
        <f t="shared" si="1"/>
        <v>0</v>
      </c>
    </row>
    <row r="90" spans="1:11">
      <c r="A90" s="242">
        <v>2700</v>
      </c>
      <c r="B90" s="242">
        <v>370215</v>
      </c>
      <c r="C90" s="207">
        <v>501</v>
      </c>
      <c r="D90" s="209" t="s">
        <v>629</v>
      </c>
      <c r="E90" s="212">
        <v>103731.0700000003</v>
      </c>
      <c r="F90" s="219"/>
      <c r="G90" s="536"/>
      <c r="H90" s="209"/>
      <c r="J90" s="623">
        <v>103731.0700000003</v>
      </c>
      <c r="K90" s="623">
        <f t="shared" si="1"/>
        <v>0</v>
      </c>
    </row>
    <row r="91" spans="1:11">
      <c r="B91" s="242"/>
      <c r="C91" s="207"/>
      <c r="D91" s="209"/>
      <c r="E91" s="212"/>
      <c r="F91" s="219"/>
      <c r="G91" s="209"/>
      <c r="H91" s="209"/>
    </row>
    <row r="92" spans="1:11">
      <c r="C92" s="207"/>
      <c r="D92" s="209"/>
      <c r="E92" s="212"/>
      <c r="F92" s="219"/>
      <c r="G92" s="209"/>
      <c r="H92" s="209"/>
      <c r="J92" s="623">
        <f>SUM(J2:J91)</f>
        <v>24857552.250000015</v>
      </c>
    </row>
    <row r="93" spans="1:11" ht="15" thickBot="1">
      <c r="C93" s="207"/>
      <c r="D93" s="211" t="s">
        <v>2321</v>
      </c>
      <c r="E93" s="243">
        <f>SUM(E2:E90)</f>
        <v>24985750.640000008</v>
      </c>
      <c r="G93" s="219"/>
      <c r="H93" s="209"/>
      <c r="J93" s="623">
        <v>-24937250.640000001</v>
      </c>
    </row>
    <row r="94" spans="1:11" ht="15" thickTop="1">
      <c r="C94" s="207"/>
      <c r="D94" s="209"/>
      <c r="E94" s="212"/>
    </row>
    <row r="95" spans="1:11">
      <c r="D95" s="209"/>
    </row>
    <row r="96" spans="1:11">
      <c r="D96" s="209"/>
    </row>
    <row r="97" spans="5:5">
      <c r="E97" s="524"/>
    </row>
  </sheetData>
  <autoFilter ref="A1:H90" xr:uid="{00000000-0001-0000-0A00-000000000000}"/>
  <pageMargins left="0.7" right="0.7" top="0.75" bottom="0.75" header="0.3" footer="0.3"/>
  <pageSetup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M92"/>
  <sheetViews>
    <sheetView topLeftCell="A58" zoomScale="90" zoomScaleNormal="90" workbookViewId="0">
      <selection activeCell="G93" sqref="G93"/>
    </sheetView>
  </sheetViews>
  <sheetFormatPr defaultColWidth="9.1796875" defaultRowHeight="14.5"/>
  <cols>
    <col min="1" max="1" width="9.1796875" style="280"/>
    <col min="2" max="2" width="12.54296875" style="280" bestFit="1" customWidth="1"/>
    <col min="3" max="3" width="6.81640625" style="207" customWidth="1"/>
    <col min="4" max="4" width="36" style="207" bestFit="1" customWidth="1"/>
    <col min="5" max="5" width="23.7265625" style="213" bestFit="1" customWidth="1"/>
    <col min="6" max="6" width="9.1796875" style="280"/>
    <col min="7" max="7" width="30.7265625" style="280" customWidth="1"/>
    <col min="8" max="8" width="9.26953125" style="280" bestFit="1" customWidth="1"/>
    <col min="9" max="10" width="9.1796875" style="280"/>
    <col min="11" max="11" width="25.453125" style="280" customWidth="1"/>
    <col min="12" max="12" width="9.1796875" style="280"/>
    <col min="13" max="13" width="13.81640625" style="280" customWidth="1"/>
    <col min="14" max="16384" width="9.1796875" style="280"/>
  </cols>
  <sheetData>
    <row r="1" spans="1:13">
      <c r="A1" s="539" t="s">
        <v>684</v>
      </c>
      <c r="B1" s="490" t="s">
        <v>2172</v>
      </c>
      <c r="C1" s="248" t="s">
        <v>2302</v>
      </c>
      <c r="D1" s="74" t="s">
        <v>95</v>
      </c>
      <c r="E1" s="224" t="s">
        <v>96</v>
      </c>
      <c r="G1" s="214" t="s">
        <v>2272</v>
      </c>
      <c r="H1" s="507">
        <v>44742</v>
      </c>
    </row>
    <row r="2" spans="1:13">
      <c r="A2" s="281">
        <v>2200</v>
      </c>
      <c r="B2" s="281">
        <v>310020</v>
      </c>
      <c r="C2" s="207">
        <v>110</v>
      </c>
      <c r="D2" s="210" t="s">
        <v>123</v>
      </c>
      <c r="E2" s="212">
        <v>-1403</v>
      </c>
      <c r="G2" s="209"/>
      <c r="H2" s="281"/>
      <c r="M2" s="621"/>
    </row>
    <row r="3" spans="1:13">
      <c r="A3" s="281">
        <v>2200</v>
      </c>
      <c r="B3" s="281">
        <v>310040</v>
      </c>
      <c r="C3" s="207">
        <v>112</v>
      </c>
      <c r="D3" s="210" t="s">
        <v>123</v>
      </c>
      <c r="E3" s="212">
        <v>-18</v>
      </c>
      <c r="F3" s="282"/>
      <c r="G3" s="209"/>
      <c r="H3" s="281"/>
      <c r="M3" s="621"/>
    </row>
    <row r="4" spans="1:13">
      <c r="A4" s="281">
        <v>2200</v>
      </c>
      <c r="B4" s="281">
        <v>310045</v>
      </c>
      <c r="C4" s="207">
        <v>113</v>
      </c>
      <c r="D4" s="210" t="s">
        <v>123</v>
      </c>
      <c r="E4" s="212">
        <v>-748</v>
      </c>
      <c r="G4" s="209"/>
      <c r="H4" s="281"/>
      <c r="M4" s="621"/>
    </row>
    <row r="5" spans="1:13">
      <c r="A5" s="281">
        <v>2200</v>
      </c>
      <c r="B5" s="281">
        <v>310050</v>
      </c>
      <c r="C5" s="207">
        <v>114</v>
      </c>
      <c r="D5" s="210" t="s">
        <v>123</v>
      </c>
      <c r="E5" s="212">
        <v>-710</v>
      </c>
      <c r="G5" s="209"/>
      <c r="H5" s="281"/>
      <c r="M5" s="621"/>
    </row>
    <row r="6" spans="1:13">
      <c r="A6" s="281">
        <v>2200</v>
      </c>
      <c r="B6" s="281">
        <v>310055</v>
      </c>
      <c r="C6" s="207">
        <v>117</v>
      </c>
      <c r="D6" s="210" t="s">
        <v>123</v>
      </c>
      <c r="E6" s="212">
        <v>-230</v>
      </c>
      <c r="F6" s="282"/>
      <c r="G6" s="209"/>
      <c r="H6" s="281"/>
      <c r="M6" s="621"/>
    </row>
    <row r="7" spans="1:13">
      <c r="A7" s="281">
        <v>2200</v>
      </c>
      <c r="B7" s="281">
        <v>310090</v>
      </c>
      <c r="C7" s="207">
        <v>120</v>
      </c>
      <c r="D7" s="210" t="s">
        <v>123</v>
      </c>
      <c r="E7" s="212">
        <v>-1369</v>
      </c>
      <c r="G7" s="209"/>
      <c r="H7" s="281"/>
      <c r="M7" s="621"/>
    </row>
    <row r="8" spans="1:13">
      <c r="A8" s="281">
        <v>2200</v>
      </c>
      <c r="B8" s="281">
        <v>310095</v>
      </c>
      <c r="C8" s="207">
        <v>121</v>
      </c>
      <c r="D8" s="210" t="s">
        <v>123</v>
      </c>
      <c r="E8" s="212">
        <v>-17137</v>
      </c>
      <c r="G8" s="209"/>
      <c r="H8" s="281"/>
      <c r="M8" s="621"/>
    </row>
    <row r="9" spans="1:13">
      <c r="A9" s="281">
        <v>2200</v>
      </c>
      <c r="B9" s="281">
        <v>310100</v>
      </c>
      <c r="C9" s="207">
        <v>122</v>
      </c>
      <c r="D9" s="210" t="s">
        <v>123</v>
      </c>
      <c r="E9" s="212">
        <v>-681</v>
      </c>
      <c r="G9" s="209"/>
      <c r="H9" s="281"/>
      <c r="M9" s="621"/>
    </row>
    <row r="10" spans="1:13">
      <c r="A10" s="281">
        <v>2200</v>
      </c>
      <c r="B10" s="281">
        <v>310120</v>
      </c>
      <c r="C10" s="207">
        <v>124</v>
      </c>
      <c r="D10" s="210" t="s">
        <v>123</v>
      </c>
      <c r="E10" s="212">
        <v>-1676</v>
      </c>
      <c r="G10" s="209"/>
      <c r="H10" s="281"/>
      <c r="M10" s="621"/>
    </row>
    <row r="11" spans="1:13">
      <c r="A11" s="281">
        <v>2200</v>
      </c>
      <c r="B11" s="281">
        <v>310125</v>
      </c>
      <c r="C11" s="207">
        <v>125</v>
      </c>
      <c r="D11" s="210" t="s">
        <v>123</v>
      </c>
      <c r="E11" s="212">
        <v>-831</v>
      </c>
      <c r="G11" s="209"/>
      <c r="H11" s="281"/>
      <c r="M11" s="621"/>
    </row>
    <row r="12" spans="1:13">
      <c r="A12" s="281">
        <v>2200</v>
      </c>
      <c r="B12" s="281">
        <v>310130</v>
      </c>
      <c r="C12" s="207">
        <v>126</v>
      </c>
      <c r="D12" s="210" t="s">
        <v>123</v>
      </c>
      <c r="E12" s="212">
        <v>-10</v>
      </c>
      <c r="G12" s="209"/>
      <c r="H12" s="281"/>
      <c r="M12" s="621"/>
    </row>
    <row r="13" spans="1:13">
      <c r="A13" s="281">
        <v>2200</v>
      </c>
      <c r="B13" s="281">
        <v>310135</v>
      </c>
      <c r="C13" s="207">
        <v>127</v>
      </c>
      <c r="D13" s="210" t="s">
        <v>123</v>
      </c>
      <c r="E13" s="212">
        <v>-556</v>
      </c>
      <c r="G13" s="209"/>
      <c r="H13" s="281"/>
      <c r="M13" s="621"/>
    </row>
    <row r="14" spans="1:13">
      <c r="A14" s="281">
        <v>2200</v>
      </c>
      <c r="B14" s="281">
        <v>310140</v>
      </c>
      <c r="C14" s="207">
        <v>128</v>
      </c>
      <c r="D14" s="210" t="s">
        <v>123</v>
      </c>
      <c r="E14" s="212">
        <v>-7803</v>
      </c>
      <c r="G14" s="209"/>
      <c r="H14" s="281"/>
      <c r="M14" s="621"/>
    </row>
    <row r="15" spans="1:13">
      <c r="A15" s="281">
        <v>2200</v>
      </c>
      <c r="B15" s="281">
        <v>310145</v>
      </c>
      <c r="C15" s="207">
        <v>129</v>
      </c>
      <c r="D15" s="210" t="s">
        <v>123</v>
      </c>
      <c r="E15" s="212">
        <v>-819</v>
      </c>
      <c r="G15" s="209"/>
      <c r="H15" s="281"/>
      <c r="M15" s="621"/>
    </row>
    <row r="16" spans="1:13">
      <c r="A16" s="281">
        <v>2200</v>
      </c>
      <c r="B16" s="281">
        <v>310150</v>
      </c>
      <c r="C16" s="207">
        <v>130</v>
      </c>
      <c r="D16" s="210" t="s">
        <v>123</v>
      </c>
      <c r="E16" s="212">
        <v>-2379</v>
      </c>
      <c r="G16" s="209"/>
      <c r="H16" s="281"/>
      <c r="M16" s="621"/>
    </row>
    <row r="17" spans="1:13">
      <c r="A17" s="281">
        <v>2200</v>
      </c>
      <c r="B17" s="281">
        <v>310170</v>
      </c>
      <c r="C17" s="207">
        <v>132</v>
      </c>
      <c r="D17" s="210" t="s">
        <v>123</v>
      </c>
      <c r="E17" s="212">
        <v>-961</v>
      </c>
      <c r="G17" s="209"/>
      <c r="H17" s="281"/>
      <c r="M17" s="621"/>
    </row>
    <row r="18" spans="1:13">
      <c r="A18" s="281">
        <v>2200</v>
      </c>
      <c r="B18" s="281">
        <v>310230</v>
      </c>
      <c r="C18" s="207">
        <v>111</v>
      </c>
      <c r="D18" s="210" t="s">
        <v>123</v>
      </c>
      <c r="E18" s="212">
        <v>-468</v>
      </c>
      <c r="G18" s="209"/>
      <c r="H18" s="281"/>
      <c r="M18" s="621"/>
    </row>
    <row r="19" spans="1:13">
      <c r="A19" s="281">
        <v>2200</v>
      </c>
      <c r="B19" s="281">
        <v>310235</v>
      </c>
      <c r="C19" s="207">
        <v>118</v>
      </c>
      <c r="D19" s="210" t="s">
        <v>123</v>
      </c>
      <c r="E19" s="212">
        <v>-884</v>
      </c>
      <c r="G19" s="209"/>
      <c r="H19" s="281"/>
      <c r="M19" s="621"/>
    </row>
    <row r="20" spans="1:13">
      <c r="A20" s="281">
        <v>2200</v>
      </c>
      <c r="B20" s="281">
        <v>310240</v>
      </c>
      <c r="C20" s="207">
        <v>119</v>
      </c>
      <c r="D20" s="210" t="s">
        <v>123</v>
      </c>
      <c r="E20" s="212">
        <v>-4613</v>
      </c>
      <c r="G20" s="209"/>
      <c r="H20" s="281"/>
      <c r="M20" s="621"/>
    </row>
    <row r="21" spans="1:13">
      <c r="A21" s="281">
        <v>2200</v>
      </c>
      <c r="B21" s="281">
        <v>310245</v>
      </c>
      <c r="C21" s="207">
        <v>123</v>
      </c>
      <c r="D21" s="210" t="s">
        <v>123</v>
      </c>
      <c r="E21" s="212">
        <v>-1715</v>
      </c>
      <c r="G21" s="209"/>
      <c r="H21" s="281"/>
      <c r="M21" s="621"/>
    </row>
    <row r="22" spans="1:13">
      <c r="A22" s="281">
        <v>2200</v>
      </c>
      <c r="B22" s="281">
        <v>310250</v>
      </c>
      <c r="C22" s="207">
        <v>131</v>
      </c>
      <c r="D22" s="210" t="s">
        <v>123</v>
      </c>
      <c r="E22" s="212">
        <v>-1727</v>
      </c>
      <c r="G22" s="209"/>
      <c r="H22" s="281"/>
      <c r="M22" s="621"/>
    </row>
    <row r="23" spans="1:13">
      <c r="A23" s="281">
        <v>2200</v>
      </c>
      <c r="B23" s="281">
        <v>310300</v>
      </c>
      <c r="C23" s="207">
        <v>133</v>
      </c>
      <c r="D23" s="210" t="s">
        <v>123</v>
      </c>
      <c r="E23" s="212">
        <v>-2681</v>
      </c>
      <c r="G23" s="209"/>
      <c r="H23" s="281"/>
      <c r="M23" s="621"/>
    </row>
    <row r="24" spans="1:13">
      <c r="A24" s="281">
        <v>2200</v>
      </c>
      <c r="B24" s="281">
        <v>310305</v>
      </c>
      <c r="C24" s="207">
        <v>134</v>
      </c>
      <c r="D24" s="210" t="s">
        <v>123</v>
      </c>
      <c r="E24" s="212">
        <v>-78</v>
      </c>
      <c r="G24" s="209"/>
      <c r="H24" s="281"/>
      <c r="M24" s="621"/>
    </row>
    <row r="25" spans="1:13">
      <c r="A25" s="281">
        <v>2200</v>
      </c>
      <c r="B25" s="281">
        <v>310310</v>
      </c>
      <c r="C25" s="207">
        <v>136</v>
      </c>
      <c r="D25" s="210" t="s">
        <v>123</v>
      </c>
      <c r="E25" s="212">
        <v>-22917</v>
      </c>
      <c r="G25" s="209"/>
      <c r="H25" s="281"/>
      <c r="M25" s="621"/>
    </row>
    <row r="26" spans="1:13">
      <c r="A26" s="281">
        <v>2200</v>
      </c>
      <c r="B26" s="281">
        <v>310325</v>
      </c>
      <c r="C26" s="207">
        <v>137</v>
      </c>
      <c r="D26" s="210" t="s">
        <v>123</v>
      </c>
      <c r="E26" s="212">
        <v>-23</v>
      </c>
      <c r="G26" s="209"/>
      <c r="H26" s="281"/>
      <c r="M26" s="621"/>
    </row>
    <row r="27" spans="1:13">
      <c r="A27" s="281">
        <v>2200</v>
      </c>
      <c r="B27" s="281">
        <v>310330</v>
      </c>
      <c r="C27" s="207">
        <v>138</v>
      </c>
      <c r="D27" s="210" t="s">
        <v>123</v>
      </c>
      <c r="E27" s="212">
        <v>-145</v>
      </c>
      <c r="G27" s="209"/>
      <c r="H27" s="281"/>
      <c r="M27" s="621"/>
    </row>
    <row r="28" spans="1:13">
      <c r="A28" s="281">
        <v>2205</v>
      </c>
      <c r="B28" s="281">
        <v>311040</v>
      </c>
      <c r="C28" s="207">
        <v>152</v>
      </c>
      <c r="D28" s="210" t="s">
        <v>123</v>
      </c>
      <c r="E28" s="212">
        <v>-8777</v>
      </c>
      <c r="G28" s="209"/>
      <c r="H28" s="281"/>
      <c r="M28" s="621"/>
    </row>
    <row r="29" spans="1:13">
      <c r="A29" s="281">
        <v>2205</v>
      </c>
      <c r="B29" s="281">
        <v>311045</v>
      </c>
      <c r="C29" s="207">
        <v>150</v>
      </c>
      <c r="D29" s="210" t="s">
        <v>123</v>
      </c>
      <c r="E29" s="212">
        <v>-13863</v>
      </c>
      <c r="G29" s="209"/>
      <c r="H29" s="281"/>
      <c r="M29" s="621"/>
    </row>
    <row r="30" spans="1:13">
      <c r="A30" s="281">
        <v>2205</v>
      </c>
      <c r="B30" s="281">
        <v>311050</v>
      </c>
      <c r="C30" s="207">
        <v>151</v>
      </c>
      <c r="D30" s="210" t="s">
        <v>123</v>
      </c>
      <c r="E30" s="212">
        <v>-8136</v>
      </c>
      <c r="G30" s="209"/>
      <c r="H30" s="281"/>
      <c r="M30" s="621"/>
    </row>
    <row r="31" spans="1:13">
      <c r="A31" s="281">
        <v>2210</v>
      </c>
      <c r="B31" s="281">
        <v>312040</v>
      </c>
      <c r="C31" s="207">
        <v>345</v>
      </c>
      <c r="D31" s="210" t="s">
        <v>123</v>
      </c>
      <c r="E31" s="212">
        <v>-186740.49000000002</v>
      </c>
      <c r="G31" s="209"/>
      <c r="H31" s="281"/>
      <c r="M31" s="621"/>
    </row>
    <row r="32" spans="1:13">
      <c r="A32" s="281">
        <v>2225</v>
      </c>
      <c r="B32" s="281">
        <v>313015</v>
      </c>
      <c r="C32" s="207">
        <v>286</v>
      </c>
      <c r="D32" s="210" t="s">
        <v>123</v>
      </c>
      <c r="E32" s="212">
        <v>-793</v>
      </c>
      <c r="G32" s="209"/>
      <c r="H32" s="281"/>
      <c r="M32" s="621"/>
    </row>
    <row r="33" spans="1:13">
      <c r="A33" s="281">
        <v>2235</v>
      </c>
      <c r="B33" s="281">
        <v>313025</v>
      </c>
      <c r="C33" s="207">
        <v>287</v>
      </c>
      <c r="D33" s="210" t="s">
        <v>123</v>
      </c>
      <c r="E33" s="212">
        <v>-7536</v>
      </c>
      <c r="G33" s="209"/>
      <c r="H33" s="281"/>
      <c r="M33" s="621"/>
    </row>
    <row r="34" spans="1:13">
      <c r="A34" s="281">
        <v>2230</v>
      </c>
      <c r="B34" s="281">
        <v>313050</v>
      </c>
      <c r="C34" s="207">
        <v>288</v>
      </c>
      <c r="D34" s="210" t="s">
        <v>123</v>
      </c>
      <c r="E34" s="212">
        <v>-12553</v>
      </c>
      <c r="G34" s="209"/>
      <c r="H34" s="281"/>
      <c r="M34" s="621"/>
    </row>
    <row r="35" spans="1:13">
      <c r="A35" s="281">
        <v>2240</v>
      </c>
      <c r="B35" s="281">
        <v>314005</v>
      </c>
      <c r="C35" s="207">
        <v>300</v>
      </c>
      <c r="D35" s="210" t="s">
        <v>123</v>
      </c>
      <c r="E35" s="212">
        <v>-67877</v>
      </c>
      <c r="G35" s="209"/>
      <c r="H35" s="281"/>
      <c r="M35" s="621"/>
    </row>
    <row r="36" spans="1:13">
      <c r="A36" s="281">
        <v>2215</v>
      </c>
      <c r="B36" s="281">
        <v>315010</v>
      </c>
      <c r="C36" s="207">
        <v>315</v>
      </c>
      <c r="D36" s="210" t="s">
        <v>123</v>
      </c>
      <c r="E36" s="212">
        <v>-1056</v>
      </c>
      <c r="G36" s="209"/>
      <c r="H36" s="281"/>
      <c r="M36" s="621"/>
    </row>
    <row r="37" spans="1:13">
      <c r="A37" s="281">
        <v>2215</v>
      </c>
      <c r="B37" s="281">
        <v>315015</v>
      </c>
      <c r="C37" s="207">
        <v>316</v>
      </c>
      <c r="D37" s="210" t="s">
        <v>123</v>
      </c>
      <c r="E37" s="212">
        <v>-44488</v>
      </c>
      <c r="G37" s="209"/>
      <c r="H37" s="281"/>
      <c r="M37" s="621"/>
    </row>
    <row r="38" spans="1:13">
      <c r="A38" s="281">
        <v>2215</v>
      </c>
      <c r="B38" s="281">
        <v>315045</v>
      </c>
      <c r="C38" s="207">
        <v>317</v>
      </c>
      <c r="D38" s="210" t="s">
        <v>123</v>
      </c>
      <c r="E38" s="212">
        <v>-111829</v>
      </c>
      <c r="G38" s="209"/>
      <c r="H38" s="281"/>
      <c r="M38" s="621"/>
    </row>
    <row r="39" spans="1:13">
      <c r="A39" s="281">
        <v>2215</v>
      </c>
      <c r="B39" s="281">
        <v>315050</v>
      </c>
      <c r="C39" s="207">
        <v>319</v>
      </c>
      <c r="D39" s="210" t="s">
        <v>123</v>
      </c>
      <c r="E39" s="212">
        <v>-95618</v>
      </c>
      <c r="G39" s="209"/>
      <c r="H39" s="281"/>
      <c r="M39" s="621"/>
    </row>
    <row r="40" spans="1:13">
      <c r="A40" s="281">
        <v>2250</v>
      </c>
      <c r="B40" s="281">
        <v>316005</v>
      </c>
      <c r="C40" s="207">
        <v>332</v>
      </c>
      <c r="D40" s="210" t="s">
        <v>123</v>
      </c>
      <c r="E40" s="212">
        <v>-112</v>
      </c>
      <c r="G40" s="209"/>
      <c r="H40" s="281"/>
      <c r="M40" s="621"/>
    </row>
    <row r="41" spans="1:13">
      <c r="A41" s="281">
        <v>2255</v>
      </c>
      <c r="B41" s="281">
        <v>316030</v>
      </c>
      <c r="C41" s="207">
        <v>333</v>
      </c>
      <c r="D41" s="210" t="s">
        <v>123</v>
      </c>
      <c r="E41" s="212">
        <v>-24368</v>
      </c>
      <c r="G41" s="209"/>
      <c r="H41" s="281"/>
      <c r="M41" s="621"/>
    </row>
    <row r="42" spans="1:13">
      <c r="A42" s="281">
        <v>2100</v>
      </c>
      <c r="B42" s="281">
        <v>320003</v>
      </c>
      <c r="C42" s="207">
        <v>180</v>
      </c>
      <c r="D42" s="210" t="s">
        <v>123</v>
      </c>
      <c r="E42" s="212">
        <v>-356</v>
      </c>
      <c r="G42" s="209"/>
      <c r="H42" s="281"/>
      <c r="M42" s="621"/>
    </row>
    <row r="43" spans="1:13">
      <c r="A43" s="281">
        <v>2100</v>
      </c>
      <c r="B43" s="281">
        <v>320210</v>
      </c>
      <c r="C43" s="207">
        <v>195</v>
      </c>
      <c r="D43" s="210" t="s">
        <v>123</v>
      </c>
      <c r="E43" s="212">
        <v>-992</v>
      </c>
      <c r="G43" s="209"/>
      <c r="H43" s="281"/>
      <c r="M43" s="621"/>
    </row>
    <row r="44" spans="1:13">
      <c r="A44" s="281">
        <v>2100</v>
      </c>
      <c r="B44" s="281">
        <v>320212</v>
      </c>
      <c r="C44" s="207">
        <v>196</v>
      </c>
      <c r="D44" s="210" t="s">
        <v>123</v>
      </c>
      <c r="E44" s="212">
        <v>-319</v>
      </c>
      <c r="G44" s="209"/>
      <c r="H44" s="281"/>
      <c r="M44" s="621"/>
    </row>
    <row r="45" spans="1:13">
      <c r="A45" s="281">
        <v>2100</v>
      </c>
      <c r="B45" s="281">
        <v>320218</v>
      </c>
      <c r="C45" s="207">
        <v>199</v>
      </c>
      <c r="D45" s="210" t="s">
        <v>123</v>
      </c>
      <c r="E45" s="212">
        <v>-2388</v>
      </c>
      <c r="G45" s="209"/>
      <c r="H45" s="281"/>
      <c r="M45" s="621"/>
    </row>
    <row r="46" spans="1:13">
      <c r="A46" s="281">
        <v>2100</v>
      </c>
      <c r="B46" s="281">
        <v>320233</v>
      </c>
      <c r="C46" s="207">
        <v>181</v>
      </c>
      <c r="D46" s="210" t="s">
        <v>123</v>
      </c>
      <c r="E46" s="212">
        <v>-174</v>
      </c>
      <c r="G46" s="209"/>
      <c r="H46" s="281"/>
      <c r="M46" s="621"/>
    </row>
    <row r="47" spans="1:13">
      <c r="A47" s="281">
        <v>2100</v>
      </c>
      <c r="B47" s="281">
        <v>320234</v>
      </c>
      <c r="C47" s="207">
        <v>182</v>
      </c>
      <c r="D47" s="210" t="s">
        <v>123</v>
      </c>
      <c r="E47" s="212">
        <v>-469618</v>
      </c>
      <c r="G47" s="209"/>
      <c r="H47" s="281"/>
      <c r="M47" s="621"/>
    </row>
    <row r="48" spans="1:13">
      <c r="A48" s="281">
        <v>2100</v>
      </c>
      <c r="B48" s="281">
        <v>320235</v>
      </c>
      <c r="C48" s="207">
        <v>183</v>
      </c>
      <c r="D48" s="210" t="s">
        <v>123</v>
      </c>
      <c r="E48" s="212">
        <v>-400615</v>
      </c>
      <c r="G48" s="209"/>
      <c r="H48" s="281"/>
      <c r="M48" s="621"/>
    </row>
    <row r="49" spans="1:13">
      <c r="A49" s="281">
        <v>2100</v>
      </c>
      <c r="B49" s="281">
        <v>320236</v>
      </c>
      <c r="C49" s="207">
        <v>187</v>
      </c>
      <c r="D49" s="210" t="s">
        <v>123</v>
      </c>
      <c r="E49" s="212">
        <v>-12878</v>
      </c>
      <c r="G49" s="209"/>
      <c r="H49" s="281"/>
      <c r="M49" s="621"/>
    </row>
    <row r="50" spans="1:13">
      <c r="A50" s="281">
        <v>2100</v>
      </c>
      <c r="B50" s="281">
        <v>320237</v>
      </c>
      <c r="C50" s="207">
        <v>188</v>
      </c>
      <c r="D50" s="210" t="s">
        <v>123</v>
      </c>
      <c r="E50" s="212">
        <v>-216694</v>
      </c>
      <c r="G50" s="209"/>
      <c r="H50" s="281"/>
      <c r="M50" s="621"/>
    </row>
    <row r="51" spans="1:13">
      <c r="A51" s="281">
        <v>2100</v>
      </c>
      <c r="B51" s="281">
        <v>320238</v>
      </c>
      <c r="C51" s="207">
        <v>191</v>
      </c>
      <c r="D51" s="210" t="s">
        <v>123</v>
      </c>
      <c r="E51" s="212">
        <v>-14835</v>
      </c>
      <c r="G51" s="209"/>
      <c r="H51" s="281"/>
      <c r="M51" s="621"/>
    </row>
    <row r="52" spans="1:13">
      <c r="A52" s="281">
        <v>2105</v>
      </c>
      <c r="B52" s="281">
        <v>321005</v>
      </c>
      <c r="C52" s="207">
        <v>220</v>
      </c>
      <c r="D52" s="210" t="s">
        <v>123</v>
      </c>
      <c r="E52" s="212">
        <v>-1302</v>
      </c>
      <c r="G52" s="209"/>
      <c r="H52" s="281"/>
      <c r="M52" s="621"/>
    </row>
    <row r="53" spans="1:13">
      <c r="A53" s="281">
        <v>2410</v>
      </c>
      <c r="B53" s="281">
        <v>330020</v>
      </c>
      <c r="C53" s="207">
        <v>241</v>
      </c>
      <c r="D53" s="210" t="s">
        <v>123</v>
      </c>
      <c r="E53" s="212">
        <v>-10313</v>
      </c>
      <c r="G53" s="209"/>
      <c r="H53" s="281"/>
      <c r="M53" s="621"/>
    </row>
    <row r="54" spans="1:13">
      <c r="A54" s="281">
        <v>2410</v>
      </c>
      <c r="B54" s="281">
        <v>330040</v>
      </c>
      <c r="C54" s="207">
        <v>246</v>
      </c>
      <c r="D54" s="210" t="s">
        <v>123</v>
      </c>
      <c r="E54" s="212">
        <v>-25795</v>
      </c>
      <c r="G54" s="209"/>
      <c r="H54" s="281"/>
      <c r="M54" s="621"/>
    </row>
    <row r="55" spans="1:13">
      <c r="A55" s="281">
        <v>2410</v>
      </c>
      <c r="B55" s="281">
        <v>330060</v>
      </c>
      <c r="C55" s="207">
        <v>249</v>
      </c>
      <c r="D55" s="210" t="s">
        <v>123</v>
      </c>
      <c r="E55" s="212">
        <v>-4173</v>
      </c>
      <c r="G55" s="209"/>
      <c r="H55" s="281"/>
      <c r="M55" s="621"/>
    </row>
    <row r="56" spans="1:13">
      <c r="A56" s="281">
        <v>2410</v>
      </c>
      <c r="B56" s="281">
        <v>330070</v>
      </c>
      <c r="C56" s="207">
        <v>250</v>
      </c>
      <c r="D56" s="210" t="s">
        <v>123</v>
      </c>
      <c r="E56" s="212">
        <v>0</v>
      </c>
      <c r="G56" s="209"/>
      <c r="H56" s="281"/>
      <c r="M56" s="621"/>
    </row>
    <row r="57" spans="1:13">
      <c r="A57" s="281">
        <v>2410</v>
      </c>
      <c r="B57" s="281">
        <v>330340</v>
      </c>
      <c r="C57" s="207">
        <v>256</v>
      </c>
      <c r="D57" s="210" t="s">
        <v>123</v>
      </c>
      <c r="E57" s="212">
        <v>-26765</v>
      </c>
      <c r="G57" s="209"/>
      <c r="H57" s="281"/>
      <c r="M57" s="621"/>
    </row>
    <row r="58" spans="1:13">
      <c r="A58" s="281">
        <v>2410</v>
      </c>
      <c r="B58" s="281">
        <v>330430</v>
      </c>
      <c r="C58" s="207">
        <v>242</v>
      </c>
      <c r="D58" s="210" t="s">
        <v>123</v>
      </c>
      <c r="E58" s="212">
        <v>-526</v>
      </c>
      <c r="G58" s="209"/>
      <c r="H58" s="281"/>
      <c r="M58" s="621"/>
    </row>
    <row r="59" spans="1:13">
      <c r="A59" s="281">
        <v>2410</v>
      </c>
      <c r="B59" s="281">
        <v>330435</v>
      </c>
      <c r="C59" s="207">
        <v>248</v>
      </c>
      <c r="D59" s="210" t="s">
        <v>123</v>
      </c>
      <c r="E59" s="212">
        <v>-2044</v>
      </c>
      <c r="G59" s="209"/>
      <c r="H59" s="281"/>
      <c r="M59" s="621"/>
    </row>
    <row r="60" spans="1:13">
      <c r="A60" s="281">
        <v>2410</v>
      </c>
      <c r="B60" s="281">
        <v>330440</v>
      </c>
      <c r="C60" s="207">
        <v>251</v>
      </c>
      <c r="D60" s="210" t="s">
        <v>123</v>
      </c>
      <c r="E60" s="212">
        <v>-34660</v>
      </c>
      <c r="G60" s="209"/>
      <c r="H60" s="281"/>
      <c r="M60" s="621"/>
    </row>
    <row r="61" spans="1:13">
      <c r="A61" s="281">
        <v>2410</v>
      </c>
      <c r="B61" s="281">
        <v>330445</v>
      </c>
      <c r="C61" s="207">
        <v>252</v>
      </c>
      <c r="D61" s="210" t="s">
        <v>123</v>
      </c>
      <c r="E61" s="212">
        <v>-28094.819999999992</v>
      </c>
      <c r="G61" s="209"/>
      <c r="H61" s="281"/>
      <c r="M61" s="621"/>
    </row>
    <row r="62" spans="1:13">
      <c r="A62" s="281">
        <v>2410</v>
      </c>
      <c r="B62" s="281">
        <v>330450</v>
      </c>
      <c r="C62" s="207">
        <v>255</v>
      </c>
      <c r="D62" s="210" t="s">
        <v>123</v>
      </c>
      <c r="E62" s="212">
        <v>-25797</v>
      </c>
      <c r="G62" s="209"/>
      <c r="H62" s="281"/>
      <c r="M62" s="621"/>
    </row>
    <row r="63" spans="1:13">
      <c r="A63" s="281">
        <v>2410</v>
      </c>
      <c r="B63" s="281">
        <v>330455</v>
      </c>
      <c r="C63" s="207">
        <v>259</v>
      </c>
      <c r="D63" s="210" t="s">
        <v>123</v>
      </c>
      <c r="E63" s="212">
        <v>-1527</v>
      </c>
      <c r="G63" s="209"/>
      <c r="H63" s="281"/>
      <c r="M63" s="621"/>
    </row>
    <row r="64" spans="1:13">
      <c r="A64" s="281">
        <v>2410</v>
      </c>
      <c r="B64" s="281">
        <v>330460</v>
      </c>
      <c r="C64" s="207">
        <v>260</v>
      </c>
      <c r="D64" s="210" t="s">
        <v>123</v>
      </c>
      <c r="E64" s="212">
        <v>-487</v>
      </c>
      <c r="G64" s="209"/>
      <c r="H64" s="281"/>
      <c r="M64" s="621"/>
    </row>
    <row r="65" spans="1:13">
      <c r="A65" s="281">
        <v>2400</v>
      </c>
      <c r="B65" s="281">
        <v>330465</v>
      </c>
      <c r="C65" s="207">
        <v>254</v>
      </c>
      <c r="D65" s="210" t="s">
        <v>123</v>
      </c>
      <c r="E65" s="212">
        <v>-706</v>
      </c>
      <c r="G65" s="209"/>
      <c r="H65" s="281"/>
      <c r="M65" s="621"/>
    </row>
    <row r="66" spans="1:13">
      <c r="A66" s="281">
        <v>2535</v>
      </c>
      <c r="B66" s="281">
        <v>343010</v>
      </c>
      <c r="C66" s="207">
        <v>392</v>
      </c>
      <c r="D66" s="210" t="s">
        <v>123</v>
      </c>
      <c r="E66" s="212">
        <v>-513</v>
      </c>
      <c r="G66" s="209"/>
      <c r="H66" s="281"/>
      <c r="M66" s="621"/>
    </row>
    <row r="67" spans="1:13">
      <c r="A67" s="281">
        <v>2530</v>
      </c>
      <c r="B67" s="281">
        <v>340325</v>
      </c>
      <c r="C67" s="207">
        <v>358</v>
      </c>
      <c r="D67" s="210" t="s">
        <v>123</v>
      </c>
      <c r="E67" s="212">
        <v>-385324</v>
      </c>
      <c r="G67" s="209"/>
      <c r="H67" s="281"/>
      <c r="M67" s="621"/>
    </row>
    <row r="68" spans="1:13">
      <c r="A68" s="281">
        <v>2500</v>
      </c>
      <c r="B68" s="281">
        <v>340700</v>
      </c>
      <c r="C68" s="207">
        <v>356</v>
      </c>
      <c r="D68" s="210" t="s">
        <v>123</v>
      </c>
      <c r="E68" s="212">
        <v>-64200</v>
      </c>
      <c r="G68" s="209"/>
      <c r="H68" s="281"/>
      <c r="M68" s="621"/>
    </row>
    <row r="69" spans="1:13">
      <c r="A69" s="281">
        <v>2500</v>
      </c>
      <c r="B69" s="281">
        <v>340705</v>
      </c>
      <c r="C69" s="207">
        <v>357</v>
      </c>
      <c r="D69" s="210" t="s">
        <v>123</v>
      </c>
      <c r="E69" s="212">
        <v>-220752</v>
      </c>
      <c r="G69" s="209"/>
      <c r="H69" s="281"/>
      <c r="M69" s="621"/>
    </row>
    <row r="70" spans="1:13">
      <c r="A70" s="281">
        <v>2530</v>
      </c>
      <c r="B70" s="281">
        <v>340710</v>
      </c>
      <c r="C70" s="207">
        <v>359</v>
      </c>
      <c r="D70" s="210" t="s">
        <v>123</v>
      </c>
      <c r="E70" s="212">
        <v>-426143</v>
      </c>
      <c r="G70" s="209"/>
      <c r="H70" s="281"/>
      <c r="M70" s="621"/>
    </row>
    <row r="71" spans="1:13">
      <c r="A71" s="281">
        <v>2510</v>
      </c>
      <c r="B71" s="281">
        <v>341240</v>
      </c>
      <c r="C71" s="207">
        <v>385</v>
      </c>
      <c r="D71" s="210" t="s">
        <v>123</v>
      </c>
      <c r="E71" s="212">
        <v>-110938</v>
      </c>
      <c r="G71" s="209"/>
      <c r="H71" s="281"/>
      <c r="M71" s="621"/>
    </row>
    <row r="72" spans="1:13">
      <c r="A72" s="281">
        <v>2515</v>
      </c>
      <c r="B72" s="281">
        <v>341245</v>
      </c>
      <c r="C72" s="207">
        <v>386</v>
      </c>
      <c r="D72" s="210" t="s">
        <v>123</v>
      </c>
      <c r="E72" s="212">
        <v>-62452</v>
      </c>
      <c r="G72" s="209"/>
      <c r="H72" s="281"/>
      <c r="M72" s="621"/>
    </row>
    <row r="73" spans="1:13">
      <c r="A73" s="281">
        <v>2525</v>
      </c>
      <c r="B73" s="281">
        <v>342010</v>
      </c>
      <c r="C73" s="207">
        <v>390</v>
      </c>
      <c r="D73" s="210" t="s">
        <v>123</v>
      </c>
      <c r="E73" s="212">
        <v>-23179</v>
      </c>
      <c r="G73" s="209"/>
      <c r="H73" s="281"/>
      <c r="M73" s="621"/>
    </row>
    <row r="74" spans="1:13">
      <c r="A74" s="281">
        <v>2525</v>
      </c>
      <c r="B74" s="281">
        <v>342325</v>
      </c>
      <c r="C74" s="207">
        <v>391</v>
      </c>
      <c r="D74" s="210" t="s">
        <v>123</v>
      </c>
      <c r="E74" s="212">
        <v>-41499</v>
      </c>
      <c r="G74" s="209"/>
      <c r="H74" s="281"/>
      <c r="M74" s="621"/>
    </row>
    <row r="75" spans="1:13">
      <c r="A75" s="281">
        <v>2310</v>
      </c>
      <c r="B75" s="281">
        <v>350735</v>
      </c>
      <c r="C75" s="207">
        <v>402</v>
      </c>
      <c r="D75" s="210" t="s">
        <v>123</v>
      </c>
      <c r="E75" s="212">
        <v>-690</v>
      </c>
      <c r="G75" s="209"/>
      <c r="H75" s="281"/>
      <c r="M75" s="621"/>
    </row>
    <row r="76" spans="1:13">
      <c r="A76" s="481">
        <v>2305</v>
      </c>
      <c r="B76" s="481">
        <v>350820</v>
      </c>
      <c r="C76" s="423">
        <v>406</v>
      </c>
      <c r="D76" s="424" t="s">
        <v>123</v>
      </c>
      <c r="E76" s="425">
        <v>-2058</v>
      </c>
      <c r="F76" s="426"/>
      <c r="G76" s="425" t="s">
        <v>680</v>
      </c>
      <c r="H76" s="281"/>
      <c r="M76" s="621"/>
    </row>
    <row r="77" spans="1:13">
      <c r="A77" s="281">
        <v>2310</v>
      </c>
      <c r="B77" s="281">
        <v>350845</v>
      </c>
      <c r="C77" s="207">
        <v>400</v>
      </c>
      <c r="D77" s="210" t="s">
        <v>123</v>
      </c>
      <c r="E77" s="212">
        <v>-284174</v>
      </c>
      <c r="F77" s="284"/>
      <c r="G77" s="244"/>
      <c r="H77" s="281"/>
      <c r="M77" s="621"/>
    </row>
    <row r="78" spans="1:13">
      <c r="A78" s="281">
        <v>2310</v>
      </c>
      <c r="B78" s="281">
        <v>350850</v>
      </c>
      <c r="C78" s="207">
        <v>401</v>
      </c>
      <c r="D78" s="210" t="s">
        <v>123</v>
      </c>
      <c r="E78" s="212">
        <v>-134733</v>
      </c>
      <c r="F78" s="284"/>
      <c r="G78" s="244"/>
      <c r="H78" s="281"/>
      <c r="M78" s="621"/>
    </row>
    <row r="79" spans="1:13">
      <c r="A79" s="281">
        <v>2310</v>
      </c>
      <c r="B79" s="283">
        <v>350855</v>
      </c>
      <c r="C79" s="302">
        <v>403</v>
      </c>
      <c r="D79" s="210" t="s">
        <v>123</v>
      </c>
      <c r="E79" s="212">
        <v>-98289</v>
      </c>
      <c r="F79" s="284"/>
      <c r="G79" s="244"/>
      <c r="H79" s="281"/>
      <c r="M79" s="621"/>
    </row>
    <row r="80" spans="1:13">
      <c r="A80" s="281">
        <v>2600</v>
      </c>
      <c r="B80" s="281">
        <v>360005</v>
      </c>
      <c r="C80" s="207">
        <v>425</v>
      </c>
      <c r="D80" s="210" t="s">
        <v>123</v>
      </c>
      <c r="E80" s="212">
        <v>-20097</v>
      </c>
      <c r="F80" s="284"/>
      <c r="G80" s="244"/>
      <c r="H80" s="281"/>
      <c r="M80" s="621"/>
    </row>
    <row r="81" spans="1:13">
      <c r="A81" s="281">
        <v>2620</v>
      </c>
      <c r="B81" s="281">
        <v>361015</v>
      </c>
      <c r="C81" s="207">
        <v>450</v>
      </c>
      <c r="D81" s="210" t="s">
        <v>123</v>
      </c>
      <c r="E81" s="212">
        <v>-7788</v>
      </c>
      <c r="F81" s="284"/>
      <c r="G81" s="244"/>
      <c r="H81" s="281"/>
      <c r="M81" s="621"/>
    </row>
    <row r="82" spans="1:13" s="284" customFormat="1">
      <c r="A82" s="281">
        <v>2620</v>
      </c>
      <c r="B82" s="281">
        <v>361035</v>
      </c>
      <c r="C82" s="207">
        <v>452</v>
      </c>
      <c r="D82" s="210" t="s">
        <v>123</v>
      </c>
      <c r="E82" s="212">
        <v>-191</v>
      </c>
      <c r="G82" s="244"/>
      <c r="H82" s="281"/>
      <c r="M82" s="621"/>
    </row>
    <row r="83" spans="1:13" s="284" customFormat="1">
      <c r="A83" s="281">
        <v>2620</v>
      </c>
      <c r="B83" s="281">
        <v>361090</v>
      </c>
      <c r="C83" s="207">
        <v>451</v>
      </c>
      <c r="D83" s="210" t="s">
        <v>123</v>
      </c>
      <c r="E83" s="212">
        <v>-32149</v>
      </c>
      <c r="G83" s="244"/>
      <c r="H83" s="281"/>
      <c r="M83" s="621"/>
    </row>
    <row r="84" spans="1:13" s="284" customFormat="1">
      <c r="A84" s="281">
        <v>2620</v>
      </c>
      <c r="B84" s="281">
        <v>361095</v>
      </c>
      <c r="C84" s="207">
        <v>453</v>
      </c>
      <c r="D84" s="210" t="s">
        <v>123</v>
      </c>
      <c r="E84" s="212">
        <v>-66244</v>
      </c>
      <c r="G84" s="244"/>
      <c r="H84" s="281"/>
      <c r="M84" s="621"/>
    </row>
    <row r="85" spans="1:13" s="284" customFormat="1">
      <c r="A85" s="281">
        <v>2700</v>
      </c>
      <c r="B85" s="281">
        <v>370210</v>
      </c>
      <c r="C85" s="207">
        <v>500</v>
      </c>
      <c r="D85" s="207" t="s">
        <v>123</v>
      </c>
      <c r="E85" s="212">
        <v>-31816</v>
      </c>
      <c r="F85" s="280"/>
      <c r="G85" s="280"/>
      <c r="H85" s="281"/>
      <c r="M85" s="621"/>
    </row>
    <row r="86" spans="1:13">
      <c r="A86" s="281">
        <v>2700</v>
      </c>
      <c r="B86" s="281">
        <v>370215</v>
      </c>
      <c r="C86" s="207">
        <v>501</v>
      </c>
      <c r="D86" s="207" t="s">
        <v>123</v>
      </c>
      <c r="E86" s="212">
        <v>-7312</v>
      </c>
      <c r="H86" s="281"/>
      <c r="M86" s="621"/>
    </row>
    <row r="87" spans="1:13">
      <c r="H87" s="281"/>
    </row>
    <row r="88" spans="1:13" ht="15" thickBot="1">
      <c r="E88" s="311">
        <f>SUM(E1:E86)</f>
        <v>-3957928.31</v>
      </c>
    </row>
    <row r="91" spans="1:13">
      <c r="E91" s="312"/>
    </row>
    <row r="92" spans="1:13">
      <c r="E92" s="525"/>
    </row>
  </sheetData>
  <pageMargins left="0.7" right="0.7" top="0.75" bottom="0.75" header="0.3" footer="0.3"/>
  <pageSetup scale="5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39997558519241921"/>
    <outlinePr summaryBelow="0" summaryRight="0"/>
    <pageSetUpPr autoPageBreaks="0"/>
  </sheetPr>
  <dimension ref="A1:Z108"/>
  <sheetViews>
    <sheetView showOutlineSymbols="0" topLeftCell="A80" workbookViewId="0">
      <selection activeCell="I118" sqref="I118"/>
    </sheetView>
  </sheetViews>
  <sheetFormatPr defaultColWidth="6.81640625" defaultRowHeight="12.75" customHeight="1"/>
  <cols>
    <col min="1" max="1" width="15.7265625" style="126" customWidth="1"/>
    <col min="2" max="2" width="12.54296875" style="126" customWidth="1"/>
    <col min="3" max="3" width="22.54296875" style="126" customWidth="1"/>
    <col min="4" max="4" width="17.1796875" style="126" customWidth="1"/>
    <col min="5" max="5" width="17.26953125" style="126" customWidth="1"/>
    <col min="6" max="6" width="16" style="126" customWidth="1"/>
    <col min="7" max="7" width="17.54296875" style="126" customWidth="1"/>
    <col min="8" max="8" width="15.81640625" style="126" customWidth="1"/>
    <col min="9" max="9" width="20" style="126" customWidth="1"/>
    <col min="10" max="10" width="24.26953125" style="126" customWidth="1"/>
    <col min="11" max="11" width="19.26953125" style="126" customWidth="1"/>
    <col min="12" max="12" width="9.7265625" style="126" customWidth="1"/>
    <col min="13" max="13" width="4.1796875" style="126" bestFit="1" customWidth="1"/>
    <col min="14" max="14" width="18.1796875" style="126" customWidth="1"/>
    <col min="15" max="15" width="7.54296875" style="148" bestFit="1" customWidth="1"/>
    <col min="16" max="16" width="12.26953125" style="126" customWidth="1"/>
    <col min="17" max="16384" width="6.81640625" style="126"/>
  </cols>
  <sheetData>
    <row r="1" spans="1:26" ht="13">
      <c r="A1" s="547" t="s">
        <v>0</v>
      </c>
      <c r="B1" s="547"/>
      <c r="C1" s="559"/>
      <c r="D1" s="564"/>
      <c r="E1" s="564"/>
      <c r="F1" s="564"/>
      <c r="G1" s="564"/>
      <c r="H1" s="564"/>
      <c r="I1" s="559"/>
      <c r="J1" s="559"/>
      <c r="K1" s="559"/>
    </row>
    <row r="2" spans="1:26" ht="12.75" customHeight="1">
      <c r="A2" s="547"/>
      <c r="B2" s="547"/>
      <c r="C2" s="559"/>
      <c r="D2" s="559"/>
      <c r="E2" s="559"/>
      <c r="F2" s="559"/>
      <c r="G2" s="559"/>
      <c r="H2" s="559"/>
      <c r="I2" s="559"/>
      <c r="J2" s="559"/>
      <c r="K2" s="559"/>
    </row>
    <row r="3" spans="1:26" ht="12.75" customHeight="1">
      <c r="A3" s="547" t="s">
        <v>2339</v>
      </c>
      <c r="B3" s="547"/>
      <c r="C3" s="559"/>
      <c r="D3" s="564"/>
      <c r="E3" s="564"/>
      <c r="F3" s="564"/>
      <c r="G3" s="564"/>
      <c r="H3" s="559"/>
      <c r="I3" s="559"/>
      <c r="J3" s="559"/>
      <c r="K3" s="559"/>
    </row>
    <row r="4" spans="1:26" ht="12.75" customHeight="1">
      <c r="C4" s="559"/>
      <c r="D4" s="559"/>
      <c r="E4" s="559"/>
      <c r="F4" s="559"/>
      <c r="G4" s="559"/>
      <c r="H4" s="559"/>
      <c r="I4" s="559"/>
      <c r="J4" s="559"/>
      <c r="K4" s="559"/>
    </row>
    <row r="5" spans="1:26" ht="13">
      <c r="C5" s="559"/>
      <c r="D5" s="559"/>
      <c r="E5" s="559"/>
      <c r="F5" s="559"/>
      <c r="G5" s="559"/>
      <c r="H5" s="559"/>
      <c r="I5" s="559"/>
      <c r="J5" s="559"/>
      <c r="K5" s="559"/>
    </row>
    <row r="6" spans="1:26" ht="18" customHeight="1">
      <c r="A6" s="550" t="s">
        <v>2172</v>
      </c>
      <c r="B6" s="565" t="s">
        <v>2289</v>
      </c>
      <c r="C6" s="566" t="s">
        <v>663</v>
      </c>
      <c r="D6" s="566" t="s">
        <v>664</v>
      </c>
      <c r="E6" s="566" t="s">
        <v>670</v>
      </c>
      <c r="F6" s="566" t="s">
        <v>671</v>
      </c>
      <c r="G6" s="566" t="s">
        <v>672</v>
      </c>
      <c r="H6" s="566" t="s">
        <v>673</v>
      </c>
      <c r="I6" s="566" t="s">
        <v>674</v>
      </c>
      <c r="J6" s="566" t="s">
        <v>675</v>
      </c>
      <c r="K6" s="566" t="s">
        <v>676</v>
      </c>
      <c r="L6" s="567" t="s">
        <v>678</v>
      </c>
      <c r="N6" s="464" t="s">
        <v>2175</v>
      </c>
    </row>
    <row r="7" spans="1:26" ht="13">
      <c r="A7" s="148">
        <v>310020</v>
      </c>
      <c r="B7" s="148">
        <v>110</v>
      </c>
      <c r="C7" s="568">
        <v>5432.489999999998</v>
      </c>
      <c r="D7" s="568">
        <v>-338.32000000000033</v>
      </c>
      <c r="E7" s="568">
        <v>2706.2999999999997</v>
      </c>
      <c r="F7" s="568">
        <v>784.0300000000002</v>
      </c>
      <c r="G7" s="568">
        <v>918.69</v>
      </c>
      <c r="H7" s="568">
        <v>1361.79</v>
      </c>
      <c r="I7" s="568">
        <v>1069.94</v>
      </c>
      <c r="J7" s="568">
        <v>1069.94</v>
      </c>
      <c r="K7" s="568">
        <v>207504.33</v>
      </c>
      <c r="L7" s="131"/>
      <c r="M7" s="148">
        <v>110</v>
      </c>
      <c r="N7" s="432" t="s">
        <v>2176</v>
      </c>
      <c r="O7" s="111">
        <f>+B7-M7</f>
        <v>0</v>
      </c>
      <c r="P7" s="569"/>
      <c r="Z7" s="111"/>
    </row>
    <row r="8" spans="1:26" ht="13">
      <c r="A8" s="148">
        <v>310230</v>
      </c>
      <c r="B8" s="148">
        <v>111</v>
      </c>
      <c r="C8" s="568">
        <v>39822.790000000023</v>
      </c>
      <c r="D8" s="568">
        <v>34502.480000000003</v>
      </c>
      <c r="E8" s="568">
        <v>4023.72</v>
      </c>
      <c r="F8" s="568">
        <v>207.34</v>
      </c>
      <c r="G8" s="568">
        <v>735.71</v>
      </c>
      <c r="H8" s="568">
        <v>353.54</v>
      </c>
      <c r="I8" s="568">
        <v>793.52</v>
      </c>
      <c r="J8" s="568">
        <v>793.52</v>
      </c>
      <c r="K8" s="568">
        <v>8055.66</v>
      </c>
      <c r="L8" s="131"/>
      <c r="M8" s="148">
        <v>111</v>
      </c>
      <c r="N8" s="432" t="s">
        <v>2188</v>
      </c>
      <c r="O8" s="111">
        <f t="shared" ref="O8:O71" si="0">+B8-M8</f>
        <v>0</v>
      </c>
      <c r="P8" s="569"/>
      <c r="Z8" s="111"/>
    </row>
    <row r="9" spans="1:26" ht="13">
      <c r="A9" s="148">
        <v>310040</v>
      </c>
      <c r="B9" s="148">
        <v>112</v>
      </c>
      <c r="C9" s="568">
        <v>6114.2500000000018</v>
      </c>
      <c r="D9" s="568">
        <v>4404.1200000000017</v>
      </c>
      <c r="E9" s="568">
        <v>1365.42</v>
      </c>
      <c r="F9" s="568">
        <v>298.13</v>
      </c>
      <c r="G9" s="568">
        <v>46.58</v>
      </c>
      <c r="H9" s="568">
        <v>0</v>
      </c>
      <c r="I9" s="568">
        <v>684.69</v>
      </c>
      <c r="J9" s="568">
        <v>684.69</v>
      </c>
      <c r="K9" s="568">
        <v>2061.5499999999997</v>
      </c>
      <c r="L9" s="131"/>
      <c r="M9" s="148">
        <v>112</v>
      </c>
      <c r="N9" s="432" t="s">
        <v>2189</v>
      </c>
      <c r="O9" s="111">
        <f t="shared" si="0"/>
        <v>0</v>
      </c>
      <c r="P9" s="569"/>
      <c r="Z9" s="111"/>
    </row>
    <row r="10" spans="1:26" ht="13">
      <c r="A10" s="148">
        <v>310045</v>
      </c>
      <c r="B10" s="148">
        <v>113</v>
      </c>
      <c r="C10" s="568">
        <v>29758.600000000013</v>
      </c>
      <c r="D10" s="568">
        <v>22138.320000000003</v>
      </c>
      <c r="E10" s="568">
        <v>3147.4500000000007</v>
      </c>
      <c r="F10" s="568">
        <v>1446.43</v>
      </c>
      <c r="G10" s="568">
        <v>2395.9499999999998</v>
      </c>
      <c r="H10" s="568">
        <v>630.45000000000005</v>
      </c>
      <c r="I10" s="568">
        <v>1158.5999999999999</v>
      </c>
      <c r="J10" s="568">
        <v>1158.5999999999999</v>
      </c>
      <c r="K10" s="568">
        <v>1935.0100000000002</v>
      </c>
      <c r="L10" s="131"/>
      <c r="M10" s="148">
        <v>113</v>
      </c>
      <c r="N10" s="432" t="s">
        <v>2190</v>
      </c>
      <c r="O10" s="111">
        <f t="shared" si="0"/>
        <v>0</v>
      </c>
      <c r="P10" s="569"/>
      <c r="Z10" s="111"/>
    </row>
    <row r="11" spans="1:26" ht="13">
      <c r="A11" s="148">
        <v>310050</v>
      </c>
      <c r="B11" s="148">
        <v>114</v>
      </c>
      <c r="C11" s="568">
        <v>29890.090000000004</v>
      </c>
      <c r="D11" s="568">
        <v>24564.919999999984</v>
      </c>
      <c r="E11" s="568">
        <v>2972.6699999999996</v>
      </c>
      <c r="F11" s="568">
        <v>701.03</v>
      </c>
      <c r="G11" s="568">
        <v>1465.86</v>
      </c>
      <c r="H11" s="568">
        <v>185.61</v>
      </c>
      <c r="I11" s="568">
        <v>974.19</v>
      </c>
      <c r="J11" s="568">
        <v>974.19</v>
      </c>
      <c r="K11" s="568">
        <v>5151.3200000000006</v>
      </c>
      <c r="L11" s="131"/>
      <c r="M11" s="148">
        <v>114</v>
      </c>
      <c r="N11" s="432" t="s">
        <v>2191</v>
      </c>
      <c r="O11" s="111">
        <f t="shared" si="0"/>
        <v>0</v>
      </c>
      <c r="P11" s="569"/>
      <c r="Z11" s="111"/>
    </row>
    <row r="12" spans="1:26" ht="13">
      <c r="A12" s="148">
        <v>310215</v>
      </c>
      <c r="B12" s="148">
        <v>116</v>
      </c>
      <c r="C12" s="568">
        <v>0</v>
      </c>
      <c r="D12" s="568">
        <v>0</v>
      </c>
      <c r="E12" s="568">
        <v>0</v>
      </c>
      <c r="F12" s="568">
        <v>0</v>
      </c>
      <c r="G12" s="568">
        <v>0</v>
      </c>
      <c r="H12" s="568">
        <v>0</v>
      </c>
      <c r="I12" s="568"/>
      <c r="J12" s="568"/>
      <c r="K12" s="568"/>
      <c r="L12" s="131"/>
      <c r="M12" s="148">
        <v>116</v>
      </c>
      <c r="N12" s="432" t="s">
        <v>2192</v>
      </c>
      <c r="O12" s="111">
        <f t="shared" si="0"/>
        <v>0</v>
      </c>
      <c r="P12" s="569"/>
      <c r="Z12" s="111"/>
    </row>
    <row r="13" spans="1:26" s="133" customFormat="1" ht="13">
      <c r="A13" s="148">
        <v>310055</v>
      </c>
      <c r="B13" s="563">
        <v>117</v>
      </c>
      <c r="C13" s="568">
        <v>-14106.280000000002</v>
      </c>
      <c r="D13" s="570">
        <v>-15064.590000000002</v>
      </c>
      <c r="E13" s="570">
        <v>521.29</v>
      </c>
      <c r="F13" s="570">
        <v>108.02</v>
      </c>
      <c r="G13" s="570">
        <v>15.86</v>
      </c>
      <c r="H13" s="570">
        <v>313.14</v>
      </c>
      <c r="I13" s="570">
        <v>0</v>
      </c>
      <c r="J13" s="570">
        <v>0</v>
      </c>
      <c r="K13" s="570">
        <v>7670.04</v>
      </c>
      <c r="L13" s="571"/>
      <c r="M13" s="563">
        <v>117</v>
      </c>
      <c r="N13" s="432" t="s">
        <v>2193</v>
      </c>
      <c r="O13" s="111">
        <f t="shared" si="0"/>
        <v>0</v>
      </c>
      <c r="P13" s="569"/>
      <c r="Q13" s="126"/>
      <c r="R13" s="126"/>
      <c r="S13" s="126"/>
      <c r="T13" s="126"/>
      <c r="U13" s="126"/>
      <c r="V13" s="126"/>
      <c r="Z13" s="111"/>
    </row>
    <row r="14" spans="1:26" s="133" customFormat="1" ht="13">
      <c r="A14" s="148">
        <v>310235</v>
      </c>
      <c r="B14" s="563">
        <v>118</v>
      </c>
      <c r="C14" s="568">
        <v>68440.429999999978</v>
      </c>
      <c r="D14" s="570">
        <v>59189.05999999999</v>
      </c>
      <c r="E14" s="570">
        <v>4611.9699999999993</v>
      </c>
      <c r="F14" s="570">
        <v>1383.8799999999999</v>
      </c>
      <c r="G14" s="570">
        <v>2732.96</v>
      </c>
      <c r="H14" s="570">
        <v>522.56000000000006</v>
      </c>
      <c r="I14" s="570">
        <v>7228.5800000000008</v>
      </c>
      <c r="J14" s="570">
        <v>7228.5800000000008</v>
      </c>
      <c r="K14" s="570">
        <v>9882.8699999999972</v>
      </c>
      <c r="L14" s="571"/>
      <c r="M14" s="563">
        <v>118</v>
      </c>
      <c r="N14" s="432" t="s">
        <v>2194</v>
      </c>
      <c r="O14" s="111">
        <f t="shared" si="0"/>
        <v>0</v>
      </c>
      <c r="P14" s="569"/>
      <c r="Z14" s="111"/>
    </row>
    <row r="15" spans="1:26" ht="13">
      <c r="A15" s="148">
        <v>310240</v>
      </c>
      <c r="B15" s="148">
        <v>119</v>
      </c>
      <c r="C15" s="568">
        <v>116134.38000000014</v>
      </c>
      <c r="D15" s="568">
        <v>102000.15000000001</v>
      </c>
      <c r="E15" s="568">
        <v>5488.3900000000012</v>
      </c>
      <c r="F15" s="568">
        <v>3178.2099999999996</v>
      </c>
      <c r="G15" s="568">
        <v>2602.67</v>
      </c>
      <c r="H15" s="568">
        <v>2864.9599999999996</v>
      </c>
      <c r="I15" s="568">
        <v>7523.9900000000007</v>
      </c>
      <c r="J15" s="568">
        <v>7523.9900000000007</v>
      </c>
      <c r="K15" s="568">
        <v>32596.759999999991</v>
      </c>
      <c r="L15" s="131"/>
      <c r="M15" s="148">
        <v>119</v>
      </c>
      <c r="N15" s="432" t="s">
        <v>2195</v>
      </c>
      <c r="O15" s="111">
        <f t="shared" si="0"/>
        <v>0</v>
      </c>
      <c r="P15" s="569"/>
      <c r="Q15" s="133"/>
      <c r="R15" s="133"/>
      <c r="S15" s="133"/>
      <c r="T15" s="133"/>
      <c r="U15" s="133"/>
      <c r="V15" s="133"/>
      <c r="Z15" s="111"/>
    </row>
    <row r="16" spans="1:26" ht="13">
      <c r="A16" s="148">
        <v>310090</v>
      </c>
      <c r="B16" s="148">
        <v>120</v>
      </c>
      <c r="C16" s="568">
        <v>36964.74</v>
      </c>
      <c r="D16" s="568">
        <v>29224.480000000025</v>
      </c>
      <c r="E16" s="568">
        <v>3656.9499999999994</v>
      </c>
      <c r="F16" s="568">
        <v>1405.2099999999996</v>
      </c>
      <c r="G16" s="568">
        <v>1845.63</v>
      </c>
      <c r="H16" s="568">
        <v>832.47</v>
      </c>
      <c r="I16" s="568">
        <v>3200.5800000000004</v>
      </c>
      <c r="J16" s="568">
        <v>3200.5800000000004</v>
      </c>
      <c r="K16" s="568">
        <v>8833.6700000000019</v>
      </c>
      <c r="L16" s="131"/>
      <c r="M16" s="148">
        <v>120</v>
      </c>
      <c r="N16" s="432" t="s">
        <v>2196</v>
      </c>
      <c r="O16" s="111">
        <f t="shared" si="0"/>
        <v>0</v>
      </c>
      <c r="P16" s="569"/>
      <c r="Z16" s="111"/>
    </row>
    <row r="17" spans="1:26" ht="13">
      <c r="A17" s="148">
        <v>310095</v>
      </c>
      <c r="B17" s="148">
        <v>121</v>
      </c>
      <c r="C17" s="568">
        <v>192208.2000000001</v>
      </c>
      <c r="D17" s="568">
        <v>146447.32999999999</v>
      </c>
      <c r="E17" s="568">
        <v>12398.329999999996</v>
      </c>
      <c r="F17" s="568">
        <v>10301.33</v>
      </c>
      <c r="G17" s="568">
        <v>5787.659999999998</v>
      </c>
      <c r="H17" s="568">
        <v>17273.55</v>
      </c>
      <c r="I17" s="568">
        <v>19124.579999999998</v>
      </c>
      <c r="J17" s="568">
        <v>19124.579999999998</v>
      </c>
      <c r="K17" s="568">
        <v>92503.770000000106</v>
      </c>
      <c r="L17" s="131"/>
      <c r="M17" s="148">
        <v>121</v>
      </c>
      <c r="N17" s="432" t="s">
        <v>2177</v>
      </c>
      <c r="O17" s="111">
        <f t="shared" si="0"/>
        <v>0</v>
      </c>
      <c r="P17" s="569"/>
      <c r="Z17" s="111"/>
    </row>
    <row r="18" spans="1:26" ht="13">
      <c r="A18" s="148">
        <v>310100</v>
      </c>
      <c r="B18" s="148">
        <v>122</v>
      </c>
      <c r="C18" s="568">
        <v>23710.169999999991</v>
      </c>
      <c r="D18" s="568">
        <v>17480.069999999989</v>
      </c>
      <c r="E18" s="568">
        <v>4147.74</v>
      </c>
      <c r="F18" s="568">
        <v>281.52999999999997</v>
      </c>
      <c r="G18" s="568">
        <v>1249.6100000000001</v>
      </c>
      <c r="H18" s="568">
        <v>551.22</v>
      </c>
      <c r="I18" s="568">
        <v>326.56</v>
      </c>
      <c r="J18" s="568">
        <v>326.56</v>
      </c>
      <c r="K18" s="568">
        <v>198980.48000000013</v>
      </c>
      <c r="L18" s="131"/>
      <c r="M18" s="148">
        <v>122</v>
      </c>
      <c r="N18" s="432" t="s">
        <v>2178</v>
      </c>
      <c r="O18" s="111">
        <f t="shared" si="0"/>
        <v>0</v>
      </c>
      <c r="P18" s="569"/>
      <c r="Z18" s="111"/>
    </row>
    <row r="19" spans="1:26" ht="13">
      <c r="A19" s="148">
        <v>310245</v>
      </c>
      <c r="B19" s="148">
        <v>123</v>
      </c>
      <c r="C19" s="568">
        <v>25261.130000000005</v>
      </c>
      <c r="D19" s="568">
        <v>21508.670000000006</v>
      </c>
      <c r="E19" s="568">
        <v>1299.75</v>
      </c>
      <c r="F19" s="568">
        <v>148.07</v>
      </c>
      <c r="G19" s="568">
        <v>412.94</v>
      </c>
      <c r="H19" s="568">
        <v>1891.7</v>
      </c>
      <c r="I19" s="568">
        <v>266.35000000000002</v>
      </c>
      <c r="J19" s="568">
        <v>266.35000000000002</v>
      </c>
      <c r="K19" s="568">
        <v>6834.85</v>
      </c>
      <c r="L19" s="131"/>
      <c r="M19" s="148">
        <v>123</v>
      </c>
      <c r="N19" s="432" t="s">
        <v>2197</v>
      </c>
      <c r="O19" s="111">
        <f t="shared" si="0"/>
        <v>0</v>
      </c>
      <c r="P19" s="569"/>
      <c r="Z19" s="111"/>
    </row>
    <row r="20" spans="1:26" ht="13">
      <c r="A20" s="148">
        <v>310120</v>
      </c>
      <c r="B20" s="148">
        <v>124</v>
      </c>
      <c r="C20" s="568">
        <v>32608.699999999986</v>
      </c>
      <c r="D20" s="568">
        <v>22282.94999999999</v>
      </c>
      <c r="E20" s="568">
        <v>4394.840000000002</v>
      </c>
      <c r="F20" s="568">
        <v>1914.6100000000004</v>
      </c>
      <c r="G20" s="568">
        <v>3454.4900000000002</v>
      </c>
      <c r="H20" s="568">
        <v>561.80999999999995</v>
      </c>
      <c r="I20" s="568">
        <v>4957.1500000000005</v>
      </c>
      <c r="J20" s="568">
        <v>4957.1500000000005</v>
      </c>
      <c r="K20" s="568">
        <v>16688.639999999996</v>
      </c>
      <c r="L20" s="131"/>
      <c r="M20" s="148">
        <v>124</v>
      </c>
      <c r="N20" s="432" t="s">
        <v>2198</v>
      </c>
      <c r="O20" s="111">
        <f t="shared" si="0"/>
        <v>0</v>
      </c>
      <c r="P20" s="569"/>
      <c r="Z20" s="111"/>
    </row>
    <row r="21" spans="1:26" ht="13">
      <c r="A21" s="148">
        <v>310125</v>
      </c>
      <c r="B21" s="148">
        <v>125</v>
      </c>
      <c r="C21" s="568">
        <v>19161.420000000009</v>
      </c>
      <c r="D21" s="568">
        <v>13061.850000000006</v>
      </c>
      <c r="E21" s="568">
        <v>3917.4</v>
      </c>
      <c r="F21" s="568">
        <v>633.79</v>
      </c>
      <c r="G21" s="568">
        <v>1184.6799999999998</v>
      </c>
      <c r="H21" s="568">
        <v>363.7</v>
      </c>
      <c r="I21" s="568">
        <v>5330.71</v>
      </c>
      <c r="J21" s="568">
        <v>5330.71</v>
      </c>
      <c r="K21" s="568">
        <v>4656.4199999999992</v>
      </c>
      <c r="L21" s="131"/>
      <c r="M21" s="148">
        <v>125</v>
      </c>
      <c r="N21" s="432" t="s">
        <v>2199</v>
      </c>
      <c r="O21" s="111">
        <f t="shared" si="0"/>
        <v>0</v>
      </c>
      <c r="P21" s="569"/>
      <c r="Z21" s="111"/>
    </row>
    <row r="22" spans="1:26" ht="13">
      <c r="A22" s="148">
        <v>310130</v>
      </c>
      <c r="B22" s="148">
        <v>126</v>
      </c>
      <c r="C22" s="568">
        <v>4057.1999999999994</v>
      </c>
      <c r="D22" s="568">
        <v>3895.6299999999997</v>
      </c>
      <c r="E22" s="568">
        <v>161.57</v>
      </c>
      <c r="F22" s="568">
        <v>0</v>
      </c>
      <c r="G22" s="568">
        <v>0</v>
      </c>
      <c r="H22" s="568">
        <v>0</v>
      </c>
      <c r="I22" s="568"/>
      <c r="J22" s="568"/>
      <c r="K22" s="568">
        <v>1420.1399999999999</v>
      </c>
      <c r="L22" s="131"/>
      <c r="M22" s="148">
        <v>126</v>
      </c>
      <c r="N22" s="432" t="s">
        <v>2200</v>
      </c>
      <c r="O22" s="111">
        <f t="shared" si="0"/>
        <v>0</v>
      </c>
      <c r="P22" s="569"/>
      <c r="Z22" s="111"/>
    </row>
    <row r="23" spans="1:26" ht="13">
      <c r="A23" s="148">
        <v>310135</v>
      </c>
      <c r="B23" s="148">
        <v>127</v>
      </c>
      <c r="C23" s="568">
        <v>16038.979999999994</v>
      </c>
      <c r="D23" s="568">
        <v>13436.249999999995</v>
      </c>
      <c r="E23" s="568">
        <v>1389.0499999999997</v>
      </c>
      <c r="F23" s="568">
        <v>356.33</v>
      </c>
      <c r="G23" s="568">
        <v>408.58</v>
      </c>
      <c r="H23" s="568">
        <v>448.77000000000004</v>
      </c>
      <c r="I23" s="568">
        <v>1546.5700000000002</v>
      </c>
      <c r="J23" s="568">
        <v>1546.5700000000002</v>
      </c>
      <c r="K23" s="568">
        <v>2772.4</v>
      </c>
      <c r="L23" s="131"/>
      <c r="M23" s="148">
        <v>127</v>
      </c>
      <c r="N23" s="432" t="s">
        <v>2201</v>
      </c>
      <c r="O23" s="111">
        <f t="shared" si="0"/>
        <v>0</v>
      </c>
      <c r="P23" s="569"/>
      <c r="Z23" s="111"/>
    </row>
    <row r="24" spans="1:26" ht="13">
      <c r="A24" s="148">
        <v>310140</v>
      </c>
      <c r="B24" s="148">
        <v>128</v>
      </c>
      <c r="C24" s="568">
        <v>237142.23000000027</v>
      </c>
      <c r="D24" s="568">
        <v>185696.74000000017</v>
      </c>
      <c r="E24" s="568">
        <v>23040.670000000006</v>
      </c>
      <c r="F24" s="568">
        <v>10997.769999999999</v>
      </c>
      <c r="G24" s="568">
        <v>12831.28</v>
      </c>
      <c r="H24" s="568">
        <v>4575.7700000000004</v>
      </c>
      <c r="I24" s="568">
        <v>19580.509999999995</v>
      </c>
      <c r="J24" s="568">
        <v>19580.509999999995</v>
      </c>
      <c r="K24" s="568">
        <v>102598.55999999995</v>
      </c>
      <c r="L24" s="131"/>
      <c r="M24" s="148">
        <v>128</v>
      </c>
      <c r="N24" s="432" t="s">
        <v>2202</v>
      </c>
      <c r="O24" s="111">
        <f t="shared" si="0"/>
        <v>0</v>
      </c>
      <c r="P24" s="569"/>
      <c r="Z24" s="111"/>
    </row>
    <row r="25" spans="1:26" ht="13">
      <c r="A25" s="148">
        <v>310145</v>
      </c>
      <c r="B25" s="148">
        <v>129</v>
      </c>
      <c r="C25" s="568">
        <v>24395.250000000011</v>
      </c>
      <c r="D25" s="568">
        <v>18711.330000000002</v>
      </c>
      <c r="E25" s="568">
        <v>3216.56</v>
      </c>
      <c r="F25" s="568">
        <v>671.25</v>
      </c>
      <c r="G25" s="568">
        <v>1256.3800000000001</v>
      </c>
      <c r="H25" s="568">
        <v>539.73</v>
      </c>
      <c r="I25" s="568">
        <v>1970.0500000000002</v>
      </c>
      <c r="J25" s="568">
        <v>1970.0500000000002</v>
      </c>
      <c r="K25" s="568">
        <v>12872.95</v>
      </c>
      <c r="L25" s="131"/>
      <c r="M25" s="148">
        <v>129</v>
      </c>
      <c r="N25" s="432" t="s">
        <v>2203</v>
      </c>
      <c r="O25" s="111">
        <f t="shared" si="0"/>
        <v>0</v>
      </c>
      <c r="P25" s="569"/>
      <c r="Z25" s="111"/>
    </row>
    <row r="26" spans="1:26" ht="13">
      <c r="A26" s="148">
        <v>310150</v>
      </c>
      <c r="B26" s="148">
        <v>130</v>
      </c>
      <c r="C26" s="568">
        <v>10445.239999999989</v>
      </c>
      <c r="D26" s="568">
        <v>2886.1099999999997</v>
      </c>
      <c r="E26" s="568">
        <v>1928.4800000000002</v>
      </c>
      <c r="F26" s="568">
        <v>1300.7800000000002</v>
      </c>
      <c r="G26" s="568">
        <v>1711.7600000000002</v>
      </c>
      <c r="H26" s="568">
        <v>2618.1099999999997</v>
      </c>
      <c r="I26" s="568">
        <v>1180.5300000000002</v>
      </c>
      <c r="J26" s="568">
        <v>1180.5300000000002</v>
      </c>
      <c r="K26" s="568">
        <v>12801.97</v>
      </c>
      <c r="L26" s="131"/>
      <c r="M26" s="148">
        <v>130</v>
      </c>
      <c r="N26" s="432" t="s">
        <v>2204</v>
      </c>
      <c r="O26" s="111">
        <f t="shared" si="0"/>
        <v>0</v>
      </c>
      <c r="P26" s="569"/>
      <c r="Z26" s="111"/>
    </row>
    <row r="27" spans="1:26" ht="13">
      <c r="A27" s="148">
        <v>310250</v>
      </c>
      <c r="B27" s="148">
        <v>131</v>
      </c>
      <c r="C27" s="568">
        <v>79580.440000000061</v>
      </c>
      <c r="D27" s="568">
        <v>69056.560000000012</v>
      </c>
      <c r="E27" s="568">
        <v>4029.9899999999993</v>
      </c>
      <c r="F27" s="568">
        <v>1362.5199999999998</v>
      </c>
      <c r="G27" s="568">
        <v>4372.6200000000008</v>
      </c>
      <c r="H27" s="568">
        <v>758.75</v>
      </c>
      <c r="I27" s="568">
        <v>5125.6900000000005</v>
      </c>
      <c r="J27" s="568">
        <v>5125.6900000000005</v>
      </c>
      <c r="K27" s="568">
        <v>10848.359999999999</v>
      </c>
      <c r="L27" s="131"/>
      <c r="M27" s="148">
        <v>131</v>
      </c>
      <c r="N27" s="432" t="s">
        <v>2205</v>
      </c>
      <c r="O27" s="111">
        <f t="shared" si="0"/>
        <v>0</v>
      </c>
      <c r="P27" s="569"/>
      <c r="Z27" s="111"/>
    </row>
    <row r="28" spans="1:26" ht="13">
      <c r="A28" s="148">
        <v>310170</v>
      </c>
      <c r="B28" s="148">
        <v>132</v>
      </c>
      <c r="C28" s="568">
        <v>11503.549999999968</v>
      </c>
      <c r="D28" s="568">
        <v>9131.1099999999788</v>
      </c>
      <c r="E28" s="568">
        <v>0</v>
      </c>
      <c r="F28" s="568">
        <v>948.74</v>
      </c>
      <c r="G28" s="568">
        <v>405.27</v>
      </c>
      <c r="H28" s="568">
        <v>1018.43</v>
      </c>
      <c r="I28" s="568">
        <v>1115.2399999999998</v>
      </c>
      <c r="J28" s="568">
        <v>1115.2399999999998</v>
      </c>
      <c r="K28" s="568">
        <v>5766.29</v>
      </c>
      <c r="L28" s="131"/>
      <c r="M28" s="148">
        <v>132</v>
      </c>
      <c r="N28" s="432" t="s">
        <v>2206</v>
      </c>
      <c r="O28" s="111">
        <f t="shared" si="0"/>
        <v>0</v>
      </c>
      <c r="P28" s="569"/>
      <c r="Z28" s="111"/>
    </row>
    <row r="29" spans="1:26" ht="13">
      <c r="A29" s="148">
        <v>310300</v>
      </c>
      <c r="B29" s="148">
        <v>133</v>
      </c>
      <c r="C29" s="568">
        <v>51503.750000000015</v>
      </c>
      <c r="D29" s="568">
        <v>38586.540000000008</v>
      </c>
      <c r="E29" s="568">
        <v>6085.7200000000012</v>
      </c>
      <c r="F29" s="568">
        <v>2182.5500000000002</v>
      </c>
      <c r="G29" s="568">
        <v>3424.82</v>
      </c>
      <c r="H29" s="568">
        <v>1224.1199999999999</v>
      </c>
      <c r="I29" s="568">
        <v>9283.44</v>
      </c>
      <c r="J29" s="568">
        <v>9283.44</v>
      </c>
      <c r="K29" s="568">
        <v>14300.63</v>
      </c>
      <c r="L29" s="131"/>
      <c r="M29" s="148">
        <v>133</v>
      </c>
      <c r="N29" s="432" t="s">
        <v>2207</v>
      </c>
      <c r="O29" s="111">
        <f t="shared" si="0"/>
        <v>0</v>
      </c>
      <c r="P29" s="569"/>
      <c r="Z29" s="111"/>
    </row>
    <row r="30" spans="1:26" ht="13">
      <c r="A30" s="148">
        <v>310305</v>
      </c>
      <c r="B30" s="148">
        <v>134</v>
      </c>
      <c r="C30" s="568">
        <v>22752.579999999987</v>
      </c>
      <c r="D30" s="568">
        <v>19347.78999999999</v>
      </c>
      <c r="E30" s="568">
        <v>2302.9400000000005</v>
      </c>
      <c r="F30" s="568">
        <v>977.80999999999983</v>
      </c>
      <c r="G30" s="568">
        <v>124.04</v>
      </c>
      <c r="H30" s="568">
        <v>0</v>
      </c>
      <c r="I30" s="568">
        <v>228.81</v>
      </c>
      <c r="J30" s="568">
        <v>228.81</v>
      </c>
      <c r="K30" s="568">
        <v>7653.0299999999988</v>
      </c>
      <c r="L30" s="131"/>
      <c r="M30" s="148">
        <v>134</v>
      </c>
      <c r="N30" s="432" t="s">
        <v>2208</v>
      </c>
      <c r="O30" s="111">
        <f t="shared" si="0"/>
        <v>0</v>
      </c>
      <c r="P30" s="569"/>
      <c r="Z30" s="111"/>
    </row>
    <row r="31" spans="1:26" ht="13">
      <c r="A31" s="148">
        <v>310310</v>
      </c>
      <c r="B31" s="148">
        <v>136</v>
      </c>
      <c r="C31" s="568">
        <v>190102.77000000022</v>
      </c>
      <c r="D31" s="568">
        <v>117938.94999999984</v>
      </c>
      <c r="E31" s="568">
        <v>20741.30999999999</v>
      </c>
      <c r="F31" s="568">
        <v>6977.9100000000008</v>
      </c>
      <c r="G31" s="568">
        <v>19502.040000000008</v>
      </c>
      <c r="H31" s="568">
        <v>24942.560000000005</v>
      </c>
      <c r="I31" s="568">
        <v>25622.369999999995</v>
      </c>
      <c r="J31" s="568">
        <v>25622.369999999995</v>
      </c>
      <c r="K31" s="568">
        <v>66554.62</v>
      </c>
      <c r="L31" s="131"/>
      <c r="M31" s="148">
        <v>136</v>
      </c>
      <c r="N31" s="432" t="s">
        <v>2209</v>
      </c>
      <c r="O31" s="111">
        <f t="shared" si="0"/>
        <v>0</v>
      </c>
      <c r="P31" s="569"/>
      <c r="Z31" s="111"/>
    </row>
    <row r="32" spans="1:26" ht="13">
      <c r="A32" s="148">
        <v>310325</v>
      </c>
      <c r="B32" s="148">
        <v>137</v>
      </c>
      <c r="C32" s="568">
        <v>1033.6599999999999</v>
      </c>
      <c r="D32" s="568">
        <v>795.09999999999968</v>
      </c>
      <c r="E32" s="568">
        <v>104.06</v>
      </c>
      <c r="F32" s="568">
        <v>31.299999999999997</v>
      </c>
      <c r="G32" s="568">
        <v>64.97</v>
      </c>
      <c r="H32" s="568">
        <v>38.229999999999997</v>
      </c>
      <c r="I32" s="568"/>
      <c r="J32" s="568"/>
      <c r="K32" s="568"/>
      <c r="L32" s="131"/>
      <c r="M32" s="148">
        <v>137</v>
      </c>
      <c r="N32" s="432" t="s">
        <v>2291</v>
      </c>
      <c r="O32" s="111">
        <f t="shared" si="0"/>
        <v>0</v>
      </c>
      <c r="P32" s="569"/>
      <c r="Z32" s="111"/>
    </row>
    <row r="33" spans="1:26" ht="13">
      <c r="A33" s="148">
        <v>310330</v>
      </c>
      <c r="B33" s="148">
        <v>138</v>
      </c>
      <c r="C33" s="568">
        <v>2754.7900000000004</v>
      </c>
      <c r="D33" s="568">
        <v>1640.5100000000002</v>
      </c>
      <c r="E33" s="568">
        <v>441.82</v>
      </c>
      <c r="F33" s="568">
        <v>57.69</v>
      </c>
      <c r="G33" s="568">
        <v>614.77</v>
      </c>
      <c r="H33" s="568">
        <v>0</v>
      </c>
      <c r="I33" s="568">
        <v>592.29999999999995</v>
      </c>
      <c r="J33" s="568">
        <v>592.29999999999995</v>
      </c>
      <c r="K33" s="568"/>
      <c r="L33" s="131"/>
      <c r="M33" s="148">
        <v>138</v>
      </c>
      <c r="N33" s="432" t="s">
        <v>2301</v>
      </c>
      <c r="O33" s="111">
        <f t="shared" si="0"/>
        <v>0</v>
      </c>
      <c r="P33" s="569"/>
      <c r="Z33" s="111"/>
    </row>
    <row r="34" spans="1:26" ht="13">
      <c r="A34" s="148">
        <v>311045</v>
      </c>
      <c r="B34" s="148">
        <v>150</v>
      </c>
      <c r="C34" s="568">
        <v>377658.74000000028</v>
      </c>
      <c r="D34" s="568">
        <v>295425.46000000002</v>
      </c>
      <c r="E34" s="568">
        <v>32341.699999999986</v>
      </c>
      <c r="F34" s="568">
        <v>14167.880000000001</v>
      </c>
      <c r="G34" s="568">
        <v>24847.339999999986</v>
      </c>
      <c r="H34" s="568">
        <v>10876.359999999997</v>
      </c>
      <c r="I34" s="568">
        <v>41035.710000000006</v>
      </c>
      <c r="J34" s="568">
        <v>41035.710000000006</v>
      </c>
      <c r="K34" s="568">
        <v>163917.00000000009</v>
      </c>
      <c r="L34" s="131"/>
      <c r="M34" s="148">
        <v>150</v>
      </c>
      <c r="N34" s="432" t="s">
        <v>2210</v>
      </c>
      <c r="O34" s="111">
        <f t="shared" si="0"/>
        <v>0</v>
      </c>
      <c r="P34" s="569"/>
      <c r="Z34" s="111"/>
    </row>
    <row r="35" spans="1:26" ht="13">
      <c r="A35" s="148">
        <v>311050</v>
      </c>
      <c r="B35" s="148">
        <v>151</v>
      </c>
      <c r="C35" s="568">
        <v>68920.260000000009</v>
      </c>
      <c r="D35" s="568">
        <v>40227.149999999994</v>
      </c>
      <c r="E35" s="568">
        <v>6003.2100000000009</v>
      </c>
      <c r="F35" s="568">
        <v>4033.5099999999998</v>
      </c>
      <c r="G35" s="568">
        <v>8753.16</v>
      </c>
      <c r="H35" s="568">
        <v>9903.2299999999977</v>
      </c>
      <c r="I35" s="568">
        <v>10762.52</v>
      </c>
      <c r="J35" s="568">
        <v>10762.52</v>
      </c>
      <c r="K35" s="568">
        <v>54029.840000000033</v>
      </c>
      <c r="L35" s="131"/>
      <c r="M35" s="148">
        <v>151</v>
      </c>
      <c r="N35" s="432" t="s">
        <v>2211</v>
      </c>
      <c r="O35" s="111">
        <f t="shared" si="0"/>
        <v>0</v>
      </c>
      <c r="P35" s="569"/>
      <c r="Z35" s="111"/>
    </row>
    <row r="36" spans="1:26" ht="13">
      <c r="A36" s="148">
        <v>311040</v>
      </c>
      <c r="B36" s="148">
        <v>152</v>
      </c>
      <c r="C36" s="568">
        <v>97897.400000000096</v>
      </c>
      <c r="D36" s="568">
        <v>30710.790000000048</v>
      </c>
      <c r="E36" s="568">
        <v>16713.800000000014</v>
      </c>
      <c r="F36" s="568">
        <v>21363.729999999996</v>
      </c>
      <c r="G36" s="568">
        <v>22875.9</v>
      </c>
      <c r="H36" s="568">
        <v>6233.1799999999985</v>
      </c>
      <c r="I36" s="568">
        <v>33370.18</v>
      </c>
      <c r="J36" s="568">
        <v>33370.18</v>
      </c>
      <c r="K36" s="568">
        <v>153703.49</v>
      </c>
      <c r="L36" s="131"/>
      <c r="M36" s="148">
        <v>152</v>
      </c>
      <c r="N36" s="432" t="s">
        <v>2212</v>
      </c>
      <c r="O36" s="111">
        <f t="shared" si="0"/>
        <v>0</v>
      </c>
      <c r="P36" s="569"/>
      <c r="Z36" s="111"/>
    </row>
    <row r="37" spans="1:26" ht="13">
      <c r="A37" s="148">
        <v>318000</v>
      </c>
      <c r="B37" s="148">
        <v>170</v>
      </c>
      <c r="C37" s="568">
        <v>0</v>
      </c>
      <c r="D37" s="568">
        <v>0</v>
      </c>
      <c r="E37" s="568">
        <v>0</v>
      </c>
      <c r="F37" s="568">
        <v>0</v>
      </c>
      <c r="G37" s="568">
        <v>0</v>
      </c>
      <c r="H37" s="568">
        <v>0</v>
      </c>
      <c r="I37" s="568"/>
      <c r="J37" s="568"/>
      <c r="K37" s="568"/>
      <c r="L37" s="131"/>
      <c r="M37" s="148">
        <v>170</v>
      </c>
      <c r="N37" s="432" t="s">
        <v>2213</v>
      </c>
      <c r="O37" s="111">
        <f t="shared" si="0"/>
        <v>0</v>
      </c>
      <c r="P37" s="569"/>
      <c r="Z37" s="111"/>
    </row>
    <row r="38" spans="1:26" ht="13">
      <c r="A38" s="148">
        <v>320003</v>
      </c>
      <c r="B38" s="148">
        <v>180</v>
      </c>
      <c r="C38" s="568">
        <v>5221.2299999999977</v>
      </c>
      <c r="D38" s="568">
        <v>4560.5</v>
      </c>
      <c r="E38" s="568">
        <v>0</v>
      </c>
      <c r="F38" s="568">
        <v>97.37</v>
      </c>
      <c r="G38" s="568">
        <v>146.07</v>
      </c>
      <c r="H38" s="568">
        <v>417.28999999999996</v>
      </c>
      <c r="I38" s="568">
        <v>703.29</v>
      </c>
      <c r="J38" s="568">
        <v>703.29</v>
      </c>
      <c r="K38" s="568">
        <v>4315.9999999999991</v>
      </c>
      <c r="L38" s="131"/>
      <c r="M38" s="148">
        <v>180</v>
      </c>
      <c r="N38" s="432" t="s">
        <v>2214</v>
      </c>
      <c r="O38" s="111">
        <f t="shared" si="0"/>
        <v>0</v>
      </c>
      <c r="P38" s="569"/>
      <c r="Z38" s="111"/>
    </row>
    <row r="39" spans="1:26" ht="13">
      <c r="A39" s="148">
        <v>320233</v>
      </c>
      <c r="B39" s="148">
        <v>181</v>
      </c>
      <c r="C39" s="568">
        <v>30512.959999999999</v>
      </c>
      <c r="D39" s="568">
        <v>30034.810000000005</v>
      </c>
      <c r="E39" s="568">
        <v>0</v>
      </c>
      <c r="F39" s="568">
        <v>147.30000000000001</v>
      </c>
      <c r="G39" s="568">
        <v>259.13</v>
      </c>
      <c r="H39" s="568">
        <v>71.72</v>
      </c>
      <c r="I39" s="568"/>
      <c r="J39" s="568"/>
      <c r="K39" s="568">
        <v>1853.5099999999998</v>
      </c>
      <c r="L39" s="131"/>
      <c r="M39" s="148">
        <v>181</v>
      </c>
      <c r="N39" s="432" t="s">
        <v>2215</v>
      </c>
      <c r="O39" s="111">
        <f t="shared" si="0"/>
        <v>0</v>
      </c>
      <c r="P39" s="569"/>
      <c r="Z39" s="111"/>
    </row>
    <row r="40" spans="1:26" ht="13">
      <c r="A40" s="148">
        <v>320234</v>
      </c>
      <c r="B40" s="148">
        <v>182</v>
      </c>
      <c r="C40" s="568">
        <v>2373357.2600000785</v>
      </c>
      <c r="D40" s="568">
        <v>1482420.0200000487</v>
      </c>
      <c r="E40" s="568">
        <v>195967.9899999981</v>
      </c>
      <c r="F40" s="568">
        <v>92097.699999999939</v>
      </c>
      <c r="G40" s="568">
        <v>128171.81000000004</v>
      </c>
      <c r="H40" s="568">
        <v>474699.74000000081</v>
      </c>
      <c r="I40" s="568">
        <v>170847.91000000003</v>
      </c>
      <c r="J40" s="568">
        <v>170847.91000000003</v>
      </c>
      <c r="K40" s="568">
        <v>1542063.8999999994</v>
      </c>
      <c r="L40" s="131"/>
      <c r="M40" s="148">
        <v>182</v>
      </c>
      <c r="N40" s="432" t="s">
        <v>2179</v>
      </c>
      <c r="O40" s="111">
        <f t="shared" si="0"/>
        <v>0</v>
      </c>
      <c r="P40" s="569"/>
      <c r="Z40" s="111"/>
    </row>
    <row r="41" spans="1:26" ht="13">
      <c r="A41" s="148">
        <v>320235</v>
      </c>
      <c r="B41" s="148">
        <v>183</v>
      </c>
      <c r="C41" s="568">
        <v>1195944.0799999994</v>
      </c>
      <c r="D41" s="568">
        <v>595277.87000000186</v>
      </c>
      <c r="E41" s="568">
        <v>73195.049999999974</v>
      </c>
      <c r="F41" s="568">
        <v>40108.459999999985</v>
      </c>
      <c r="G41" s="568">
        <v>92879.629999999321</v>
      </c>
      <c r="H41" s="568">
        <v>394483.06999999989</v>
      </c>
      <c r="I41" s="568">
        <v>78360.52</v>
      </c>
      <c r="J41" s="568">
        <v>78360.52</v>
      </c>
      <c r="K41" s="568">
        <v>450954.9299999997</v>
      </c>
      <c r="L41" s="131"/>
      <c r="M41" s="148">
        <v>183</v>
      </c>
      <c r="N41" s="432" t="s">
        <v>2180</v>
      </c>
      <c r="O41" s="111">
        <f t="shared" si="0"/>
        <v>0</v>
      </c>
      <c r="P41" s="569"/>
      <c r="Z41" s="111"/>
    </row>
    <row r="42" spans="1:26" ht="13">
      <c r="A42" s="148">
        <v>320236</v>
      </c>
      <c r="B42" s="148">
        <v>187</v>
      </c>
      <c r="C42" s="568">
        <v>218118.7600000003</v>
      </c>
      <c r="D42" s="568">
        <v>170488.92000000019</v>
      </c>
      <c r="E42" s="568">
        <v>19449.260000000009</v>
      </c>
      <c r="F42" s="568">
        <v>5723.159999999998</v>
      </c>
      <c r="G42" s="568">
        <v>9895.49</v>
      </c>
      <c r="H42" s="568">
        <v>12561.93</v>
      </c>
      <c r="I42" s="568">
        <v>6871.7599999999984</v>
      </c>
      <c r="J42" s="568">
        <v>6871.7599999999984</v>
      </c>
      <c r="K42" s="568">
        <v>159464.72999999992</v>
      </c>
      <c r="L42" s="131"/>
      <c r="M42" s="148">
        <v>187</v>
      </c>
      <c r="N42" s="432" t="s">
        <v>2216</v>
      </c>
      <c r="O42" s="111">
        <f t="shared" si="0"/>
        <v>0</v>
      </c>
      <c r="P42" s="569"/>
      <c r="Z42" s="111"/>
    </row>
    <row r="43" spans="1:26" ht="13">
      <c r="A43" s="148">
        <v>320237</v>
      </c>
      <c r="B43" s="148">
        <v>188</v>
      </c>
      <c r="C43" s="568">
        <v>253245.73999999941</v>
      </c>
      <c r="D43" s="568">
        <v>11734.480000000054</v>
      </c>
      <c r="E43" s="568">
        <v>5467.7299999999987</v>
      </c>
      <c r="F43" s="568">
        <v>1044.44</v>
      </c>
      <c r="G43" s="568">
        <v>5672.7700000000059</v>
      </c>
      <c r="H43" s="568">
        <v>229326.31999999975</v>
      </c>
      <c r="I43" s="568">
        <v>817.22</v>
      </c>
      <c r="J43" s="568">
        <v>817.22</v>
      </c>
      <c r="K43" s="568">
        <v>150090.65999999995</v>
      </c>
      <c r="L43" s="131"/>
      <c r="M43" s="148">
        <v>188</v>
      </c>
      <c r="N43" s="432" t="s">
        <v>2181</v>
      </c>
      <c r="O43" s="111">
        <f t="shared" si="0"/>
        <v>0</v>
      </c>
      <c r="P43" s="569"/>
      <c r="Z43" s="111"/>
    </row>
    <row r="44" spans="1:26" ht="13">
      <c r="A44" s="148">
        <v>320203</v>
      </c>
      <c r="B44" s="563">
        <v>189</v>
      </c>
      <c r="C44" s="568">
        <v>0</v>
      </c>
      <c r="D44" s="568">
        <v>0</v>
      </c>
      <c r="E44" s="568">
        <v>0</v>
      </c>
      <c r="F44" s="568">
        <v>0</v>
      </c>
      <c r="G44" s="568">
        <v>0</v>
      </c>
      <c r="H44" s="568">
        <v>0</v>
      </c>
      <c r="I44" s="568"/>
      <c r="J44" s="568"/>
      <c r="K44" s="568"/>
      <c r="L44" s="131"/>
      <c r="M44" s="148">
        <v>189</v>
      </c>
      <c r="N44" s="432" t="s">
        <v>2217</v>
      </c>
      <c r="O44" s="111">
        <f t="shared" si="0"/>
        <v>0</v>
      </c>
      <c r="P44" s="569"/>
      <c r="Z44" s="111"/>
    </row>
    <row r="45" spans="1:26" ht="13">
      <c r="A45" s="148">
        <v>320225</v>
      </c>
      <c r="B45" s="563">
        <v>190</v>
      </c>
      <c r="C45" s="568">
        <v>0</v>
      </c>
      <c r="D45" s="568">
        <v>0</v>
      </c>
      <c r="E45" s="568">
        <v>0</v>
      </c>
      <c r="F45" s="568">
        <v>0</v>
      </c>
      <c r="G45" s="568">
        <v>0</v>
      </c>
      <c r="H45" s="568">
        <v>0</v>
      </c>
      <c r="I45" s="568"/>
      <c r="J45" s="568"/>
      <c r="K45" s="568"/>
      <c r="L45" s="131"/>
      <c r="M45" s="148">
        <v>190</v>
      </c>
      <c r="N45" s="432" t="s">
        <v>2218</v>
      </c>
      <c r="O45" s="111">
        <f t="shared" si="0"/>
        <v>0</v>
      </c>
      <c r="P45" s="569"/>
      <c r="Z45" s="111"/>
    </row>
    <row r="46" spans="1:26" ht="13">
      <c r="A46" s="148">
        <v>320238</v>
      </c>
      <c r="B46" s="572">
        <v>191</v>
      </c>
      <c r="C46" s="568">
        <v>138333.64000000004</v>
      </c>
      <c r="D46" s="568">
        <v>85869.640000000189</v>
      </c>
      <c r="E46" s="568">
        <v>14434.239999999994</v>
      </c>
      <c r="F46" s="568">
        <v>9413.9700000000012</v>
      </c>
      <c r="G46" s="568">
        <v>15004.329999999991</v>
      </c>
      <c r="H46" s="568">
        <v>13611.459999999995</v>
      </c>
      <c r="I46" s="568">
        <v>13562.790000000003</v>
      </c>
      <c r="J46" s="568">
        <v>13562.790000000003</v>
      </c>
      <c r="K46" s="568">
        <v>69385.929999999964</v>
      </c>
      <c r="L46" s="131"/>
      <c r="M46" s="148">
        <v>191</v>
      </c>
      <c r="N46" s="432" t="s">
        <v>2219</v>
      </c>
      <c r="O46" s="111">
        <f t="shared" si="0"/>
        <v>0</v>
      </c>
      <c r="P46" s="569"/>
      <c r="Z46" s="111"/>
    </row>
    <row r="47" spans="1:26" ht="13">
      <c r="A47" s="148">
        <v>320234</v>
      </c>
      <c r="B47" s="573">
        <v>192</v>
      </c>
      <c r="C47" s="568">
        <v>0</v>
      </c>
      <c r="D47" s="568">
        <v>0</v>
      </c>
      <c r="E47" s="568">
        <v>0</v>
      </c>
      <c r="F47" s="568">
        <v>0</v>
      </c>
      <c r="G47" s="568">
        <v>0</v>
      </c>
      <c r="H47" s="568">
        <v>0</v>
      </c>
      <c r="I47" s="568"/>
      <c r="J47" s="568"/>
      <c r="K47" s="568"/>
      <c r="L47" s="131"/>
      <c r="M47" s="148">
        <v>192</v>
      </c>
      <c r="N47" s="432" t="s">
        <v>2220</v>
      </c>
      <c r="O47" s="111">
        <f t="shared" si="0"/>
        <v>0</v>
      </c>
      <c r="P47" s="569"/>
      <c r="Z47" s="111"/>
    </row>
    <row r="48" spans="1:26" ht="13">
      <c r="A48" s="148">
        <v>320210</v>
      </c>
      <c r="B48" s="572">
        <v>195</v>
      </c>
      <c r="C48" s="568">
        <v>8844.3799999999992</v>
      </c>
      <c r="D48" s="568">
        <v>1971.3400000000001</v>
      </c>
      <c r="E48" s="568">
        <v>782.34000000000015</v>
      </c>
      <c r="F48" s="568">
        <v>3347.39</v>
      </c>
      <c r="G48" s="568">
        <v>804.6400000000001</v>
      </c>
      <c r="H48" s="568">
        <v>1938.6699999999998</v>
      </c>
      <c r="I48" s="568">
        <v>3788.56</v>
      </c>
      <c r="J48" s="568">
        <v>3788.56</v>
      </c>
      <c r="K48" s="568">
        <v>3880.3700000000003</v>
      </c>
      <c r="L48" s="131"/>
      <c r="M48" s="148">
        <v>195</v>
      </c>
      <c r="N48" s="432" t="s">
        <v>2221</v>
      </c>
      <c r="O48" s="111">
        <f t="shared" si="0"/>
        <v>0</v>
      </c>
      <c r="P48" s="569"/>
      <c r="Z48" s="111"/>
    </row>
    <row r="49" spans="1:26" ht="13">
      <c r="A49" s="148">
        <v>320212</v>
      </c>
      <c r="B49" s="563">
        <v>196</v>
      </c>
      <c r="C49" s="568">
        <v>8738.5399999999972</v>
      </c>
      <c r="D49" s="568">
        <v>6479.06</v>
      </c>
      <c r="E49" s="568">
        <v>1088.1699999999998</v>
      </c>
      <c r="F49" s="568">
        <v>479.52</v>
      </c>
      <c r="G49" s="568">
        <v>489.22</v>
      </c>
      <c r="H49" s="568">
        <v>202.57</v>
      </c>
      <c r="I49" s="568">
        <v>350.69</v>
      </c>
      <c r="J49" s="568">
        <v>350.69</v>
      </c>
      <c r="K49" s="568">
        <v>5624.6700000000019</v>
      </c>
      <c r="L49" s="131"/>
      <c r="M49" s="148">
        <v>196</v>
      </c>
      <c r="N49" s="432" t="s">
        <v>2222</v>
      </c>
      <c r="O49" s="111">
        <f t="shared" si="0"/>
        <v>0</v>
      </c>
      <c r="P49" s="569"/>
      <c r="Z49" s="111"/>
    </row>
    <row r="50" spans="1:26" ht="13">
      <c r="A50" s="148">
        <v>320216</v>
      </c>
      <c r="B50" s="563">
        <v>199</v>
      </c>
      <c r="C50" s="568">
        <v>8245.6799999999985</v>
      </c>
      <c r="D50" s="568">
        <v>1507.7</v>
      </c>
      <c r="E50" s="568">
        <v>2383.38</v>
      </c>
      <c r="F50" s="568">
        <v>392.1</v>
      </c>
      <c r="G50" s="568">
        <v>1587.04</v>
      </c>
      <c r="H50" s="568">
        <v>2375.46</v>
      </c>
      <c r="I50" s="568">
        <v>52.78</v>
      </c>
      <c r="J50" s="568">
        <v>52.78</v>
      </c>
      <c r="K50" s="568">
        <v>758.4799999999999</v>
      </c>
      <c r="L50" s="131"/>
      <c r="M50" s="148">
        <v>199</v>
      </c>
      <c r="N50" s="432" t="s">
        <v>2280</v>
      </c>
      <c r="O50" s="111">
        <f t="shared" si="0"/>
        <v>0</v>
      </c>
      <c r="P50" s="569"/>
      <c r="Z50" s="111"/>
    </row>
    <row r="51" spans="1:26" ht="13">
      <c r="A51" s="148">
        <v>321005</v>
      </c>
      <c r="B51" s="574">
        <v>220</v>
      </c>
      <c r="C51" s="568">
        <v>48149.93</v>
      </c>
      <c r="D51" s="568">
        <v>42175.19999999999</v>
      </c>
      <c r="E51" s="568">
        <v>2261.2100000000005</v>
      </c>
      <c r="F51" s="568">
        <v>808.36999999999989</v>
      </c>
      <c r="G51" s="568">
        <v>1850.39</v>
      </c>
      <c r="H51" s="568">
        <v>1054.76</v>
      </c>
      <c r="I51" s="568">
        <v>731.62</v>
      </c>
      <c r="J51" s="568">
        <v>731.62</v>
      </c>
      <c r="K51" s="568">
        <v>21717.930000000004</v>
      </c>
      <c r="L51" s="131"/>
      <c r="M51" s="148">
        <v>220</v>
      </c>
      <c r="N51" s="432" t="s">
        <v>2223</v>
      </c>
      <c r="O51" s="111">
        <f t="shared" si="0"/>
        <v>0</v>
      </c>
      <c r="P51" s="569"/>
      <c r="Z51" s="111"/>
    </row>
    <row r="52" spans="1:26" ht="13">
      <c r="A52" s="148">
        <v>330020</v>
      </c>
      <c r="B52" s="148">
        <v>241</v>
      </c>
      <c r="C52" s="568">
        <v>37067.15</v>
      </c>
      <c r="D52" s="568">
        <v>11945.2</v>
      </c>
      <c r="E52" s="568">
        <v>0</v>
      </c>
      <c r="F52" s="568">
        <v>0</v>
      </c>
      <c r="G52" s="568">
        <v>9047.5400000000009</v>
      </c>
      <c r="H52" s="568">
        <v>16074.41</v>
      </c>
      <c r="I52" s="568"/>
      <c r="J52" s="568"/>
      <c r="K52" s="568">
        <v>6.45</v>
      </c>
      <c r="L52" s="131"/>
      <c r="M52" s="148">
        <v>241</v>
      </c>
      <c r="N52" s="432" t="s">
        <v>2224</v>
      </c>
      <c r="O52" s="111">
        <f t="shared" si="0"/>
        <v>0</v>
      </c>
      <c r="P52" s="569"/>
      <c r="Z52" s="111"/>
    </row>
    <row r="53" spans="1:26" ht="13">
      <c r="A53" s="148">
        <v>330430</v>
      </c>
      <c r="B53" s="148">
        <v>242</v>
      </c>
      <c r="C53" s="568">
        <v>2049.84</v>
      </c>
      <c r="D53" s="568">
        <v>267.70999999999998</v>
      </c>
      <c r="E53" s="568">
        <v>698.05000000000007</v>
      </c>
      <c r="F53" s="568">
        <v>415.5</v>
      </c>
      <c r="G53" s="568">
        <v>556.03</v>
      </c>
      <c r="H53" s="568">
        <v>112.55</v>
      </c>
      <c r="I53" s="568">
        <v>174.06</v>
      </c>
      <c r="J53" s="568">
        <v>174.06</v>
      </c>
      <c r="K53" s="568">
        <v>13732.01</v>
      </c>
      <c r="L53" s="131"/>
      <c r="M53" s="148">
        <v>242</v>
      </c>
      <c r="N53" s="432" t="s">
        <v>2225</v>
      </c>
      <c r="O53" s="111">
        <f t="shared" si="0"/>
        <v>0</v>
      </c>
      <c r="P53" s="569"/>
      <c r="Z53" s="111"/>
    </row>
    <row r="54" spans="1:26" ht="13">
      <c r="A54" s="148">
        <v>330375</v>
      </c>
      <c r="B54" s="148">
        <v>243</v>
      </c>
      <c r="C54" s="568">
        <v>0</v>
      </c>
      <c r="D54" s="568">
        <v>0</v>
      </c>
      <c r="E54" s="568">
        <v>0</v>
      </c>
      <c r="F54" s="568">
        <v>0</v>
      </c>
      <c r="G54" s="568">
        <v>0</v>
      </c>
      <c r="H54" s="568">
        <v>0</v>
      </c>
      <c r="I54" s="568"/>
      <c r="J54" s="568"/>
      <c r="K54" s="568"/>
      <c r="L54" s="131"/>
      <c r="M54" s="148">
        <v>243</v>
      </c>
      <c r="N54" s="432" t="s">
        <v>2226</v>
      </c>
      <c r="O54" s="111">
        <f t="shared" si="0"/>
        <v>0</v>
      </c>
      <c r="P54" s="569"/>
      <c r="Z54" s="111"/>
    </row>
    <row r="55" spans="1:26" ht="13">
      <c r="A55" s="148">
        <v>330380</v>
      </c>
      <c r="B55" s="575">
        <v>244</v>
      </c>
      <c r="C55" s="576">
        <v>0</v>
      </c>
      <c r="D55" s="576">
        <v>0</v>
      </c>
      <c r="E55" s="576">
        <v>0</v>
      </c>
      <c r="F55" s="576">
        <v>0</v>
      </c>
      <c r="G55" s="576">
        <v>0</v>
      </c>
      <c r="H55" s="576">
        <v>0</v>
      </c>
      <c r="I55" s="576"/>
      <c r="J55" s="576"/>
      <c r="K55" s="576"/>
      <c r="L55" s="577"/>
      <c r="M55" s="575">
        <v>244</v>
      </c>
      <c r="N55" s="432" t="s">
        <v>2227</v>
      </c>
      <c r="O55" s="111">
        <f t="shared" si="0"/>
        <v>0</v>
      </c>
      <c r="P55" s="569"/>
      <c r="W55" s="133"/>
      <c r="X55" s="133"/>
      <c r="Z55" s="111"/>
    </row>
    <row r="56" spans="1:26" s="133" customFormat="1" ht="13">
      <c r="A56" s="148">
        <v>330385</v>
      </c>
      <c r="B56" s="575">
        <v>245</v>
      </c>
      <c r="C56" s="576">
        <v>0</v>
      </c>
      <c r="D56" s="576">
        <v>0</v>
      </c>
      <c r="E56" s="576">
        <v>0</v>
      </c>
      <c r="F56" s="576">
        <v>0</v>
      </c>
      <c r="G56" s="576">
        <v>0</v>
      </c>
      <c r="H56" s="576">
        <v>0</v>
      </c>
      <c r="I56" s="576"/>
      <c r="J56" s="576"/>
      <c r="K56" s="576"/>
      <c r="L56" s="577"/>
      <c r="M56" s="575">
        <v>245</v>
      </c>
      <c r="N56" s="432" t="s">
        <v>2228</v>
      </c>
      <c r="O56" s="111">
        <f t="shared" si="0"/>
        <v>0</v>
      </c>
      <c r="P56" s="569"/>
      <c r="Q56" s="126"/>
      <c r="R56" s="126"/>
      <c r="S56" s="126"/>
      <c r="T56" s="126"/>
      <c r="U56" s="126"/>
      <c r="V56" s="126"/>
      <c r="Z56" s="111"/>
    </row>
    <row r="57" spans="1:26" s="133" customFormat="1" ht="13">
      <c r="A57" s="148">
        <v>330040</v>
      </c>
      <c r="B57" s="563">
        <v>246</v>
      </c>
      <c r="C57" s="570">
        <v>160642.55000000325</v>
      </c>
      <c r="D57" s="570">
        <v>114153.23000000141</v>
      </c>
      <c r="E57" s="570">
        <v>0</v>
      </c>
      <c r="F57" s="570">
        <v>9252.670000000011</v>
      </c>
      <c r="G57" s="570">
        <v>8413.0200000000041</v>
      </c>
      <c r="H57" s="570">
        <v>28823.630000000005</v>
      </c>
      <c r="I57" s="570">
        <v>7299.2499999999991</v>
      </c>
      <c r="J57" s="570">
        <v>7299.2499999999991</v>
      </c>
      <c r="K57" s="570">
        <v>110616.75999999995</v>
      </c>
      <c r="L57" s="571"/>
      <c r="M57" s="563">
        <v>246</v>
      </c>
      <c r="N57" s="432" t="s">
        <v>2229</v>
      </c>
      <c r="O57" s="111">
        <f t="shared" si="0"/>
        <v>0</v>
      </c>
      <c r="P57" s="569"/>
      <c r="Q57" s="126"/>
      <c r="R57" s="126"/>
      <c r="S57" s="126"/>
      <c r="T57" s="126"/>
      <c r="U57" s="126"/>
      <c r="V57" s="126"/>
      <c r="W57" s="126"/>
      <c r="X57" s="126"/>
      <c r="Z57" s="111"/>
    </row>
    <row r="58" spans="1:26" ht="13">
      <c r="A58" s="148">
        <v>330390</v>
      </c>
      <c r="B58" s="563">
        <v>247</v>
      </c>
      <c r="C58" s="570">
        <v>0</v>
      </c>
      <c r="D58" s="570">
        <v>0</v>
      </c>
      <c r="E58" s="570">
        <v>0</v>
      </c>
      <c r="F58" s="570">
        <v>0</v>
      </c>
      <c r="G58" s="570">
        <v>0</v>
      </c>
      <c r="H58" s="570">
        <v>0</v>
      </c>
      <c r="I58" s="570"/>
      <c r="J58" s="570"/>
      <c r="K58" s="570"/>
      <c r="L58" s="571"/>
      <c r="M58" s="563">
        <v>247</v>
      </c>
      <c r="N58" s="432" t="s">
        <v>2230</v>
      </c>
      <c r="O58" s="111">
        <f t="shared" si="0"/>
        <v>0</v>
      </c>
      <c r="P58" s="569"/>
      <c r="Z58" s="111"/>
    </row>
    <row r="59" spans="1:26" ht="13">
      <c r="A59" s="148">
        <v>330435</v>
      </c>
      <c r="B59" s="563">
        <v>248</v>
      </c>
      <c r="C59" s="568">
        <v>75848.64000000013</v>
      </c>
      <c r="D59" s="568">
        <v>68032.190000000614</v>
      </c>
      <c r="E59" s="568">
        <v>2960.5200000000004</v>
      </c>
      <c r="F59" s="568">
        <v>1143.9499999999998</v>
      </c>
      <c r="G59" s="568">
        <v>1610.2099999999998</v>
      </c>
      <c r="H59" s="568">
        <v>2101.77</v>
      </c>
      <c r="I59" s="568">
        <v>712.31000000000006</v>
      </c>
      <c r="J59" s="568">
        <v>712.31000000000006</v>
      </c>
      <c r="K59" s="568">
        <v>19182.309999999994</v>
      </c>
      <c r="L59" s="131"/>
      <c r="M59" s="148">
        <v>248</v>
      </c>
      <c r="N59" s="432" t="s">
        <v>2231</v>
      </c>
      <c r="O59" s="111">
        <f t="shared" si="0"/>
        <v>0</v>
      </c>
      <c r="P59" s="569"/>
      <c r="Z59" s="111"/>
    </row>
    <row r="60" spans="1:26" ht="13">
      <c r="A60" s="148">
        <v>330060</v>
      </c>
      <c r="B60" s="563">
        <v>249</v>
      </c>
      <c r="C60" s="568">
        <v>106630.50000000004</v>
      </c>
      <c r="D60" s="568">
        <v>97963.890000000029</v>
      </c>
      <c r="E60" s="568">
        <v>1939.6199999999997</v>
      </c>
      <c r="F60" s="568">
        <v>824.17999999999984</v>
      </c>
      <c r="G60" s="568">
        <v>1338.3400000000001</v>
      </c>
      <c r="H60" s="568">
        <v>4564.47</v>
      </c>
      <c r="I60" s="568">
        <v>1000.04</v>
      </c>
      <c r="J60" s="568">
        <v>1000.04</v>
      </c>
      <c r="K60" s="568">
        <v>22232.099999999988</v>
      </c>
      <c r="L60" s="131"/>
      <c r="M60" s="148">
        <v>249</v>
      </c>
      <c r="N60" s="432" t="s">
        <v>2232</v>
      </c>
      <c r="O60" s="111">
        <f t="shared" si="0"/>
        <v>0</v>
      </c>
      <c r="P60" s="569"/>
      <c r="Z60" s="111"/>
    </row>
    <row r="61" spans="1:26" ht="13">
      <c r="A61" s="148">
        <v>330070</v>
      </c>
      <c r="B61" s="563">
        <v>250</v>
      </c>
      <c r="C61" s="568">
        <v>986.96</v>
      </c>
      <c r="D61" s="568">
        <v>986.96</v>
      </c>
      <c r="E61" s="568">
        <v>0</v>
      </c>
      <c r="F61" s="568">
        <v>0</v>
      </c>
      <c r="G61" s="568">
        <v>0</v>
      </c>
      <c r="H61" s="568">
        <v>0</v>
      </c>
      <c r="I61" s="568"/>
      <c r="J61" s="568"/>
      <c r="K61" s="568">
        <v>764.86</v>
      </c>
      <c r="L61" s="131"/>
      <c r="M61" s="148">
        <v>250</v>
      </c>
      <c r="N61" s="432" t="s">
        <v>2233</v>
      </c>
      <c r="O61" s="111">
        <f t="shared" si="0"/>
        <v>0</v>
      </c>
      <c r="P61" s="569"/>
      <c r="Z61" s="111"/>
    </row>
    <row r="62" spans="1:26" ht="13">
      <c r="A62" s="148">
        <v>330440</v>
      </c>
      <c r="B62" s="563">
        <v>251</v>
      </c>
      <c r="C62" s="568">
        <v>1050440.5200000009</v>
      </c>
      <c r="D62" s="568">
        <v>842390.94000000041</v>
      </c>
      <c r="E62" s="568">
        <v>98626.490000000136</v>
      </c>
      <c r="F62" s="568">
        <v>40513.699999999968</v>
      </c>
      <c r="G62" s="568">
        <v>46742.719999999972</v>
      </c>
      <c r="H62" s="568">
        <v>22166.669999999987</v>
      </c>
      <c r="I62" s="568">
        <v>50860.62000000001</v>
      </c>
      <c r="J62" s="568">
        <v>50860.62000000001</v>
      </c>
      <c r="K62" s="568">
        <v>501797.76999999979</v>
      </c>
      <c r="L62" s="131"/>
      <c r="M62" s="148">
        <v>251</v>
      </c>
      <c r="N62" s="432" t="s">
        <v>2234</v>
      </c>
      <c r="O62" s="111">
        <f t="shared" si="0"/>
        <v>0</v>
      </c>
      <c r="P62" s="569"/>
      <c r="Z62" s="111"/>
    </row>
    <row r="63" spans="1:26" ht="13">
      <c r="A63" s="148">
        <v>330445</v>
      </c>
      <c r="B63" s="563">
        <v>252</v>
      </c>
      <c r="C63" s="568">
        <v>326327.10000000068</v>
      </c>
      <c r="D63" s="568">
        <v>213101.61999999842</v>
      </c>
      <c r="E63" s="568">
        <v>36328.329999999994</v>
      </c>
      <c r="F63" s="568">
        <v>21853.690000000002</v>
      </c>
      <c r="G63" s="568">
        <v>31379.53</v>
      </c>
      <c r="H63" s="568">
        <v>23663.930000000008</v>
      </c>
      <c r="I63" s="568">
        <v>53037.23</v>
      </c>
      <c r="J63" s="568">
        <v>53037.23</v>
      </c>
      <c r="K63" s="568">
        <v>520620.50999999995</v>
      </c>
      <c r="L63" s="131"/>
      <c r="M63" s="148">
        <v>252</v>
      </c>
      <c r="N63" s="432" t="s">
        <v>2235</v>
      </c>
      <c r="O63" s="111">
        <f t="shared" si="0"/>
        <v>0</v>
      </c>
      <c r="P63" s="569"/>
      <c r="Z63" s="111"/>
    </row>
    <row r="64" spans="1:26" ht="13">
      <c r="A64" s="148">
        <v>330395</v>
      </c>
      <c r="B64" s="563">
        <v>253</v>
      </c>
      <c r="C64" s="568">
        <v>0</v>
      </c>
      <c r="D64" s="568">
        <v>0</v>
      </c>
      <c r="E64" s="568">
        <v>0</v>
      </c>
      <c r="F64" s="568">
        <v>0</v>
      </c>
      <c r="G64" s="568">
        <v>0</v>
      </c>
      <c r="H64" s="568">
        <v>0</v>
      </c>
      <c r="I64" s="568"/>
      <c r="J64" s="568"/>
      <c r="K64" s="568"/>
      <c r="L64" s="131"/>
      <c r="M64" s="148">
        <v>253</v>
      </c>
      <c r="N64" s="432" t="s">
        <v>2236</v>
      </c>
      <c r="O64" s="111">
        <f t="shared" si="0"/>
        <v>0</v>
      </c>
      <c r="P64" s="569"/>
      <c r="Z64" s="111"/>
    </row>
    <row r="65" spans="1:26" ht="13">
      <c r="A65" s="148">
        <v>330465</v>
      </c>
      <c r="B65" s="563">
        <v>254</v>
      </c>
      <c r="C65" s="568">
        <v>87515.379999999888</v>
      </c>
      <c r="D65" s="568">
        <v>44193.130000000056</v>
      </c>
      <c r="E65" s="568">
        <v>41399.42000000002</v>
      </c>
      <c r="F65" s="568">
        <v>574.71</v>
      </c>
      <c r="G65" s="568">
        <v>953.1</v>
      </c>
      <c r="H65" s="568">
        <v>395.01999999999992</v>
      </c>
      <c r="I65" s="568">
        <v>2322.2400000000002</v>
      </c>
      <c r="J65" s="568">
        <v>2322.2400000000002</v>
      </c>
      <c r="K65" s="568">
        <v>15056.750000000005</v>
      </c>
      <c r="L65" s="131"/>
      <c r="M65" s="148">
        <v>254</v>
      </c>
      <c r="N65" s="432" t="s">
        <v>2237</v>
      </c>
      <c r="O65" s="111">
        <f t="shared" si="0"/>
        <v>0</v>
      </c>
      <c r="P65" s="569"/>
      <c r="Q65" s="133"/>
      <c r="R65" s="133"/>
      <c r="S65" s="133"/>
      <c r="T65" s="133"/>
      <c r="U65" s="133"/>
      <c r="V65" s="133"/>
      <c r="Z65" s="111"/>
    </row>
    <row r="66" spans="1:26" ht="13">
      <c r="A66" s="148">
        <v>330450</v>
      </c>
      <c r="B66" s="148">
        <v>255</v>
      </c>
      <c r="C66" s="568">
        <v>1422005.3500000003</v>
      </c>
      <c r="D66" s="568">
        <v>1262609.5500000035</v>
      </c>
      <c r="E66" s="568">
        <v>92555.069999999992</v>
      </c>
      <c r="F66" s="568">
        <v>21682.800000000003</v>
      </c>
      <c r="G66" s="568">
        <v>31526.390000000007</v>
      </c>
      <c r="H66" s="568">
        <v>13631.540000000005</v>
      </c>
      <c r="I66" s="568">
        <v>61721.36</v>
      </c>
      <c r="J66" s="568">
        <v>61721.36</v>
      </c>
      <c r="K66" s="568">
        <v>255160.83000000022</v>
      </c>
      <c r="L66" s="131"/>
      <c r="M66" s="148">
        <v>255</v>
      </c>
      <c r="N66" s="432" t="s">
        <v>2238</v>
      </c>
      <c r="O66" s="111">
        <f t="shared" si="0"/>
        <v>0</v>
      </c>
      <c r="P66" s="569"/>
      <c r="Q66" s="133"/>
      <c r="R66" s="133"/>
      <c r="S66" s="133"/>
      <c r="T66" s="133"/>
      <c r="U66" s="133"/>
      <c r="V66" s="133"/>
      <c r="Z66" s="111"/>
    </row>
    <row r="67" spans="1:26" ht="13">
      <c r="A67" s="148">
        <v>330340</v>
      </c>
      <c r="B67" s="148">
        <v>256</v>
      </c>
      <c r="C67" s="568">
        <v>61203.14000000005</v>
      </c>
      <c r="D67" s="568">
        <v>21744.22000000007</v>
      </c>
      <c r="E67" s="568">
        <v>2322.0300000000002</v>
      </c>
      <c r="F67" s="568">
        <v>1881.92</v>
      </c>
      <c r="G67" s="568">
        <v>4490.2900000000009</v>
      </c>
      <c r="H67" s="568">
        <v>30764.680000000004</v>
      </c>
      <c r="I67" s="568">
        <v>3470.2700000000004</v>
      </c>
      <c r="J67" s="568">
        <v>3470.2700000000004</v>
      </c>
      <c r="K67" s="568">
        <v>65463.019999999953</v>
      </c>
      <c r="L67" s="131"/>
      <c r="M67" s="148">
        <v>256</v>
      </c>
      <c r="N67" s="432" t="s">
        <v>2239</v>
      </c>
      <c r="O67" s="111">
        <f t="shared" si="0"/>
        <v>0</v>
      </c>
      <c r="P67" s="569"/>
      <c r="Z67" s="111"/>
    </row>
    <row r="68" spans="1:26" ht="13">
      <c r="A68" s="148">
        <v>330400</v>
      </c>
      <c r="B68" s="148">
        <v>257</v>
      </c>
      <c r="C68" s="568">
        <v>0</v>
      </c>
      <c r="D68" s="568">
        <v>0</v>
      </c>
      <c r="E68" s="568">
        <v>0</v>
      </c>
      <c r="F68" s="568">
        <v>0</v>
      </c>
      <c r="G68" s="568">
        <v>0</v>
      </c>
      <c r="H68" s="568">
        <v>0</v>
      </c>
      <c r="I68" s="568"/>
      <c r="J68" s="568"/>
      <c r="K68" s="568"/>
      <c r="L68" s="131"/>
      <c r="M68" s="148">
        <v>257</v>
      </c>
      <c r="N68" s="432" t="s">
        <v>2240</v>
      </c>
      <c r="O68" s="111">
        <f t="shared" si="0"/>
        <v>0</v>
      </c>
      <c r="P68" s="569"/>
      <c r="Z68" s="111"/>
    </row>
    <row r="69" spans="1:26" ht="13">
      <c r="A69" s="148">
        <v>330405</v>
      </c>
      <c r="B69" s="575">
        <v>258</v>
      </c>
      <c r="C69" s="576">
        <v>0</v>
      </c>
      <c r="D69" s="576">
        <v>0</v>
      </c>
      <c r="E69" s="576">
        <v>0</v>
      </c>
      <c r="F69" s="576">
        <v>0</v>
      </c>
      <c r="G69" s="576">
        <v>0</v>
      </c>
      <c r="H69" s="576">
        <v>0</v>
      </c>
      <c r="I69" s="576"/>
      <c r="J69" s="576"/>
      <c r="K69" s="576"/>
      <c r="L69" s="577"/>
      <c r="M69" s="575">
        <v>258</v>
      </c>
      <c r="N69" s="432" t="s">
        <v>2241</v>
      </c>
      <c r="O69" s="111">
        <f t="shared" si="0"/>
        <v>0</v>
      </c>
      <c r="P69" s="569"/>
      <c r="W69" s="133"/>
      <c r="X69" s="133"/>
      <c r="Z69" s="111"/>
    </row>
    <row r="70" spans="1:26" s="133" customFormat="1" ht="13">
      <c r="A70" s="148">
        <v>330455</v>
      </c>
      <c r="B70" s="563">
        <v>259</v>
      </c>
      <c r="C70" s="570">
        <v>49595.189999999791</v>
      </c>
      <c r="D70" s="570">
        <v>44090.979999999923</v>
      </c>
      <c r="E70" s="570">
        <v>2010.1999999999996</v>
      </c>
      <c r="F70" s="570">
        <v>717.74</v>
      </c>
      <c r="G70" s="570">
        <v>1539.2300000000002</v>
      </c>
      <c r="H70" s="570">
        <v>1237.04</v>
      </c>
      <c r="I70" s="570">
        <v>760.07</v>
      </c>
      <c r="J70" s="570">
        <v>760.07</v>
      </c>
      <c r="K70" s="570">
        <v>11138.83</v>
      </c>
      <c r="L70" s="571"/>
      <c r="M70" s="563">
        <v>259</v>
      </c>
      <c r="N70" s="432" t="s">
        <v>2242</v>
      </c>
      <c r="O70" s="111">
        <f t="shared" si="0"/>
        <v>0</v>
      </c>
      <c r="P70" s="569"/>
      <c r="Q70" s="126"/>
      <c r="R70" s="126"/>
      <c r="S70" s="126"/>
      <c r="T70" s="126"/>
      <c r="U70" s="126"/>
      <c r="V70" s="126"/>
      <c r="W70" s="126"/>
      <c r="X70" s="126"/>
      <c r="Z70" s="111"/>
    </row>
    <row r="71" spans="1:26" ht="13">
      <c r="A71" s="148">
        <v>330460</v>
      </c>
      <c r="B71" s="148">
        <v>260</v>
      </c>
      <c r="C71" s="568">
        <v>110704.28999999998</v>
      </c>
      <c r="D71" s="568">
        <v>108696.28999999998</v>
      </c>
      <c r="E71" s="568">
        <v>110.98</v>
      </c>
      <c r="F71" s="568">
        <v>911.54</v>
      </c>
      <c r="G71" s="568">
        <v>692.2</v>
      </c>
      <c r="H71" s="568">
        <v>293.27999999999997</v>
      </c>
      <c r="I71" s="568">
        <v>1199.73</v>
      </c>
      <c r="J71" s="568">
        <v>1199.73</v>
      </c>
      <c r="K71" s="568">
        <v>9927.5899999999983</v>
      </c>
      <c r="L71" s="131"/>
      <c r="M71" s="148">
        <v>260</v>
      </c>
      <c r="N71" s="432" t="s">
        <v>2243</v>
      </c>
      <c r="O71" s="111">
        <f t="shared" si="0"/>
        <v>0</v>
      </c>
      <c r="P71" s="569"/>
      <c r="Z71" s="111"/>
    </row>
    <row r="72" spans="1:26" ht="13">
      <c r="A72" s="148">
        <v>330410</v>
      </c>
      <c r="B72" s="148">
        <v>261</v>
      </c>
      <c r="C72" s="568">
        <v>0</v>
      </c>
      <c r="D72" s="568">
        <v>0</v>
      </c>
      <c r="E72" s="568">
        <v>0</v>
      </c>
      <c r="F72" s="568">
        <v>0</v>
      </c>
      <c r="G72" s="568">
        <v>0</v>
      </c>
      <c r="H72" s="568">
        <v>0</v>
      </c>
      <c r="I72" s="568"/>
      <c r="J72" s="568"/>
      <c r="K72" s="568"/>
      <c r="L72" s="131"/>
      <c r="M72" s="148">
        <v>261</v>
      </c>
      <c r="N72" s="432" t="s">
        <v>2244</v>
      </c>
      <c r="O72" s="111">
        <f t="shared" ref="O72:O105" si="1">+B72-M72</f>
        <v>0</v>
      </c>
      <c r="P72" s="569"/>
      <c r="Z72" s="111"/>
    </row>
    <row r="73" spans="1:26" ht="13">
      <c r="A73" s="148">
        <v>330415</v>
      </c>
      <c r="B73" s="148">
        <v>262</v>
      </c>
      <c r="C73" s="568">
        <v>0</v>
      </c>
      <c r="D73" s="568">
        <v>0</v>
      </c>
      <c r="E73" s="568">
        <v>0</v>
      </c>
      <c r="F73" s="568">
        <v>0</v>
      </c>
      <c r="G73" s="568">
        <v>0</v>
      </c>
      <c r="H73" s="568">
        <v>0</v>
      </c>
      <c r="I73" s="568"/>
      <c r="J73" s="568"/>
      <c r="K73" s="568"/>
      <c r="L73" s="131"/>
      <c r="M73" s="148">
        <v>262</v>
      </c>
      <c r="N73" s="432" t="s">
        <v>2245</v>
      </c>
      <c r="O73" s="111">
        <f t="shared" si="1"/>
        <v>0</v>
      </c>
      <c r="P73" s="569"/>
      <c r="Z73" s="111"/>
    </row>
    <row r="74" spans="1:26" ht="13">
      <c r="A74" s="148">
        <v>313015</v>
      </c>
      <c r="B74" s="148">
        <v>286</v>
      </c>
      <c r="C74" s="568">
        <v>58375.360000000073</v>
      </c>
      <c r="D74" s="568">
        <v>50025.910000000047</v>
      </c>
      <c r="E74" s="568">
        <v>5247.659999999998</v>
      </c>
      <c r="F74" s="568">
        <v>1449.62</v>
      </c>
      <c r="G74" s="568">
        <v>1652.17</v>
      </c>
      <c r="H74" s="568">
        <v>0</v>
      </c>
      <c r="I74" s="568">
        <v>3079.85</v>
      </c>
      <c r="J74" s="568">
        <v>3079.85</v>
      </c>
      <c r="K74" s="568">
        <v>10752.149999999998</v>
      </c>
      <c r="L74" s="131"/>
      <c r="M74" s="148">
        <v>286</v>
      </c>
      <c r="N74" s="432" t="s">
        <v>2246</v>
      </c>
      <c r="O74" s="111">
        <f t="shared" si="1"/>
        <v>0</v>
      </c>
      <c r="P74" s="569"/>
      <c r="Z74" s="111"/>
    </row>
    <row r="75" spans="1:26" ht="13">
      <c r="A75" s="148">
        <v>313025</v>
      </c>
      <c r="B75" s="148">
        <v>287</v>
      </c>
      <c r="C75" s="568">
        <v>26038.369999999952</v>
      </c>
      <c r="D75" s="568">
        <v>-3846.6399999999981</v>
      </c>
      <c r="E75" s="568">
        <v>16815.62</v>
      </c>
      <c r="F75" s="568">
        <v>103.93</v>
      </c>
      <c r="G75" s="568">
        <v>8347.7300000000014</v>
      </c>
      <c r="H75" s="568">
        <v>4617.7299999999996</v>
      </c>
      <c r="I75" s="568">
        <v>3801.2799999999997</v>
      </c>
      <c r="J75" s="568">
        <v>3801.2799999999997</v>
      </c>
      <c r="K75" s="568">
        <v>41533.049999999988</v>
      </c>
      <c r="L75" s="131"/>
      <c r="M75" s="148">
        <v>287</v>
      </c>
      <c r="N75" s="432" t="s">
        <v>2247</v>
      </c>
      <c r="O75" s="111">
        <f t="shared" si="1"/>
        <v>0</v>
      </c>
      <c r="P75" s="569"/>
      <c r="Z75" s="111"/>
    </row>
    <row r="76" spans="1:26" ht="13">
      <c r="A76" s="148">
        <v>313050</v>
      </c>
      <c r="B76" s="148">
        <v>288</v>
      </c>
      <c r="C76" s="568">
        <v>82132.739999999976</v>
      </c>
      <c r="D76" s="568">
        <v>37467.44000000001</v>
      </c>
      <c r="E76" s="568">
        <v>13102.500000000005</v>
      </c>
      <c r="F76" s="568">
        <v>7086.9700000000012</v>
      </c>
      <c r="G76" s="568">
        <v>11542.249999999998</v>
      </c>
      <c r="H76" s="568">
        <v>12933.58</v>
      </c>
      <c r="I76" s="568">
        <v>17011.419999999995</v>
      </c>
      <c r="J76" s="568">
        <v>17011.419999999995</v>
      </c>
      <c r="K76" s="568">
        <v>143338.82</v>
      </c>
      <c r="L76" s="131"/>
      <c r="M76" s="148">
        <v>288</v>
      </c>
      <c r="N76" s="432" t="s">
        <v>2248</v>
      </c>
      <c r="O76" s="111">
        <f t="shared" si="1"/>
        <v>0</v>
      </c>
      <c r="P76" s="569"/>
      <c r="Z76" s="111"/>
    </row>
    <row r="77" spans="1:26" ht="13">
      <c r="A77" s="148">
        <v>314005</v>
      </c>
      <c r="B77" s="148">
        <v>300</v>
      </c>
      <c r="C77" s="568">
        <v>209295.62000000017</v>
      </c>
      <c r="D77" s="568">
        <v>71737.920000000144</v>
      </c>
      <c r="E77" s="568">
        <v>31957.369999999988</v>
      </c>
      <c r="F77" s="568">
        <v>11499.440000000002</v>
      </c>
      <c r="G77" s="568">
        <v>21917.779999999995</v>
      </c>
      <c r="H77" s="568">
        <v>72183.109999999971</v>
      </c>
      <c r="I77" s="568">
        <v>55885.229999999981</v>
      </c>
      <c r="J77" s="568">
        <v>55885.229999999981</v>
      </c>
      <c r="K77" s="568">
        <v>184249.52</v>
      </c>
      <c r="L77" s="131"/>
      <c r="M77" s="148">
        <v>300</v>
      </c>
      <c r="N77" s="432" t="s">
        <v>2249</v>
      </c>
      <c r="O77" s="111">
        <f t="shared" si="1"/>
        <v>0</v>
      </c>
      <c r="P77" s="569"/>
      <c r="Z77" s="111"/>
    </row>
    <row r="78" spans="1:26" ht="13">
      <c r="A78" s="148">
        <v>315010</v>
      </c>
      <c r="B78" s="148">
        <v>315</v>
      </c>
      <c r="C78" s="568">
        <v>71940.539999999863</v>
      </c>
      <c r="D78" s="568">
        <v>63180.809999999918</v>
      </c>
      <c r="E78" s="568">
        <v>3848.0600000000004</v>
      </c>
      <c r="F78" s="568">
        <v>1263.31</v>
      </c>
      <c r="G78" s="568">
        <v>1443.8400000000001</v>
      </c>
      <c r="H78" s="568">
        <v>2204.52</v>
      </c>
      <c r="I78" s="568">
        <v>2389.31</v>
      </c>
      <c r="J78" s="568">
        <v>2389.31</v>
      </c>
      <c r="K78" s="568">
        <v>4330.1200000000017</v>
      </c>
      <c r="L78" s="131"/>
      <c r="M78" s="148">
        <v>315</v>
      </c>
      <c r="N78" s="432" t="s">
        <v>2250</v>
      </c>
      <c r="O78" s="111">
        <f t="shared" si="1"/>
        <v>0</v>
      </c>
      <c r="P78" s="569"/>
      <c r="Z78" s="111"/>
    </row>
    <row r="79" spans="1:26" ht="13">
      <c r="A79" s="148">
        <v>315015</v>
      </c>
      <c r="B79" s="148">
        <v>316</v>
      </c>
      <c r="C79" s="568">
        <v>148828.70000000036</v>
      </c>
      <c r="D79" s="568">
        <v>66855.550000000934</v>
      </c>
      <c r="E79" s="568">
        <v>227.36</v>
      </c>
      <c r="F79" s="568">
        <v>15159.009999999978</v>
      </c>
      <c r="G79" s="568">
        <v>16787.27</v>
      </c>
      <c r="H79" s="568">
        <v>49799.509999999995</v>
      </c>
      <c r="I79" s="568">
        <v>15586.340000000002</v>
      </c>
      <c r="J79" s="568">
        <v>15586.340000000002</v>
      </c>
      <c r="K79" s="568">
        <v>23780.109999999997</v>
      </c>
      <c r="L79" s="131"/>
      <c r="M79" s="148">
        <v>316</v>
      </c>
      <c r="N79" s="432" t="s">
        <v>2251</v>
      </c>
      <c r="O79" s="111">
        <f t="shared" si="1"/>
        <v>0</v>
      </c>
      <c r="P79" s="569"/>
      <c r="Z79" s="111"/>
    </row>
    <row r="80" spans="1:26" ht="13">
      <c r="A80" s="148">
        <v>315045</v>
      </c>
      <c r="B80" s="148">
        <v>317</v>
      </c>
      <c r="C80" s="568">
        <v>559452.73999999941</v>
      </c>
      <c r="D80" s="568">
        <v>328560.37999999983</v>
      </c>
      <c r="E80" s="568">
        <v>5144.43</v>
      </c>
      <c r="F80" s="568">
        <v>37580.580000000009</v>
      </c>
      <c r="G80" s="568">
        <v>66543.640000000072</v>
      </c>
      <c r="H80" s="568">
        <v>121623.71000000002</v>
      </c>
      <c r="I80" s="568">
        <v>105506.12999999996</v>
      </c>
      <c r="J80" s="568">
        <v>105506.12999999996</v>
      </c>
      <c r="K80" s="568">
        <v>238144.36000000022</v>
      </c>
      <c r="L80" s="131"/>
      <c r="M80" s="148">
        <v>317</v>
      </c>
      <c r="N80" s="432" t="s">
        <v>2182</v>
      </c>
      <c r="O80" s="111">
        <f t="shared" si="1"/>
        <v>0</v>
      </c>
      <c r="P80" s="569"/>
      <c r="Z80" s="111"/>
    </row>
    <row r="81" spans="1:26" ht="13">
      <c r="A81" s="148">
        <v>315050</v>
      </c>
      <c r="B81" s="148">
        <v>319</v>
      </c>
      <c r="C81" s="568">
        <v>295154.16999999958</v>
      </c>
      <c r="D81" s="568">
        <v>125440.72999999998</v>
      </c>
      <c r="E81" s="568">
        <v>1716.36</v>
      </c>
      <c r="F81" s="568">
        <v>14715.109999999995</v>
      </c>
      <c r="G81" s="568">
        <v>42673.129999999968</v>
      </c>
      <c r="H81" s="568">
        <v>110608.83999999995</v>
      </c>
      <c r="I81" s="568">
        <v>38887.670000000013</v>
      </c>
      <c r="J81" s="568">
        <v>38887.670000000013</v>
      </c>
      <c r="K81" s="568">
        <v>33636.160000000003</v>
      </c>
      <c r="L81" s="131"/>
      <c r="M81" s="148">
        <v>319</v>
      </c>
      <c r="N81" s="432" t="s">
        <v>2183</v>
      </c>
      <c r="O81" s="111">
        <f t="shared" si="1"/>
        <v>0</v>
      </c>
      <c r="P81" s="569"/>
      <c r="Z81" s="111"/>
    </row>
    <row r="82" spans="1:26" ht="13">
      <c r="A82" s="148">
        <v>316005</v>
      </c>
      <c r="B82" s="148">
        <v>332</v>
      </c>
      <c r="C82" s="568">
        <v>44693.74</v>
      </c>
      <c r="D82" s="568">
        <v>44693.74</v>
      </c>
      <c r="E82" s="568">
        <v>0</v>
      </c>
      <c r="F82" s="568">
        <v>0</v>
      </c>
      <c r="G82" s="568">
        <v>0</v>
      </c>
      <c r="H82" s="568">
        <v>0</v>
      </c>
      <c r="I82" s="568"/>
      <c r="J82" s="568"/>
      <c r="K82" s="568"/>
      <c r="L82" s="131"/>
      <c r="M82" s="148">
        <v>332</v>
      </c>
      <c r="N82" s="432" t="s">
        <v>2252</v>
      </c>
      <c r="O82" s="111">
        <f t="shared" si="1"/>
        <v>0</v>
      </c>
      <c r="P82" s="569"/>
      <c r="Z82" s="111"/>
    </row>
    <row r="83" spans="1:26" ht="13">
      <c r="A83" s="148">
        <v>316030</v>
      </c>
      <c r="B83" s="148">
        <v>333</v>
      </c>
      <c r="C83" s="568">
        <v>128177.19000000002</v>
      </c>
      <c r="D83" s="568">
        <v>72473.21999999987</v>
      </c>
      <c r="E83" s="568">
        <v>13149.98</v>
      </c>
      <c r="F83" s="568">
        <v>5555.45</v>
      </c>
      <c r="G83" s="568">
        <v>14516.410000000014</v>
      </c>
      <c r="H83" s="568">
        <v>22482.13</v>
      </c>
      <c r="I83" s="568">
        <v>18707.330000000002</v>
      </c>
      <c r="J83" s="568">
        <v>18707.330000000002</v>
      </c>
      <c r="K83" s="568">
        <v>71800.430000000037</v>
      </c>
      <c r="L83" s="131"/>
      <c r="M83" s="148">
        <v>333</v>
      </c>
      <c r="N83" s="432" t="s">
        <v>2184</v>
      </c>
      <c r="O83" s="111">
        <f t="shared" si="1"/>
        <v>0</v>
      </c>
      <c r="P83" s="569"/>
      <c r="Q83" s="133"/>
      <c r="R83" s="133"/>
      <c r="S83" s="133"/>
      <c r="T83" s="133"/>
      <c r="U83" s="133"/>
      <c r="V83" s="133"/>
      <c r="Z83" s="111"/>
    </row>
    <row r="84" spans="1:26" ht="13">
      <c r="A84" s="148">
        <v>312040</v>
      </c>
      <c r="B84" s="148">
        <v>345</v>
      </c>
      <c r="C84" s="568">
        <v>827093.38999999547</v>
      </c>
      <c r="D84" s="568">
        <v>311858.91000000085</v>
      </c>
      <c r="E84" s="568">
        <v>81710.179999999993</v>
      </c>
      <c r="F84" s="568">
        <v>60185.659999999858</v>
      </c>
      <c r="G84" s="568">
        <v>115690.8099999999</v>
      </c>
      <c r="H84" s="568">
        <v>257647.83000000016</v>
      </c>
      <c r="I84" s="568">
        <v>220454.97000000018</v>
      </c>
      <c r="J84" s="568">
        <v>220454.97000000018</v>
      </c>
      <c r="K84" s="568">
        <v>1041901.3499999979</v>
      </c>
      <c r="L84" s="131"/>
      <c r="M84" s="148">
        <v>345</v>
      </c>
      <c r="N84" s="432" t="s">
        <v>2253</v>
      </c>
      <c r="O84" s="111">
        <f t="shared" si="1"/>
        <v>0</v>
      </c>
      <c r="P84" s="569"/>
      <c r="Z84" s="111"/>
    </row>
    <row r="85" spans="1:26" ht="13">
      <c r="A85" s="148">
        <v>340700</v>
      </c>
      <c r="B85" s="148">
        <v>356</v>
      </c>
      <c r="C85" s="568">
        <v>543819.40000000189</v>
      </c>
      <c r="D85" s="568">
        <v>327837.58000000066</v>
      </c>
      <c r="E85" s="568">
        <v>68892.590000000011</v>
      </c>
      <c r="F85" s="568">
        <v>27913.820000000018</v>
      </c>
      <c r="G85" s="568">
        <v>62115.029999999984</v>
      </c>
      <c r="H85" s="568">
        <v>57060.380000000026</v>
      </c>
      <c r="I85" s="568">
        <v>79241.910000000033</v>
      </c>
      <c r="J85" s="568">
        <v>79241.910000000033</v>
      </c>
      <c r="K85" s="568">
        <v>717828.65000000026</v>
      </c>
      <c r="L85" s="131"/>
      <c r="M85" s="148">
        <v>356</v>
      </c>
      <c r="N85" s="432" t="s">
        <v>2254</v>
      </c>
      <c r="O85" s="111">
        <f t="shared" si="1"/>
        <v>0</v>
      </c>
      <c r="P85" s="569"/>
      <c r="Z85" s="111"/>
    </row>
    <row r="86" spans="1:26" ht="13">
      <c r="A86" s="148">
        <v>340705</v>
      </c>
      <c r="B86" s="148">
        <v>357</v>
      </c>
      <c r="C86" s="568">
        <v>1135892.3300000022</v>
      </c>
      <c r="D86" s="568">
        <v>751570.01000000013</v>
      </c>
      <c r="E86" s="568">
        <v>57499.439999999944</v>
      </c>
      <c r="F86" s="568">
        <v>25441.109999999957</v>
      </c>
      <c r="G86" s="568">
        <v>52157.279999999919</v>
      </c>
      <c r="H86" s="568">
        <v>249224.49</v>
      </c>
      <c r="I86" s="568">
        <v>37365.439999999988</v>
      </c>
      <c r="J86" s="568">
        <v>37365.439999999988</v>
      </c>
      <c r="K86" s="568">
        <v>316024.87999999983</v>
      </c>
      <c r="L86" s="131"/>
      <c r="M86" s="148">
        <v>357</v>
      </c>
      <c r="N86" s="432" t="s">
        <v>2255</v>
      </c>
      <c r="O86" s="111">
        <f t="shared" si="1"/>
        <v>0</v>
      </c>
      <c r="P86" s="569"/>
      <c r="Z86" s="111"/>
    </row>
    <row r="87" spans="1:26" ht="13">
      <c r="A87" s="148">
        <v>340325</v>
      </c>
      <c r="B87" s="148">
        <v>358</v>
      </c>
      <c r="C87" s="568">
        <v>539351.21000000241</v>
      </c>
      <c r="D87" s="568">
        <v>32011.740000000191</v>
      </c>
      <c r="E87" s="568">
        <v>16176.46999999991</v>
      </c>
      <c r="F87" s="568">
        <v>23875.190000000086</v>
      </c>
      <c r="G87" s="568">
        <v>26560.44</v>
      </c>
      <c r="H87" s="568">
        <v>440727.37</v>
      </c>
      <c r="I87" s="568">
        <v>25757.959999999995</v>
      </c>
      <c r="J87" s="568">
        <v>25757.959999999995</v>
      </c>
      <c r="K87" s="568">
        <v>240230.69999999998</v>
      </c>
      <c r="L87" s="131"/>
      <c r="M87" s="148">
        <v>358</v>
      </c>
      <c r="N87" s="432" t="s">
        <v>2256</v>
      </c>
      <c r="O87" s="111">
        <f t="shared" si="1"/>
        <v>0</v>
      </c>
      <c r="P87" s="569"/>
      <c r="Z87" s="111"/>
    </row>
    <row r="88" spans="1:26" ht="13">
      <c r="A88" s="148">
        <v>340710</v>
      </c>
      <c r="B88" s="148">
        <v>359</v>
      </c>
      <c r="C88" s="568">
        <v>664374.12</v>
      </c>
      <c r="D88" s="568">
        <v>46513.340000000302</v>
      </c>
      <c r="E88" s="568">
        <v>35006.009999999907</v>
      </c>
      <c r="F88" s="568">
        <v>37726.760000000009</v>
      </c>
      <c r="G88" s="568">
        <v>57221.049999999967</v>
      </c>
      <c r="H88" s="568">
        <v>487906.96</v>
      </c>
      <c r="I88" s="568">
        <v>58636.45999999997</v>
      </c>
      <c r="J88" s="568">
        <v>58636.45999999997</v>
      </c>
      <c r="K88" s="568">
        <v>361899.77000000025</v>
      </c>
      <c r="L88" s="131"/>
      <c r="M88" s="148">
        <v>359</v>
      </c>
      <c r="N88" s="432" t="s">
        <v>2257</v>
      </c>
      <c r="O88" s="111">
        <f t="shared" si="1"/>
        <v>0</v>
      </c>
      <c r="P88" s="569"/>
      <c r="Z88" s="111"/>
    </row>
    <row r="89" spans="1:26" ht="13">
      <c r="A89" s="148">
        <v>341240</v>
      </c>
      <c r="B89" s="148">
        <v>385</v>
      </c>
      <c r="C89" s="568">
        <v>1071863.47</v>
      </c>
      <c r="D89" s="568">
        <v>843999.23000000382</v>
      </c>
      <c r="E89" s="568">
        <v>40297.310000000019</v>
      </c>
      <c r="F89" s="568">
        <v>14166.51</v>
      </c>
      <c r="G89" s="568">
        <v>37203.669999999962</v>
      </c>
      <c r="H89" s="568">
        <v>136196.7499999998</v>
      </c>
      <c r="I89" s="568">
        <v>22590.06</v>
      </c>
      <c r="J89" s="568">
        <v>22590.06</v>
      </c>
      <c r="K89" s="568">
        <v>132091.62000000002</v>
      </c>
      <c r="L89" s="131"/>
      <c r="M89" s="148">
        <v>385</v>
      </c>
      <c r="N89" s="432" t="s">
        <v>2185</v>
      </c>
      <c r="O89" s="111">
        <f t="shared" si="1"/>
        <v>0</v>
      </c>
      <c r="P89" s="569"/>
      <c r="Z89" s="111"/>
    </row>
    <row r="90" spans="1:26" ht="13">
      <c r="A90" s="148">
        <v>341245</v>
      </c>
      <c r="B90" s="148">
        <v>386</v>
      </c>
      <c r="C90" s="568">
        <v>326868.27999999956</v>
      </c>
      <c r="D90" s="568">
        <v>143428.01000000042</v>
      </c>
      <c r="E90" s="568">
        <v>37977.540000000015</v>
      </c>
      <c r="F90" s="568">
        <v>25978.750000000007</v>
      </c>
      <c r="G90" s="568">
        <v>50518.579999999994</v>
      </c>
      <c r="H90" s="568">
        <v>68965.39999999998</v>
      </c>
      <c r="I90" s="568">
        <v>29156.84</v>
      </c>
      <c r="J90" s="568">
        <v>29156.84</v>
      </c>
      <c r="K90" s="568">
        <v>1177121.7600000014</v>
      </c>
      <c r="L90" s="131"/>
      <c r="M90" s="148">
        <v>386</v>
      </c>
      <c r="N90" s="432" t="s">
        <v>2186</v>
      </c>
      <c r="O90" s="111">
        <f t="shared" si="1"/>
        <v>0</v>
      </c>
      <c r="P90" s="569"/>
      <c r="Z90" s="111"/>
    </row>
    <row r="91" spans="1:26" ht="13">
      <c r="A91" s="148">
        <v>342010</v>
      </c>
      <c r="B91" s="574">
        <v>390</v>
      </c>
      <c r="C91" s="568">
        <v>49543.450000000041</v>
      </c>
      <c r="D91" s="568">
        <v>4808.8999999999951</v>
      </c>
      <c r="E91" s="568">
        <v>7851.2999999999865</v>
      </c>
      <c r="F91" s="568">
        <v>3360.0800000000004</v>
      </c>
      <c r="G91" s="568">
        <v>8398.909999999998</v>
      </c>
      <c r="H91" s="568">
        <v>25124.26</v>
      </c>
      <c r="I91" s="568">
        <v>2867.18</v>
      </c>
      <c r="J91" s="568">
        <v>2867.18</v>
      </c>
      <c r="K91" s="568">
        <v>27640.74</v>
      </c>
      <c r="L91" s="131"/>
      <c r="M91" s="574">
        <v>390</v>
      </c>
      <c r="N91" s="432" t="s">
        <v>2187</v>
      </c>
      <c r="O91" s="111">
        <f t="shared" si="1"/>
        <v>0</v>
      </c>
      <c r="P91" s="569"/>
      <c r="Z91" s="111"/>
    </row>
    <row r="92" spans="1:26" ht="13">
      <c r="A92" s="148">
        <v>342325</v>
      </c>
      <c r="B92" s="148">
        <v>391</v>
      </c>
      <c r="C92" s="568">
        <v>88944.09999999986</v>
      </c>
      <c r="D92" s="568">
        <v>9893.949999999988</v>
      </c>
      <c r="E92" s="568">
        <v>10328.590000000004</v>
      </c>
      <c r="F92" s="568">
        <v>7813.7899999999936</v>
      </c>
      <c r="G92" s="568">
        <v>15555.750000000009</v>
      </c>
      <c r="H92" s="568">
        <v>45352.02</v>
      </c>
      <c r="I92" s="568">
        <v>10413.6</v>
      </c>
      <c r="J92" s="568">
        <v>10413.6</v>
      </c>
      <c r="K92" s="568">
        <v>26933.000000000015</v>
      </c>
      <c r="L92" s="131"/>
      <c r="M92" s="148">
        <v>391</v>
      </c>
      <c r="N92" s="432" t="s">
        <v>2258</v>
      </c>
      <c r="O92" s="111">
        <f t="shared" si="1"/>
        <v>0</v>
      </c>
      <c r="P92" s="569"/>
      <c r="Z92" s="111"/>
    </row>
    <row r="93" spans="1:26" ht="13">
      <c r="A93" s="148">
        <v>343010</v>
      </c>
      <c r="B93" s="148">
        <v>392</v>
      </c>
      <c r="C93" s="568">
        <v>16854.900000000005</v>
      </c>
      <c r="D93" s="568">
        <v>5531.6700000000019</v>
      </c>
      <c r="E93" s="568">
        <v>3735.5099999999961</v>
      </c>
      <c r="F93" s="568">
        <v>3131.3299999999981</v>
      </c>
      <c r="G93" s="568">
        <v>4456.3900000000012</v>
      </c>
      <c r="H93" s="568">
        <v>0</v>
      </c>
      <c r="I93" s="568">
        <v>377.15</v>
      </c>
      <c r="J93" s="568">
        <v>377.15</v>
      </c>
      <c r="K93" s="568"/>
      <c r="L93" s="131"/>
      <c r="M93" s="148">
        <v>392</v>
      </c>
      <c r="N93" s="432" t="s">
        <v>2329</v>
      </c>
      <c r="O93" s="111">
        <f t="shared" si="1"/>
        <v>0</v>
      </c>
      <c r="P93" s="569"/>
      <c r="Z93" s="111"/>
    </row>
    <row r="94" spans="1:26" ht="13">
      <c r="A94" s="148">
        <v>350845</v>
      </c>
      <c r="B94" s="148">
        <v>400</v>
      </c>
      <c r="C94" s="568">
        <v>2747704.9000000674</v>
      </c>
      <c r="D94" s="568">
        <v>1970616.1999999241</v>
      </c>
      <c r="E94" s="568">
        <v>151077.32000000009</v>
      </c>
      <c r="F94" s="568">
        <v>113166.70999999999</v>
      </c>
      <c r="G94" s="568">
        <v>231953.35000000021</v>
      </c>
      <c r="H94" s="568">
        <v>280891.31999999995</v>
      </c>
      <c r="I94" s="568">
        <v>249719.85000000006</v>
      </c>
      <c r="J94" s="568">
        <v>249719.85000000006</v>
      </c>
      <c r="K94" s="568">
        <v>1717650.7600000019</v>
      </c>
      <c r="L94" s="131"/>
      <c r="M94" s="148">
        <v>400</v>
      </c>
      <c r="N94" s="432" t="s">
        <v>2259</v>
      </c>
      <c r="O94" s="111">
        <f t="shared" si="1"/>
        <v>0</v>
      </c>
      <c r="P94" s="569"/>
      <c r="Z94" s="111"/>
    </row>
    <row r="95" spans="1:26" ht="13">
      <c r="A95" s="148">
        <v>350850</v>
      </c>
      <c r="B95" s="148">
        <v>401</v>
      </c>
      <c r="C95" s="568">
        <v>962071.73000000091</v>
      </c>
      <c r="D95" s="568">
        <v>542951.05999999982</v>
      </c>
      <c r="E95" s="568">
        <v>102207.8400000001</v>
      </c>
      <c r="F95" s="568">
        <v>66768.809999999969</v>
      </c>
      <c r="G95" s="568">
        <v>114820.93000000017</v>
      </c>
      <c r="H95" s="568">
        <v>135323.08999999997</v>
      </c>
      <c r="I95" s="568">
        <v>150909.7600000001</v>
      </c>
      <c r="J95" s="568">
        <v>150909.7600000001</v>
      </c>
      <c r="K95" s="568">
        <v>1080145.7799999979</v>
      </c>
      <c r="L95" s="131"/>
      <c r="M95" s="148">
        <v>401</v>
      </c>
      <c r="N95" s="432" t="s">
        <v>2260</v>
      </c>
      <c r="O95" s="111">
        <f t="shared" si="1"/>
        <v>0</v>
      </c>
      <c r="P95" s="569"/>
      <c r="Z95" s="111"/>
    </row>
    <row r="96" spans="1:26" ht="13">
      <c r="A96" s="148">
        <v>350735</v>
      </c>
      <c r="B96" s="148">
        <v>402</v>
      </c>
      <c r="C96" s="568">
        <v>13242.349999999999</v>
      </c>
      <c r="D96" s="568">
        <v>8380.86</v>
      </c>
      <c r="E96" s="568">
        <v>1563.3399999999997</v>
      </c>
      <c r="F96" s="568">
        <v>1040.4000000000001</v>
      </c>
      <c r="G96" s="568">
        <v>1696.93</v>
      </c>
      <c r="H96" s="568">
        <v>560.82000000000005</v>
      </c>
      <c r="I96" s="568">
        <v>1867.62</v>
      </c>
      <c r="J96" s="568">
        <v>1867.62</v>
      </c>
      <c r="K96" s="568">
        <v>8321.17</v>
      </c>
      <c r="L96" s="131"/>
      <c r="M96" s="148">
        <v>402</v>
      </c>
      <c r="N96" s="432" t="s">
        <v>2261</v>
      </c>
      <c r="O96" s="111">
        <f t="shared" si="1"/>
        <v>0</v>
      </c>
      <c r="P96" s="569"/>
      <c r="Z96" s="111"/>
    </row>
    <row r="97" spans="1:26" ht="13">
      <c r="A97" s="148">
        <v>350855</v>
      </c>
      <c r="B97" s="148">
        <v>403</v>
      </c>
      <c r="C97" s="568">
        <v>299358.07999999746</v>
      </c>
      <c r="D97" s="568">
        <v>128605.22000000058</v>
      </c>
      <c r="E97" s="568">
        <v>1231.6299999999999</v>
      </c>
      <c r="F97" s="568">
        <v>19940.569999999992</v>
      </c>
      <c r="G97" s="568">
        <v>41627.71</v>
      </c>
      <c r="H97" s="568">
        <v>107952.95</v>
      </c>
      <c r="I97" s="568">
        <v>31286.209999999995</v>
      </c>
      <c r="J97" s="568">
        <v>31286.209999999995</v>
      </c>
      <c r="K97" s="568">
        <v>447939.26000000047</v>
      </c>
      <c r="L97" s="131"/>
      <c r="M97" s="148">
        <v>403</v>
      </c>
      <c r="N97" s="432" t="s">
        <v>2262</v>
      </c>
      <c r="O97" s="111">
        <f t="shared" si="1"/>
        <v>0</v>
      </c>
      <c r="P97" s="569"/>
      <c r="W97" s="133"/>
      <c r="X97" s="133"/>
      <c r="Z97" s="111"/>
    </row>
    <row r="98" spans="1:26" s="133" customFormat="1" ht="13">
      <c r="A98" s="148">
        <v>350820</v>
      </c>
      <c r="B98" s="575">
        <v>406</v>
      </c>
      <c r="C98" s="576">
        <v>0</v>
      </c>
      <c r="D98" s="576">
        <v>0</v>
      </c>
      <c r="E98" s="576">
        <v>0</v>
      </c>
      <c r="F98" s="576">
        <v>0</v>
      </c>
      <c r="G98" s="576">
        <v>0</v>
      </c>
      <c r="H98" s="576">
        <v>0</v>
      </c>
      <c r="I98" s="576"/>
      <c r="J98" s="576"/>
      <c r="K98" s="576"/>
      <c r="L98" s="577"/>
      <c r="M98" s="575">
        <v>406</v>
      </c>
      <c r="N98" s="432" t="s">
        <v>2263</v>
      </c>
      <c r="O98" s="111">
        <f t="shared" si="1"/>
        <v>0</v>
      </c>
      <c r="P98" s="569"/>
      <c r="Q98" s="126"/>
      <c r="R98" s="126"/>
      <c r="S98" s="126"/>
      <c r="T98" s="126"/>
      <c r="U98" s="126"/>
      <c r="V98" s="126"/>
      <c r="W98" s="126"/>
      <c r="X98" s="126"/>
      <c r="Z98" s="111"/>
    </row>
    <row r="99" spans="1:26" ht="13">
      <c r="A99" s="148">
        <v>360005</v>
      </c>
      <c r="B99" s="148">
        <v>425</v>
      </c>
      <c r="C99" s="568">
        <v>325135.94000000128</v>
      </c>
      <c r="D99" s="568">
        <v>237680.3699999954</v>
      </c>
      <c r="E99" s="568">
        <v>28412.699999999961</v>
      </c>
      <c r="F99" s="568">
        <v>14751.720000000001</v>
      </c>
      <c r="G99" s="568">
        <v>27030.530000000006</v>
      </c>
      <c r="H99" s="568">
        <v>17260.620000000003</v>
      </c>
      <c r="I99" s="568">
        <v>31578.31</v>
      </c>
      <c r="J99" s="568">
        <v>31578.31</v>
      </c>
      <c r="K99" s="568">
        <v>353447.42999999976</v>
      </c>
      <c r="L99" s="131"/>
      <c r="M99" s="148">
        <v>425</v>
      </c>
      <c r="N99" s="432" t="s">
        <v>2264</v>
      </c>
      <c r="O99" s="111">
        <f t="shared" si="1"/>
        <v>0</v>
      </c>
      <c r="P99" s="569"/>
      <c r="Z99" s="111"/>
    </row>
    <row r="100" spans="1:26" ht="13">
      <c r="A100" s="148">
        <v>361015</v>
      </c>
      <c r="B100" s="148">
        <v>450</v>
      </c>
      <c r="C100" s="568">
        <v>101530.15000000004</v>
      </c>
      <c r="D100" s="568">
        <v>67385.670000000056</v>
      </c>
      <c r="E100" s="568">
        <v>12303.749999999987</v>
      </c>
      <c r="F100" s="568">
        <v>6877.5399999999963</v>
      </c>
      <c r="G100" s="568">
        <v>8647.2700000000023</v>
      </c>
      <c r="H100" s="568">
        <v>6315.92</v>
      </c>
      <c r="I100" s="568">
        <v>7650.4000000000005</v>
      </c>
      <c r="J100" s="568">
        <v>7650.4000000000005</v>
      </c>
      <c r="K100" s="568">
        <v>100820.1900000001</v>
      </c>
      <c r="L100" s="131"/>
      <c r="M100" s="148">
        <v>450</v>
      </c>
      <c r="N100" s="432" t="s">
        <v>2265</v>
      </c>
      <c r="O100" s="111">
        <f t="shared" si="1"/>
        <v>0</v>
      </c>
      <c r="P100" s="569"/>
      <c r="Z100" s="111"/>
    </row>
    <row r="101" spans="1:26" ht="13">
      <c r="A101" s="148">
        <v>361090</v>
      </c>
      <c r="B101" s="148">
        <v>451</v>
      </c>
      <c r="C101" s="568">
        <v>175508.68999999925</v>
      </c>
      <c r="D101" s="568">
        <v>81406.659999999727</v>
      </c>
      <c r="E101" s="568">
        <v>31548.440000000002</v>
      </c>
      <c r="F101" s="568">
        <v>15956.810000000009</v>
      </c>
      <c r="G101" s="568">
        <v>23538.919999999995</v>
      </c>
      <c r="H101" s="568">
        <v>23057.859999999993</v>
      </c>
      <c r="I101" s="568">
        <v>30888.010000000006</v>
      </c>
      <c r="J101" s="568">
        <v>30888.010000000006</v>
      </c>
      <c r="K101" s="568">
        <v>394198.41000000009</v>
      </c>
      <c r="L101" s="131"/>
      <c r="M101" s="148">
        <v>451</v>
      </c>
      <c r="N101" s="432" t="s">
        <v>2266</v>
      </c>
      <c r="O101" s="111">
        <f t="shared" si="1"/>
        <v>0</v>
      </c>
      <c r="P101" s="569"/>
      <c r="Z101" s="111"/>
    </row>
    <row r="102" spans="1:26" ht="13">
      <c r="A102" s="148">
        <v>361035</v>
      </c>
      <c r="B102" s="148">
        <v>452</v>
      </c>
      <c r="C102" s="568">
        <v>30451.699999999986</v>
      </c>
      <c r="D102" s="568">
        <v>28036.239999999991</v>
      </c>
      <c r="E102" s="568">
        <v>1739.2099999999996</v>
      </c>
      <c r="F102" s="568">
        <v>298.86</v>
      </c>
      <c r="G102" s="568">
        <v>279.03999999999996</v>
      </c>
      <c r="H102" s="568">
        <v>98.35</v>
      </c>
      <c r="I102" s="568">
        <v>1073.54</v>
      </c>
      <c r="J102" s="568">
        <v>1073.54</v>
      </c>
      <c r="K102" s="568">
        <v>7084.4199999999992</v>
      </c>
      <c r="L102" s="131"/>
      <c r="M102" s="148">
        <v>452</v>
      </c>
      <c r="N102" s="432" t="s">
        <v>2267</v>
      </c>
      <c r="O102" s="111">
        <f t="shared" si="1"/>
        <v>0</v>
      </c>
      <c r="P102" s="569"/>
      <c r="Z102" s="111"/>
    </row>
    <row r="103" spans="1:26" ht="13">
      <c r="A103" s="148">
        <v>361095</v>
      </c>
      <c r="B103" s="148">
        <v>453</v>
      </c>
      <c r="C103" s="568">
        <v>775228.27000000095</v>
      </c>
      <c r="D103" s="568">
        <v>567303.57999999938</v>
      </c>
      <c r="E103" s="568">
        <v>64464.589999999982</v>
      </c>
      <c r="F103" s="568">
        <v>33289.210000000006</v>
      </c>
      <c r="G103" s="568">
        <v>52604.839999999975</v>
      </c>
      <c r="H103" s="568">
        <v>57566.049999999988</v>
      </c>
      <c r="I103" s="568">
        <v>48892.87999999999</v>
      </c>
      <c r="J103" s="568">
        <v>48892.87999999999</v>
      </c>
      <c r="K103" s="568">
        <v>983093.98000000021</v>
      </c>
      <c r="L103" s="131"/>
      <c r="M103" s="148">
        <v>453</v>
      </c>
      <c r="N103" s="432" t="s">
        <v>2268</v>
      </c>
      <c r="O103" s="111">
        <f t="shared" si="1"/>
        <v>0</v>
      </c>
      <c r="P103" s="569"/>
      <c r="Z103" s="111"/>
    </row>
    <row r="104" spans="1:26" ht="13">
      <c r="A104" s="148">
        <v>370210</v>
      </c>
      <c r="B104" s="148">
        <v>500</v>
      </c>
      <c r="C104" s="568">
        <v>1749044.4299999936</v>
      </c>
      <c r="D104" s="568">
        <v>807124.56000000064</v>
      </c>
      <c r="E104" s="568">
        <v>132422.3600000001</v>
      </c>
      <c r="F104" s="568">
        <v>133913.05999999994</v>
      </c>
      <c r="G104" s="568">
        <v>379923.55999999982</v>
      </c>
      <c r="H104" s="568">
        <v>295660.88999999996</v>
      </c>
      <c r="I104" s="568">
        <v>28381.639999999996</v>
      </c>
      <c r="J104" s="568">
        <v>28381.639999999996</v>
      </c>
      <c r="K104" s="568">
        <v>191787.92</v>
      </c>
      <c r="M104" s="148">
        <v>500</v>
      </c>
      <c r="N104" s="432" t="s">
        <v>2269</v>
      </c>
      <c r="O104" s="111">
        <f t="shared" si="1"/>
        <v>0</v>
      </c>
      <c r="P104" s="569"/>
      <c r="Z104" s="111"/>
    </row>
    <row r="105" spans="1:26" ht="13">
      <c r="A105" s="148">
        <v>370215</v>
      </c>
      <c r="B105" s="148">
        <v>501</v>
      </c>
      <c r="C105" s="568">
        <v>102984.83000000007</v>
      </c>
      <c r="D105" s="568">
        <v>78722.340000000026</v>
      </c>
      <c r="E105" s="568">
        <v>260</v>
      </c>
      <c r="F105" s="568">
        <v>5415.1600000000008</v>
      </c>
      <c r="G105" s="568">
        <v>10537.220000000001</v>
      </c>
      <c r="H105" s="568">
        <v>8050.1100000000006</v>
      </c>
      <c r="I105" s="568">
        <v>10178.01</v>
      </c>
      <c r="J105" s="568">
        <v>10178.01</v>
      </c>
      <c r="K105" s="568">
        <v>44470.52</v>
      </c>
      <c r="M105" s="148">
        <v>501</v>
      </c>
      <c r="N105" s="432" t="s">
        <v>2270</v>
      </c>
      <c r="O105" s="111">
        <f t="shared" si="1"/>
        <v>0</v>
      </c>
      <c r="P105" s="569"/>
      <c r="Z105" s="111"/>
    </row>
    <row r="106" spans="1:26" ht="13">
      <c r="B106" s="148"/>
      <c r="C106" s="559"/>
      <c r="D106" s="559"/>
      <c r="E106" s="559"/>
      <c r="F106" s="559"/>
      <c r="G106" s="559"/>
      <c r="H106" s="559"/>
      <c r="I106" s="559"/>
      <c r="J106" s="559"/>
      <c r="K106" s="559"/>
      <c r="N106" s="148"/>
      <c r="Z106" s="111"/>
    </row>
    <row r="107" spans="1:26" ht="13.5" thickBot="1">
      <c r="C107" s="578">
        <f>SUM(C7:C105)</f>
        <v>23757871.65000014</v>
      </c>
      <c r="D107" s="579">
        <f t="shared" ref="D107:K107" si="2">SUM(D7:D105)</f>
        <v>14443838.119999984</v>
      </c>
      <c r="E107" s="579">
        <f t="shared" si="2"/>
        <v>1745048.6399999985</v>
      </c>
      <c r="F107" s="579">
        <f t="shared" si="2"/>
        <v>1077078.8299999994</v>
      </c>
      <c r="G107" s="579">
        <f t="shared" si="2"/>
        <v>2029053.7699999993</v>
      </c>
      <c r="H107" s="579">
        <f t="shared" si="2"/>
        <v>4462852.2899999991</v>
      </c>
      <c r="I107" s="579">
        <f t="shared" si="2"/>
        <v>2002840.04</v>
      </c>
      <c r="J107" s="579">
        <f t="shared" si="2"/>
        <v>2002840.04</v>
      </c>
      <c r="K107" s="579">
        <f t="shared" si="2"/>
        <v>15290602.579999996</v>
      </c>
    </row>
    <row r="108" spans="1:26" ht="12.75" customHeight="1">
      <c r="C108" s="559"/>
      <c r="D108" s="559"/>
      <c r="E108" s="559"/>
      <c r="F108" s="559"/>
      <c r="G108" s="559"/>
      <c r="H108" s="559"/>
      <c r="I108" s="559"/>
      <c r="J108" s="559"/>
      <c r="K108" s="559"/>
    </row>
  </sheetData>
  <autoFilter ref="A6:N105" xr:uid="{DB8D479A-3D55-4054-8A6A-3FCAD10EEA45}"/>
  <pageMargins left="0" right="0" top="0" bottom="0" header="0" footer="0"/>
  <pageSetup fitToWidth="0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39997558519241921"/>
    <outlinePr summaryBelow="0" summaryRight="0"/>
    <pageSetUpPr autoPageBreaks="0"/>
  </sheetPr>
  <dimension ref="A1:P38"/>
  <sheetViews>
    <sheetView showOutlineSymbols="0" zoomScaleNormal="100" workbookViewId="0">
      <selection activeCell="J35" sqref="J35"/>
    </sheetView>
  </sheetViews>
  <sheetFormatPr defaultColWidth="6.81640625" defaultRowHeight="13"/>
  <cols>
    <col min="1" max="1" width="21.7265625" style="126" customWidth="1"/>
    <col min="2" max="2" width="8.1796875" style="126" customWidth="1"/>
    <col min="3" max="3" width="16.453125" style="126" customWidth="1"/>
    <col min="4" max="4" width="23.1796875" style="126" customWidth="1"/>
    <col min="5" max="5" width="15.26953125" style="126" bestFit="1" customWidth="1"/>
    <col min="6" max="7" width="16.26953125" style="126" bestFit="1" customWidth="1"/>
    <col min="8" max="8" width="19.54296875" style="126" customWidth="1"/>
    <col min="9" max="9" width="18.1796875" style="126" customWidth="1"/>
    <col min="10" max="10" width="19.54296875" style="126" bestFit="1" customWidth="1"/>
    <col min="11" max="11" width="22" style="126" bestFit="1" customWidth="1"/>
    <col min="12" max="12" width="19.54296875" style="126" customWidth="1"/>
    <col min="13" max="13" width="8" style="126" bestFit="1" customWidth="1"/>
    <col min="14" max="14" width="4" style="126" bestFit="1" customWidth="1"/>
    <col min="15" max="15" width="19.1796875" style="126" customWidth="1"/>
    <col min="16" max="16" width="10.1796875" style="126" customWidth="1"/>
    <col min="17" max="16384" width="6.81640625" style="126"/>
  </cols>
  <sheetData>
    <row r="1" spans="1:16">
      <c r="A1" s="547" t="s">
        <v>0</v>
      </c>
    </row>
    <row r="3" spans="1:16">
      <c r="A3" s="547" t="s">
        <v>2339</v>
      </c>
    </row>
    <row r="5" spans="1:16">
      <c r="D5" s="548"/>
      <c r="E5" s="549"/>
    </row>
    <row r="6" spans="1:16">
      <c r="A6" s="126" t="s">
        <v>1</v>
      </c>
      <c r="B6" s="126" t="s">
        <v>2302</v>
      </c>
      <c r="C6" s="550" t="s">
        <v>2308</v>
      </c>
      <c r="D6" s="551" t="s">
        <v>663</v>
      </c>
      <c r="E6" s="551" t="s">
        <v>664</v>
      </c>
      <c r="F6" s="551" t="s">
        <v>670</v>
      </c>
      <c r="G6" s="551" t="s">
        <v>671</v>
      </c>
      <c r="H6" s="551" t="s">
        <v>672</v>
      </c>
      <c r="I6" s="551" t="s">
        <v>673</v>
      </c>
      <c r="J6" s="551" t="s">
        <v>674</v>
      </c>
      <c r="K6" s="551" t="s">
        <v>675</v>
      </c>
      <c r="L6" s="551" t="s">
        <v>676</v>
      </c>
      <c r="M6" s="552" t="s">
        <v>678</v>
      </c>
      <c r="O6" s="464" t="s">
        <v>2175</v>
      </c>
    </row>
    <row r="7" spans="1:16">
      <c r="A7" s="126" t="s">
        <v>133</v>
      </c>
      <c r="B7" s="148">
        <v>110</v>
      </c>
      <c r="C7" s="148" t="s">
        <v>2176</v>
      </c>
      <c r="D7" s="553">
        <v>0</v>
      </c>
      <c r="E7" s="554">
        <v>0</v>
      </c>
      <c r="F7" s="554">
        <v>0</v>
      </c>
      <c r="G7" s="554">
        <v>0</v>
      </c>
      <c r="H7" s="554">
        <v>0</v>
      </c>
      <c r="I7" s="554">
        <v>0</v>
      </c>
      <c r="J7" s="555"/>
      <c r="K7" s="555"/>
      <c r="L7" s="554">
        <v>198769.40999999986</v>
      </c>
      <c r="N7" s="148">
        <v>110</v>
      </c>
      <c r="O7" s="432" t="s">
        <v>2176</v>
      </c>
      <c r="P7" s="556"/>
    </row>
    <row r="8" spans="1:16">
      <c r="A8" s="126" t="s">
        <v>133</v>
      </c>
      <c r="B8" s="148">
        <v>121</v>
      </c>
      <c r="C8" s="148" t="s">
        <v>2177</v>
      </c>
      <c r="D8" s="553">
        <v>0</v>
      </c>
      <c r="E8" s="554">
        <v>0</v>
      </c>
      <c r="F8" s="554">
        <v>0</v>
      </c>
      <c r="G8" s="554">
        <v>0</v>
      </c>
      <c r="H8" s="554">
        <v>0</v>
      </c>
      <c r="I8" s="554">
        <v>0</v>
      </c>
      <c r="J8" s="555"/>
      <c r="K8" s="555"/>
      <c r="L8" s="554">
        <v>35512.739999999991</v>
      </c>
      <c r="N8" s="148">
        <v>121</v>
      </c>
      <c r="O8" s="432" t="s">
        <v>2177</v>
      </c>
      <c r="P8" s="556"/>
    </row>
    <row r="9" spans="1:16">
      <c r="A9" s="126" t="s">
        <v>133</v>
      </c>
      <c r="B9" s="148">
        <v>122</v>
      </c>
      <c r="C9" s="148" t="s">
        <v>2178</v>
      </c>
      <c r="D9" s="553">
        <v>0</v>
      </c>
      <c r="E9" s="554">
        <v>0</v>
      </c>
      <c r="F9" s="554">
        <v>0</v>
      </c>
      <c r="G9" s="554">
        <v>0</v>
      </c>
      <c r="H9" s="554">
        <v>0</v>
      </c>
      <c r="I9" s="554">
        <v>0</v>
      </c>
      <c r="J9" s="555"/>
      <c r="K9" s="555"/>
      <c r="L9" s="554">
        <v>192531.06000000003</v>
      </c>
      <c r="N9" s="148">
        <v>122</v>
      </c>
      <c r="O9" s="432" t="s">
        <v>2178</v>
      </c>
      <c r="P9" s="556"/>
    </row>
    <row r="10" spans="1:16">
      <c r="A10" s="126" t="s">
        <v>133</v>
      </c>
      <c r="B10" s="148">
        <v>182</v>
      </c>
      <c r="C10" s="148" t="s">
        <v>2179</v>
      </c>
      <c r="D10" s="554">
        <v>366937.81999999942</v>
      </c>
      <c r="E10" s="554">
        <v>136.62000000000003</v>
      </c>
      <c r="F10" s="554">
        <v>19497.300000000065</v>
      </c>
      <c r="G10" s="554">
        <v>345.5</v>
      </c>
      <c r="H10" s="554">
        <v>425.08999999999992</v>
      </c>
      <c r="I10" s="554">
        <v>346533.31000000064</v>
      </c>
      <c r="J10" s="555"/>
      <c r="K10" s="555"/>
      <c r="L10" s="554">
        <v>24664.959999999992</v>
      </c>
      <c r="N10" s="148">
        <v>182</v>
      </c>
      <c r="O10" s="432" t="s">
        <v>2179</v>
      </c>
      <c r="P10" s="556"/>
    </row>
    <row r="11" spans="1:16">
      <c r="A11" s="126" t="s">
        <v>133</v>
      </c>
      <c r="B11" s="148">
        <v>183</v>
      </c>
      <c r="C11" s="148" t="s">
        <v>2180</v>
      </c>
      <c r="D11" s="554">
        <v>373920.5400000005</v>
      </c>
      <c r="E11" s="554">
        <v>-6224.5400000000009</v>
      </c>
      <c r="F11" s="554">
        <v>461.35</v>
      </c>
      <c r="G11" s="554">
        <v>1068</v>
      </c>
      <c r="H11" s="554">
        <v>38295.030000000377</v>
      </c>
      <c r="I11" s="554">
        <v>340320.6999999999</v>
      </c>
      <c r="J11" s="555"/>
      <c r="K11" s="555"/>
      <c r="L11" s="554">
        <v>101364.81999999998</v>
      </c>
      <c r="N11" s="148">
        <v>183</v>
      </c>
      <c r="O11" s="432" t="s">
        <v>2180</v>
      </c>
      <c r="P11" s="556"/>
    </row>
    <row r="12" spans="1:16">
      <c r="A12" s="126" t="s">
        <v>133</v>
      </c>
      <c r="B12" s="148">
        <v>188</v>
      </c>
      <c r="C12" s="148" t="s">
        <v>2181</v>
      </c>
      <c r="D12" s="554">
        <v>240865.06999999948</v>
      </c>
      <c r="E12" s="554">
        <v>7018.1500000000096</v>
      </c>
      <c r="F12" s="554">
        <v>0</v>
      </c>
      <c r="G12" s="554">
        <v>178.06</v>
      </c>
      <c r="H12" s="554">
        <v>4559.6500000000051</v>
      </c>
      <c r="I12" s="554">
        <v>229109.20999999976</v>
      </c>
      <c r="J12" s="554">
        <v>0</v>
      </c>
      <c r="K12" s="554">
        <v>0</v>
      </c>
      <c r="L12" s="554">
        <v>117210.89000000003</v>
      </c>
      <c r="N12" s="148">
        <v>188</v>
      </c>
      <c r="O12" s="432" t="s">
        <v>2181</v>
      </c>
      <c r="P12" s="556"/>
    </row>
    <row r="13" spans="1:16">
      <c r="A13" s="126" t="s">
        <v>133</v>
      </c>
      <c r="B13" s="148">
        <v>317</v>
      </c>
      <c r="C13" s="148" t="s">
        <v>2182</v>
      </c>
      <c r="D13" s="554">
        <v>84220.67</v>
      </c>
      <c r="E13" s="554">
        <v>6783.0299999999988</v>
      </c>
      <c r="F13" s="554">
        <v>0</v>
      </c>
      <c r="G13" s="554">
        <v>104.03</v>
      </c>
      <c r="H13" s="554">
        <v>4521.9799999999996</v>
      </c>
      <c r="I13" s="554">
        <v>72811.62999999999</v>
      </c>
      <c r="J13" s="554"/>
      <c r="K13" s="554"/>
      <c r="L13" s="554">
        <v>2211.4499999999998</v>
      </c>
      <c r="N13" s="148">
        <v>317</v>
      </c>
      <c r="O13" s="432" t="s">
        <v>2182</v>
      </c>
      <c r="P13" s="556"/>
    </row>
    <row r="14" spans="1:16">
      <c r="A14" s="126" t="s">
        <v>133</v>
      </c>
      <c r="B14" s="148">
        <v>319</v>
      </c>
      <c r="C14" s="148" t="s">
        <v>2183</v>
      </c>
      <c r="D14" s="554">
        <v>145706.32999999984</v>
      </c>
      <c r="E14" s="554">
        <v>28231.249999999989</v>
      </c>
      <c r="F14" s="554">
        <v>0</v>
      </c>
      <c r="G14" s="554">
        <v>0</v>
      </c>
      <c r="H14" s="554">
        <v>19875.589999999978</v>
      </c>
      <c r="I14" s="554">
        <v>97599.489999999962</v>
      </c>
      <c r="J14" s="555"/>
      <c r="K14" s="555"/>
      <c r="L14" s="555"/>
      <c r="N14" s="148">
        <v>319</v>
      </c>
      <c r="O14" s="432" t="s">
        <v>2183</v>
      </c>
      <c r="P14" s="556"/>
    </row>
    <row r="15" spans="1:16">
      <c r="A15" s="126" t="s">
        <v>133</v>
      </c>
      <c r="B15" s="148">
        <v>333</v>
      </c>
      <c r="C15" s="148" t="s">
        <v>2184</v>
      </c>
      <c r="D15" s="554">
        <v>21622.110000000004</v>
      </c>
      <c r="E15" s="554">
        <v>-2740.8600000000006</v>
      </c>
      <c r="F15" s="554">
        <v>0</v>
      </c>
      <c r="G15" s="554">
        <v>0</v>
      </c>
      <c r="H15" s="554">
        <v>2730.5999999999981</v>
      </c>
      <c r="I15" s="554">
        <v>21632.370000000003</v>
      </c>
      <c r="J15" s="555"/>
      <c r="K15" s="555"/>
      <c r="L15" s="554">
        <v>6733.0999999999995</v>
      </c>
      <c r="N15" s="148">
        <v>333</v>
      </c>
      <c r="O15" s="432" t="s">
        <v>2184</v>
      </c>
      <c r="P15" s="556"/>
    </row>
    <row r="16" spans="1:16">
      <c r="A16" s="126" t="s">
        <v>133</v>
      </c>
      <c r="B16" s="148">
        <v>385</v>
      </c>
      <c r="C16" s="148" t="s">
        <v>2185</v>
      </c>
      <c r="D16" s="554">
        <v>94269.80000000009</v>
      </c>
      <c r="E16" s="554">
        <v>8397.6499999999833</v>
      </c>
      <c r="F16" s="554">
        <v>0</v>
      </c>
      <c r="G16" s="554">
        <v>157.52000000000001</v>
      </c>
      <c r="H16" s="554">
        <v>5077.3999999999996</v>
      </c>
      <c r="I16" s="554">
        <v>80637.229999999836</v>
      </c>
      <c r="J16" s="555"/>
      <c r="K16" s="555"/>
      <c r="L16" s="554">
        <v>4952.46</v>
      </c>
      <c r="N16" s="148">
        <v>385</v>
      </c>
      <c r="O16" s="432" t="s">
        <v>2185</v>
      </c>
      <c r="P16" s="556"/>
    </row>
    <row r="17" spans="1:16">
      <c r="A17" s="126" t="s">
        <v>133</v>
      </c>
      <c r="B17" s="148">
        <v>386</v>
      </c>
      <c r="C17" s="148" t="s">
        <v>2186</v>
      </c>
      <c r="D17" s="553">
        <v>0</v>
      </c>
      <c r="E17" s="554">
        <v>0</v>
      </c>
      <c r="F17" s="554">
        <v>0</v>
      </c>
      <c r="G17" s="554">
        <v>0</v>
      </c>
      <c r="H17" s="554">
        <v>0</v>
      </c>
      <c r="I17" s="554">
        <v>0</v>
      </c>
      <c r="J17" s="555"/>
      <c r="K17" s="555"/>
      <c r="L17" s="554">
        <v>289451.99</v>
      </c>
      <c r="N17" s="148">
        <v>386</v>
      </c>
      <c r="O17" s="432" t="s">
        <v>2186</v>
      </c>
      <c r="P17" s="556"/>
    </row>
    <row r="18" spans="1:16">
      <c r="A18" s="126" t="s">
        <v>133</v>
      </c>
      <c r="B18" s="148">
        <v>390</v>
      </c>
      <c r="C18" s="148" t="s">
        <v>2187</v>
      </c>
      <c r="D18" s="554">
        <v>10233.119999999995</v>
      </c>
      <c r="E18" s="554">
        <v>-1356.8399999999997</v>
      </c>
      <c r="F18" s="554">
        <v>342.97999999999996</v>
      </c>
      <c r="G18" s="554">
        <v>310.02</v>
      </c>
      <c r="H18" s="554">
        <v>897.48000000000013</v>
      </c>
      <c r="I18" s="554">
        <v>10039.48</v>
      </c>
      <c r="J18" s="555"/>
      <c r="K18" s="555"/>
      <c r="L18" s="554">
        <v>3999.16</v>
      </c>
      <c r="N18" s="148">
        <v>390</v>
      </c>
      <c r="O18" s="432" t="s">
        <v>2187</v>
      </c>
      <c r="P18" s="556"/>
    </row>
    <row r="19" spans="1:16">
      <c r="A19" s="126" t="s">
        <v>133</v>
      </c>
      <c r="B19" s="148">
        <v>391</v>
      </c>
      <c r="C19" s="148" t="s">
        <v>2258</v>
      </c>
      <c r="D19" s="554">
        <v>0</v>
      </c>
      <c r="E19" s="554"/>
      <c r="F19" s="554">
        <v>0</v>
      </c>
      <c r="G19" s="554">
        <v>0</v>
      </c>
      <c r="H19" s="554">
        <v>0</v>
      </c>
      <c r="I19" s="554">
        <v>0</v>
      </c>
      <c r="J19" s="555"/>
      <c r="K19" s="555"/>
      <c r="L19" s="554"/>
      <c r="N19" s="148">
        <v>391</v>
      </c>
      <c r="O19" s="432" t="s">
        <v>2258</v>
      </c>
      <c r="P19" s="556"/>
    </row>
    <row r="20" spans="1:16" ht="13.5" thickBot="1">
      <c r="B20" s="557"/>
      <c r="C20" s="557"/>
      <c r="D20" s="558">
        <f>SUM(D7:D19)</f>
        <v>1337775.4599999995</v>
      </c>
      <c r="E20" s="558">
        <f t="shared" ref="E20:L20" si="0">SUM(E7:E19)</f>
        <v>40244.459999999977</v>
      </c>
      <c r="F20" s="558">
        <f t="shared" si="0"/>
        <v>20301.630000000063</v>
      </c>
      <c r="G20" s="558">
        <f t="shared" si="0"/>
        <v>2163.13</v>
      </c>
      <c r="H20" s="558">
        <f t="shared" si="0"/>
        <v>76382.820000000342</v>
      </c>
      <c r="I20" s="558">
        <f t="shared" si="0"/>
        <v>1198683.42</v>
      </c>
      <c r="J20" s="558">
        <f t="shared" si="0"/>
        <v>0</v>
      </c>
      <c r="K20" s="558">
        <f t="shared" si="0"/>
        <v>0</v>
      </c>
      <c r="L20" s="558">
        <f t="shared" si="0"/>
        <v>977402.03999999969</v>
      </c>
      <c r="P20" s="148"/>
    </row>
    <row r="21" spans="1:16">
      <c r="D21" s="559"/>
      <c r="E21" s="559"/>
      <c r="F21" s="559"/>
      <c r="G21" s="559"/>
      <c r="H21" s="559"/>
      <c r="I21" s="559"/>
      <c r="J21" s="559"/>
      <c r="K21" s="559"/>
      <c r="L21" s="559"/>
      <c r="M21" s="559"/>
    </row>
    <row r="22" spans="1:16">
      <c r="D22" s="559"/>
      <c r="E22" s="559"/>
      <c r="F22" s="559"/>
      <c r="G22" s="559"/>
      <c r="H22" s="559"/>
      <c r="I22" s="559"/>
      <c r="J22" s="559"/>
      <c r="K22" s="559"/>
      <c r="L22" s="560"/>
    </row>
    <row r="23" spans="1:16">
      <c r="D23" s="561"/>
      <c r="E23" s="561"/>
      <c r="F23" s="561"/>
      <c r="G23" s="561"/>
      <c r="H23" s="561"/>
      <c r="I23" s="561"/>
      <c r="J23" s="561"/>
      <c r="K23" s="561"/>
      <c r="L23" s="561"/>
      <c r="M23" s="561"/>
    </row>
    <row r="24" spans="1:16">
      <c r="D24" s="126" t="s">
        <v>2307</v>
      </c>
    </row>
    <row r="26" spans="1:16">
      <c r="D26" s="562" t="s">
        <v>2320</v>
      </c>
      <c r="E26" s="562"/>
      <c r="F26" s="562"/>
      <c r="G26" s="562"/>
      <c r="H26" s="562"/>
      <c r="I26" s="562"/>
      <c r="J26" s="133"/>
      <c r="K26" s="133"/>
      <c r="L26" s="133"/>
    </row>
    <row r="27" spans="1:16">
      <c r="D27" s="562" t="s">
        <v>744</v>
      </c>
      <c r="E27" s="562"/>
      <c r="F27" s="562"/>
      <c r="G27" s="562"/>
      <c r="H27" s="562"/>
      <c r="I27" s="562"/>
      <c r="J27" s="133"/>
    </row>
    <row r="28" spans="1:16">
      <c r="D28" s="133"/>
      <c r="E28" s="133"/>
      <c r="F28" s="133"/>
      <c r="G28" s="133"/>
      <c r="H28" s="133"/>
      <c r="I28" s="133"/>
      <c r="J28" s="133"/>
    </row>
    <row r="29" spans="1:16">
      <c r="D29" s="632" t="s">
        <v>2338</v>
      </c>
      <c r="E29" s="632"/>
      <c r="F29" s="632"/>
    </row>
    <row r="30" spans="1:16">
      <c r="D30" s="622"/>
      <c r="E30" s="622"/>
      <c r="F30" s="622"/>
    </row>
    <row r="31" spans="1:16">
      <c r="A31" s="126" t="s">
        <v>133</v>
      </c>
      <c r="B31" s="557">
        <v>182</v>
      </c>
      <c r="C31" s="126" t="s">
        <v>2179</v>
      </c>
      <c r="D31" s="563">
        <v>1354</v>
      </c>
      <c r="E31" s="133"/>
      <c r="F31" s="133"/>
    </row>
    <row r="32" spans="1:16">
      <c r="A32" s="126" t="s">
        <v>133</v>
      </c>
      <c r="B32" s="557">
        <v>183</v>
      </c>
      <c r="C32" s="126" t="s">
        <v>2180</v>
      </c>
      <c r="D32" s="563">
        <v>1614</v>
      </c>
      <c r="E32" s="133"/>
      <c r="F32" s="133"/>
    </row>
    <row r="33" spans="1:6">
      <c r="A33" s="126" t="s">
        <v>133</v>
      </c>
      <c r="B33" s="557">
        <v>188</v>
      </c>
      <c r="C33" s="126" t="s">
        <v>2181</v>
      </c>
      <c r="D33" s="563">
        <v>360</v>
      </c>
      <c r="E33" s="133"/>
      <c r="F33" s="133"/>
    </row>
    <row r="34" spans="1:6">
      <c r="A34" s="126" t="s">
        <v>133</v>
      </c>
      <c r="B34" s="557">
        <v>317</v>
      </c>
      <c r="C34" s="126" t="s">
        <v>2182</v>
      </c>
      <c r="D34" s="563">
        <v>47</v>
      </c>
      <c r="E34" s="133"/>
      <c r="F34" s="133"/>
    </row>
    <row r="35" spans="1:6">
      <c r="A35" s="126" t="s">
        <v>133</v>
      </c>
      <c r="B35" s="557">
        <v>319</v>
      </c>
      <c r="C35" s="126" t="s">
        <v>2183</v>
      </c>
      <c r="D35" s="563">
        <v>51</v>
      </c>
      <c r="E35" s="133"/>
      <c r="F35" s="133"/>
    </row>
    <row r="36" spans="1:6">
      <c r="A36" s="126" t="s">
        <v>133</v>
      </c>
      <c r="B36" s="557">
        <v>333</v>
      </c>
      <c r="C36" s="126" t="s">
        <v>2184</v>
      </c>
      <c r="D36" s="563">
        <v>166</v>
      </c>
      <c r="E36" s="133"/>
      <c r="F36" s="133"/>
    </row>
    <row r="37" spans="1:6">
      <c r="A37" s="126" t="s">
        <v>133</v>
      </c>
      <c r="B37" s="557">
        <v>385</v>
      </c>
      <c r="C37" s="126" t="s">
        <v>2185</v>
      </c>
      <c r="D37" s="563">
        <v>797</v>
      </c>
      <c r="E37" s="133"/>
      <c r="F37" s="133"/>
    </row>
    <row r="38" spans="1:6">
      <c r="A38" s="126" t="s">
        <v>133</v>
      </c>
      <c r="B38" s="557">
        <v>390</v>
      </c>
      <c r="C38" s="126" t="s">
        <v>2187</v>
      </c>
      <c r="D38" s="563">
        <v>154</v>
      </c>
      <c r="E38" s="133"/>
      <c r="F38" s="133"/>
    </row>
  </sheetData>
  <mergeCells count="1">
    <mergeCell ref="D29:F29"/>
  </mergeCells>
  <pageMargins left="0" right="0" top="0" bottom="0" header="0" footer="0"/>
  <pageSetup fitToWidth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5B6AE-DDFF-46F2-93D5-467DDF3ACCE4}">
  <dimension ref="A1:EM22"/>
  <sheetViews>
    <sheetView zoomScale="90" zoomScaleNormal="90" workbookViewId="0">
      <selection activeCell="S29" sqref="S29"/>
    </sheetView>
  </sheetViews>
  <sheetFormatPr defaultColWidth="8.81640625" defaultRowHeight="14.5"/>
  <cols>
    <col min="1" max="1" width="15.81640625" style="208" bestFit="1" customWidth="1"/>
    <col min="2" max="2" width="3.1796875" style="208" customWidth="1"/>
    <col min="3" max="3" width="14" style="208" bestFit="1" customWidth="1"/>
    <col min="4" max="4" width="11.81640625" style="208" bestFit="1" customWidth="1"/>
    <col min="5" max="14" width="10.81640625" style="208" bestFit="1" customWidth="1"/>
    <col min="15" max="15" width="11.81640625" style="208" bestFit="1" customWidth="1"/>
    <col min="16" max="16" width="12.81640625" style="208" customWidth="1"/>
    <col min="17" max="16384" width="8.81640625" style="208"/>
  </cols>
  <sheetData>
    <row r="1" spans="1:143">
      <c r="A1" s="218" t="s">
        <v>2171</v>
      </c>
      <c r="B1" s="218"/>
      <c r="C1" s="218" t="s">
        <v>703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</row>
    <row r="2" spans="1:143">
      <c r="A2" s="218" t="s">
        <v>704</v>
      </c>
      <c r="B2" s="218"/>
      <c r="C2" s="248">
        <v>1</v>
      </c>
      <c r="D2" s="285">
        <v>2</v>
      </c>
      <c r="E2" s="285">
        <v>3</v>
      </c>
      <c r="F2" s="285">
        <v>4</v>
      </c>
      <c r="G2" s="285">
        <v>5</v>
      </c>
      <c r="H2" s="285">
        <v>6</v>
      </c>
      <c r="I2" s="285">
        <v>7</v>
      </c>
      <c r="J2" s="285">
        <v>8</v>
      </c>
      <c r="K2" s="285">
        <v>9</v>
      </c>
      <c r="L2" s="285">
        <v>10</v>
      </c>
      <c r="M2" s="285">
        <v>11</v>
      </c>
      <c r="N2" s="285">
        <v>12</v>
      </c>
      <c r="O2" s="538" t="s">
        <v>262</v>
      </c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</row>
    <row r="3" spans="1:143">
      <c r="A3" s="218"/>
      <c r="B3" s="218"/>
      <c r="C3" s="248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</row>
    <row r="4" spans="1:143">
      <c r="A4" s="207">
        <v>2008</v>
      </c>
      <c r="B4" s="207"/>
      <c r="C4" s="427"/>
      <c r="D4" s="427"/>
      <c r="E4" s="427"/>
      <c r="F4" s="427"/>
      <c r="G4" s="427"/>
      <c r="H4" s="427">
        <v>-8326.160000000018</v>
      </c>
      <c r="I4" s="427">
        <v>7160.1999999999925</v>
      </c>
      <c r="J4" s="427">
        <v>-959.139999999986</v>
      </c>
      <c r="K4" s="427">
        <v>-751.99000000000603</v>
      </c>
      <c r="L4" s="427">
        <v>-2333.1700000000023</v>
      </c>
      <c r="M4" s="427">
        <v>4639.0700000000006</v>
      </c>
      <c r="N4" s="427">
        <v>-484.33000000000197</v>
      </c>
      <c r="O4" s="427">
        <v>-1055.5200000000216</v>
      </c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</row>
    <row r="5" spans="1:143">
      <c r="A5" s="242">
        <v>2009</v>
      </c>
      <c r="B5" s="242"/>
      <c r="C5" s="309">
        <v>-10.63000000000163</v>
      </c>
      <c r="D5" s="309">
        <v>-651.69999999999879</v>
      </c>
      <c r="E5" s="309">
        <v>526.12</v>
      </c>
      <c r="F5" s="309">
        <v>-2179.9699999999975</v>
      </c>
      <c r="G5" s="309">
        <v>2470.4599999999996</v>
      </c>
      <c r="H5" s="309">
        <v>-3515.3400000000056</v>
      </c>
      <c r="I5" s="309">
        <v>3897.49</v>
      </c>
      <c r="J5" s="309">
        <v>-2903.2200000000016</v>
      </c>
      <c r="K5" s="309">
        <v>-2566.2599999999952</v>
      </c>
      <c r="L5" s="309">
        <v>2999.4400000000014</v>
      </c>
      <c r="M5" s="309">
        <v>2652.5099999999975</v>
      </c>
      <c r="N5" s="309">
        <v>-1043.580000000004</v>
      </c>
      <c r="O5" s="427">
        <v>-324.6800000000062</v>
      </c>
    </row>
    <row r="6" spans="1:143">
      <c r="A6" s="242">
        <v>2010</v>
      </c>
      <c r="B6" s="242"/>
      <c r="C6" s="309">
        <v>289.29999999999876</v>
      </c>
      <c r="D6" s="309">
        <v>593.57999999999947</v>
      </c>
      <c r="E6" s="309">
        <v>-8342.7599999999948</v>
      </c>
      <c r="F6" s="309">
        <v>2602.2800000000007</v>
      </c>
      <c r="G6" s="309">
        <v>72.760000000006656</v>
      </c>
      <c r="H6" s="309">
        <v>-9032.5800000000017</v>
      </c>
      <c r="I6" s="309">
        <v>-5191.4099999999962</v>
      </c>
      <c r="J6" s="309">
        <v>4334.5399999999954</v>
      </c>
      <c r="K6" s="309">
        <v>-9429.0300000000025</v>
      </c>
      <c r="L6" s="309">
        <v>3919.1999999999903</v>
      </c>
      <c r="M6" s="309">
        <v>1764.1700000000012</v>
      </c>
      <c r="N6" s="309">
        <v>7079.8600000000051</v>
      </c>
      <c r="O6" s="427">
        <v>-11340.089999999997</v>
      </c>
    </row>
    <row r="7" spans="1:143">
      <c r="A7" s="242">
        <v>2011</v>
      </c>
      <c r="B7" s="242"/>
      <c r="C7" s="309">
        <v>-20813.059999999994</v>
      </c>
      <c r="D7" s="309">
        <v>-2765.8100000000068</v>
      </c>
      <c r="E7" s="309">
        <v>22369.809999999998</v>
      </c>
      <c r="F7" s="309">
        <v>-2164.7000000000025</v>
      </c>
      <c r="G7" s="309">
        <v>1430.7500000000082</v>
      </c>
      <c r="H7" s="309">
        <v>-3928.5200000000023</v>
      </c>
      <c r="I7" s="309">
        <v>-2614.6699999999992</v>
      </c>
      <c r="J7" s="309">
        <v>-1897.9500000000116</v>
      </c>
      <c r="K7" s="309">
        <v>733.13000000000216</v>
      </c>
      <c r="L7" s="309">
        <v>-4708.130000000001</v>
      </c>
      <c r="M7" s="309">
        <v>-2977.7300000000168</v>
      </c>
      <c r="N7" s="309">
        <v>-727.65000000000111</v>
      </c>
      <c r="O7" s="427">
        <v>-18064.530000000028</v>
      </c>
    </row>
    <row r="8" spans="1:143">
      <c r="A8" s="242">
        <v>2012</v>
      </c>
      <c r="B8" s="242"/>
      <c r="C8" s="309">
        <v>-452.33000000000192</v>
      </c>
      <c r="D8" s="309">
        <v>-8284.9199999999983</v>
      </c>
      <c r="E8" s="309">
        <v>5207.1199999999953</v>
      </c>
      <c r="F8" s="309">
        <v>-1047.0499999999995</v>
      </c>
      <c r="G8" s="309">
        <v>-13628.300000000001</v>
      </c>
      <c r="H8" s="309">
        <v>11873.030000000004</v>
      </c>
      <c r="I8" s="309">
        <v>-7826.4800000000023</v>
      </c>
      <c r="J8" s="309">
        <v>3314.790000000005</v>
      </c>
      <c r="K8" s="309">
        <v>650.25999999999794</v>
      </c>
      <c r="L8" s="309">
        <v>-4540.560000000004</v>
      </c>
      <c r="M8" s="309">
        <v>-10125.340000000004</v>
      </c>
      <c r="N8" s="309">
        <v>3143.559999999999</v>
      </c>
      <c r="O8" s="427">
        <v>-21716.220000000008</v>
      </c>
    </row>
    <row r="9" spans="1:143">
      <c r="A9" s="242">
        <v>2013</v>
      </c>
      <c r="B9" s="242"/>
      <c r="C9" s="309">
        <v>3262.7899999999981</v>
      </c>
      <c r="D9" s="309">
        <v>-435.55999999999995</v>
      </c>
      <c r="E9" s="309">
        <v>785.2300000000007</v>
      </c>
      <c r="F9" s="309">
        <v>2902.0400000000013</v>
      </c>
      <c r="G9" s="309">
        <v>-2034.9800000000009</v>
      </c>
      <c r="H9" s="309">
        <v>-3204.8799999999987</v>
      </c>
      <c r="I9" s="309">
        <v>-9529.4099999999962</v>
      </c>
      <c r="J9" s="309">
        <v>-11444.300000000001</v>
      </c>
      <c r="K9" s="309">
        <v>-4613.1799999999976</v>
      </c>
      <c r="L9" s="309">
        <v>-31.869999999998555</v>
      </c>
      <c r="M9" s="309">
        <v>-7330.78</v>
      </c>
      <c r="N9" s="309">
        <v>-2331.8399999999992</v>
      </c>
      <c r="O9" s="427">
        <v>-34006.739999999991</v>
      </c>
    </row>
    <row r="10" spans="1:143">
      <c r="A10" s="242">
        <v>2014</v>
      </c>
      <c r="B10" s="242"/>
      <c r="C10" s="309">
        <v>15938.96</v>
      </c>
      <c r="D10" s="309">
        <v>901.1899999999988</v>
      </c>
      <c r="E10" s="309">
        <v>9806.9299999999894</v>
      </c>
      <c r="F10" s="309">
        <v>-2199.7800000000002</v>
      </c>
      <c r="G10" s="309">
        <v>-1577.1899999999991</v>
      </c>
      <c r="H10" s="309">
        <v>-10083.99</v>
      </c>
      <c r="I10" s="309">
        <v>924.93999999999937</v>
      </c>
      <c r="J10" s="309">
        <v>-1940.0800000000004</v>
      </c>
      <c r="K10" s="309">
        <v>-3225.9399999999996</v>
      </c>
      <c r="L10" s="309">
        <v>-7141.1299999999974</v>
      </c>
      <c r="M10" s="309">
        <v>7607.0199999999995</v>
      </c>
      <c r="N10" s="309">
        <v>-1963.3300000000006</v>
      </c>
      <c r="O10" s="427">
        <v>7047.5999999999922</v>
      </c>
    </row>
    <row r="11" spans="1:143">
      <c r="A11" s="242">
        <v>2015</v>
      </c>
      <c r="B11" s="242"/>
      <c r="C11" s="309">
        <v>-4504.8200000000024</v>
      </c>
      <c r="D11" s="309">
        <v>2502.1000000000004</v>
      </c>
      <c r="E11" s="309">
        <v>791.4</v>
      </c>
      <c r="F11" s="309">
        <v>-4630.2299999999977</v>
      </c>
      <c r="G11" s="309">
        <v>-5486.880000000001</v>
      </c>
      <c r="H11" s="309">
        <v>-1256.190000000001</v>
      </c>
      <c r="I11" s="309">
        <v>3911.5200000000013</v>
      </c>
      <c r="J11" s="309">
        <v>-1057.3199999999983</v>
      </c>
      <c r="K11" s="309">
        <v>-5927.1199999999981</v>
      </c>
      <c r="L11" s="309">
        <v>14565.689999999997</v>
      </c>
      <c r="M11" s="309">
        <v>-6661.64</v>
      </c>
      <c r="N11" s="309">
        <v>-1594.7699999999998</v>
      </c>
      <c r="O11" s="427">
        <v>-9348.2599999999966</v>
      </c>
    </row>
    <row r="12" spans="1:143">
      <c r="A12" s="242">
        <v>2016</v>
      </c>
      <c r="B12" s="242"/>
      <c r="C12" s="309">
        <v>-2806.5600000000009</v>
      </c>
      <c r="D12" s="309">
        <v>-433.49000000000012</v>
      </c>
      <c r="E12" s="309">
        <v>-17623.750000000004</v>
      </c>
      <c r="F12" s="309">
        <v>-3810.3100000000022</v>
      </c>
      <c r="G12" s="309">
        <v>13573.76</v>
      </c>
      <c r="H12" s="309">
        <v>-3491.1099999999965</v>
      </c>
      <c r="I12" s="309">
        <v>1409.2300000000009</v>
      </c>
      <c r="J12" s="309">
        <v>-3784.7800000000011</v>
      </c>
      <c r="K12" s="309">
        <v>-3795.7199999999966</v>
      </c>
      <c r="L12" s="309">
        <v>-31778.769999999993</v>
      </c>
      <c r="M12" s="309">
        <v>11411.179999999997</v>
      </c>
      <c r="N12" s="309">
        <v>-17475.249999999996</v>
      </c>
      <c r="O12" s="427">
        <v>-58605.569999999992</v>
      </c>
    </row>
    <row r="13" spans="1:143">
      <c r="A13" s="242">
        <v>2017</v>
      </c>
      <c r="B13" s="242"/>
      <c r="C13" s="309">
        <v>-9510.4099999999962</v>
      </c>
      <c r="D13" s="309">
        <v>11817.47</v>
      </c>
      <c r="E13" s="309">
        <v>-14370.760000000004</v>
      </c>
      <c r="F13" s="309">
        <v>904.41</v>
      </c>
      <c r="G13" s="309">
        <v>4511.8700000000017</v>
      </c>
      <c r="H13" s="309">
        <v>630.17999999999881</v>
      </c>
      <c r="I13" s="309">
        <v>-12782.530000000002</v>
      </c>
      <c r="J13" s="309">
        <v>16121.679999999997</v>
      </c>
      <c r="K13" s="309">
        <v>-2643.5999999999995</v>
      </c>
      <c r="L13" s="309">
        <v>-2189.1700000000014</v>
      </c>
      <c r="M13" s="309">
        <v>-7906.2599999999993</v>
      </c>
      <c r="N13" s="309">
        <v>-1040.8900000000003</v>
      </c>
      <c r="O13" s="427">
        <v>-16458.010000000006</v>
      </c>
    </row>
    <row r="14" spans="1:143">
      <c r="A14" s="242">
        <v>2018</v>
      </c>
      <c r="B14" s="242"/>
      <c r="C14" s="309">
        <v>-28426.589999999997</v>
      </c>
      <c r="D14" s="309">
        <v>11721.36</v>
      </c>
      <c r="E14" s="309">
        <v>-3299.05</v>
      </c>
      <c r="F14" s="309">
        <v>-4801.4199999999983</v>
      </c>
      <c r="G14" s="309">
        <v>-3680.2799999999993</v>
      </c>
      <c r="H14" s="309">
        <v>-15691.639999999996</v>
      </c>
      <c r="I14" s="309">
        <v>1163.4900000000002</v>
      </c>
      <c r="J14" s="309">
        <v>-4888.6500000000051</v>
      </c>
      <c r="K14" s="309">
        <v>-6182.6400000000012</v>
      </c>
      <c r="L14" s="309">
        <v>13865.259999999995</v>
      </c>
      <c r="M14" s="309">
        <v>15245.119999999999</v>
      </c>
      <c r="N14" s="309">
        <v>-4996.8300000000008</v>
      </c>
      <c r="O14" s="427">
        <v>-29971.870000000006</v>
      </c>
    </row>
    <row r="15" spans="1:143">
      <c r="A15" s="242">
        <v>2019</v>
      </c>
      <c r="B15" s="242"/>
      <c r="C15" s="309">
        <v>-3580.389999999999</v>
      </c>
      <c r="D15" s="309">
        <v>-109879.20999999998</v>
      </c>
      <c r="E15" s="309">
        <v>94391.789999999979</v>
      </c>
      <c r="F15" s="309">
        <v>5520.5000000000009</v>
      </c>
      <c r="G15" s="309">
        <v>-1868.0199999999998</v>
      </c>
      <c r="H15" s="309">
        <v>-7903.5600000000059</v>
      </c>
      <c r="I15" s="309">
        <v>-30880.1</v>
      </c>
      <c r="J15" s="309">
        <v>-22122.78000000001</v>
      </c>
      <c r="K15" s="309">
        <v>-8544.1999999999971</v>
      </c>
      <c r="L15" s="309">
        <v>-829.67000000000007</v>
      </c>
      <c r="M15" s="309">
        <v>-4584.92</v>
      </c>
      <c r="N15" s="309">
        <v>-1596.95</v>
      </c>
      <c r="O15" s="427">
        <v>-91877.510000000009</v>
      </c>
    </row>
    <row r="16" spans="1:143">
      <c r="A16" s="242">
        <v>2020</v>
      </c>
      <c r="B16" s="242"/>
      <c r="C16" s="309">
        <v>229.86000000000013</v>
      </c>
      <c r="D16" s="309">
        <v>33283.53</v>
      </c>
      <c r="E16" s="309">
        <v>-1273.5099999999998</v>
      </c>
      <c r="F16" s="309">
        <v>-3896.7900000000009</v>
      </c>
      <c r="G16" s="309">
        <v>-1270.4800000000002</v>
      </c>
      <c r="H16" s="309">
        <v>-15328.350000000009</v>
      </c>
      <c r="I16" s="309">
        <v>13736.650000000016</v>
      </c>
      <c r="J16" s="309">
        <v>-4131.0500000000011</v>
      </c>
      <c r="K16" s="309">
        <v>-828.27999999999963</v>
      </c>
      <c r="L16" s="309">
        <v>995.66999999999962</v>
      </c>
      <c r="M16" s="309">
        <v>-10085.549999999994</v>
      </c>
      <c r="N16" s="309">
        <v>1020.9999999999995</v>
      </c>
      <c r="O16" s="427">
        <v>12452.700000000013</v>
      </c>
    </row>
    <row r="17" spans="1:15">
      <c r="A17" s="242">
        <v>2021</v>
      </c>
      <c r="B17" s="242"/>
      <c r="C17" s="309">
        <v>-3837.7900000000009</v>
      </c>
      <c r="D17" s="309">
        <v>-641.84000000000037</v>
      </c>
      <c r="E17" s="309">
        <v>1377.8299999999981</v>
      </c>
      <c r="F17" s="309">
        <v>5780.380000000001</v>
      </c>
      <c r="G17" s="309">
        <v>-5950.32</v>
      </c>
      <c r="H17" s="309">
        <v>-8184.909999999998</v>
      </c>
      <c r="I17" s="309">
        <v>-53347.590000000004</v>
      </c>
      <c r="J17" s="309">
        <v>34366.020000000026</v>
      </c>
      <c r="K17" s="309">
        <v>9232.94</v>
      </c>
      <c r="L17" s="309">
        <v>-20173.440000000013</v>
      </c>
      <c r="M17" s="309">
        <v>-11851.070000000007</v>
      </c>
      <c r="N17" s="309">
        <v>-7579.7400000000034</v>
      </c>
      <c r="O17" s="427">
        <v>-60809.53</v>
      </c>
    </row>
    <row r="18" spans="1:15">
      <c r="A18" s="242"/>
      <c r="B18" s="242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427"/>
    </row>
    <row r="19" spans="1:15" ht="15" thickBot="1">
      <c r="A19" s="208" t="s">
        <v>262</v>
      </c>
      <c r="C19" s="310">
        <f>SUM(C4:C17)</f>
        <v>-54221.67</v>
      </c>
      <c r="D19" s="310">
        <f t="shared" ref="D19:O19" si="0">SUM(D4:D17)</f>
        <v>-62273.299999999981</v>
      </c>
      <c r="E19" s="310">
        <f t="shared" si="0"/>
        <v>90346.399999999965</v>
      </c>
      <c r="F19" s="310">
        <f t="shared" si="0"/>
        <v>-7020.6399999999958</v>
      </c>
      <c r="G19" s="310">
        <f t="shared" si="0"/>
        <v>-13436.849999999988</v>
      </c>
      <c r="H19" s="310">
        <f t="shared" si="0"/>
        <v>-77444.020000000033</v>
      </c>
      <c r="I19" s="310">
        <f t="shared" si="0"/>
        <v>-89968.669999999984</v>
      </c>
      <c r="J19" s="310">
        <f t="shared" si="0"/>
        <v>3007.7600000000093</v>
      </c>
      <c r="K19" s="310">
        <f t="shared" si="0"/>
        <v>-37891.62999999999</v>
      </c>
      <c r="L19" s="310">
        <f t="shared" si="0"/>
        <v>-37380.650000000038</v>
      </c>
      <c r="M19" s="310">
        <f t="shared" si="0"/>
        <v>-18204.220000000027</v>
      </c>
      <c r="N19" s="310">
        <f t="shared" si="0"/>
        <v>-29590.740000000005</v>
      </c>
      <c r="O19" s="310">
        <f t="shared" si="0"/>
        <v>-334078.2300000001</v>
      </c>
    </row>
    <row r="22" spans="1:15">
      <c r="C22" s="208" t="s">
        <v>2278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64021-BCA9-424B-8946-16E3448FFA7B}">
  <dimension ref="A2:A10"/>
  <sheetViews>
    <sheetView workbookViewId="0">
      <selection activeCell="N29" sqref="N29"/>
    </sheetView>
  </sheetViews>
  <sheetFormatPr defaultRowHeight="12.5"/>
  <sheetData>
    <row r="2" spans="1:1" ht="15.5">
      <c r="A2" s="533" t="s">
        <v>2294</v>
      </c>
    </row>
    <row r="3" spans="1:1" ht="15.5">
      <c r="A3" s="533"/>
    </row>
    <row r="4" spans="1:1" ht="14.5">
      <c r="A4" s="534" t="s">
        <v>2295</v>
      </c>
    </row>
    <row r="5" spans="1:1" ht="14.5">
      <c r="A5" s="535" t="s">
        <v>2296</v>
      </c>
    </row>
    <row r="6" spans="1:1" ht="14.5">
      <c r="A6" s="535" t="s">
        <v>2297</v>
      </c>
    </row>
    <row r="7" spans="1:1" ht="14.5">
      <c r="A7" s="535" t="s">
        <v>2298</v>
      </c>
    </row>
    <row r="8" spans="1:1" ht="14.5">
      <c r="A8" s="535" t="s">
        <v>2299</v>
      </c>
    </row>
    <row r="9" spans="1:1" ht="14.5">
      <c r="A9" s="535" t="s">
        <v>2300</v>
      </c>
    </row>
    <row r="10" spans="1:1" ht="14.5">
      <c r="A10" s="53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F8CDB-2894-4BA4-91A6-ED9C51A7DF28}">
  <dimension ref="A1:Z162"/>
  <sheetViews>
    <sheetView topLeftCell="A46" workbookViewId="0">
      <selection activeCell="E10" sqref="E10"/>
    </sheetView>
  </sheetViews>
  <sheetFormatPr defaultColWidth="6.26953125" defaultRowHeight="13"/>
  <cols>
    <col min="1" max="1" width="7.54296875" style="428" bestFit="1" customWidth="1"/>
    <col min="2" max="2" width="9.26953125" style="429" bestFit="1" customWidth="1"/>
    <col min="3" max="3" width="11.1796875" style="328" bestFit="1" customWidth="1"/>
    <col min="4" max="4" width="3.26953125" style="429" bestFit="1" customWidth="1"/>
    <col min="5" max="5" width="9.26953125" style="429" customWidth="1"/>
    <col min="6" max="6" width="14.26953125" style="430" bestFit="1" customWidth="1"/>
    <col min="7" max="7" width="38.81640625" style="432" bestFit="1" customWidth="1"/>
    <col min="8" max="8" width="4" style="432" bestFit="1" customWidth="1"/>
    <col min="9" max="9" width="5.26953125" style="431" bestFit="1" customWidth="1"/>
    <col min="10" max="10" width="8.81640625" style="431" bestFit="1" customWidth="1"/>
    <col min="11" max="11" width="34.26953125" style="162" bestFit="1" customWidth="1"/>
    <col min="12" max="12" width="6.7265625" style="431" bestFit="1" customWidth="1"/>
    <col min="13" max="13" width="18.453125" style="162" bestFit="1" customWidth="1"/>
    <col min="14" max="14" width="7.26953125" style="431" bestFit="1" customWidth="1"/>
    <col min="15" max="15" width="7.54296875" style="431" bestFit="1" customWidth="1"/>
    <col min="16" max="16" width="9.81640625" style="431" bestFit="1" customWidth="1"/>
    <col min="17" max="17" width="7.54296875" style="431" bestFit="1" customWidth="1"/>
    <col min="18" max="18" width="7.453125" style="431" bestFit="1" customWidth="1"/>
    <col min="19" max="19" width="6.26953125" style="432"/>
    <col min="20" max="20" width="20" style="432" bestFit="1" customWidth="1"/>
    <col min="21" max="21" width="32.26953125" style="432" bestFit="1" customWidth="1"/>
    <col min="22" max="22" width="7.26953125" style="433" bestFit="1" customWidth="1"/>
    <col min="23" max="23" width="6.26953125" style="434"/>
    <col min="24" max="25" width="6.26953125" style="432"/>
    <col min="26" max="26" width="5.54296875" style="432" bestFit="1" customWidth="1"/>
    <col min="27" max="16384" width="6.26953125" style="432"/>
  </cols>
  <sheetData>
    <row r="1" spans="1:23">
      <c r="G1" s="460" t="s">
        <v>2088</v>
      </c>
      <c r="H1" s="460"/>
      <c r="W1" s="432"/>
    </row>
    <row r="3" spans="1:23" ht="13.5" thickBot="1">
      <c r="A3" s="461" t="s">
        <v>2286</v>
      </c>
      <c r="B3" s="462" t="s">
        <v>746</v>
      </c>
      <c r="C3" s="397" t="s">
        <v>747</v>
      </c>
      <c r="D3" s="462" t="s">
        <v>748</v>
      </c>
      <c r="E3" s="522" t="s">
        <v>2287</v>
      </c>
      <c r="F3" s="463" t="s">
        <v>2028</v>
      </c>
      <c r="G3" s="464" t="s">
        <v>750</v>
      </c>
      <c r="H3" s="461" t="s">
        <v>204</v>
      </c>
      <c r="I3" s="465" t="s">
        <v>754</v>
      </c>
      <c r="J3" s="465" t="s">
        <v>752</v>
      </c>
      <c r="K3" s="466" t="s">
        <v>2089</v>
      </c>
      <c r="L3" s="465" t="s">
        <v>753</v>
      </c>
      <c r="M3" s="466" t="s">
        <v>753</v>
      </c>
      <c r="N3" s="465" t="s">
        <v>755</v>
      </c>
      <c r="O3" s="465" t="s">
        <v>757</v>
      </c>
      <c r="P3" s="465" t="s">
        <v>758</v>
      </c>
      <c r="Q3" s="465" t="s">
        <v>2090</v>
      </c>
      <c r="R3" s="465" t="s">
        <v>761</v>
      </c>
      <c r="S3" s="464"/>
      <c r="W3" s="432"/>
    </row>
    <row r="4" spans="1:23">
      <c r="A4" s="328">
        <v>101</v>
      </c>
      <c r="B4" s="435">
        <v>2010</v>
      </c>
      <c r="C4" s="328">
        <v>211000</v>
      </c>
      <c r="D4" s="337" t="s">
        <v>2091</v>
      </c>
      <c r="E4" s="435">
        <v>2010</v>
      </c>
      <c r="F4" s="329" t="str">
        <f t="shared" ref="F4:F67" si="0">B4&amp;"."&amp;C4&amp;"."&amp;D4</f>
        <v>2010.211000.92</v>
      </c>
      <c r="G4" s="336" t="s">
        <v>2092</v>
      </c>
      <c r="H4" s="328">
        <v>101</v>
      </c>
      <c r="I4" s="337" t="s">
        <v>771</v>
      </c>
      <c r="J4" s="337" t="s">
        <v>768</v>
      </c>
      <c r="K4" s="338" t="s">
        <v>769</v>
      </c>
      <c r="L4" s="337" t="s">
        <v>770</v>
      </c>
      <c r="M4" s="162" t="s">
        <v>769</v>
      </c>
      <c r="N4" s="429" t="s">
        <v>772</v>
      </c>
      <c r="O4" s="429" t="s">
        <v>774</v>
      </c>
      <c r="P4" s="429" t="s">
        <v>770</v>
      </c>
      <c r="Q4" s="429" t="s">
        <v>775</v>
      </c>
      <c r="R4" s="429" t="s">
        <v>776</v>
      </c>
      <c r="S4" s="436"/>
      <c r="T4" s="467" t="s">
        <v>2093</v>
      </c>
      <c r="U4" s="467" t="s">
        <v>2094</v>
      </c>
      <c r="V4" s="437" t="s">
        <v>244</v>
      </c>
      <c r="W4" s="432"/>
    </row>
    <row r="5" spans="1:23">
      <c r="A5" s="328">
        <v>102</v>
      </c>
      <c r="B5" s="435">
        <v>2020</v>
      </c>
      <c r="C5" s="328">
        <v>211005</v>
      </c>
      <c r="D5" s="337" t="s">
        <v>2091</v>
      </c>
      <c r="E5" s="435">
        <v>2020</v>
      </c>
      <c r="F5" s="356" t="str">
        <f t="shared" si="0"/>
        <v>2020.211005.92</v>
      </c>
      <c r="G5" s="336" t="s">
        <v>14</v>
      </c>
      <c r="H5" s="328">
        <v>102</v>
      </c>
      <c r="I5" s="337" t="s">
        <v>771</v>
      </c>
      <c r="J5" s="337" t="s">
        <v>768</v>
      </c>
      <c r="K5" s="338" t="s">
        <v>769</v>
      </c>
      <c r="L5" s="337" t="s">
        <v>770</v>
      </c>
      <c r="M5" s="162" t="s">
        <v>769</v>
      </c>
      <c r="N5" s="429" t="s">
        <v>772</v>
      </c>
      <c r="O5" s="429" t="s">
        <v>774</v>
      </c>
      <c r="P5" s="429" t="s">
        <v>770</v>
      </c>
      <c r="Q5" s="429" t="s">
        <v>775</v>
      </c>
      <c r="R5" s="429" t="s">
        <v>776</v>
      </c>
      <c r="S5" s="436"/>
      <c r="T5" s="468" t="s">
        <v>770</v>
      </c>
      <c r="U5" s="468" t="s">
        <v>793</v>
      </c>
      <c r="V5" s="437">
        <v>700100</v>
      </c>
      <c r="W5" s="432"/>
    </row>
    <row r="6" spans="1:23">
      <c r="A6" s="328">
        <v>103</v>
      </c>
      <c r="B6" s="435">
        <v>2020</v>
      </c>
      <c r="C6" s="328">
        <v>211070</v>
      </c>
      <c r="D6" s="337" t="s">
        <v>2091</v>
      </c>
      <c r="E6" s="435">
        <v>2020</v>
      </c>
      <c r="F6" s="356" t="str">
        <f t="shared" si="0"/>
        <v>2020.211070.92</v>
      </c>
      <c r="G6" s="336" t="s">
        <v>790</v>
      </c>
      <c r="H6" s="328">
        <v>103</v>
      </c>
      <c r="I6" s="337" t="s">
        <v>771</v>
      </c>
      <c r="J6" s="337" t="s">
        <v>768</v>
      </c>
      <c r="K6" s="338" t="s">
        <v>769</v>
      </c>
      <c r="L6" s="337" t="s">
        <v>770</v>
      </c>
      <c r="M6" s="162" t="s">
        <v>769</v>
      </c>
      <c r="N6" s="429" t="s">
        <v>772</v>
      </c>
      <c r="O6" s="429" t="s">
        <v>774</v>
      </c>
      <c r="P6" s="429" t="s">
        <v>770</v>
      </c>
      <c r="Q6" s="429" t="s">
        <v>775</v>
      </c>
      <c r="R6" s="429" t="s">
        <v>776</v>
      </c>
      <c r="S6" s="436"/>
      <c r="T6" s="468" t="s">
        <v>794</v>
      </c>
      <c r="U6" s="468" t="s">
        <v>873</v>
      </c>
      <c r="V6" s="437">
        <v>701100</v>
      </c>
      <c r="W6" s="432"/>
    </row>
    <row r="7" spans="1:23">
      <c r="A7" s="328">
        <v>104</v>
      </c>
      <c r="B7" s="435">
        <v>2020</v>
      </c>
      <c r="C7" s="328">
        <v>211055</v>
      </c>
      <c r="D7" s="337" t="s">
        <v>2091</v>
      </c>
      <c r="E7" s="435">
        <v>2020</v>
      </c>
      <c r="F7" s="356" t="str">
        <f t="shared" si="0"/>
        <v>2020.211055.92</v>
      </c>
      <c r="G7" s="336" t="s">
        <v>15</v>
      </c>
      <c r="H7" s="328">
        <v>104</v>
      </c>
      <c r="I7" s="337" t="s">
        <v>771</v>
      </c>
      <c r="J7" s="337" t="s">
        <v>768</v>
      </c>
      <c r="K7" s="338" t="s">
        <v>769</v>
      </c>
      <c r="L7" s="337" t="s">
        <v>770</v>
      </c>
      <c r="M7" s="162" t="s">
        <v>769</v>
      </c>
      <c r="N7" s="429" t="s">
        <v>772</v>
      </c>
      <c r="O7" s="429" t="s">
        <v>774</v>
      </c>
      <c r="P7" s="429" t="s">
        <v>770</v>
      </c>
      <c r="Q7" s="429" t="s">
        <v>775</v>
      </c>
      <c r="R7" s="429" t="s">
        <v>776</v>
      </c>
      <c r="S7" s="436"/>
      <c r="T7" s="468" t="s">
        <v>804</v>
      </c>
      <c r="U7" s="468" t="s">
        <v>1183</v>
      </c>
      <c r="V7" s="437">
        <v>702100</v>
      </c>
      <c r="W7" s="432"/>
    </row>
    <row r="8" spans="1:23" ht="13.5" thickBot="1">
      <c r="A8" s="328">
        <v>105</v>
      </c>
      <c r="B8" s="435">
        <v>2020</v>
      </c>
      <c r="C8" s="328">
        <v>211060</v>
      </c>
      <c r="D8" s="353" t="s">
        <v>2091</v>
      </c>
      <c r="E8" s="435">
        <v>2020</v>
      </c>
      <c r="F8" s="438" t="str">
        <f t="shared" si="0"/>
        <v>2020.211060.92</v>
      </c>
      <c r="G8" s="352" t="s">
        <v>786</v>
      </c>
      <c r="H8" s="328">
        <v>105</v>
      </c>
      <c r="I8" s="353" t="s">
        <v>771</v>
      </c>
      <c r="J8" s="353" t="s">
        <v>768</v>
      </c>
      <c r="K8" s="354" t="s">
        <v>769</v>
      </c>
      <c r="L8" s="353" t="s">
        <v>770</v>
      </c>
      <c r="M8" s="439" t="s">
        <v>769</v>
      </c>
      <c r="N8" s="440" t="s">
        <v>772</v>
      </c>
      <c r="O8" s="440" t="s">
        <v>774</v>
      </c>
      <c r="P8" s="440" t="s">
        <v>770</v>
      </c>
      <c r="Q8" s="440" t="s">
        <v>775</v>
      </c>
      <c r="R8" s="440" t="s">
        <v>776</v>
      </c>
      <c r="S8" s="436"/>
      <c r="T8" s="468" t="s">
        <v>768</v>
      </c>
      <c r="U8" s="468" t="s">
        <v>769</v>
      </c>
      <c r="V8" s="437"/>
      <c r="W8" s="432"/>
    </row>
    <row r="9" spans="1:23">
      <c r="A9" s="328">
        <v>110</v>
      </c>
      <c r="B9" s="435">
        <v>2200</v>
      </c>
      <c r="C9" s="328">
        <v>310020</v>
      </c>
      <c r="D9" s="337" t="s">
        <v>798</v>
      </c>
      <c r="E9" s="435">
        <v>2200</v>
      </c>
      <c r="F9" s="356" t="str">
        <f t="shared" si="0"/>
        <v>2200.310020.10</v>
      </c>
      <c r="G9" s="336" t="s">
        <v>16</v>
      </c>
      <c r="H9" s="328">
        <v>110</v>
      </c>
      <c r="I9" s="337" t="s">
        <v>771</v>
      </c>
      <c r="J9" s="337" t="s">
        <v>770</v>
      </c>
      <c r="K9" s="338" t="s">
        <v>793</v>
      </c>
      <c r="L9" s="337" t="s">
        <v>794</v>
      </c>
      <c r="M9" s="162" t="s">
        <v>795</v>
      </c>
      <c r="N9" s="429" t="s">
        <v>2095</v>
      </c>
      <c r="O9" s="429" t="s">
        <v>770</v>
      </c>
      <c r="P9" s="429" t="s">
        <v>794</v>
      </c>
      <c r="Q9" s="429" t="s">
        <v>800</v>
      </c>
      <c r="R9" s="429" t="s">
        <v>776</v>
      </c>
      <c r="S9" s="436"/>
      <c r="T9" s="468" t="s">
        <v>1209</v>
      </c>
      <c r="U9" s="468" t="s">
        <v>1263</v>
      </c>
      <c r="V9" s="437"/>
      <c r="W9" s="432"/>
    </row>
    <row r="10" spans="1:23">
      <c r="A10" s="328">
        <v>111</v>
      </c>
      <c r="B10" s="435">
        <v>2200</v>
      </c>
      <c r="C10" s="328">
        <v>310230</v>
      </c>
      <c r="D10" s="337" t="s">
        <v>2030</v>
      </c>
      <c r="E10" s="435">
        <v>2200</v>
      </c>
      <c r="F10" s="356" t="str">
        <f t="shared" si="0"/>
        <v>2200.310230.97</v>
      </c>
      <c r="G10" s="336" t="s">
        <v>17</v>
      </c>
      <c r="H10" s="328">
        <v>111</v>
      </c>
      <c r="I10" s="337" t="s">
        <v>771</v>
      </c>
      <c r="J10" s="337" t="s">
        <v>770</v>
      </c>
      <c r="K10" s="338" t="s">
        <v>793</v>
      </c>
      <c r="L10" s="337" t="s">
        <v>794</v>
      </c>
      <c r="M10" s="162" t="s">
        <v>795</v>
      </c>
      <c r="N10" s="429" t="s">
        <v>2053</v>
      </c>
      <c r="O10" s="429" t="s">
        <v>770</v>
      </c>
      <c r="P10" s="429" t="s">
        <v>804</v>
      </c>
      <c r="Q10" s="429" t="s">
        <v>805</v>
      </c>
      <c r="R10" s="429" t="s">
        <v>776</v>
      </c>
      <c r="S10" s="436"/>
      <c r="T10" s="469" t="s">
        <v>1386</v>
      </c>
      <c r="U10" s="469" t="s">
        <v>1387</v>
      </c>
      <c r="V10" s="437">
        <v>704100</v>
      </c>
      <c r="W10" s="432"/>
    </row>
    <row r="11" spans="1:23">
      <c r="A11" s="328">
        <v>112</v>
      </c>
      <c r="B11" s="435">
        <v>2200</v>
      </c>
      <c r="C11" s="328">
        <v>310040</v>
      </c>
      <c r="D11" s="337" t="s">
        <v>798</v>
      </c>
      <c r="E11" s="435">
        <v>2200</v>
      </c>
      <c r="F11" s="356" t="str">
        <f t="shared" si="0"/>
        <v>2200.310040.10</v>
      </c>
      <c r="G11" s="336" t="s">
        <v>18</v>
      </c>
      <c r="H11" s="328">
        <v>112</v>
      </c>
      <c r="I11" s="337" t="s">
        <v>771</v>
      </c>
      <c r="J11" s="337" t="s">
        <v>770</v>
      </c>
      <c r="K11" s="338" t="s">
        <v>793</v>
      </c>
      <c r="L11" s="337" t="s">
        <v>794</v>
      </c>
      <c r="M11" s="162" t="s">
        <v>795</v>
      </c>
      <c r="N11" s="429" t="s">
        <v>2056</v>
      </c>
      <c r="O11" s="429" t="s">
        <v>770</v>
      </c>
      <c r="P11" s="429" t="s">
        <v>804</v>
      </c>
      <c r="Q11" s="429" t="s">
        <v>814</v>
      </c>
      <c r="R11" s="429" t="s">
        <v>776</v>
      </c>
      <c r="S11" s="436"/>
      <c r="T11" s="469" t="s">
        <v>1041</v>
      </c>
      <c r="U11" s="469" t="s">
        <v>1698</v>
      </c>
      <c r="V11" s="437" t="s">
        <v>2096</v>
      </c>
      <c r="W11" s="432"/>
    </row>
    <row r="12" spans="1:23">
      <c r="A12" s="328">
        <v>113</v>
      </c>
      <c r="B12" s="435">
        <v>2200</v>
      </c>
      <c r="C12" s="328">
        <v>310045</v>
      </c>
      <c r="D12" s="337" t="s">
        <v>798</v>
      </c>
      <c r="E12" s="435">
        <v>2200</v>
      </c>
      <c r="F12" s="356" t="str">
        <f t="shared" si="0"/>
        <v>2200.310045.10</v>
      </c>
      <c r="G12" s="336" t="s">
        <v>19</v>
      </c>
      <c r="H12" s="328">
        <v>113</v>
      </c>
      <c r="I12" s="337" t="s">
        <v>771</v>
      </c>
      <c r="J12" s="337" t="s">
        <v>770</v>
      </c>
      <c r="K12" s="338" t="s">
        <v>793</v>
      </c>
      <c r="L12" s="337" t="s">
        <v>794</v>
      </c>
      <c r="M12" s="162" t="s">
        <v>795</v>
      </c>
      <c r="N12" s="429" t="s">
        <v>825</v>
      </c>
      <c r="O12" s="429" t="s">
        <v>770</v>
      </c>
      <c r="P12" s="429" t="s">
        <v>804</v>
      </c>
      <c r="Q12" s="429" t="s">
        <v>805</v>
      </c>
      <c r="R12" s="429" t="s">
        <v>776</v>
      </c>
      <c r="S12" s="436"/>
      <c r="T12" s="469" t="s">
        <v>898</v>
      </c>
      <c r="U12" s="469" t="s">
        <v>1904</v>
      </c>
      <c r="V12" s="437">
        <v>706100</v>
      </c>
      <c r="W12" s="432"/>
    </row>
    <row r="13" spans="1:23">
      <c r="A13" s="328">
        <v>114</v>
      </c>
      <c r="B13" s="435">
        <v>2200</v>
      </c>
      <c r="C13" s="328">
        <v>310050</v>
      </c>
      <c r="D13" s="337" t="s">
        <v>798</v>
      </c>
      <c r="E13" s="435">
        <v>2200</v>
      </c>
      <c r="F13" s="356" t="str">
        <f t="shared" si="0"/>
        <v>2200.310050.10</v>
      </c>
      <c r="G13" s="336" t="s">
        <v>20</v>
      </c>
      <c r="H13" s="328">
        <v>114</v>
      </c>
      <c r="I13" s="337" t="s">
        <v>771</v>
      </c>
      <c r="J13" s="337" t="s">
        <v>770</v>
      </c>
      <c r="K13" s="338" t="s">
        <v>793</v>
      </c>
      <c r="L13" s="337" t="s">
        <v>794</v>
      </c>
      <c r="M13" s="162" t="s">
        <v>795</v>
      </c>
      <c r="N13" s="429" t="s">
        <v>891</v>
      </c>
      <c r="O13" s="429" t="s">
        <v>770</v>
      </c>
      <c r="P13" s="429" t="s">
        <v>804</v>
      </c>
      <c r="Q13" s="429" t="s">
        <v>817</v>
      </c>
      <c r="R13" s="429" t="s">
        <v>776</v>
      </c>
      <c r="S13" s="436"/>
      <c r="T13" s="470" t="s">
        <v>774</v>
      </c>
      <c r="U13" s="469" t="s">
        <v>1943</v>
      </c>
      <c r="V13" s="437">
        <v>707100</v>
      </c>
      <c r="W13" s="432"/>
    </row>
    <row r="14" spans="1:23">
      <c r="A14" s="328">
        <v>116</v>
      </c>
      <c r="B14" s="435">
        <v>2200</v>
      </c>
      <c r="C14" s="328">
        <v>310215</v>
      </c>
      <c r="D14" s="337" t="s">
        <v>798</v>
      </c>
      <c r="E14" s="435">
        <v>2200</v>
      </c>
      <c r="F14" s="356" t="str">
        <f t="shared" si="0"/>
        <v>2200.310215.10</v>
      </c>
      <c r="G14" s="336" t="s">
        <v>853</v>
      </c>
      <c r="H14" s="328">
        <v>116</v>
      </c>
      <c r="I14" s="337" t="s">
        <v>771</v>
      </c>
      <c r="J14" s="337" t="s">
        <v>770</v>
      </c>
      <c r="K14" s="338" t="s">
        <v>793</v>
      </c>
      <c r="L14" s="337" t="s">
        <v>794</v>
      </c>
      <c r="M14" s="162" t="s">
        <v>795</v>
      </c>
      <c r="N14" s="429" t="s">
        <v>1001</v>
      </c>
      <c r="O14" s="429" t="s">
        <v>770</v>
      </c>
      <c r="P14" s="429" t="s">
        <v>804</v>
      </c>
      <c r="Q14" s="429" t="s">
        <v>814</v>
      </c>
      <c r="R14" s="429" t="s">
        <v>776</v>
      </c>
      <c r="S14" s="436"/>
      <c r="T14" s="471" t="s">
        <v>2097</v>
      </c>
      <c r="U14" s="471"/>
      <c r="V14" s="441" t="s">
        <v>244</v>
      </c>
      <c r="W14" s="432"/>
    </row>
    <row r="15" spans="1:23">
      <c r="A15" s="328">
        <v>117</v>
      </c>
      <c r="B15" s="435">
        <v>2200</v>
      </c>
      <c r="C15" s="328">
        <v>310055</v>
      </c>
      <c r="D15" s="337" t="s">
        <v>798</v>
      </c>
      <c r="E15" s="435">
        <v>2200</v>
      </c>
      <c r="F15" s="356" t="str">
        <f t="shared" si="0"/>
        <v>2200.310055.10</v>
      </c>
      <c r="G15" s="336" t="s">
        <v>21</v>
      </c>
      <c r="H15" s="328">
        <v>117</v>
      </c>
      <c r="I15" s="337" t="s">
        <v>771</v>
      </c>
      <c r="J15" s="337" t="s">
        <v>770</v>
      </c>
      <c r="K15" s="338" t="s">
        <v>793</v>
      </c>
      <c r="L15" s="337" t="s">
        <v>794</v>
      </c>
      <c r="M15" s="162" t="s">
        <v>795</v>
      </c>
      <c r="N15" s="429" t="s">
        <v>1001</v>
      </c>
      <c r="O15" s="429" t="s">
        <v>770</v>
      </c>
      <c r="P15" s="429" t="s">
        <v>804</v>
      </c>
      <c r="Q15" s="429" t="s">
        <v>814</v>
      </c>
      <c r="R15" s="429" t="s">
        <v>776</v>
      </c>
      <c r="S15" s="436"/>
      <c r="T15" s="471" t="s">
        <v>2097</v>
      </c>
      <c r="U15" s="471"/>
      <c r="V15" s="441" t="s">
        <v>244</v>
      </c>
      <c r="W15" s="432"/>
    </row>
    <row r="16" spans="1:23">
      <c r="A16" s="328">
        <v>118</v>
      </c>
      <c r="B16" s="435">
        <v>2200</v>
      </c>
      <c r="C16" s="328">
        <v>310235</v>
      </c>
      <c r="D16" s="337" t="s">
        <v>2030</v>
      </c>
      <c r="E16" s="435">
        <v>2200</v>
      </c>
      <c r="F16" s="356" t="str">
        <f t="shared" si="0"/>
        <v>2200.310235.97</v>
      </c>
      <c r="G16" s="336" t="s">
        <v>22</v>
      </c>
      <c r="H16" s="328">
        <v>118</v>
      </c>
      <c r="I16" s="337" t="s">
        <v>771</v>
      </c>
      <c r="J16" s="337" t="s">
        <v>770</v>
      </c>
      <c r="K16" s="338" t="s">
        <v>793</v>
      </c>
      <c r="L16" s="337" t="s">
        <v>794</v>
      </c>
      <c r="M16" s="162" t="s">
        <v>795</v>
      </c>
      <c r="N16" s="429" t="s">
        <v>706</v>
      </c>
      <c r="O16" s="429" t="s">
        <v>770</v>
      </c>
      <c r="P16" s="429" t="s">
        <v>794</v>
      </c>
      <c r="Q16" s="429" t="s">
        <v>819</v>
      </c>
      <c r="R16" s="429" t="s">
        <v>776</v>
      </c>
      <c r="S16" s="436"/>
      <c r="T16" s="472" t="s">
        <v>770</v>
      </c>
      <c r="U16" s="473" t="s">
        <v>769</v>
      </c>
      <c r="V16" s="441"/>
      <c r="W16" s="432"/>
    </row>
    <row r="17" spans="1:23">
      <c r="A17" s="328">
        <v>119</v>
      </c>
      <c r="B17" s="435">
        <v>2200</v>
      </c>
      <c r="C17" s="328">
        <v>310240</v>
      </c>
      <c r="D17" s="337" t="s">
        <v>2030</v>
      </c>
      <c r="E17" s="435">
        <v>2200</v>
      </c>
      <c r="F17" s="356" t="str">
        <f t="shared" si="0"/>
        <v>2200.310240.97</v>
      </c>
      <c r="G17" s="336" t="s">
        <v>23</v>
      </c>
      <c r="H17" s="328">
        <v>119</v>
      </c>
      <c r="I17" s="337" t="s">
        <v>771</v>
      </c>
      <c r="J17" s="337" t="s">
        <v>770</v>
      </c>
      <c r="K17" s="338" t="s">
        <v>793</v>
      </c>
      <c r="L17" s="337" t="s">
        <v>794</v>
      </c>
      <c r="M17" s="162" t="s">
        <v>795</v>
      </c>
      <c r="N17" s="429" t="s">
        <v>728</v>
      </c>
      <c r="O17" s="429" t="s">
        <v>770</v>
      </c>
      <c r="P17" s="429" t="s">
        <v>794</v>
      </c>
      <c r="Q17" s="429" t="s">
        <v>800</v>
      </c>
      <c r="R17" s="429" t="s">
        <v>776</v>
      </c>
      <c r="S17" s="436"/>
      <c r="T17" s="472" t="s">
        <v>794</v>
      </c>
      <c r="U17" s="473" t="s">
        <v>2098</v>
      </c>
      <c r="V17" s="441">
        <v>800100</v>
      </c>
      <c r="W17" s="432"/>
    </row>
    <row r="18" spans="1:23">
      <c r="A18" s="328">
        <v>120</v>
      </c>
      <c r="B18" s="435">
        <v>2200</v>
      </c>
      <c r="C18" s="328">
        <v>310090</v>
      </c>
      <c r="D18" s="337" t="s">
        <v>798</v>
      </c>
      <c r="E18" s="435">
        <v>2200</v>
      </c>
      <c r="F18" s="356" t="str">
        <f t="shared" si="0"/>
        <v>2200.310090.10</v>
      </c>
      <c r="G18" s="336" t="s">
        <v>24</v>
      </c>
      <c r="H18" s="328">
        <v>120</v>
      </c>
      <c r="I18" s="337" t="s">
        <v>771</v>
      </c>
      <c r="J18" s="337" t="s">
        <v>770</v>
      </c>
      <c r="K18" s="338" t="s">
        <v>793</v>
      </c>
      <c r="L18" s="337" t="s">
        <v>794</v>
      </c>
      <c r="M18" s="162" t="s">
        <v>795</v>
      </c>
      <c r="N18" s="429" t="s">
        <v>2099</v>
      </c>
      <c r="O18" s="429" t="s">
        <v>770</v>
      </c>
      <c r="P18" s="429" t="s">
        <v>804</v>
      </c>
      <c r="Q18" s="429" t="s">
        <v>825</v>
      </c>
      <c r="R18" s="429" t="s">
        <v>776</v>
      </c>
      <c r="S18" s="436"/>
      <c r="T18" s="472" t="s">
        <v>804</v>
      </c>
      <c r="U18" s="473" t="s">
        <v>2100</v>
      </c>
      <c r="V18" s="441">
        <v>801100</v>
      </c>
      <c r="W18" s="432"/>
    </row>
    <row r="19" spans="1:23">
      <c r="A19" s="328">
        <v>121</v>
      </c>
      <c r="B19" s="435">
        <v>2200</v>
      </c>
      <c r="C19" s="328">
        <v>310095</v>
      </c>
      <c r="D19" s="337" t="s">
        <v>798</v>
      </c>
      <c r="E19" s="435">
        <v>2200</v>
      </c>
      <c r="F19" s="356" t="str">
        <f t="shared" si="0"/>
        <v>2200.310095.10</v>
      </c>
      <c r="G19" s="336" t="s">
        <v>2101</v>
      </c>
      <c r="H19" s="328">
        <v>121</v>
      </c>
      <c r="I19" s="337" t="s">
        <v>771</v>
      </c>
      <c r="J19" s="337" t="s">
        <v>770</v>
      </c>
      <c r="K19" s="338" t="s">
        <v>793</v>
      </c>
      <c r="L19" s="337" t="s">
        <v>794</v>
      </c>
      <c r="M19" s="162" t="s">
        <v>795</v>
      </c>
      <c r="N19" s="429" t="s">
        <v>733</v>
      </c>
      <c r="O19" s="429" t="s">
        <v>770</v>
      </c>
      <c r="P19" s="429" t="s">
        <v>794</v>
      </c>
      <c r="Q19" s="429" t="s">
        <v>826</v>
      </c>
      <c r="R19" s="429" t="s">
        <v>776</v>
      </c>
      <c r="S19" s="436"/>
      <c r="T19" s="472" t="s">
        <v>768</v>
      </c>
      <c r="U19" s="442" t="s">
        <v>2102</v>
      </c>
      <c r="V19" s="441">
        <v>802100</v>
      </c>
      <c r="W19" s="432"/>
    </row>
    <row r="20" spans="1:23">
      <c r="A20" s="328">
        <v>122</v>
      </c>
      <c r="B20" s="435">
        <v>2200</v>
      </c>
      <c r="C20" s="328">
        <v>310100</v>
      </c>
      <c r="D20" s="337" t="s">
        <v>798</v>
      </c>
      <c r="E20" s="435">
        <v>2200</v>
      </c>
      <c r="F20" s="356" t="str">
        <f t="shared" si="0"/>
        <v>2200.310100.10</v>
      </c>
      <c r="G20" s="336" t="s">
        <v>26</v>
      </c>
      <c r="H20" s="328">
        <v>122</v>
      </c>
      <c r="I20" s="337" t="s">
        <v>771</v>
      </c>
      <c r="J20" s="337" t="s">
        <v>770</v>
      </c>
      <c r="K20" s="338" t="s">
        <v>793</v>
      </c>
      <c r="L20" s="337" t="s">
        <v>794</v>
      </c>
      <c r="M20" s="162" t="s">
        <v>795</v>
      </c>
      <c r="N20" s="429" t="s">
        <v>2103</v>
      </c>
      <c r="O20" s="429" t="s">
        <v>770</v>
      </c>
      <c r="P20" s="429" t="s">
        <v>804</v>
      </c>
      <c r="Q20" s="429" t="s">
        <v>828</v>
      </c>
      <c r="R20" s="429" t="s">
        <v>776</v>
      </c>
      <c r="S20" s="436"/>
      <c r="T20" s="472" t="s">
        <v>1209</v>
      </c>
      <c r="U20" s="473" t="s">
        <v>2104</v>
      </c>
      <c r="V20" s="441">
        <v>803100</v>
      </c>
      <c r="W20" s="432"/>
    </row>
    <row r="21" spans="1:23">
      <c r="A21" s="328">
        <v>123</v>
      </c>
      <c r="B21" s="435">
        <v>2200</v>
      </c>
      <c r="C21" s="328">
        <v>310245</v>
      </c>
      <c r="D21" s="337" t="s">
        <v>2030</v>
      </c>
      <c r="E21" s="435">
        <v>2200</v>
      </c>
      <c r="F21" s="356" t="str">
        <f t="shared" si="0"/>
        <v>2200.310245.97</v>
      </c>
      <c r="G21" s="336" t="s">
        <v>27</v>
      </c>
      <c r="H21" s="328">
        <v>123</v>
      </c>
      <c r="I21" s="337" t="s">
        <v>771</v>
      </c>
      <c r="J21" s="337" t="s">
        <v>770</v>
      </c>
      <c r="K21" s="338" t="s">
        <v>793</v>
      </c>
      <c r="L21" s="337" t="s">
        <v>794</v>
      </c>
      <c r="M21" s="162" t="s">
        <v>795</v>
      </c>
      <c r="N21" s="429" t="s">
        <v>739</v>
      </c>
      <c r="O21" s="429" t="s">
        <v>770</v>
      </c>
      <c r="P21" s="429" t="s">
        <v>804</v>
      </c>
      <c r="Q21" s="429" t="s">
        <v>830</v>
      </c>
      <c r="R21" s="429" t="s">
        <v>776</v>
      </c>
      <c r="S21" s="436"/>
      <c r="T21" s="472" t="s">
        <v>1386</v>
      </c>
      <c r="U21" s="473" t="s">
        <v>2105</v>
      </c>
      <c r="V21" s="441">
        <v>804100</v>
      </c>
      <c r="W21" s="432"/>
    </row>
    <row r="22" spans="1:23">
      <c r="A22" s="328">
        <v>124</v>
      </c>
      <c r="B22" s="435">
        <v>2200</v>
      </c>
      <c r="C22" s="328">
        <v>310120</v>
      </c>
      <c r="D22" s="337" t="s">
        <v>798</v>
      </c>
      <c r="E22" s="435">
        <v>2200</v>
      </c>
      <c r="F22" s="356" t="str">
        <f t="shared" si="0"/>
        <v>2200.310120.10</v>
      </c>
      <c r="G22" s="336" t="s">
        <v>28</v>
      </c>
      <c r="H22" s="328">
        <v>124</v>
      </c>
      <c r="I22" s="337" t="s">
        <v>771</v>
      </c>
      <c r="J22" s="337" t="s">
        <v>770</v>
      </c>
      <c r="K22" s="338" t="s">
        <v>793</v>
      </c>
      <c r="L22" s="337" t="s">
        <v>794</v>
      </c>
      <c r="M22" s="162" t="s">
        <v>795</v>
      </c>
      <c r="N22" s="429" t="s">
        <v>2106</v>
      </c>
      <c r="O22" s="429" t="s">
        <v>770</v>
      </c>
      <c r="P22" s="429" t="s">
        <v>804</v>
      </c>
      <c r="Q22" s="429" t="s">
        <v>819</v>
      </c>
      <c r="R22" s="429" t="s">
        <v>776</v>
      </c>
      <c r="S22" s="436"/>
      <c r="T22" s="472" t="s">
        <v>1041</v>
      </c>
      <c r="U22" s="473" t="s">
        <v>2107</v>
      </c>
      <c r="V22" s="441">
        <v>805100</v>
      </c>
      <c r="W22" s="432"/>
    </row>
    <row r="23" spans="1:23">
      <c r="A23" s="328">
        <v>125</v>
      </c>
      <c r="B23" s="435">
        <v>2200</v>
      </c>
      <c r="C23" s="328">
        <v>310125</v>
      </c>
      <c r="D23" s="337" t="s">
        <v>798</v>
      </c>
      <c r="E23" s="435">
        <v>2200</v>
      </c>
      <c r="F23" s="356" t="str">
        <f t="shared" si="0"/>
        <v>2200.310125.10</v>
      </c>
      <c r="G23" s="336" t="s">
        <v>29</v>
      </c>
      <c r="H23" s="328">
        <v>125</v>
      </c>
      <c r="I23" s="337" t="s">
        <v>771</v>
      </c>
      <c r="J23" s="337" t="s">
        <v>770</v>
      </c>
      <c r="K23" s="338" t="s">
        <v>793</v>
      </c>
      <c r="L23" s="337" t="s">
        <v>794</v>
      </c>
      <c r="M23" s="162" t="s">
        <v>795</v>
      </c>
      <c r="N23" s="429" t="s">
        <v>2108</v>
      </c>
      <c r="O23" s="429" t="s">
        <v>770</v>
      </c>
      <c r="P23" s="429" t="s">
        <v>804</v>
      </c>
      <c r="Q23" s="429" t="s">
        <v>834</v>
      </c>
      <c r="R23" s="429" t="s">
        <v>776</v>
      </c>
      <c r="S23" s="436"/>
      <c r="T23" s="472" t="s">
        <v>898</v>
      </c>
      <c r="U23" s="473" t="s">
        <v>2109</v>
      </c>
      <c r="V23" s="441">
        <v>806100</v>
      </c>
      <c r="W23" s="432"/>
    </row>
    <row r="24" spans="1:23">
      <c r="A24" s="328">
        <v>126</v>
      </c>
      <c r="B24" s="435">
        <v>2200</v>
      </c>
      <c r="C24" s="328">
        <v>310130</v>
      </c>
      <c r="D24" s="337" t="s">
        <v>798</v>
      </c>
      <c r="E24" s="435">
        <v>2200</v>
      </c>
      <c r="F24" s="356" t="str">
        <f t="shared" si="0"/>
        <v>2200.310130.10</v>
      </c>
      <c r="G24" s="336" t="s">
        <v>2110</v>
      </c>
      <c r="H24" s="328">
        <v>126</v>
      </c>
      <c r="I24" s="337" t="s">
        <v>771</v>
      </c>
      <c r="J24" s="337" t="s">
        <v>770</v>
      </c>
      <c r="K24" s="338" t="s">
        <v>793</v>
      </c>
      <c r="L24" s="337" t="s">
        <v>794</v>
      </c>
      <c r="M24" s="162" t="s">
        <v>795</v>
      </c>
      <c r="N24" s="429" t="s">
        <v>743</v>
      </c>
      <c r="O24" s="429" t="s">
        <v>770</v>
      </c>
      <c r="P24" s="429" t="s">
        <v>804</v>
      </c>
      <c r="Q24" s="429" t="s">
        <v>814</v>
      </c>
      <c r="R24" s="429" t="s">
        <v>776</v>
      </c>
      <c r="S24" s="436"/>
      <c r="T24" s="472" t="s">
        <v>774</v>
      </c>
      <c r="U24" s="473" t="s">
        <v>2111</v>
      </c>
      <c r="V24" s="441"/>
      <c r="W24" s="432"/>
    </row>
    <row r="25" spans="1:23">
      <c r="A25" s="328">
        <v>127</v>
      </c>
      <c r="B25" s="435">
        <v>2200</v>
      </c>
      <c r="C25" s="328">
        <v>310135</v>
      </c>
      <c r="D25" s="337" t="s">
        <v>798</v>
      </c>
      <c r="E25" s="435">
        <v>2200</v>
      </c>
      <c r="F25" s="356" t="str">
        <f t="shared" si="0"/>
        <v>2200.310135.10</v>
      </c>
      <c r="G25" s="336" t="s">
        <v>31</v>
      </c>
      <c r="H25" s="328">
        <v>127</v>
      </c>
      <c r="I25" s="337" t="s">
        <v>771</v>
      </c>
      <c r="J25" s="337" t="s">
        <v>770</v>
      </c>
      <c r="K25" s="338" t="s">
        <v>793</v>
      </c>
      <c r="L25" s="337" t="s">
        <v>794</v>
      </c>
      <c r="M25" s="162" t="s">
        <v>795</v>
      </c>
      <c r="N25" s="429" t="s">
        <v>2112</v>
      </c>
      <c r="O25" s="429" t="s">
        <v>770</v>
      </c>
      <c r="P25" s="429" t="s">
        <v>804</v>
      </c>
      <c r="Q25" s="429" t="s">
        <v>825</v>
      </c>
      <c r="R25" s="429" t="s">
        <v>776</v>
      </c>
      <c r="S25" s="436"/>
      <c r="T25" s="472" t="s">
        <v>798</v>
      </c>
      <c r="U25" s="473" t="s">
        <v>2113</v>
      </c>
      <c r="V25" s="441">
        <v>807100</v>
      </c>
      <c r="W25" s="432"/>
    </row>
    <row r="26" spans="1:23">
      <c r="A26" s="328">
        <v>128</v>
      </c>
      <c r="B26" s="435">
        <v>2200</v>
      </c>
      <c r="C26" s="328">
        <v>310140</v>
      </c>
      <c r="D26" s="337" t="s">
        <v>798</v>
      </c>
      <c r="E26" s="435">
        <v>2200</v>
      </c>
      <c r="F26" s="356" t="str">
        <f t="shared" si="0"/>
        <v>2200.310140.10</v>
      </c>
      <c r="G26" s="336" t="s">
        <v>32</v>
      </c>
      <c r="H26" s="328">
        <v>128</v>
      </c>
      <c r="I26" s="337" t="s">
        <v>771</v>
      </c>
      <c r="J26" s="337" t="s">
        <v>770</v>
      </c>
      <c r="K26" s="338" t="s">
        <v>793</v>
      </c>
      <c r="L26" s="337" t="s">
        <v>794</v>
      </c>
      <c r="M26" s="162" t="s">
        <v>795</v>
      </c>
      <c r="N26" s="429" t="s">
        <v>2114</v>
      </c>
      <c r="O26" s="429" t="s">
        <v>770</v>
      </c>
      <c r="P26" s="429" t="s">
        <v>794</v>
      </c>
      <c r="Q26" s="429" t="s">
        <v>825</v>
      </c>
      <c r="R26" s="429" t="s">
        <v>776</v>
      </c>
      <c r="S26" s="436"/>
      <c r="W26" s="432"/>
    </row>
    <row r="27" spans="1:23">
      <c r="A27" s="328">
        <v>129</v>
      </c>
      <c r="B27" s="435">
        <v>2200</v>
      </c>
      <c r="C27" s="328">
        <v>310145</v>
      </c>
      <c r="D27" s="337" t="s">
        <v>798</v>
      </c>
      <c r="E27" s="435">
        <v>2200</v>
      </c>
      <c r="F27" s="356" t="str">
        <f t="shared" si="0"/>
        <v>2200.310145.10</v>
      </c>
      <c r="G27" s="336" t="s">
        <v>2115</v>
      </c>
      <c r="H27" s="328">
        <v>129</v>
      </c>
      <c r="I27" s="337" t="s">
        <v>771</v>
      </c>
      <c r="J27" s="337" t="s">
        <v>770</v>
      </c>
      <c r="K27" s="338" t="s">
        <v>793</v>
      </c>
      <c r="L27" s="337" t="s">
        <v>794</v>
      </c>
      <c r="M27" s="162" t="s">
        <v>795</v>
      </c>
      <c r="N27" s="429" t="s">
        <v>732</v>
      </c>
      <c r="O27" s="429" t="s">
        <v>770</v>
      </c>
      <c r="P27" s="429" t="s">
        <v>804</v>
      </c>
      <c r="Q27" s="429" t="s">
        <v>825</v>
      </c>
      <c r="R27" s="429" t="s">
        <v>776</v>
      </c>
      <c r="S27" s="436"/>
      <c r="W27" s="432"/>
    </row>
    <row r="28" spans="1:23">
      <c r="A28" s="328">
        <v>130</v>
      </c>
      <c r="B28" s="435">
        <v>2200</v>
      </c>
      <c r="C28" s="328">
        <v>310150</v>
      </c>
      <c r="D28" s="337" t="s">
        <v>806</v>
      </c>
      <c r="E28" s="435">
        <v>2200</v>
      </c>
      <c r="F28" s="356" t="str">
        <f t="shared" si="0"/>
        <v>2200.310150.15</v>
      </c>
      <c r="G28" s="336" t="s">
        <v>34</v>
      </c>
      <c r="H28" s="328">
        <v>130</v>
      </c>
      <c r="I28" s="337" t="s">
        <v>771</v>
      </c>
      <c r="J28" s="337" t="s">
        <v>770</v>
      </c>
      <c r="K28" s="338" t="s">
        <v>793</v>
      </c>
      <c r="L28" s="337" t="s">
        <v>794</v>
      </c>
      <c r="M28" s="162" t="s">
        <v>795</v>
      </c>
      <c r="N28" s="429" t="s">
        <v>737</v>
      </c>
      <c r="O28" s="429" t="s">
        <v>794</v>
      </c>
      <c r="P28" s="429" t="s">
        <v>794</v>
      </c>
      <c r="Q28" s="429" t="s">
        <v>838</v>
      </c>
      <c r="R28" s="429" t="s">
        <v>776</v>
      </c>
      <c r="S28" s="436"/>
      <c r="W28" s="432"/>
    </row>
    <row r="29" spans="1:23">
      <c r="A29" s="328">
        <v>131</v>
      </c>
      <c r="B29" s="435">
        <v>2200</v>
      </c>
      <c r="C29" s="328">
        <v>310250</v>
      </c>
      <c r="D29" s="337" t="s">
        <v>2030</v>
      </c>
      <c r="E29" s="435">
        <v>2200</v>
      </c>
      <c r="F29" s="356" t="str">
        <f t="shared" si="0"/>
        <v>2200.310250.97</v>
      </c>
      <c r="G29" s="336" t="s">
        <v>35</v>
      </c>
      <c r="H29" s="328">
        <v>131</v>
      </c>
      <c r="I29" s="337" t="s">
        <v>771</v>
      </c>
      <c r="J29" s="337" t="s">
        <v>770</v>
      </c>
      <c r="K29" s="338" t="s">
        <v>793</v>
      </c>
      <c r="L29" s="337" t="s">
        <v>794</v>
      </c>
      <c r="M29" s="162" t="s">
        <v>795</v>
      </c>
      <c r="N29" s="429" t="s">
        <v>2116</v>
      </c>
      <c r="O29" s="429" t="s">
        <v>770</v>
      </c>
      <c r="P29" s="429" t="s">
        <v>794</v>
      </c>
      <c r="Q29" s="429" t="s">
        <v>834</v>
      </c>
      <c r="R29" s="429" t="s">
        <v>776</v>
      </c>
      <c r="S29" s="436"/>
      <c r="W29" s="432"/>
    </row>
    <row r="30" spans="1:23">
      <c r="A30" s="328">
        <v>132</v>
      </c>
      <c r="B30" s="435">
        <v>2200</v>
      </c>
      <c r="C30" s="328">
        <v>310170</v>
      </c>
      <c r="D30" s="337" t="s">
        <v>806</v>
      </c>
      <c r="E30" s="435">
        <v>2200</v>
      </c>
      <c r="F30" s="356" t="str">
        <f t="shared" si="0"/>
        <v>2200.310170.15</v>
      </c>
      <c r="G30" s="336" t="s">
        <v>36</v>
      </c>
      <c r="H30" s="328">
        <v>132</v>
      </c>
      <c r="I30" s="337" t="s">
        <v>771</v>
      </c>
      <c r="J30" s="337" t="s">
        <v>770</v>
      </c>
      <c r="K30" s="338" t="s">
        <v>793</v>
      </c>
      <c r="L30" s="337" t="s">
        <v>794</v>
      </c>
      <c r="M30" s="162" t="s">
        <v>795</v>
      </c>
      <c r="N30" s="429" t="s">
        <v>979</v>
      </c>
      <c r="O30" s="429" t="s">
        <v>794</v>
      </c>
      <c r="P30" s="429" t="s">
        <v>804</v>
      </c>
      <c r="Q30" s="429" t="s">
        <v>838</v>
      </c>
      <c r="R30" s="429" t="s">
        <v>776</v>
      </c>
      <c r="S30" s="436"/>
      <c r="W30" s="432"/>
    </row>
    <row r="31" spans="1:23">
      <c r="A31" s="328">
        <v>133</v>
      </c>
      <c r="B31" s="435">
        <v>2200</v>
      </c>
      <c r="C31" s="328">
        <v>310300</v>
      </c>
      <c r="D31" s="337" t="s">
        <v>2030</v>
      </c>
      <c r="E31" s="435">
        <v>2200</v>
      </c>
      <c r="F31" s="356" t="str">
        <f t="shared" si="0"/>
        <v>2200.310300.97</v>
      </c>
      <c r="G31" s="245" t="s">
        <v>37</v>
      </c>
      <c r="H31" s="328">
        <v>133</v>
      </c>
      <c r="I31" s="345" t="s">
        <v>771</v>
      </c>
      <c r="J31" s="345" t="s">
        <v>770</v>
      </c>
      <c r="K31" s="346" t="s">
        <v>793</v>
      </c>
      <c r="L31" s="345" t="s">
        <v>794</v>
      </c>
      <c r="M31" s="197" t="s">
        <v>795</v>
      </c>
      <c r="N31" s="429" t="s">
        <v>731</v>
      </c>
      <c r="O31" s="429" t="s">
        <v>770</v>
      </c>
      <c r="P31" s="429" t="s">
        <v>804</v>
      </c>
      <c r="Q31" s="429" t="s">
        <v>814</v>
      </c>
      <c r="R31" s="429" t="s">
        <v>776</v>
      </c>
      <c r="S31" s="436"/>
      <c r="W31" s="432"/>
    </row>
    <row r="32" spans="1:23" ht="13.5" thickBot="1">
      <c r="A32" s="328">
        <v>134</v>
      </c>
      <c r="B32" s="435">
        <v>2200</v>
      </c>
      <c r="C32" s="328">
        <v>310305</v>
      </c>
      <c r="D32" s="337" t="s">
        <v>2030</v>
      </c>
      <c r="E32" s="435">
        <v>2200</v>
      </c>
      <c r="F32" s="356" t="str">
        <f t="shared" si="0"/>
        <v>2200.310305.97</v>
      </c>
      <c r="G32" s="245" t="s">
        <v>38</v>
      </c>
      <c r="H32" s="328">
        <v>134</v>
      </c>
      <c r="I32" s="345" t="s">
        <v>771</v>
      </c>
      <c r="J32" s="345" t="s">
        <v>770</v>
      </c>
      <c r="K32" s="346" t="s">
        <v>793</v>
      </c>
      <c r="L32" s="345" t="s">
        <v>794</v>
      </c>
      <c r="M32" s="197" t="s">
        <v>795</v>
      </c>
      <c r="N32" s="440" t="s">
        <v>1952</v>
      </c>
      <c r="O32" s="440" t="s">
        <v>770</v>
      </c>
      <c r="P32" s="440" t="s">
        <v>804</v>
      </c>
      <c r="Q32" s="440" t="s">
        <v>834</v>
      </c>
      <c r="R32" s="440" t="s">
        <v>776</v>
      </c>
      <c r="S32" s="436"/>
      <c r="W32" s="432"/>
    </row>
    <row r="33" spans="1:26" ht="13.5" thickBot="1">
      <c r="A33" s="328">
        <v>135</v>
      </c>
      <c r="B33" s="435">
        <v>2200</v>
      </c>
      <c r="C33" s="328">
        <v>310220</v>
      </c>
      <c r="D33" s="337" t="s">
        <v>2030</v>
      </c>
      <c r="E33" s="435">
        <v>2200</v>
      </c>
      <c r="F33" s="356" t="str">
        <f t="shared" si="0"/>
        <v>2200.310220.97</v>
      </c>
      <c r="G33" s="245" t="s">
        <v>2117</v>
      </c>
      <c r="H33" s="328">
        <v>135</v>
      </c>
      <c r="I33" s="345" t="s">
        <v>771</v>
      </c>
      <c r="J33" s="345" t="s">
        <v>770</v>
      </c>
      <c r="K33" s="346" t="s">
        <v>793</v>
      </c>
      <c r="L33" s="345" t="s">
        <v>794</v>
      </c>
      <c r="M33" s="197" t="s">
        <v>795</v>
      </c>
      <c r="N33" s="440"/>
      <c r="O33" s="440"/>
      <c r="P33" s="440"/>
      <c r="Q33" s="440"/>
      <c r="R33" s="440"/>
      <c r="S33" s="436"/>
    </row>
    <row r="34" spans="1:26" ht="13.5" thickBot="1">
      <c r="A34" s="328">
        <v>136</v>
      </c>
      <c r="B34" s="435">
        <v>2200</v>
      </c>
      <c r="C34" s="328">
        <v>310310</v>
      </c>
      <c r="D34" s="337" t="s">
        <v>2030</v>
      </c>
      <c r="E34" s="435">
        <v>2200</v>
      </c>
      <c r="F34" s="356" t="str">
        <f t="shared" si="0"/>
        <v>2200.310310.97</v>
      </c>
      <c r="G34" s="245" t="s">
        <v>677</v>
      </c>
      <c r="H34" s="328">
        <v>136</v>
      </c>
      <c r="I34" s="345" t="s">
        <v>771</v>
      </c>
      <c r="J34" s="345" t="s">
        <v>770</v>
      </c>
      <c r="K34" s="346" t="s">
        <v>793</v>
      </c>
      <c r="L34" s="345" t="s">
        <v>794</v>
      </c>
      <c r="M34" s="197" t="s">
        <v>795</v>
      </c>
      <c r="N34" s="440"/>
      <c r="O34" s="440"/>
      <c r="P34" s="440"/>
      <c r="Q34" s="440"/>
      <c r="R34" s="440"/>
      <c r="S34" s="436"/>
    </row>
    <row r="35" spans="1:26" ht="13.5" thickBot="1">
      <c r="A35" s="328">
        <v>115</v>
      </c>
      <c r="B35" s="435">
        <v>2200</v>
      </c>
      <c r="C35" s="328">
        <v>310225</v>
      </c>
      <c r="D35" s="337" t="s">
        <v>2030</v>
      </c>
      <c r="E35" s="435">
        <v>2200</v>
      </c>
      <c r="F35" s="356" t="str">
        <f t="shared" si="0"/>
        <v>2200.310225.97</v>
      </c>
      <c r="G35" s="352" t="s">
        <v>2118</v>
      </c>
      <c r="H35" s="328">
        <v>115</v>
      </c>
      <c r="I35" s="353" t="s">
        <v>771</v>
      </c>
      <c r="J35" s="353" t="s">
        <v>770</v>
      </c>
      <c r="K35" s="354" t="s">
        <v>793</v>
      </c>
      <c r="L35" s="353" t="s">
        <v>794</v>
      </c>
      <c r="M35" s="439" t="s">
        <v>795</v>
      </c>
      <c r="N35" s="440" t="s">
        <v>1952</v>
      </c>
      <c r="O35" s="440" t="s">
        <v>770</v>
      </c>
      <c r="P35" s="440" t="s">
        <v>804</v>
      </c>
      <c r="Q35" s="440" t="s">
        <v>834</v>
      </c>
      <c r="R35" s="440" t="s">
        <v>776</v>
      </c>
      <c r="S35" s="436"/>
    </row>
    <row r="36" spans="1:26">
      <c r="A36" s="328">
        <v>150</v>
      </c>
      <c r="B36" s="435">
        <v>2205</v>
      </c>
      <c r="C36" s="328">
        <v>311045</v>
      </c>
      <c r="D36" s="337" t="s">
        <v>2030</v>
      </c>
      <c r="E36" s="435">
        <v>2205</v>
      </c>
      <c r="F36" s="356" t="str">
        <f t="shared" si="0"/>
        <v>2205.311045.97</v>
      </c>
      <c r="G36" s="336" t="s">
        <v>39</v>
      </c>
      <c r="H36" s="328">
        <v>150</v>
      </c>
      <c r="I36" s="337" t="s">
        <v>859</v>
      </c>
      <c r="J36" s="337" t="s">
        <v>770</v>
      </c>
      <c r="K36" s="338" t="s">
        <v>793</v>
      </c>
      <c r="L36" s="337" t="s">
        <v>794</v>
      </c>
      <c r="M36" s="162" t="s">
        <v>795</v>
      </c>
      <c r="N36" s="429" t="s">
        <v>2119</v>
      </c>
      <c r="O36" s="429" t="s">
        <v>770</v>
      </c>
      <c r="P36" s="429" t="s">
        <v>770</v>
      </c>
      <c r="Q36" s="429" t="s">
        <v>814</v>
      </c>
      <c r="R36" s="429" t="s">
        <v>776</v>
      </c>
      <c r="S36" s="436"/>
      <c r="Z36" s="432">
        <v>1</v>
      </c>
    </row>
    <row r="37" spans="1:26">
      <c r="A37" s="328">
        <v>151</v>
      </c>
      <c r="B37" s="435">
        <v>2205</v>
      </c>
      <c r="C37" s="328">
        <v>311050</v>
      </c>
      <c r="D37" s="337" t="s">
        <v>2030</v>
      </c>
      <c r="E37" s="435">
        <v>2205</v>
      </c>
      <c r="F37" s="356" t="str">
        <f t="shared" si="0"/>
        <v>2205.311050.97</v>
      </c>
      <c r="G37" s="336" t="s">
        <v>40</v>
      </c>
      <c r="H37" s="328">
        <v>151</v>
      </c>
      <c r="I37" s="337" t="s">
        <v>859</v>
      </c>
      <c r="J37" s="337" t="s">
        <v>770</v>
      </c>
      <c r="K37" s="338" t="s">
        <v>793</v>
      </c>
      <c r="L37" s="337" t="s">
        <v>794</v>
      </c>
      <c r="M37" s="162" t="s">
        <v>795</v>
      </c>
      <c r="N37" s="429" t="s">
        <v>2120</v>
      </c>
      <c r="O37" s="429" t="s">
        <v>770</v>
      </c>
      <c r="P37" s="429" t="s">
        <v>794</v>
      </c>
      <c r="Q37" s="429" t="s">
        <v>868</v>
      </c>
      <c r="R37" s="429" t="s">
        <v>776</v>
      </c>
      <c r="S37" s="436"/>
    </row>
    <row r="38" spans="1:26" ht="13.5" thickBot="1">
      <c r="A38" s="328">
        <v>152</v>
      </c>
      <c r="B38" s="435">
        <v>2205</v>
      </c>
      <c r="C38" s="328">
        <v>311040</v>
      </c>
      <c r="D38" s="353" t="s">
        <v>798</v>
      </c>
      <c r="E38" s="435">
        <v>2205</v>
      </c>
      <c r="F38" s="438" t="str">
        <f t="shared" si="0"/>
        <v>2205.311040.10</v>
      </c>
      <c r="G38" s="352" t="s">
        <v>41</v>
      </c>
      <c r="H38" s="328">
        <v>152</v>
      </c>
      <c r="I38" s="353" t="s">
        <v>859</v>
      </c>
      <c r="J38" s="353" t="s">
        <v>770</v>
      </c>
      <c r="K38" s="354" t="s">
        <v>793</v>
      </c>
      <c r="L38" s="353" t="s">
        <v>794</v>
      </c>
      <c r="M38" s="439" t="s">
        <v>795</v>
      </c>
      <c r="N38" s="440" t="s">
        <v>2121</v>
      </c>
      <c r="O38" s="440" t="s">
        <v>770</v>
      </c>
      <c r="P38" s="440" t="s">
        <v>794</v>
      </c>
      <c r="Q38" s="440" t="s">
        <v>814</v>
      </c>
      <c r="R38" s="440" t="s">
        <v>776</v>
      </c>
      <c r="S38" s="436"/>
    </row>
    <row r="39" spans="1:26" ht="13.5" thickBot="1">
      <c r="A39" s="328">
        <v>170</v>
      </c>
      <c r="B39" s="435">
        <v>2265</v>
      </c>
      <c r="C39" s="328">
        <v>318000</v>
      </c>
      <c r="D39" s="443" t="s">
        <v>798</v>
      </c>
      <c r="E39" s="435">
        <v>2265</v>
      </c>
      <c r="F39" s="444" t="str">
        <f t="shared" si="0"/>
        <v>2265.318000.10</v>
      </c>
      <c r="G39" s="445" t="s">
        <v>1381</v>
      </c>
      <c r="H39" s="328">
        <v>170</v>
      </c>
      <c r="I39" s="443" t="s">
        <v>767</v>
      </c>
      <c r="J39" s="443" t="s">
        <v>794</v>
      </c>
      <c r="K39" s="446" t="s">
        <v>793</v>
      </c>
      <c r="L39" s="443" t="s">
        <v>804</v>
      </c>
      <c r="M39" s="447" t="s">
        <v>1305</v>
      </c>
      <c r="N39" s="440" t="s">
        <v>2122</v>
      </c>
      <c r="O39" s="440" t="s">
        <v>772</v>
      </c>
      <c r="P39" s="440" t="s">
        <v>794</v>
      </c>
      <c r="Q39" s="440" t="s">
        <v>1179</v>
      </c>
      <c r="R39" s="440" t="s">
        <v>876</v>
      </c>
      <c r="S39" s="436"/>
    </row>
    <row r="40" spans="1:26">
      <c r="A40" s="328">
        <v>180</v>
      </c>
      <c r="B40" s="435">
        <v>2100</v>
      </c>
      <c r="C40" s="328">
        <v>320003</v>
      </c>
      <c r="D40" s="337" t="s">
        <v>806</v>
      </c>
      <c r="E40" s="435">
        <v>2100</v>
      </c>
      <c r="F40" s="356" t="str">
        <f t="shared" si="0"/>
        <v>2100.320003.15</v>
      </c>
      <c r="G40" s="336" t="s">
        <v>43</v>
      </c>
      <c r="H40" s="328">
        <v>180</v>
      </c>
      <c r="I40" s="337" t="s">
        <v>875</v>
      </c>
      <c r="J40" s="337" t="s">
        <v>794</v>
      </c>
      <c r="K40" s="338" t="s">
        <v>873</v>
      </c>
      <c r="L40" s="337" t="s">
        <v>804</v>
      </c>
      <c r="M40" s="162" t="s">
        <v>874</v>
      </c>
      <c r="N40" s="429" t="s">
        <v>2123</v>
      </c>
      <c r="O40" s="429" t="s">
        <v>772</v>
      </c>
      <c r="P40" s="429" t="s">
        <v>772</v>
      </c>
      <c r="Q40" s="429" t="s">
        <v>877</v>
      </c>
      <c r="R40" s="429" t="s">
        <v>876</v>
      </c>
      <c r="S40" s="436"/>
    </row>
    <row r="41" spans="1:26">
      <c r="A41" s="328">
        <v>181</v>
      </c>
      <c r="B41" s="435">
        <v>2100</v>
      </c>
      <c r="C41" s="328">
        <v>320233</v>
      </c>
      <c r="D41" s="337" t="s">
        <v>2030</v>
      </c>
      <c r="E41" s="435">
        <v>2100</v>
      </c>
      <c r="F41" s="356" t="str">
        <f t="shared" si="0"/>
        <v>2100.320233.97</v>
      </c>
      <c r="G41" s="336" t="s">
        <v>44</v>
      </c>
      <c r="H41" s="328">
        <v>181</v>
      </c>
      <c r="I41" s="337" t="s">
        <v>875</v>
      </c>
      <c r="J41" s="337" t="s">
        <v>794</v>
      </c>
      <c r="K41" s="338" t="s">
        <v>873</v>
      </c>
      <c r="L41" s="337" t="s">
        <v>804</v>
      </c>
      <c r="M41" s="162" t="s">
        <v>874</v>
      </c>
      <c r="N41" s="429" t="s">
        <v>1595</v>
      </c>
      <c r="O41" s="429" t="s">
        <v>772</v>
      </c>
      <c r="P41" s="429" t="s">
        <v>804</v>
      </c>
      <c r="Q41" s="429" t="s">
        <v>885</v>
      </c>
      <c r="R41" s="429" t="s">
        <v>876</v>
      </c>
      <c r="S41" s="436"/>
    </row>
    <row r="42" spans="1:26">
      <c r="A42" s="328">
        <v>182</v>
      </c>
      <c r="B42" s="435">
        <v>2100</v>
      </c>
      <c r="C42" s="328">
        <v>320234</v>
      </c>
      <c r="D42" s="337" t="s">
        <v>2030</v>
      </c>
      <c r="E42" s="435">
        <v>2100</v>
      </c>
      <c r="F42" s="356" t="str">
        <f t="shared" si="0"/>
        <v>2100.320234.97</v>
      </c>
      <c r="G42" s="336" t="s">
        <v>2124</v>
      </c>
      <c r="H42" s="328">
        <v>182</v>
      </c>
      <c r="I42" s="337" t="s">
        <v>875</v>
      </c>
      <c r="J42" s="337" t="s">
        <v>794</v>
      </c>
      <c r="K42" s="338" t="s">
        <v>873</v>
      </c>
      <c r="L42" s="337" t="s">
        <v>804</v>
      </c>
      <c r="M42" s="162" t="s">
        <v>874</v>
      </c>
      <c r="N42" s="429" t="s">
        <v>772</v>
      </c>
      <c r="O42" s="429" t="s">
        <v>772</v>
      </c>
      <c r="P42" s="429" t="s">
        <v>794</v>
      </c>
      <c r="Q42" s="429" t="s">
        <v>772</v>
      </c>
      <c r="R42" s="429" t="s">
        <v>876</v>
      </c>
      <c r="S42" s="436"/>
    </row>
    <row r="43" spans="1:26">
      <c r="A43" s="328">
        <v>183</v>
      </c>
      <c r="B43" s="435">
        <v>2100</v>
      </c>
      <c r="C43" s="328">
        <v>320235</v>
      </c>
      <c r="D43" s="337" t="s">
        <v>2030</v>
      </c>
      <c r="E43" s="435">
        <v>2100</v>
      </c>
      <c r="F43" s="356" t="str">
        <f t="shared" si="0"/>
        <v>2100.320235.97</v>
      </c>
      <c r="G43" s="336" t="s">
        <v>46</v>
      </c>
      <c r="H43" s="328">
        <v>183</v>
      </c>
      <c r="I43" s="337" t="s">
        <v>875</v>
      </c>
      <c r="J43" s="337" t="s">
        <v>794</v>
      </c>
      <c r="K43" s="338" t="s">
        <v>873</v>
      </c>
      <c r="L43" s="337" t="s">
        <v>804</v>
      </c>
      <c r="M43" s="162" t="s">
        <v>874</v>
      </c>
      <c r="N43" s="429" t="s">
        <v>772</v>
      </c>
      <c r="O43" s="429" t="s">
        <v>772</v>
      </c>
      <c r="P43" s="429" t="s">
        <v>770</v>
      </c>
      <c r="Q43" s="429" t="s">
        <v>772</v>
      </c>
      <c r="R43" s="429" t="s">
        <v>876</v>
      </c>
      <c r="S43" s="436"/>
    </row>
    <row r="44" spans="1:26">
      <c r="A44" s="328">
        <v>187</v>
      </c>
      <c r="B44" s="435">
        <v>2100</v>
      </c>
      <c r="C44" s="328">
        <v>320236</v>
      </c>
      <c r="D44" s="337" t="s">
        <v>2030</v>
      </c>
      <c r="E44" s="435">
        <v>2100</v>
      </c>
      <c r="F44" s="356" t="str">
        <f t="shared" si="0"/>
        <v>2100.320236.97</v>
      </c>
      <c r="G44" s="336" t="s">
        <v>2125</v>
      </c>
      <c r="H44" s="328">
        <v>187</v>
      </c>
      <c r="I44" s="337" t="s">
        <v>875</v>
      </c>
      <c r="J44" s="337" t="s">
        <v>794</v>
      </c>
      <c r="K44" s="338" t="s">
        <v>873</v>
      </c>
      <c r="L44" s="337" t="s">
        <v>804</v>
      </c>
      <c r="M44" s="162" t="s">
        <v>874</v>
      </c>
      <c r="N44" s="429" t="s">
        <v>935</v>
      </c>
      <c r="O44" s="429" t="s">
        <v>772</v>
      </c>
      <c r="P44" s="429" t="s">
        <v>794</v>
      </c>
      <c r="Q44" s="429" t="s">
        <v>979</v>
      </c>
      <c r="R44" s="429" t="s">
        <v>876</v>
      </c>
      <c r="S44" s="436"/>
    </row>
    <row r="45" spans="1:26">
      <c r="A45" s="328">
        <v>188</v>
      </c>
      <c r="B45" s="435">
        <v>2100</v>
      </c>
      <c r="C45" s="328">
        <v>320237</v>
      </c>
      <c r="D45" s="337" t="s">
        <v>2030</v>
      </c>
      <c r="E45" s="435">
        <v>2100</v>
      </c>
      <c r="F45" s="356" t="str">
        <f t="shared" si="0"/>
        <v>2100.320237.97</v>
      </c>
      <c r="G45" s="336" t="s">
        <v>48</v>
      </c>
      <c r="H45" s="328">
        <v>188</v>
      </c>
      <c r="I45" s="337" t="s">
        <v>875</v>
      </c>
      <c r="J45" s="337" t="s">
        <v>794</v>
      </c>
      <c r="K45" s="338" t="s">
        <v>873</v>
      </c>
      <c r="L45" s="337" t="s">
        <v>804</v>
      </c>
      <c r="M45" s="162" t="s">
        <v>874</v>
      </c>
      <c r="N45" s="429" t="s">
        <v>2126</v>
      </c>
      <c r="O45" s="429" t="s">
        <v>772</v>
      </c>
      <c r="P45" s="429" t="s">
        <v>794</v>
      </c>
      <c r="Q45" s="429" t="s">
        <v>914</v>
      </c>
      <c r="R45" s="429" t="s">
        <v>876</v>
      </c>
      <c r="S45" s="436"/>
    </row>
    <row r="46" spans="1:26">
      <c r="A46" s="328">
        <v>189</v>
      </c>
      <c r="B46" s="435">
        <v>2100</v>
      </c>
      <c r="C46" s="328">
        <v>320203</v>
      </c>
      <c r="D46" s="337" t="s">
        <v>806</v>
      </c>
      <c r="E46" s="435">
        <v>2100</v>
      </c>
      <c r="F46" s="356" t="str">
        <f t="shared" si="0"/>
        <v>2100.320203.15</v>
      </c>
      <c r="G46" s="333" t="s">
        <v>2127</v>
      </c>
      <c r="H46" s="328">
        <v>189</v>
      </c>
      <c r="I46" s="337" t="s">
        <v>875</v>
      </c>
      <c r="J46" s="337" t="s">
        <v>794</v>
      </c>
      <c r="K46" s="338" t="s">
        <v>873</v>
      </c>
      <c r="L46" s="337" t="s">
        <v>804</v>
      </c>
      <c r="M46" s="162" t="s">
        <v>874</v>
      </c>
      <c r="N46" s="429" t="s">
        <v>2126</v>
      </c>
      <c r="O46" s="429" t="s">
        <v>772</v>
      </c>
      <c r="P46" s="429" t="s">
        <v>794</v>
      </c>
      <c r="Q46" s="429" t="s">
        <v>914</v>
      </c>
      <c r="R46" s="429" t="s">
        <v>876</v>
      </c>
      <c r="S46" s="436"/>
    </row>
    <row r="47" spans="1:26">
      <c r="A47" s="328">
        <v>191</v>
      </c>
      <c r="B47" s="435">
        <v>2100</v>
      </c>
      <c r="C47" s="328">
        <v>320238</v>
      </c>
      <c r="D47" s="337" t="s">
        <v>2030</v>
      </c>
      <c r="E47" s="435">
        <v>2100</v>
      </c>
      <c r="F47" s="356" t="str">
        <f t="shared" si="0"/>
        <v>2100.320238.97</v>
      </c>
      <c r="G47" s="336" t="s">
        <v>51</v>
      </c>
      <c r="H47" s="328">
        <v>191</v>
      </c>
      <c r="I47" s="337" t="s">
        <v>875</v>
      </c>
      <c r="J47" s="337" t="s">
        <v>794</v>
      </c>
      <c r="K47" s="338" t="s">
        <v>873</v>
      </c>
      <c r="L47" s="337" t="s">
        <v>804</v>
      </c>
      <c r="M47" s="162" t="s">
        <v>874</v>
      </c>
      <c r="N47" s="429"/>
      <c r="O47" s="429"/>
      <c r="P47" s="429"/>
      <c r="Q47" s="429"/>
      <c r="R47" s="429"/>
      <c r="S47" s="436"/>
    </row>
    <row r="48" spans="1:26">
      <c r="A48" s="328">
        <v>193</v>
      </c>
      <c r="B48" s="435">
        <v>2100</v>
      </c>
      <c r="C48" s="328">
        <v>320215</v>
      </c>
      <c r="D48" s="337" t="s">
        <v>2030</v>
      </c>
      <c r="E48" s="435">
        <v>2100</v>
      </c>
      <c r="F48" s="356" t="str">
        <f t="shared" si="0"/>
        <v>2100.320215.97</v>
      </c>
      <c r="G48" s="336" t="s">
        <v>53</v>
      </c>
      <c r="H48" s="328">
        <v>193</v>
      </c>
      <c r="I48" s="337" t="s">
        <v>875</v>
      </c>
      <c r="J48" s="337" t="s">
        <v>794</v>
      </c>
      <c r="K48" s="338" t="s">
        <v>873</v>
      </c>
      <c r="L48" s="337" t="s">
        <v>804</v>
      </c>
      <c r="M48" s="162" t="s">
        <v>874</v>
      </c>
      <c r="N48" s="429"/>
      <c r="O48" s="429"/>
      <c r="P48" s="429"/>
      <c r="Q48" s="429"/>
      <c r="R48" s="429"/>
      <c r="S48" s="436"/>
    </row>
    <row r="49" spans="1:23" s="333" customFormat="1" ht="13.5" thickBot="1">
      <c r="A49" s="328">
        <v>195</v>
      </c>
      <c r="B49" s="435">
        <v>2100</v>
      </c>
      <c r="C49" s="328">
        <v>320210</v>
      </c>
      <c r="D49" s="345" t="s">
        <v>798</v>
      </c>
      <c r="E49" s="435">
        <v>2100</v>
      </c>
      <c r="F49" s="448" t="str">
        <f t="shared" si="0"/>
        <v>2100.320210.10</v>
      </c>
      <c r="G49" s="245" t="s">
        <v>681</v>
      </c>
      <c r="H49" s="328">
        <v>195</v>
      </c>
      <c r="I49" s="345" t="s">
        <v>875</v>
      </c>
      <c r="J49" s="345" t="s">
        <v>794</v>
      </c>
      <c r="K49" s="346" t="s">
        <v>873</v>
      </c>
      <c r="L49" s="345" t="s">
        <v>804</v>
      </c>
      <c r="M49" s="346" t="s">
        <v>874</v>
      </c>
      <c r="N49" s="353" t="s">
        <v>2128</v>
      </c>
      <c r="O49" s="353" t="s">
        <v>772</v>
      </c>
      <c r="P49" s="353" t="s">
        <v>794</v>
      </c>
      <c r="Q49" s="353" t="s">
        <v>891</v>
      </c>
      <c r="R49" s="353" t="s">
        <v>876</v>
      </c>
      <c r="S49" s="336"/>
      <c r="V49" s="449"/>
      <c r="W49" s="450"/>
    </row>
    <row r="50" spans="1:23" s="333" customFormat="1" ht="13.5" thickBot="1">
      <c r="A50" s="328">
        <v>196</v>
      </c>
      <c r="B50" s="435">
        <v>2100</v>
      </c>
      <c r="C50" s="328">
        <v>320212</v>
      </c>
      <c r="D50" s="337" t="s">
        <v>798</v>
      </c>
      <c r="E50" s="435">
        <v>2100</v>
      </c>
      <c r="F50" s="356" t="str">
        <f t="shared" si="0"/>
        <v>2100.320212.10</v>
      </c>
      <c r="G50" s="245" t="s">
        <v>692</v>
      </c>
      <c r="H50" s="328">
        <v>196</v>
      </c>
      <c r="I50" s="345" t="s">
        <v>875</v>
      </c>
      <c r="J50" s="345" t="s">
        <v>794</v>
      </c>
      <c r="K50" s="346" t="s">
        <v>873</v>
      </c>
      <c r="L50" s="345" t="s">
        <v>804</v>
      </c>
      <c r="M50" s="346" t="s">
        <v>874</v>
      </c>
      <c r="N50" s="353" t="s">
        <v>2128</v>
      </c>
      <c r="O50" s="353" t="s">
        <v>772</v>
      </c>
      <c r="P50" s="353" t="s">
        <v>794</v>
      </c>
      <c r="Q50" s="353" t="s">
        <v>891</v>
      </c>
      <c r="R50" s="353" t="s">
        <v>876</v>
      </c>
      <c r="S50" s="336"/>
      <c r="V50" s="449"/>
      <c r="W50" s="450"/>
    </row>
    <row r="51" spans="1:23" s="333" customFormat="1" ht="13.5" thickBot="1">
      <c r="A51" s="328">
        <v>197</v>
      </c>
      <c r="B51" s="435">
        <v>2100</v>
      </c>
      <c r="C51" s="328">
        <v>320212</v>
      </c>
      <c r="D51" s="337" t="s">
        <v>798</v>
      </c>
      <c r="E51" s="435">
        <v>2100</v>
      </c>
      <c r="F51" s="356" t="str">
        <f t="shared" si="0"/>
        <v>2100.320212.10</v>
      </c>
      <c r="G51" s="245" t="s">
        <v>1170</v>
      </c>
      <c r="H51" s="328">
        <v>197</v>
      </c>
      <c r="I51" s="345" t="s">
        <v>875</v>
      </c>
      <c r="J51" s="345" t="s">
        <v>794</v>
      </c>
      <c r="K51" s="346" t="s">
        <v>873</v>
      </c>
      <c r="L51" s="345" t="s">
        <v>804</v>
      </c>
      <c r="M51" s="346" t="s">
        <v>874</v>
      </c>
      <c r="N51" s="353" t="s">
        <v>2128</v>
      </c>
      <c r="O51" s="353" t="s">
        <v>772</v>
      </c>
      <c r="P51" s="353" t="s">
        <v>794</v>
      </c>
      <c r="Q51" s="353" t="s">
        <v>891</v>
      </c>
      <c r="R51" s="353" t="s">
        <v>876</v>
      </c>
      <c r="S51" s="336"/>
      <c r="V51" s="449"/>
      <c r="W51" s="450"/>
    </row>
    <row r="52" spans="1:23" s="333" customFormat="1" ht="13.5" thickBot="1">
      <c r="A52" s="328">
        <v>198</v>
      </c>
      <c r="B52" s="435">
        <v>2100</v>
      </c>
      <c r="C52" s="328">
        <v>320213</v>
      </c>
      <c r="D52" s="345" t="s">
        <v>798</v>
      </c>
      <c r="E52" s="435">
        <v>2100</v>
      </c>
      <c r="F52" s="448" t="str">
        <f t="shared" si="0"/>
        <v>2100.320213.10</v>
      </c>
      <c r="G52" s="245" t="s">
        <v>1171</v>
      </c>
      <c r="H52" s="328">
        <v>198</v>
      </c>
      <c r="I52" s="345" t="s">
        <v>875</v>
      </c>
      <c r="J52" s="345" t="s">
        <v>794</v>
      </c>
      <c r="K52" s="346" t="s">
        <v>873</v>
      </c>
      <c r="L52" s="345" t="s">
        <v>804</v>
      </c>
      <c r="M52" s="346" t="s">
        <v>874</v>
      </c>
      <c r="N52" s="353" t="s">
        <v>2128</v>
      </c>
      <c r="O52" s="353" t="s">
        <v>772</v>
      </c>
      <c r="P52" s="353" t="s">
        <v>794</v>
      </c>
      <c r="Q52" s="353" t="s">
        <v>891</v>
      </c>
      <c r="R52" s="353" t="s">
        <v>876</v>
      </c>
      <c r="S52" s="336"/>
      <c r="V52" s="449"/>
      <c r="W52" s="450"/>
    </row>
    <row r="53" spans="1:23" s="333" customFormat="1" ht="13.5" thickBot="1">
      <c r="A53" s="328">
        <v>190</v>
      </c>
      <c r="B53" s="435">
        <v>2100</v>
      </c>
      <c r="C53" s="328">
        <v>320225</v>
      </c>
      <c r="D53" s="345" t="s">
        <v>2030</v>
      </c>
      <c r="E53" s="435">
        <v>2100</v>
      </c>
      <c r="F53" s="448" t="str">
        <f t="shared" si="0"/>
        <v>2100.320225.97</v>
      </c>
      <c r="G53" s="245" t="s">
        <v>50</v>
      </c>
      <c r="H53" s="328">
        <v>190</v>
      </c>
      <c r="I53" s="345" t="s">
        <v>875</v>
      </c>
      <c r="J53" s="345" t="s">
        <v>794</v>
      </c>
      <c r="K53" s="346" t="s">
        <v>873</v>
      </c>
      <c r="L53" s="345" t="s">
        <v>804</v>
      </c>
      <c r="M53" s="346" t="s">
        <v>874</v>
      </c>
      <c r="N53" s="353"/>
      <c r="O53" s="353"/>
      <c r="P53" s="353"/>
      <c r="Q53" s="353"/>
      <c r="R53" s="353"/>
      <c r="S53" s="336"/>
      <c r="V53" s="449"/>
      <c r="W53" s="450"/>
    </row>
    <row r="54" spans="1:23" s="333" customFormat="1" ht="13.5" thickBot="1">
      <c r="A54" s="328">
        <v>192</v>
      </c>
      <c r="B54" s="435">
        <v>2100</v>
      </c>
      <c r="C54" s="328">
        <v>320226</v>
      </c>
      <c r="D54" s="345" t="s">
        <v>2030</v>
      </c>
      <c r="E54" s="435">
        <v>2100</v>
      </c>
      <c r="F54" s="448" t="str">
        <f t="shared" si="0"/>
        <v>2100.320226.97</v>
      </c>
      <c r="G54" s="245" t="s">
        <v>52</v>
      </c>
      <c r="H54" s="328">
        <v>192</v>
      </c>
      <c r="I54" s="345" t="s">
        <v>875</v>
      </c>
      <c r="J54" s="345" t="s">
        <v>794</v>
      </c>
      <c r="K54" s="346" t="s">
        <v>873</v>
      </c>
      <c r="L54" s="345" t="s">
        <v>804</v>
      </c>
      <c r="M54" s="346" t="s">
        <v>874</v>
      </c>
      <c r="N54" s="353"/>
      <c r="O54" s="353"/>
      <c r="P54" s="353"/>
      <c r="Q54" s="353"/>
      <c r="R54" s="353"/>
      <c r="S54" s="336"/>
      <c r="V54" s="449"/>
      <c r="W54" s="450"/>
    </row>
    <row r="55" spans="1:23" s="333" customFormat="1" ht="13.5" thickBot="1">
      <c r="A55" s="328">
        <v>186</v>
      </c>
      <c r="B55" s="435">
        <v>2100</v>
      </c>
      <c r="C55" s="328">
        <v>320227</v>
      </c>
      <c r="D55" s="345" t="s">
        <v>2030</v>
      </c>
      <c r="E55" s="435">
        <v>2100</v>
      </c>
      <c r="F55" s="448" t="str">
        <f t="shared" si="0"/>
        <v>2100.320227.97</v>
      </c>
      <c r="G55" s="245" t="s">
        <v>1058</v>
      </c>
      <c r="H55" s="328">
        <v>186</v>
      </c>
      <c r="I55" s="345" t="s">
        <v>875</v>
      </c>
      <c r="J55" s="345" t="s">
        <v>794</v>
      </c>
      <c r="K55" s="346" t="s">
        <v>873</v>
      </c>
      <c r="L55" s="345" t="s">
        <v>804</v>
      </c>
      <c r="M55" s="346" t="s">
        <v>874</v>
      </c>
      <c r="N55" s="353"/>
      <c r="O55" s="353"/>
      <c r="P55" s="353"/>
      <c r="Q55" s="353"/>
      <c r="R55" s="353"/>
      <c r="S55" s="336"/>
      <c r="V55" s="449"/>
      <c r="W55" s="450"/>
    </row>
    <row r="56" spans="1:23" s="333" customFormat="1" ht="13.5" thickBot="1">
      <c r="A56" s="328">
        <v>185</v>
      </c>
      <c r="B56" s="435">
        <v>2100</v>
      </c>
      <c r="C56" s="328">
        <v>320228</v>
      </c>
      <c r="D56" s="451" t="s">
        <v>2030</v>
      </c>
      <c r="E56" s="435">
        <v>2100</v>
      </c>
      <c r="F56" s="452" t="str">
        <f t="shared" si="0"/>
        <v>2100.320228.97</v>
      </c>
      <c r="G56" s="453" t="s">
        <v>2129</v>
      </c>
      <c r="H56" s="328">
        <v>185</v>
      </c>
      <c r="I56" s="451" t="s">
        <v>875</v>
      </c>
      <c r="J56" s="451" t="s">
        <v>794</v>
      </c>
      <c r="K56" s="454" t="s">
        <v>873</v>
      </c>
      <c r="L56" s="451" t="s">
        <v>804</v>
      </c>
      <c r="M56" s="454" t="s">
        <v>874</v>
      </c>
      <c r="N56" s="353" t="s">
        <v>2128</v>
      </c>
      <c r="O56" s="353" t="s">
        <v>772</v>
      </c>
      <c r="P56" s="353" t="s">
        <v>794</v>
      </c>
      <c r="Q56" s="353" t="s">
        <v>891</v>
      </c>
      <c r="R56" s="353" t="s">
        <v>876</v>
      </c>
      <c r="S56" s="336"/>
      <c r="V56" s="449"/>
      <c r="W56" s="450"/>
    </row>
    <row r="57" spans="1:23" ht="13.5" thickBot="1">
      <c r="A57" s="328">
        <v>220</v>
      </c>
      <c r="B57" s="435">
        <v>2105</v>
      </c>
      <c r="C57" s="328">
        <v>321005</v>
      </c>
      <c r="D57" s="353" t="s">
        <v>798</v>
      </c>
      <c r="E57" s="435">
        <v>2105</v>
      </c>
      <c r="F57" s="438" t="str">
        <f t="shared" si="0"/>
        <v>2105.321005.10</v>
      </c>
      <c r="G57" s="352" t="s">
        <v>54</v>
      </c>
      <c r="H57" s="328">
        <v>220</v>
      </c>
      <c r="I57" s="353" t="s">
        <v>1178</v>
      </c>
      <c r="J57" s="353" t="s">
        <v>794</v>
      </c>
      <c r="K57" s="354" t="s">
        <v>873</v>
      </c>
      <c r="L57" s="353" t="s">
        <v>804</v>
      </c>
      <c r="M57" s="439" t="s">
        <v>874</v>
      </c>
      <c r="N57" s="440" t="s">
        <v>2122</v>
      </c>
      <c r="O57" s="440" t="s">
        <v>772</v>
      </c>
      <c r="P57" s="440" t="s">
        <v>794</v>
      </c>
      <c r="Q57" s="440" t="s">
        <v>1179</v>
      </c>
      <c r="R57" s="440" t="s">
        <v>876</v>
      </c>
      <c r="S57" s="436"/>
    </row>
    <row r="58" spans="1:23">
      <c r="A58" s="328">
        <v>241</v>
      </c>
      <c r="B58" s="435">
        <v>2410</v>
      </c>
      <c r="C58" s="328">
        <v>330020</v>
      </c>
      <c r="D58" s="337" t="s">
        <v>806</v>
      </c>
      <c r="E58" s="435">
        <v>2410</v>
      </c>
      <c r="F58" s="356" t="str">
        <f t="shared" si="0"/>
        <v>2410.330020.15</v>
      </c>
      <c r="G58" s="336" t="s">
        <v>224</v>
      </c>
      <c r="H58" s="328">
        <v>241</v>
      </c>
      <c r="I58" s="337" t="s">
        <v>1185</v>
      </c>
      <c r="J58" s="337" t="s">
        <v>804</v>
      </c>
      <c r="K58" s="338" t="s">
        <v>1183</v>
      </c>
      <c r="L58" s="337" t="s">
        <v>768</v>
      </c>
      <c r="M58" s="162" t="s">
        <v>1184</v>
      </c>
      <c r="N58" s="429" t="s">
        <v>2130</v>
      </c>
      <c r="O58" s="429" t="s">
        <v>772</v>
      </c>
      <c r="P58" s="429" t="s">
        <v>794</v>
      </c>
      <c r="Q58" s="429" t="s">
        <v>1187</v>
      </c>
      <c r="R58" s="429" t="s">
        <v>876</v>
      </c>
      <c r="S58" s="436"/>
    </row>
    <row r="59" spans="1:23">
      <c r="A59" s="328">
        <v>242</v>
      </c>
      <c r="B59" s="435">
        <v>2410</v>
      </c>
      <c r="C59" s="328">
        <v>330430</v>
      </c>
      <c r="D59" s="337" t="s">
        <v>2030</v>
      </c>
      <c r="E59" s="435">
        <v>2410</v>
      </c>
      <c r="F59" s="356" t="str">
        <f t="shared" si="0"/>
        <v>2410.330430.97</v>
      </c>
      <c r="G59" s="336" t="s">
        <v>55</v>
      </c>
      <c r="H59" s="328">
        <v>242</v>
      </c>
      <c r="I59" s="337" t="s">
        <v>1185</v>
      </c>
      <c r="J59" s="337" t="s">
        <v>804</v>
      </c>
      <c r="K59" s="338" t="s">
        <v>1183</v>
      </c>
      <c r="L59" s="337" t="s">
        <v>768</v>
      </c>
      <c r="M59" s="162" t="s">
        <v>1184</v>
      </c>
      <c r="N59" s="429" t="s">
        <v>2131</v>
      </c>
      <c r="O59" s="429" t="s">
        <v>772</v>
      </c>
      <c r="P59" s="429" t="s">
        <v>804</v>
      </c>
      <c r="Q59" s="429" t="s">
        <v>1191</v>
      </c>
      <c r="R59" s="429" t="s">
        <v>876</v>
      </c>
      <c r="S59" s="436"/>
    </row>
    <row r="60" spans="1:23">
      <c r="A60" s="328">
        <v>246</v>
      </c>
      <c r="B60" s="435">
        <v>2410</v>
      </c>
      <c r="C60" s="328">
        <v>330040</v>
      </c>
      <c r="D60" s="337" t="s">
        <v>806</v>
      </c>
      <c r="E60" s="435">
        <v>2410</v>
      </c>
      <c r="F60" s="356" t="str">
        <f t="shared" si="0"/>
        <v>2410.330040.15</v>
      </c>
      <c r="G60" s="336" t="s">
        <v>56</v>
      </c>
      <c r="H60" s="328">
        <v>246</v>
      </c>
      <c r="I60" s="337" t="s">
        <v>1185</v>
      </c>
      <c r="J60" s="337" t="s">
        <v>804</v>
      </c>
      <c r="K60" s="338" t="s">
        <v>1183</v>
      </c>
      <c r="L60" s="337" t="s">
        <v>768</v>
      </c>
      <c r="M60" s="162" t="s">
        <v>1184</v>
      </c>
      <c r="N60" s="429" t="s">
        <v>741</v>
      </c>
      <c r="O60" s="429" t="s">
        <v>772</v>
      </c>
      <c r="P60" s="429" t="s">
        <v>794</v>
      </c>
      <c r="Q60" s="429" t="s">
        <v>1196</v>
      </c>
      <c r="R60" s="429" t="s">
        <v>876</v>
      </c>
      <c r="S60" s="436"/>
    </row>
    <row r="61" spans="1:23">
      <c r="A61" s="328">
        <v>248</v>
      </c>
      <c r="B61" s="435">
        <v>2410</v>
      </c>
      <c r="C61" s="328">
        <v>330435</v>
      </c>
      <c r="D61" s="337" t="s">
        <v>2030</v>
      </c>
      <c r="E61" s="435">
        <v>2410</v>
      </c>
      <c r="F61" s="356" t="str">
        <f t="shared" si="0"/>
        <v>2410.330435.97</v>
      </c>
      <c r="G61" s="336" t="s">
        <v>2132</v>
      </c>
      <c r="H61" s="328">
        <v>248</v>
      </c>
      <c r="I61" s="337" t="s">
        <v>1185</v>
      </c>
      <c r="J61" s="337" t="s">
        <v>804</v>
      </c>
      <c r="K61" s="338" t="s">
        <v>1183</v>
      </c>
      <c r="L61" s="337" t="s">
        <v>768</v>
      </c>
      <c r="M61" s="162" t="s">
        <v>1184</v>
      </c>
      <c r="N61" s="429" t="s">
        <v>1694</v>
      </c>
      <c r="O61" s="429" t="s">
        <v>772</v>
      </c>
      <c r="P61" s="429" t="s">
        <v>794</v>
      </c>
      <c r="Q61" s="429" t="s">
        <v>1198</v>
      </c>
      <c r="R61" s="429" t="s">
        <v>876</v>
      </c>
      <c r="S61" s="436"/>
    </row>
    <row r="62" spans="1:23">
      <c r="A62" s="328">
        <v>249</v>
      </c>
      <c r="B62" s="435">
        <v>2410</v>
      </c>
      <c r="C62" s="328">
        <v>330060</v>
      </c>
      <c r="D62" s="337" t="s">
        <v>806</v>
      </c>
      <c r="E62" s="435">
        <v>2410</v>
      </c>
      <c r="F62" s="356" t="str">
        <f t="shared" si="0"/>
        <v>2410.330060.15</v>
      </c>
      <c r="G62" s="336" t="s">
        <v>2133</v>
      </c>
      <c r="H62" s="328">
        <v>249</v>
      </c>
      <c r="I62" s="337" t="s">
        <v>1185</v>
      </c>
      <c r="J62" s="337" t="s">
        <v>804</v>
      </c>
      <c r="K62" s="338" t="s">
        <v>1183</v>
      </c>
      <c r="L62" s="337" t="s">
        <v>768</v>
      </c>
      <c r="M62" s="162" t="s">
        <v>1184</v>
      </c>
      <c r="N62" s="429" t="s">
        <v>2134</v>
      </c>
      <c r="O62" s="429" t="s">
        <v>772</v>
      </c>
      <c r="P62" s="429" t="s">
        <v>794</v>
      </c>
      <c r="Q62" s="429" t="s">
        <v>979</v>
      </c>
      <c r="R62" s="429" t="s">
        <v>876</v>
      </c>
      <c r="S62" s="436"/>
    </row>
    <row r="63" spans="1:23">
      <c r="A63" s="328">
        <v>250</v>
      </c>
      <c r="B63" s="435">
        <v>2410</v>
      </c>
      <c r="C63" s="328">
        <v>330070</v>
      </c>
      <c r="D63" s="337" t="s">
        <v>806</v>
      </c>
      <c r="E63" s="435">
        <v>2410</v>
      </c>
      <c r="F63" s="356" t="str">
        <f t="shared" si="0"/>
        <v>2410.330070.15</v>
      </c>
      <c r="G63" s="336" t="s">
        <v>59</v>
      </c>
      <c r="H63" s="328">
        <v>250</v>
      </c>
      <c r="I63" s="337" t="s">
        <v>1185</v>
      </c>
      <c r="J63" s="337" t="s">
        <v>804</v>
      </c>
      <c r="K63" s="338" t="s">
        <v>1183</v>
      </c>
      <c r="L63" s="337" t="s">
        <v>768</v>
      </c>
      <c r="M63" s="162" t="s">
        <v>1184</v>
      </c>
      <c r="N63" s="429" t="s">
        <v>738</v>
      </c>
      <c r="O63" s="429" t="s">
        <v>772</v>
      </c>
      <c r="P63" s="429" t="s">
        <v>770</v>
      </c>
      <c r="Q63" s="429" t="s">
        <v>1187</v>
      </c>
      <c r="R63" s="429" t="s">
        <v>876</v>
      </c>
      <c r="S63" s="436"/>
    </row>
    <row r="64" spans="1:23">
      <c r="A64" s="328">
        <v>251</v>
      </c>
      <c r="B64" s="435">
        <v>2410</v>
      </c>
      <c r="C64" s="328">
        <v>330440</v>
      </c>
      <c r="D64" s="337" t="s">
        <v>2030</v>
      </c>
      <c r="E64" s="435">
        <v>2410</v>
      </c>
      <c r="F64" s="356" t="str">
        <f t="shared" si="0"/>
        <v>2410.330440.97</v>
      </c>
      <c r="G64" s="336" t="s">
        <v>60</v>
      </c>
      <c r="H64" s="328">
        <v>251</v>
      </c>
      <c r="I64" s="337" t="s">
        <v>1185</v>
      </c>
      <c r="J64" s="337" t="s">
        <v>804</v>
      </c>
      <c r="K64" s="338" t="s">
        <v>1183</v>
      </c>
      <c r="L64" s="337" t="s">
        <v>768</v>
      </c>
      <c r="M64" s="162" t="s">
        <v>1184</v>
      </c>
      <c r="N64" s="429" t="s">
        <v>734</v>
      </c>
      <c r="O64" s="429" t="s">
        <v>772</v>
      </c>
      <c r="P64" s="429" t="s">
        <v>770</v>
      </c>
      <c r="Q64" s="429" t="s">
        <v>814</v>
      </c>
      <c r="R64" s="429" t="s">
        <v>876</v>
      </c>
      <c r="S64" s="436"/>
    </row>
    <row r="65" spans="1:23">
      <c r="A65" s="328">
        <v>252</v>
      </c>
      <c r="B65" s="435">
        <v>2410</v>
      </c>
      <c r="C65" s="328">
        <v>330445</v>
      </c>
      <c r="D65" s="337" t="s">
        <v>2030</v>
      </c>
      <c r="E65" s="435">
        <v>2410</v>
      </c>
      <c r="F65" s="356" t="str">
        <f t="shared" si="0"/>
        <v>2410.330445.97</v>
      </c>
      <c r="G65" s="336" t="s">
        <v>61</v>
      </c>
      <c r="H65" s="328">
        <v>252</v>
      </c>
      <c r="I65" s="337" t="s">
        <v>1185</v>
      </c>
      <c r="J65" s="337" t="s">
        <v>804</v>
      </c>
      <c r="K65" s="338" t="s">
        <v>1183</v>
      </c>
      <c r="L65" s="337" t="s">
        <v>768</v>
      </c>
      <c r="M65" s="162" t="s">
        <v>1184</v>
      </c>
      <c r="N65" s="429" t="s">
        <v>772</v>
      </c>
      <c r="O65" s="429" t="s">
        <v>772</v>
      </c>
      <c r="P65" s="429" t="s">
        <v>770</v>
      </c>
      <c r="Q65" s="429" t="s">
        <v>772</v>
      </c>
      <c r="R65" s="429" t="s">
        <v>876</v>
      </c>
      <c r="S65" s="436"/>
      <c r="V65" s="432"/>
      <c r="W65" s="432"/>
    </row>
    <row r="66" spans="1:23">
      <c r="A66" s="328">
        <v>255</v>
      </c>
      <c r="B66" s="435">
        <v>2410</v>
      </c>
      <c r="C66" s="328">
        <v>330450</v>
      </c>
      <c r="D66" s="337" t="s">
        <v>2030</v>
      </c>
      <c r="E66" s="435">
        <v>2410</v>
      </c>
      <c r="F66" s="356" t="str">
        <f t="shared" si="0"/>
        <v>2410.330450.97</v>
      </c>
      <c r="G66" s="336" t="s">
        <v>63</v>
      </c>
      <c r="H66" s="328">
        <v>255</v>
      </c>
      <c r="I66" s="337" t="s">
        <v>1185</v>
      </c>
      <c r="J66" s="337" t="s">
        <v>804</v>
      </c>
      <c r="K66" s="338" t="s">
        <v>1183</v>
      </c>
      <c r="L66" s="337" t="s">
        <v>768</v>
      </c>
      <c r="M66" s="162" t="s">
        <v>1184</v>
      </c>
      <c r="N66" s="429" t="s">
        <v>2135</v>
      </c>
      <c r="O66" s="429" t="s">
        <v>772</v>
      </c>
      <c r="P66" s="429" t="s">
        <v>770</v>
      </c>
      <c r="Q66" s="429" t="s">
        <v>1196</v>
      </c>
      <c r="R66" s="429" t="s">
        <v>876</v>
      </c>
      <c r="S66" s="436"/>
      <c r="V66" s="432"/>
      <c r="W66" s="432"/>
    </row>
    <row r="67" spans="1:23">
      <c r="A67" s="328">
        <v>256</v>
      </c>
      <c r="B67" s="435">
        <v>2410</v>
      </c>
      <c r="C67" s="328">
        <v>330340</v>
      </c>
      <c r="D67" s="337" t="s">
        <v>806</v>
      </c>
      <c r="E67" s="435">
        <v>2410</v>
      </c>
      <c r="F67" s="356" t="str">
        <f t="shared" si="0"/>
        <v>2410.330340.15</v>
      </c>
      <c r="G67" s="336" t="s">
        <v>2136</v>
      </c>
      <c r="H67" s="328">
        <v>256</v>
      </c>
      <c r="I67" s="337" t="s">
        <v>1185</v>
      </c>
      <c r="J67" s="337" t="s">
        <v>804</v>
      </c>
      <c r="K67" s="338" t="s">
        <v>1183</v>
      </c>
      <c r="L67" s="337" t="s">
        <v>768</v>
      </c>
      <c r="M67" s="162" t="s">
        <v>1184</v>
      </c>
      <c r="N67" s="429" t="s">
        <v>2137</v>
      </c>
      <c r="O67" s="429" t="s">
        <v>772</v>
      </c>
      <c r="P67" s="429" t="s">
        <v>794</v>
      </c>
      <c r="Q67" s="429" t="s">
        <v>1268</v>
      </c>
      <c r="R67" s="429" t="s">
        <v>876</v>
      </c>
      <c r="S67" s="436"/>
      <c r="V67" s="432"/>
      <c r="W67" s="432"/>
    </row>
    <row r="68" spans="1:23">
      <c r="A68" s="328">
        <v>259</v>
      </c>
      <c r="B68" s="435">
        <v>2410</v>
      </c>
      <c r="C68" s="328">
        <v>330455</v>
      </c>
      <c r="D68" s="337" t="s">
        <v>2030</v>
      </c>
      <c r="E68" s="435">
        <v>2410</v>
      </c>
      <c r="F68" s="356" t="str">
        <f t="shared" ref="F68:F131" si="1">B68&amp;"."&amp;C68&amp;"."&amp;D68</f>
        <v>2410.330455.97</v>
      </c>
      <c r="G68" s="336" t="s">
        <v>66</v>
      </c>
      <c r="H68" s="328">
        <v>259</v>
      </c>
      <c r="I68" s="337" t="s">
        <v>1185</v>
      </c>
      <c r="J68" s="337" t="s">
        <v>804</v>
      </c>
      <c r="K68" s="338" t="s">
        <v>1183</v>
      </c>
      <c r="L68" s="337" t="s">
        <v>768</v>
      </c>
      <c r="M68" s="162" t="s">
        <v>1184</v>
      </c>
      <c r="N68" s="429" t="s">
        <v>2138</v>
      </c>
      <c r="O68" s="429" t="s">
        <v>772</v>
      </c>
      <c r="P68" s="429" t="s">
        <v>794</v>
      </c>
      <c r="Q68" s="429" t="s">
        <v>1216</v>
      </c>
      <c r="R68" s="429" t="s">
        <v>876</v>
      </c>
      <c r="S68" s="436"/>
      <c r="V68" s="432"/>
      <c r="W68" s="432"/>
    </row>
    <row r="69" spans="1:23">
      <c r="A69" s="328">
        <v>260</v>
      </c>
      <c r="B69" s="435">
        <v>2410</v>
      </c>
      <c r="C69" s="328">
        <v>330460</v>
      </c>
      <c r="D69" s="337" t="s">
        <v>2030</v>
      </c>
      <c r="E69" s="435">
        <v>2410</v>
      </c>
      <c r="F69" s="356" t="str">
        <f t="shared" si="1"/>
        <v>2410.330460.97</v>
      </c>
      <c r="G69" s="245" t="s">
        <v>2139</v>
      </c>
      <c r="H69" s="328">
        <v>260</v>
      </c>
      <c r="I69" s="345" t="s">
        <v>1185</v>
      </c>
      <c r="J69" s="345" t="s">
        <v>804</v>
      </c>
      <c r="K69" s="346" t="s">
        <v>1183</v>
      </c>
      <c r="L69" s="345" t="s">
        <v>768</v>
      </c>
      <c r="M69" s="197" t="s">
        <v>1184</v>
      </c>
      <c r="N69" s="429" t="s">
        <v>742</v>
      </c>
      <c r="O69" s="429" t="s">
        <v>772</v>
      </c>
      <c r="P69" s="429" t="s">
        <v>794</v>
      </c>
      <c r="Q69" s="429" t="s">
        <v>814</v>
      </c>
      <c r="R69" s="429" t="s">
        <v>876</v>
      </c>
      <c r="S69" s="436"/>
      <c r="V69" s="432"/>
      <c r="W69" s="432"/>
    </row>
    <row r="70" spans="1:23">
      <c r="A70" s="328">
        <v>243</v>
      </c>
      <c r="B70" s="435">
        <v>2410</v>
      </c>
      <c r="C70" s="328">
        <v>330375</v>
      </c>
      <c r="D70" s="337" t="s">
        <v>2030</v>
      </c>
      <c r="E70" s="435">
        <v>2410</v>
      </c>
      <c r="F70" s="356" t="str">
        <f t="shared" si="1"/>
        <v>2410.330375.97</v>
      </c>
      <c r="G70" s="333" t="s">
        <v>1285</v>
      </c>
      <c r="H70" s="328">
        <v>243</v>
      </c>
      <c r="I70" s="345" t="s">
        <v>1185</v>
      </c>
      <c r="J70" s="345" t="s">
        <v>804</v>
      </c>
      <c r="K70" s="346" t="s">
        <v>1183</v>
      </c>
      <c r="L70" s="345" t="s">
        <v>768</v>
      </c>
      <c r="M70" s="197" t="s">
        <v>1184</v>
      </c>
      <c r="N70" s="429" t="s">
        <v>742</v>
      </c>
      <c r="O70" s="429" t="s">
        <v>772</v>
      </c>
      <c r="P70" s="429" t="s">
        <v>794</v>
      </c>
      <c r="Q70" s="429" t="s">
        <v>814</v>
      </c>
      <c r="R70" s="429" t="s">
        <v>876</v>
      </c>
      <c r="S70" s="436"/>
      <c r="V70" s="432"/>
      <c r="W70" s="432"/>
    </row>
    <row r="71" spans="1:23">
      <c r="A71" s="328">
        <v>244</v>
      </c>
      <c r="B71" s="435">
        <v>2410</v>
      </c>
      <c r="C71" s="328">
        <v>330380</v>
      </c>
      <c r="D71" s="337" t="s">
        <v>2030</v>
      </c>
      <c r="E71" s="435">
        <v>2410</v>
      </c>
      <c r="F71" s="356" t="str">
        <f t="shared" si="1"/>
        <v>2410.330380.97</v>
      </c>
      <c r="G71" s="333" t="s">
        <v>1287</v>
      </c>
      <c r="H71" s="328">
        <v>244</v>
      </c>
      <c r="I71" s="345" t="s">
        <v>1185</v>
      </c>
      <c r="J71" s="345" t="s">
        <v>804</v>
      </c>
      <c r="K71" s="346" t="s">
        <v>1183</v>
      </c>
      <c r="L71" s="345" t="s">
        <v>768</v>
      </c>
      <c r="M71" s="197" t="s">
        <v>1184</v>
      </c>
      <c r="N71" s="429" t="s">
        <v>742</v>
      </c>
      <c r="O71" s="429" t="s">
        <v>772</v>
      </c>
      <c r="P71" s="429" t="s">
        <v>794</v>
      </c>
      <c r="Q71" s="429" t="s">
        <v>814</v>
      </c>
      <c r="R71" s="429" t="s">
        <v>876</v>
      </c>
      <c r="S71" s="436"/>
      <c r="V71" s="432"/>
      <c r="W71" s="432"/>
    </row>
    <row r="72" spans="1:23">
      <c r="A72" s="328">
        <v>245</v>
      </c>
      <c r="B72" s="435">
        <v>2410</v>
      </c>
      <c r="C72" s="328">
        <v>330385</v>
      </c>
      <c r="D72" s="345" t="s">
        <v>806</v>
      </c>
      <c r="E72" s="435">
        <v>2410</v>
      </c>
      <c r="F72" s="448" t="str">
        <f t="shared" si="1"/>
        <v>2410.330385.15</v>
      </c>
      <c r="G72" s="333" t="s">
        <v>1289</v>
      </c>
      <c r="H72" s="328">
        <v>245</v>
      </c>
      <c r="I72" s="345" t="s">
        <v>1185</v>
      </c>
      <c r="J72" s="345" t="s">
        <v>804</v>
      </c>
      <c r="K72" s="346" t="s">
        <v>1183</v>
      </c>
      <c r="L72" s="345" t="s">
        <v>768</v>
      </c>
      <c r="M72" s="197" t="s">
        <v>1184</v>
      </c>
      <c r="N72" s="429"/>
      <c r="O72" s="429"/>
      <c r="P72" s="429"/>
      <c r="Q72" s="429"/>
      <c r="R72" s="429"/>
      <c r="S72" s="436"/>
      <c r="V72" s="432"/>
      <c r="W72" s="432"/>
    </row>
    <row r="73" spans="1:23">
      <c r="A73" s="328">
        <v>247</v>
      </c>
      <c r="B73" s="435">
        <v>2410</v>
      </c>
      <c r="C73" s="328">
        <v>330390</v>
      </c>
      <c r="D73" s="337" t="s">
        <v>2030</v>
      </c>
      <c r="E73" s="435">
        <v>2410</v>
      </c>
      <c r="F73" s="356" t="str">
        <f t="shared" si="1"/>
        <v>2410.330390.97</v>
      </c>
      <c r="G73" s="333" t="s">
        <v>1291</v>
      </c>
      <c r="H73" s="328">
        <v>247</v>
      </c>
      <c r="I73" s="345" t="s">
        <v>1185</v>
      </c>
      <c r="J73" s="345" t="s">
        <v>804</v>
      </c>
      <c r="K73" s="346" t="s">
        <v>1183</v>
      </c>
      <c r="L73" s="345" t="s">
        <v>768</v>
      </c>
      <c r="M73" s="197" t="s">
        <v>1184</v>
      </c>
      <c r="N73" s="429" t="s">
        <v>742</v>
      </c>
      <c r="O73" s="429" t="s">
        <v>772</v>
      </c>
      <c r="P73" s="429" t="s">
        <v>794</v>
      </c>
      <c r="Q73" s="429" t="s">
        <v>814</v>
      </c>
      <c r="R73" s="429" t="s">
        <v>876</v>
      </c>
      <c r="S73" s="436"/>
      <c r="V73" s="432"/>
      <c r="W73" s="432"/>
    </row>
    <row r="74" spans="1:23">
      <c r="A74" s="328">
        <v>253</v>
      </c>
      <c r="B74" s="435">
        <v>2410</v>
      </c>
      <c r="C74" s="328">
        <v>330395</v>
      </c>
      <c r="D74" s="337" t="s">
        <v>2030</v>
      </c>
      <c r="E74" s="435">
        <v>2410</v>
      </c>
      <c r="F74" s="356" t="str">
        <f t="shared" si="1"/>
        <v>2410.330395.97</v>
      </c>
      <c r="G74" s="333" t="s">
        <v>1293</v>
      </c>
      <c r="H74" s="328">
        <v>253</v>
      </c>
      <c r="I74" s="345" t="s">
        <v>1185</v>
      </c>
      <c r="J74" s="345" t="s">
        <v>804</v>
      </c>
      <c r="K74" s="346" t="s">
        <v>1183</v>
      </c>
      <c r="L74" s="345" t="s">
        <v>768</v>
      </c>
      <c r="M74" s="197" t="s">
        <v>1184</v>
      </c>
      <c r="N74" s="429"/>
      <c r="O74" s="429"/>
      <c r="P74" s="429"/>
      <c r="Q74" s="429"/>
      <c r="R74" s="429"/>
      <c r="S74" s="436"/>
      <c r="V74" s="432"/>
      <c r="W74" s="432"/>
    </row>
    <row r="75" spans="1:23">
      <c r="A75" s="328">
        <v>257</v>
      </c>
      <c r="B75" s="435">
        <v>2410</v>
      </c>
      <c r="C75" s="328">
        <v>330400</v>
      </c>
      <c r="D75" s="337" t="s">
        <v>2030</v>
      </c>
      <c r="E75" s="435">
        <v>2410</v>
      </c>
      <c r="F75" s="356" t="str">
        <f t="shared" si="1"/>
        <v>2410.330400.97</v>
      </c>
      <c r="G75" s="333" t="s">
        <v>65</v>
      </c>
      <c r="H75" s="328">
        <v>257</v>
      </c>
      <c r="I75" s="345" t="s">
        <v>1185</v>
      </c>
      <c r="J75" s="345" t="s">
        <v>804</v>
      </c>
      <c r="K75" s="346" t="s">
        <v>1183</v>
      </c>
      <c r="L75" s="345" t="s">
        <v>768</v>
      </c>
      <c r="M75" s="197" t="s">
        <v>1184</v>
      </c>
      <c r="N75" s="429"/>
      <c r="O75" s="429"/>
      <c r="P75" s="429"/>
      <c r="Q75" s="429"/>
      <c r="R75" s="429"/>
      <c r="S75" s="436"/>
      <c r="V75" s="432"/>
      <c r="W75" s="432"/>
    </row>
    <row r="76" spans="1:23">
      <c r="A76" s="328">
        <v>258</v>
      </c>
      <c r="B76" s="435">
        <v>2410</v>
      </c>
      <c r="C76" s="328">
        <v>330405</v>
      </c>
      <c r="D76" s="337" t="s">
        <v>2030</v>
      </c>
      <c r="E76" s="435">
        <v>2410</v>
      </c>
      <c r="F76" s="356" t="str">
        <f t="shared" si="1"/>
        <v>2410.330405.97</v>
      </c>
      <c r="G76" s="333" t="s">
        <v>1296</v>
      </c>
      <c r="H76" s="328">
        <v>258</v>
      </c>
      <c r="I76" s="345" t="s">
        <v>1185</v>
      </c>
      <c r="J76" s="345" t="s">
        <v>804</v>
      </c>
      <c r="K76" s="346" t="s">
        <v>1183</v>
      </c>
      <c r="L76" s="345" t="s">
        <v>768</v>
      </c>
      <c r="M76" s="197" t="s">
        <v>1184</v>
      </c>
      <c r="N76" s="429"/>
      <c r="O76" s="429"/>
      <c r="P76" s="429"/>
      <c r="Q76" s="429"/>
      <c r="R76" s="429"/>
      <c r="S76" s="436"/>
      <c r="V76" s="432"/>
      <c r="W76" s="432"/>
    </row>
    <row r="77" spans="1:23">
      <c r="A77" s="328">
        <v>261</v>
      </c>
      <c r="B77" s="435">
        <v>2410</v>
      </c>
      <c r="C77" s="328">
        <v>330410</v>
      </c>
      <c r="D77" s="337" t="s">
        <v>2030</v>
      </c>
      <c r="E77" s="435">
        <v>2410</v>
      </c>
      <c r="F77" s="356" t="str">
        <f t="shared" si="1"/>
        <v>2410.330410.97</v>
      </c>
      <c r="G77" s="369" t="s">
        <v>1298</v>
      </c>
      <c r="H77" s="328">
        <v>261</v>
      </c>
      <c r="I77" s="345" t="s">
        <v>1185</v>
      </c>
      <c r="J77" s="345" t="s">
        <v>804</v>
      </c>
      <c r="K77" s="346" t="s">
        <v>1183</v>
      </c>
      <c r="L77" s="345" t="s">
        <v>768</v>
      </c>
      <c r="M77" s="197" t="s">
        <v>1184</v>
      </c>
      <c r="N77" s="455"/>
      <c r="O77" s="455"/>
      <c r="P77" s="455"/>
      <c r="Q77" s="455"/>
      <c r="R77" s="455"/>
      <c r="S77" s="239"/>
      <c r="V77" s="432"/>
      <c r="W77" s="432"/>
    </row>
    <row r="78" spans="1:23">
      <c r="A78" s="328">
        <v>262</v>
      </c>
      <c r="B78" s="435">
        <v>2410</v>
      </c>
      <c r="C78" s="328">
        <v>330415</v>
      </c>
      <c r="D78" s="345" t="s">
        <v>2030</v>
      </c>
      <c r="E78" s="435">
        <v>2410</v>
      </c>
      <c r="F78" s="448" t="str">
        <f t="shared" si="1"/>
        <v>2410.330415.97</v>
      </c>
      <c r="G78" s="369" t="s">
        <v>2140</v>
      </c>
      <c r="H78" s="328">
        <v>262</v>
      </c>
      <c r="I78" s="345" t="s">
        <v>1185</v>
      </c>
      <c r="J78" s="345" t="s">
        <v>804</v>
      </c>
      <c r="K78" s="346" t="s">
        <v>1183</v>
      </c>
      <c r="L78" s="345" t="s">
        <v>768</v>
      </c>
      <c r="M78" s="197" t="s">
        <v>1184</v>
      </c>
      <c r="N78" s="429"/>
      <c r="O78" s="429"/>
      <c r="P78" s="429"/>
      <c r="Q78" s="429"/>
      <c r="R78" s="429"/>
      <c r="S78" s="436"/>
      <c r="V78" s="432"/>
      <c r="W78" s="432"/>
    </row>
    <row r="79" spans="1:23">
      <c r="A79" s="328">
        <v>240</v>
      </c>
      <c r="B79" s="435">
        <v>2410</v>
      </c>
      <c r="C79" s="328">
        <v>330425</v>
      </c>
      <c r="D79" s="337" t="s">
        <v>2030</v>
      </c>
      <c r="E79" s="435">
        <v>2410</v>
      </c>
      <c r="F79" s="356" t="str">
        <f t="shared" si="1"/>
        <v>2410.330425.97</v>
      </c>
      <c r="G79" s="456" t="s">
        <v>2141</v>
      </c>
      <c r="H79" s="328">
        <v>240</v>
      </c>
      <c r="I79" s="451" t="s">
        <v>1185</v>
      </c>
      <c r="J79" s="451" t="s">
        <v>804</v>
      </c>
      <c r="K79" s="454" t="s">
        <v>1183</v>
      </c>
      <c r="L79" s="451" t="s">
        <v>768</v>
      </c>
      <c r="M79" s="457" t="s">
        <v>1184</v>
      </c>
      <c r="N79" s="429"/>
      <c r="O79" s="429"/>
      <c r="P79" s="429"/>
      <c r="Q79" s="429"/>
      <c r="R79" s="429"/>
      <c r="S79" s="436"/>
      <c r="V79" s="432"/>
      <c r="W79" s="432"/>
    </row>
    <row r="80" spans="1:23">
      <c r="A80" s="328">
        <v>285</v>
      </c>
      <c r="B80" s="435">
        <v>2220</v>
      </c>
      <c r="C80" s="328">
        <v>313045</v>
      </c>
      <c r="D80" s="337" t="s">
        <v>2030</v>
      </c>
      <c r="E80" s="435">
        <v>2220</v>
      </c>
      <c r="F80" s="356" t="str">
        <f t="shared" si="1"/>
        <v>2220.313045.97</v>
      </c>
      <c r="G80" s="336" t="s">
        <v>1321</v>
      </c>
      <c r="H80" s="328">
        <v>285</v>
      </c>
      <c r="I80" s="337" t="s">
        <v>1306</v>
      </c>
      <c r="J80" s="337" t="s">
        <v>770</v>
      </c>
      <c r="K80" s="338" t="s">
        <v>793</v>
      </c>
      <c r="L80" s="337" t="s">
        <v>1209</v>
      </c>
      <c r="M80" s="162" t="s">
        <v>1305</v>
      </c>
      <c r="N80" s="429" t="s">
        <v>1971</v>
      </c>
      <c r="O80" s="429" t="s">
        <v>772</v>
      </c>
      <c r="P80" s="429" t="s">
        <v>794</v>
      </c>
      <c r="Q80" s="429" t="s">
        <v>1310</v>
      </c>
      <c r="R80" s="429" t="s">
        <v>1307</v>
      </c>
      <c r="S80" s="436"/>
      <c r="V80" s="432"/>
      <c r="W80" s="432"/>
    </row>
    <row r="81" spans="1:23">
      <c r="A81" s="328">
        <v>286</v>
      </c>
      <c r="B81" s="435">
        <v>2225</v>
      </c>
      <c r="C81" s="328">
        <v>313015</v>
      </c>
      <c r="D81" s="337" t="s">
        <v>798</v>
      </c>
      <c r="E81" s="435">
        <v>2225</v>
      </c>
      <c r="F81" s="356" t="str">
        <f t="shared" si="1"/>
        <v>2225.313015.10</v>
      </c>
      <c r="G81" s="336" t="s">
        <v>2142</v>
      </c>
      <c r="H81" s="328">
        <v>286</v>
      </c>
      <c r="I81" s="337" t="s">
        <v>1306</v>
      </c>
      <c r="J81" s="337" t="s">
        <v>770</v>
      </c>
      <c r="K81" s="338" t="s">
        <v>793</v>
      </c>
      <c r="L81" s="337" t="s">
        <v>1209</v>
      </c>
      <c r="M81" s="162" t="s">
        <v>1305</v>
      </c>
      <c r="N81" s="429" t="s">
        <v>1971</v>
      </c>
      <c r="O81" s="429" t="s">
        <v>772</v>
      </c>
      <c r="P81" s="429" t="s">
        <v>794</v>
      </c>
      <c r="Q81" s="429" t="s">
        <v>1310</v>
      </c>
      <c r="R81" s="429" t="s">
        <v>1307</v>
      </c>
      <c r="S81" s="436"/>
      <c r="V81" s="432"/>
      <c r="W81" s="432"/>
    </row>
    <row r="82" spans="1:23">
      <c r="A82" s="328">
        <v>287</v>
      </c>
      <c r="B82" s="435">
        <v>2235</v>
      </c>
      <c r="C82" s="328">
        <v>313025</v>
      </c>
      <c r="D82" s="337" t="s">
        <v>798</v>
      </c>
      <c r="E82" s="435">
        <v>2235</v>
      </c>
      <c r="F82" s="356" t="str">
        <f t="shared" si="1"/>
        <v>2235.313025.10</v>
      </c>
      <c r="G82" s="336" t="s">
        <v>69</v>
      </c>
      <c r="H82" s="328">
        <v>287</v>
      </c>
      <c r="I82" s="337" t="s">
        <v>1306</v>
      </c>
      <c r="J82" s="337" t="s">
        <v>770</v>
      </c>
      <c r="K82" s="338" t="s">
        <v>793</v>
      </c>
      <c r="L82" s="337" t="s">
        <v>1209</v>
      </c>
      <c r="M82" s="162" t="s">
        <v>1305</v>
      </c>
      <c r="N82" s="429" t="s">
        <v>2143</v>
      </c>
      <c r="O82" s="429" t="s">
        <v>772</v>
      </c>
      <c r="P82" s="429" t="s">
        <v>794</v>
      </c>
      <c r="Q82" s="429" t="s">
        <v>1313</v>
      </c>
      <c r="R82" s="429" t="s">
        <v>1307</v>
      </c>
      <c r="S82" s="436"/>
      <c r="V82" s="432"/>
      <c r="W82" s="432"/>
    </row>
    <row r="83" spans="1:23" ht="13.5" thickBot="1">
      <c r="A83" s="328">
        <v>288</v>
      </c>
      <c r="B83" s="435">
        <v>2230</v>
      </c>
      <c r="C83" s="328">
        <v>313050</v>
      </c>
      <c r="D83" s="337" t="s">
        <v>2030</v>
      </c>
      <c r="E83" s="435">
        <v>2230</v>
      </c>
      <c r="F83" s="356" t="str">
        <f t="shared" si="1"/>
        <v>2230.313050.97</v>
      </c>
      <c r="G83" s="352" t="s">
        <v>2144</v>
      </c>
      <c r="H83" s="328">
        <v>288</v>
      </c>
      <c r="I83" s="353" t="s">
        <v>1306</v>
      </c>
      <c r="J83" s="353" t="s">
        <v>770</v>
      </c>
      <c r="K83" s="354" t="s">
        <v>793</v>
      </c>
      <c r="L83" s="353" t="s">
        <v>1209</v>
      </c>
      <c r="M83" s="439" t="s">
        <v>1305</v>
      </c>
      <c r="N83" s="440" t="s">
        <v>735</v>
      </c>
      <c r="O83" s="440" t="s">
        <v>772</v>
      </c>
      <c r="P83" s="440" t="s">
        <v>794</v>
      </c>
      <c r="Q83" s="440" t="s">
        <v>1316</v>
      </c>
      <c r="R83" s="440" t="s">
        <v>1307</v>
      </c>
      <c r="S83" s="436"/>
      <c r="V83" s="432"/>
      <c r="W83" s="432"/>
    </row>
    <row r="84" spans="1:23" ht="13.5" thickBot="1">
      <c r="A84" s="328">
        <v>300</v>
      </c>
      <c r="B84" s="435">
        <v>2240</v>
      </c>
      <c r="C84" s="328">
        <v>314005</v>
      </c>
      <c r="D84" s="345" t="s">
        <v>798</v>
      </c>
      <c r="E84" s="435">
        <v>2240</v>
      </c>
      <c r="F84" s="448" t="str">
        <f t="shared" si="1"/>
        <v>2240.314005.10</v>
      </c>
      <c r="G84" s="245" t="s">
        <v>71</v>
      </c>
      <c r="H84" s="328">
        <v>300</v>
      </c>
      <c r="I84" s="345" t="s">
        <v>1324</v>
      </c>
      <c r="J84" s="345" t="s">
        <v>770</v>
      </c>
      <c r="K84" s="346" t="s">
        <v>793</v>
      </c>
      <c r="L84" s="345" t="s">
        <v>1209</v>
      </c>
      <c r="M84" s="197" t="s">
        <v>1305</v>
      </c>
      <c r="N84" s="440" t="s">
        <v>2145</v>
      </c>
      <c r="O84" s="440" t="s">
        <v>772</v>
      </c>
      <c r="P84" s="440" t="s">
        <v>794</v>
      </c>
      <c r="Q84" s="440" t="s">
        <v>1327</v>
      </c>
      <c r="R84" s="440" t="s">
        <v>1307</v>
      </c>
      <c r="S84" s="436"/>
      <c r="V84" s="432"/>
      <c r="W84" s="432"/>
    </row>
    <row r="85" spans="1:23" ht="13.5" thickBot="1">
      <c r="A85" s="328">
        <v>301</v>
      </c>
      <c r="B85" s="435">
        <v>2245</v>
      </c>
      <c r="C85" s="328">
        <v>314020</v>
      </c>
      <c r="D85" s="353" t="s">
        <v>806</v>
      </c>
      <c r="E85" s="435">
        <v>2245</v>
      </c>
      <c r="F85" s="438" t="str">
        <f t="shared" si="1"/>
        <v>2245.314020.15</v>
      </c>
      <c r="G85" s="352" t="s">
        <v>1333</v>
      </c>
      <c r="H85" s="328">
        <v>301</v>
      </c>
      <c r="I85" s="353" t="s">
        <v>1324</v>
      </c>
      <c r="J85" s="353" t="s">
        <v>770</v>
      </c>
      <c r="K85" s="354" t="s">
        <v>793</v>
      </c>
      <c r="L85" s="353" t="s">
        <v>1209</v>
      </c>
      <c r="M85" s="439" t="s">
        <v>1305</v>
      </c>
      <c r="N85" s="440" t="s">
        <v>2145</v>
      </c>
      <c r="O85" s="440" t="s">
        <v>772</v>
      </c>
      <c r="P85" s="440" t="s">
        <v>794</v>
      </c>
      <c r="Q85" s="440" t="s">
        <v>1327</v>
      </c>
      <c r="R85" s="440" t="s">
        <v>1307</v>
      </c>
      <c r="S85" s="436"/>
      <c r="V85" s="432"/>
      <c r="W85" s="432"/>
    </row>
    <row r="86" spans="1:23">
      <c r="A86" s="328">
        <v>315</v>
      </c>
      <c r="B86" s="435">
        <v>2215</v>
      </c>
      <c r="C86" s="328">
        <v>315010</v>
      </c>
      <c r="D86" s="337" t="s">
        <v>798</v>
      </c>
      <c r="E86" s="435">
        <v>2215</v>
      </c>
      <c r="F86" s="356" t="str">
        <f t="shared" si="1"/>
        <v>2215.315010.10</v>
      </c>
      <c r="G86" s="336" t="s">
        <v>72</v>
      </c>
      <c r="H86" s="328">
        <v>315</v>
      </c>
      <c r="I86" s="337" t="s">
        <v>1336</v>
      </c>
      <c r="J86" s="337" t="s">
        <v>770</v>
      </c>
      <c r="K86" s="338" t="s">
        <v>793</v>
      </c>
      <c r="L86" s="337" t="s">
        <v>1209</v>
      </c>
      <c r="M86" s="162" t="s">
        <v>1305</v>
      </c>
      <c r="N86" s="429" t="s">
        <v>2146</v>
      </c>
      <c r="O86" s="429" t="s">
        <v>772</v>
      </c>
      <c r="P86" s="429" t="s">
        <v>794</v>
      </c>
      <c r="Q86" s="429" t="s">
        <v>1339</v>
      </c>
      <c r="R86" s="429" t="s">
        <v>1307</v>
      </c>
      <c r="S86" s="436"/>
      <c r="V86" s="432"/>
      <c r="W86" s="432"/>
    </row>
    <row r="87" spans="1:23">
      <c r="A87" s="328">
        <v>316</v>
      </c>
      <c r="B87" s="435">
        <v>2215</v>
      </c>
      <c r="C87" s="328">
        <v>315015</v>
      </c>
      <c r="D87" s="337" t="s">
        <v>806</v>
      </c>
      <c r="E87" s="435">
        <v>2215</v>
      </c>
      <c r="F87" s="356" t="str">
        <f t="shared" si="1"/>
        <v>2215.315015.15</v>
      </c>
      <c r="G87" s="336" t="s">
        <v>1341</v>
      </c>
      <c r="H87" s="328">
        <v>316</v>
      </c>
      <c r="I87" s="337" t="s">
        <v>1336</v>
      </c>
      <c r="J87" s="337" t="s">
        <v>770</v>
      </c>
      <c r="K87" s="338" t="s">
        <v>793</v>
      </c>
      <c r="L87" s="337" t="s">
        <v>1209</v>
      </c>
      <c r="M87" s="162" t="s">
        <v>1305</v>
      </c>
      <c r="N87" s="429" t="s">
        <v>2147</v>
      </c>
      <c r="O87" s="429" t="s">
        <v>772</v>
      </c>
      <c r="P87" s="429" t="s">
        <v>794</v>
      </c>
      <c r="Q87" s="429" t="s">
        <v>1342</v>
      </c>
      <c r="R87" s="429" t="s">
        <v>1307</v>
      </c>
      <c r="S87" s="436"/>
      <c r="V87" s="432"/>
      <c r="W87" s="432"/>
    </row>
    <row r="88" spans="1:23" ht="13.5" thickBot="1">
      <c r="A88" s="328">
        <v>317</v>
      </c>
      <c r="B88" s="435">
        <v>2215</v>
      </c>
      <c r="C88" s="328">
        <v>315045</v>
      </c>
      <c r="D88" s="337" t="s">
        <v>2030</v>
      </c>
      <c r="E88" s="435">
        <v>2215</v>
      </c>
      <c r="F88" s="356" t="str">
        <f t="shared" si="1"/>
        <v>2215.315045.97</v>
      </c>
      <c r="G88" s="245" t="s">
        <v>74</v>
      </c>
      <c r="H88" s="328">
        <v>317</v>
      </c>
      <c r="I88" s="345" t="s">
        <v>1336</v>
      </c>
      <c r="J88" s="345" t="s">
        <v>770</v>
      </c>
      <c r="K88" s="346" t="s">
        <v>793</v>
      </c>
      <c r="L88" s="345" t="s">
        <v>1209</v>
      </c>
      <c r="M88" s="197" t="s">
        <v>1305</v>
      </c>
      <c r="N88" s="440" t="s">
        <v>708</v>
      </c>
      <c r="O88" s="440" t="s">
        <v>772</v>
      </c>
      <c r="P88" s="440" t="s">
        <v>770</v>
      </c>
      <c r="Q88" s="440" t="s">
        <v>1346</v>
      </c>
      <c r="R88" s="440" t="s">
        <v>1307</v>
      </c>
      <c r="S88" s="436"/>
      <c r="V88" s="432"/>
      <c r="W88" s="432"/>
    </row>
    <row r="89" spans="1:23" ht="13.5" thickBot="1">
      <c r="A89" s="328">
        <v>319</v>
      </c>
      <c r="B89" s="435">
        <v>2215</v>
      </c>
      <c r="C89" s="328">
        <v>315050</v>
      </c>
      <c r="D89" s="337" t="s">
        <v>2030</v>
      </c>
      <c r="E89" s="435">
        <v>2215</v>
      </c>
      <c r="F89" s="356" t="str">
        <f t="shared" si="1"/>
        <v>2215.315050.97</v>
      </c>
      <c r="G89" s="352" t="s">
        <v>2148</v>
      </c>
      <c r="H89" s="328">
        <v>319</v>
      </c>
      <c r="I89" s="353" t="s">
        <v>1336</v>
      </c>
      <c r="J89" s="353" t="s">
        <v>770</v>
      </c>
      <c r="K89" s="354" t="s">
        <v>793</v>
      </c>
      <c r="L89" s="353" t="s">
        <v>1209</v>
      </c>
      <c r="M89" s="439" t="s">
        <v>1305</v>
      </c>
      <c r="N89" s="440" t="s">
        <v>708</v>
      </c>
      <c r="O89" s="440" t="s">
        <v>772</v>
      </c>
      <c r="P89" s="440" t="s">
        <v>770</v>
      </c>
      <c r="Q89" s="440" t="s">
        <v>1346</v>
      </c>
      <c r="R89" s="440" t="s">
        <v>1307</v>
      </c>
      <c r="S89" s="436"/>
      <c r="V89" s="432"/>
      <c r="W89" s="432"/>
    </row>
    <row r="90" spans="1:23">
      <c r="A90" s="328">
        <v>332</v>
      </c>
      <c r="B90" s="435">
        <v>2250</v>
      </c>
      <c r="C90" s="328">
        <v>316005</v>
      </c>
      <c r="D90" s="337" t="s">
        <v>806</v>
      </c>
      <c r="E90" s="435">
        <v>2250</v>
      </c>
      <c r="F90" s="356" t="str">
        <f t="shared" si="1"/>
        <v>2250.316005.15</v>
      </c>
      <c r="G90" s="336" t="s">
        <v>1355</v>
      </c>
      <c r="H90" s="328">
        <v>332</v>
      </c>
      <c r="I90" s="337" t="s">
        <v>1354</v>
      </c>
      <c r="J90" s="337" t="s">
        <v>770</v>
      </c>
      <c r="K90" s="338" t="s">
        <v>793</v>
      </c>
      <c r="L90" s="337" t="s">
        <v>1209</v>
      </c>
      <c r="M90" s="162" t="s">
        <v>1305</v>
      </c>
      <c r="N90" s="429" t="s">
        <v>958</v>
      </c>
      <c r="O90" s="429" t="s">
        <v>772</v>
      </c>
      <c r="P90" s="429" t="s">
        <v>804</v>
      </c>
      <c r="Q90" s="429" t="s">
        <v>1356</v>
      </c>
      <c r="R90" s="429" t="s">
        <v>1307</v>
      </c>
      <c r="S90" s="436"/>
      <c r="V90" s="432"/>
      <c r="W90" s="432"/>
    </row>
    <row r="91" spans="1:23" ht="13.5" thickBot="1">
      <c r="A91" s="328">
        <v>333</v>
      </c>
      <c r="B91" s="435">
        <v>2255</v>
      </c>
      <c r="C91" s="328">
        <v>316030</v>
      </c>
      <c r="D91" s="345" t="s">
        <v>2030</v>
      </c>
      <c r="E91" s="435">
        <v>2255</v>
      </c>
      <c r="F91" s="448" t="str">
        <f t="shared" si="1"/>
        <v>2255.316030.97</v>
      </c>
      <c r="G91" s="245" t="s">
        <v>2149</v>
      </c>
      <c r="H91" s="328">
        <v>333</v>
      </c>
      <c r="I91" s="345" t="s">
        <v>1354</v>
      </c>
      <c r="J91" s="345" t="s">
        <v>770</v>
      </c>
      <c r="K91" s="346" t="s">
        <v>793</v>
      </c>
      <c r="L91" s="345" t="s">
        <v>1209</v>
      </c>
      <c r="M91" s="197" t="s">
        <v>1305</v>
      </c>
      <c r="N91" s="440" t="s">
        <v>736</v>
      </c>
      <c r="O91" s="440" t="s">
        <v>772</v>
      </c>
      <c r="P91" s="440" t="s">
        <v>770</v>
      </c>
      <c r="Q91" s="440" t="s">
        <v>1359</v>
      </c>
      <c r="R91" s="440" t="s">
        <v>876</v>
      </c>
      <c r="S91" s="436"/>
      <c r="V91" s="432"/>
      <c r="W91" s="432"/>
    </row>
    <row r="92" spans="1:23" ht="13.5" thickBot="1">
      <c r="A92" s="328">
        <v>331</v>
      </c>
      <c r="B92" s="435">
        <v>2255</v>
      </c>
      <c r="C92" s="328">
        <v>316025</v>
      </c>
      <c r="D92" s="337" t="s">
        <v>2030</v>
      </c>
      <c r="E92" s="435">
        <v>2255</v>
      </c>
      <c r="F92" s="356" t="str">
        <f t="shared" si="1"/>
        <v>2255.316025.97</v>
      </c>
      <c r="G92" s="352" t="s">
        <v>2150</v>
      </c>
      <c r="H92" s="328">
        <v>331</v>
      </c>
      <c r="I92" s="353" t="s">
        <v>1354</v>
      </c>
      <c r="J92" s="353" t="s">
        <v>770</v>
      </c>
      <c r="K92" s="354" t="s">
        <v>793</v>
      </c>
      <c r="L92" s="353" t="s">
        <v>1209</v>
      </c>
      <c r="M92" s="439" t="s">
        <v>1305</v>
      </c>
      <c r="N92" s="440" t="s">
        <v>736</v>
      </c>
      <c r="O92" s="440" t="s">
        <v>772</v>
      </c>
      <c r="P92" s="440" t="s">
        <v>770</v>
      </c>
      <c r="Q92" s="440" t="s">
        <v>1359</v>
      </c>
      <c r="R92" s="440" t="s">
        <v>876</v>
      </c>
      <c r="S92" s="436"/>
      <c r="V92" s="432"/>
      <c r="W92" s="432"/>
    </row>
    <row r="93" spans="1:23" ht="13.5" thickBot="1">
      <c r="A93" s="328">
        <v>345</v>
      </c>
      <c r="B93" s="435">
        <v>2210</v>
      </c>
      <c r="C93" s="328">
        <v>312040</v>
      </c>
      <c r="D93" s="337" t="s">
        <v>2030</v>
      </c>
      <c r="E93" s="435">
        <v>2210</v>
      </c>
      <c r="F93" s="356" t="str">
        <f t="shared" si="1"/>
        <v>2210.312040.97</v>
      </c>
      <c r="G93" s="352" t="s">
        <v>1366</v>
      </c>
      <c r="H93" s="328">
        <v>345</v>
      </c>
      <c r="I93" s="353" t="s">
        <v>1365</v>
      </c>
      <c r="J93" s="353" t="s">
        <v>770</v>
      </c>
      <c r="K93" s="354" t="s">
        <v>793</v>
      </c>
      <c r="L93" s="353" t="s">
        <v>794</v>
      </c>
      <c r="M93" s="439" t="s">
        <v>795</v>
      </c>
      <c r="N93" s="440" t="s">
        <v>972</v>
      </c>
      <c r="O93" s="440" t="s">
        <v>772</v>
      </c>
      <c r="P93" s="440" t="s">
        <v>770</v>
      </c>
      <c r="Q93" s="440" t="s">
        <v>1368</v>
      </c>
      <c r="R93" s="440" t="s">
        <v>876</v>
      </c>
      <c r="S93" s="436"/>
      <c r="V93" s="432"/>
      <c r="W93" s="432"/>
    </row>
    <row r="94" spans="1:23">
      <c r="A94" s="328">
        <v>356</v>
      </c>
      <c r="B94" s="435">
        <v>2500</v>
      </c>
      <c r="C94" s="328">
        <v>340700</v>
      </c>
      <c r="D94" s="337" t="s">
        <v>2030</v>
      </c>
      <c r="E94" s="435">
        <v>2500</v>
      </c>
      <c r="F94" s="356" t="str">
        <f t="shared" si="1"/>
        <v>2500.340700.97</v>
      </c>
      <c r="G94" s="336" t="s">
        <v>2151</v>
      </c>
      <c r="H94" s="328">
        <v>356</v>
      </c>
      <c r="I94" s="337" t="s">
        <v>1389</v>
      </c>
      <c r="J94" s="337" t="s">
        <v>1386</v>
      </c>
      <c r="K94" s="338" t="s">
        <v>1387</v>
      </c>
      <c r="L94" s="337" t="s">
        <v>1386</v>
      </c>
      <c r="M94" s="162" t="s">
        <v>1388</v>
      </c>
      <c r="N94" s="429" t="s">
        <v>772</v>
      </c>
      <c r="O94" s="429" t="s">
        <v>772</v>
      </c>
      <c r="P94" s="429" t="s">
        <v>770</v>
      </c>
      <c r="Q94" s="429" t="s">
        <v>1393</v>
      </c>
      <c r="R94" s="429" t="s">
        <v>1390</v>
      </c>
      <c r="S94" s="436"/>
      <c r="V94" s="432"/>
      <c r="W94" s="432"/>
    </row>
    <row r="95" spans="1:23">
      <c r="A95" s="328">
        <v>357</v>
      </c>
      <c r="B95" s="435">
        <v>2500</v>
      </c>
      <c r="C95" s="328">
        <v>340705</v>
      </c>
      <c r="D95" s="337" t="s">
        <v>2030</v>
      </c>
      <c r="E95" s="435">
        <v>2500</v>
      </c>
      <c r="F95" s="356" t="str">
        <f t="shared" si="1"/>
        <v>2500.340705.97</v>
      </c>
      <c r="G95" s="336" t="s">
        <v>79</v>
      </c>
      <c r="H95" s="328">
        <v>357</v>
      </c>
      <c r="I95" s="337" t="s">
        <v>1389</v>
      </c>
      <c r="J95" s="337" t="s">
        <v>1386</v>
      </c>
      <c r="K95" s="338" t="s">
        <v>1387</v>
      </c>
      <c r="L95" s="337" t="s">
        <v>1386</v>
      </c>
      <c r="M95" s="162" t="s">
        <v>1388</v>
      </c>
      <c r="N95" s="429" t="s">
        <v>772</v>
      </c>
      <c r="O95" s="429" t="s">
        <v>772</v>
      </c>
      <c r="P95" s="429" t="s">
        <v>770</v>
      </c>
      <c r="Q95" s="429" t="s">
        <v>1393</v>
      </c>
      <c r="R95" s="429" t="s">
        <v>1390</v>
      </c>
      <c r="S95" s="436"/>
      <c r="V95" s="432"/>
      <c r="W95" s="432"/>
    </row>
    <row r="96" spans="1:23">
      <c r="A96" s="328">
        <v>358</v>
      </c>
      <c r="B96" s="435">
        <v>2530</v>
      </c>
      <c r="C96" s="328">
        <v>340325</v>
      </c>
      <c r="D96" s="337" t="s">
        <v>855</v>
      </c>
      <c r="E96" s="435">
        <v>2530</v>
      </c>
      <c r="F96" s="356" t="str">
        <f t="shared" si="1"/>
        <v>2530.340325.91</v>
      </c>
      <c r="G96" s="336" t="s">
        <v>682</v>
      </c>
      <c r="H96" s="328">
        <v>358</v>
      </c>
      <c r="I96" s="337" t="s">
        <v>1389</v>
      </c>
      <c r="J96" s="337" t="s">
        <v>1386</v>
      </c>
      <c r="K96" s="338" t="s">
        <v>1387</v>
      </c>
      <c r="L96" s="337" t="s">
        <v>1386</v>
      </c>
      <c r="M96" s="162" t="s">
        <v>1388</v>
      </c>
      <c r="N96" s="429"/>
      <c r="O96" s="429"/>
      <c r="P96" s="429"/>
      <c r="Q96" s="429"/>
      <c r="R96" s="429"/>
      <c r="S96" s="436"/>
      <c r="V96" s="432"/>
      <c r="W96" s="432"/>
    </row>
    <row r="97" spans="1:23" s="333" customFormat="1" ht="13.5" thickBot="1">
      <c r="A97" s="328">
        <v>359</v>
      </c>
      <c r="B97" s="435">
        <v>2530</v>
      </c>
      <c r="C97" s="328">
        <v>340710</v>
      </c>
      <c r="D97" s="337" t="s">
        <v>2030</v>
      </c>
      <c r="E97" s="435">
        <v>2530</v>
      </c>
      <c r="F97" s="356" t="str">
        <f t="shared" si="1"/>
        <v>2530.340710.97</v>
      </c>
      <c r="G97" s="352" t="s">
        <v>683</v>
      </c>
      <c r="H97" s="328">
        <v>359</v>
      </c>
      <c r="I97" s="353" t="s">
        <v>1389</v>
      </c>
      <c r="J97" s="353" t="s">
        <v>1386</v>
      </c>
      <c r="K97" s="354" t="s">
        <v>1387</v>
      </c>
      <c r="L97" s="353" t="s">
        <v>1386</v>
      </c>
      <c r="M97" s="354" t="s">
        <v>1388</v>
      </c>
      <c r="N97" s="353" t="s">
        <v>772</v>
      </c>
      <c r="O97" s="353" t="s">
        <v>772</v>
      </c>
      <c r="P97" s="353" t="s">
        <v>770</v>
      </c>
      <c r="Q97" s="353" t="s">
        <v>1393</v>
      </c>
      <c r="R97" s="353" t="s">
        <v>1390</v>
      </c>
      <c r="S97" s="336"/>
      <c r="V97" s="449"/>
      <c r="W97" s="450"/>
    </row>
    <row r="98" spans="1:23">
      <c r="A98" s="328">
        <v>370</v>
      </c>
      <c r="B98" s="435">
        <v>2520</v>
      </c>
      <c r="C98" s="328">
        <v>343000</v>
      </c>
      <c r="D98" s="337" t="s">
        <v>798</v>
      </c>
      <c r="E98" s="435">
        <v>2520</v>
      </c>
      <c r="F98" s="356" t="str">
        <f t="shared" si="1"/>
        <v>2520.343000.10</v>
      </c>
      <c r="G98" s="453" t="s">
        <v>1691</v>
      </c>
      <c r="H98" s="328">
        <v>370</v>
      </c>
      <c r="I98" s="451" t="s">
        <v>1692</v>
      </c>
      <c r="J98" s="451" t="s">
        <v>1386</v>
      </c>
      <c r="K98" s="454" t="s">
        <v>1387</v>
      </c>
      <c r="L98" s="451" t="s">
        <v>1386</v>
      </c>
      <c r="M98" s="454" t="s">
        <v>1388</v>
      </c>
      <c r="N98" s="429" t="s">
        <v>2152</v>
      </c>
      <c r="O98" s="429" t="s">
        <v>772</v>
      </c>
      <c r="P98" s="429" t="s">
        <v>770</v>
      </c>
      <c r="Q98" s="429" t="s">
        <v>1558</v>
      </c>
      <c r="R98" s="429" t="s">
        <v>876</v>
      </c>
      <c r="S98" s="436"/>
    </row>
    <row r="99" spans="1:23">
      <c r="A99" s="328">
        <v>385</v>
      </c>
      <c r="B99" s="435">
        <v>2510</v>
      </c>
      <c r="C99" s="328">
        <v>341240</v>
      </c>
      <c r="D99" s="337" t="s">
        <v>2030</v>
      </c>
      <c r="E99" s="435">
        <v>2510</v>
      </c>
      <c r="F99" s="356" t="str">
        <f t="shared" si="1"/>
        <v>2510.341240.97</v>
      </c>
      <c r="G99" s="336" t="s">
        <v>80</v>
      </c>
      <c r="H99" s="328">
        <v>385</v>
      </c>
      <c r="I99" s="337" t="s">
        <v>1554</v>
      </c>
      <c r="J99" s="337" t="s">
        <v>1386</v>
      </c>
      <c r="K99" s="338" t="s">
        <v>1387</v>
      </c>
      <c r="L99" s="337" t="s">
        <v>1386</v>
      </c>
      <c r="M99" s="338" t="s">
        <v>1388</v>
      </c>
      <c r="N99" s="429" t="s">
        <v>2152</v>
      </c>
      <c r="O99" s="429" t="s">
        <v>772</v>
      </c>
      <c r="P99" s="429" t="s">
        <v>770</v>
      </c>
      <c r="Q99" s="429" t="s">
        <v>1558</v>
      </c>
      <c r="R99" s="429" t="s">
        <v>876</v>
      </c>
      <c r="S99" s="436"/>
    </row>
    <row r="100" spans="1:23" ht="13.5" thickBot="1">
      <c r="A100" s="328">
        <v>386</v>
      </c>
      <c r="B100" s="435">
        <v>2515</v>
      </c>
      <c r="C100" s="328">
        <v>341245</v>
      </c>
      <c r="D100" s="337" t="s">
        <v>2030</v>
      </c>
      <c r="E100" s="435">
        <v>2515</v>
      </c>
      <c r="F100" s="356" t="str">
        <f t="shared" si="1"/>
        <v>2515.341245.97</v>
      </c>
      <c r="G100" s="352" t="s">
        <v>2153</v>
      </c>
      <c r="H100" s="328">
        <v>386</v>
      </c>
      <c r="I100" s="353" t="s">
        <v>1554</v>
      </c>
      <c r="J100" s="353" t="s">
        <v>1386</v>
      </c>
      <c r="K100" s="354" t="s">
        <v>1387</v>
      </c>
      <c r="L100" s="353" t="s">
        <v>1386</v>
      </c>
      <c r="M100" s="354" t="s">
        <v>1388</v>
      </c>
      <c r="N100" s="440" t="s">
        <v>772</v>
      </c>
      <c r="O100" s="440" t="s">
        <v>772</v>
      </c>
      <c r="P100" s="440" t="s">
        <v>794</v>
      </c>
      <c r="Q100" s="440" t="s">
        <v>772</v>
      </c>
      <c r="R100" s="440" t="s">
        <v>876</v>
      </c>
      <c r="S100" s="436"/>
    </row>
    <row r="101" spans="1:23" ht="13.5" thickBot="1">
      <c r="A101" s="328">
        <v>390</v>
      </c>
      <c r="B101" s="435">
        <v>2525</v>
      </c>
      <c r="C101" s="328">
        <v>342010</v>
      </c>
      <c r="D101" s="337" t="s">
        <v>855</v>
      </c>
      <c r="E101" s="435">
        <v>2525</v>
      </c>
      <c r="F101" s="448" t="str">
        <f t="shared" si="1"/>
        <v>2525.342010.91</v>
      </c>
      <c r="G101" s="245" t="s">
        <v>691</v>
      </c>
      <c r="H101" s="328">
        <v>390</v>
      </c>
      <c r="I101" s="345" t="s">
        <v>1621</v>
      </c>
      <c r="J101" s="345" t="s">
        <v>1386</v>
      </c>
      <c r="K101" s="346" t="s">
        <v>1387</v>
      </c>
      <c r="L101" s="345" t="s">
        <v>1386</v>
      </c>
      <c r="M101" s="346" t="s">
        <v>1388</v>
      </c>
      <c r="N101" s="440" t="s">
        <v>972</v>
      </c>
      <c r="O101" s="440" t="s">
        <v>772</v>
      </c>
      <c r="P101" s="440" t="s">
        <v>770</v>
      </c>
      <c r="Q101" s="440" t="s">
        <v>1368</v>
      </c>
      <c r="R101" s="440" t="s">
        <v>876</v>
      </c>
      <c r="S101" s="436"/>
    </row>
    <row r="102" spans="1:23" ht="13.5" thickBot="1">
      <c r="A102" s="328">
        <v>391</v>
      </c>
      <c r="B102" s="435">
        <v>2525</v>
      </c>
      <c r="C102" s="328">
        <v>342325</v>
      </c>
      <c r="D102" s="337" t="s">
        <v>2030</v>
      </c>
      <c r="E102" s="435">
        <v>2525</v>
      </c>
      <c r="F102" s="356" t="str">
        <f t="shared" si="1"/>
        <v>2525.342325.97</v>
      </c>
      <c r="G102" s="352" t="s">
        <v>690</v>
      </c>
      <c r="H102" s="328">
        <v>391</v>
      </c>
      <c r="I102" s="353" t="s">
        <v>1621</v>
      </c>
      <c r="J102" s="353" t="s">
        <v>1386</v>
      </c>
      <c r="K102" s="354" t="s">
        <v>1387</v>
      </c>
      <c r="L102" s="353" t="s">
        <v>1386</v>
      </c>
      <c r="M102" s="354" t="s">
        <v>1388</v>
      </c>
      <c r="N102" s="440" t="s">
        <v>972</v>
      </c>
      <c r="O102" s="440" t="s">
        <v>772</v>
      </c>
      <c r="P102" s="440" t="s">
        <v>770</v>
      </c>
      <c r="Q102" s="440" t="s">
        <v>1368</v>
      </c>
      <c r="R102" s="440" t="s">
        <v>876</v>
      </c>
      <c r="S102" s="436"/>
    </row>
    <row r="103" spans="1:23">
      <c r="A103" s="328">
        <v>400</v>
      </c>
      <c r="B103" s="435">
        <v>2310</v>
      </c>
      <c r="C103" s="328">
        <v>350845</v>
      </c>
      <c r="D103" s="337" t="s">
        <v>2030</v>
      </c>
      <c r="E103" s="435">
        <v>2310</v>
      </c>
      <c r="F103" s="356" t="str">
        <f t="shared" si="1"/>
        <v>2310.350845.97</v>
      </c>
      <c r="G103" s="336" t="s">
        <v>82</v>
      </c>
      <c r="H103" s="328">
        <v>400</v>
      </c>
      <c r="I103" s="337" t="s">
        <v>1699</v>
      </c>
      <c r="J103" s="337" t="s">
        <v>1041</v>
      </c>
      <c r="K103" s="338" t="s">
        <v>1698</v>
      </c>
      <c r="L103" s="337" t="s">
        <v>1041</v>
      </c>
      <c r="M103" s="338" t="s">
        <v>2154</v>
      </c>
      <c r="N103" s="429" t="s">
        <v>772</v>
      </c>
      <c r="O103" s="429" t="s">
        <v>772</v>
      </c>
      <c r="P103" s="429" t="s">
        <v>770</v>
      </c>
      <c r="Q103" s="429" t="s">
        <v>772</v>
      </c>
      <c r="R103" s="429" t="s">
        <v>876</v>
      </c>
      <c r="S103" s="436"/>
    </row>
    <row r="104" spans="1:23">
      <c r="A104" s="328">
        <v>401</v>
      </c>
      <c r="B104" s="435">
        <v>2310</v>
      </c>
      <c r="C104" s="328">
        <v>350850</v>
      </c>
      <c r="D104" s="337" t="s">
        <v>2030</v>
      </c>
      <c r="E104" s="435">
        <v>2310</v>
      </c>
      <c r="F104" s="356" t="str">
        <f t="shared" si="1"/>
        <v>2310.350850.97</v>
      </c>
      <c r="G104" s="336" t="s">
        <v>2155</v>
      </c>
      <c r="H104" s="328">
        <v>401</v>
      </c>
      <c r="I104" s="337" t="s">
        <v>1699</v>
      </c>
      <c r="J104" s="337" t="s">
        <v>1041</v>
      </c>
      <c r="K104" s="338" t="s">
        <v>1698</v>
      </c>
      <c r="L104" s="337" t="s">
        <v>1041</v>
      </c>
      <c r="M104" s="338" t="s">
        <v>2154</v>
      </c>
      <c r="N104" s="429" t="s">
        <v>772</v>
      </c>
      <c r="O104" s="429" t="s">
        <v>772</v>
      </c>
      <c r="P104" s="429" t="s">
        <v>770</v>
      </c>
      <c r="Q104" s="429" t="s">
        <v>772</v>
      </c>
      <c r="R104" s="429" t="s">
        <v>876</v>
      </c>
      <c r="S104" s="436"/>
    </row>
    <row r="105" spans="1:23">
      <c r="A105" s="328">
        <v>402</v>
      </c>
      <c r="B105" s="435">
        <v>2310</v>
      </c>
      <c r="C105" s="328">
        <v>350735</v>
      </c>
      <c r="D105" s="337" t="s">
        <v>798</v>
      </c>
      <c r="E105" s="435">
        <v>2310</v>
      </c>
      <c r="F105" s="356" t="str">
        <f t="shared" si="1"/>
        <v>2310.350735.10</v>
      </c>
      <c r="G105" s="336" t="s">
        <v>84</v>
      </c>
      <c r="H105" s="328">
        <v>402</v>
      </c>
      <c r="I105" s="337" t="s">
        <v>1699</v>
      </c>
      <c r="J105" s="337" t="s">
        <v>1041</v>
      </c>
      <c r="K105" s="338" t="s">
        <v>1698</v>
      </c>
      <c r="L105" s="337" t="s">
        <v>1041</v>
      </c>
      <c r="M105" s="338" t="s">
        <v>2154</v>
      </c>
      <c r="N105" s="429" t="s">
        <v>2156</v>
      </c>
      <c r="O105" s="429" t="s">
        <v>772</v>
      </c>
      <c r="P105" s="429" t="s">
        <v>804</v>
      </c>
      <c r="Q105" s="429" t="s">
        <v>1702</v>
      </c>
      <c r="R105" s="429" t="s">
        <v>876</v>
      </c>
      <c r="S105" s="436"/>
    </row>
    <row r="106" spans="1:23">
      <c r="A106" s="328">
        <v>403</v>
      </c>
      <c r="B106" s="435">
        <v>2310</v>
      </c>
      <c r="C106" s="328">
        <v>350855</v>
      </c>
      <c r="D106" s="337" t="s">
        <v>2030</v>
      </c>
      <c r="E106" s="435">
        <v>2310</v>
      </c>
      <c r="F106" s="356" t="str">
        <f t="shared" si="1"/>
        <v>2310.350855.97</v>
      </c>
      <c r="G106" s="336" t="s">
        <v>1876</v>
      </c>
      <c r="H106" s="328">
        <v>403</v>
      </c>
      <c r="I106" s="337" t="s">
        <v>1699</v>
      </c>
      <c r="J106" s="337" t="s">
        <v>1041</v>
      </c>
      <c r="K106" s="338" t="s">
        <v>1698</v>
      </c>
      <c r="L106" s="337" t="s">
        <v>1041</v>
      </c>
      <c r="M106" s="338" t="s">
        <v>2154</v>
      </c>
      <c r="N106" s="429" t="s">
        <v>2156</v>
      </c>
      <c r="O106" s="429" t="s">
        <v>772</v>
      </c>
      <c r="P106" s="429" t="s">
        <v>804</v>
      </c>
      <c r="Q106" s="429" t="s">
        <v>1702</v>
      </c>
      <c r="R106" s="429" t="s">
        <v>876</v>
      </c>
      <c r="S106" s="436"/>
    </row>
    <row r="107" spans="1:23" ht="13.5" thickBot="1">
      <c r="A107" s="328">
        <v>406</v>
      </c>
      <c r="B107" s="435">
        <v>2305</v>
      </c>
      <c r="C107" s="328">
        <v>350820</v>
      </c>
      <c r="D107" s="337" t="s">
        <v>798</v>
      </c>
      <c r="E107" s="435">
        <v>2305</v>
      </c>
      <c r="F107" s="356" t="str">
        <f t="shared" si="1"/>
        <v>2305.350820.10</v>
      </c>
      <c r="G107" s="352" t="s">
        <v>1897</v>
      </c>
      <c r="H107" s="328">
        <v>406</v>
      </c>
      <c r="I107" s="353" t="s">
        <v>1699</v>
      </c>
      <c r="J107" s="353" t="s">
        <v>1041</v>
      </c>
      <c r="K107" s="354" t="s">
        <v>1698</v>
      </c>
      <c r="L107" s="353" t="s">
        <v>1041</v>
      </c>
      <c r="M107" s="354" t="s">
        <v>2154</v>
      </c>
      <c r="N107" s="429" t="s">
        <v>772</v>
      </c>
      <c r="O107" s="429" t="s">
        <v>772</v>
      </c>
      <c r="P107" s="429" t="s">
        <v>772</v>
      </c>
      <c r="Q107" s="429" t="s">
        <v>772</v>
      </c>
      <c r="R107" s="429" t="s">
        <v>876</v>
      </c>
      <c r="S107" s="436"/>
    </row>
    <row r="108" spans="1:23">
      <c r="A108" s="328">
        <v>425</v>
      </c>
      <c r="B108" s="435">
        <v>2600</v>
      </c>
      <c r="C108" s="328">
        <v>360005</v>
      </c>
      <c r="D108" s="337" t="s">
        <v>798</v>
      </c>
      <c r="E108" s="435">
        <v>2600</v>
      </c>
      <c r="F108" s="356" t="str">
        <f t="shared" si="1"/>
        <v>2600.360005.10</v>
      </c>
      <c r="G108" s="336" t="s">
        <v>87</v>
      </c>
      <c r="H108" s="328">
        <v>425</v>
      </c>
      <c r="I108" s="337" t="s">
        <v>1906</v>
      </c>
      <c r="J108" s="337" t="s">
        <v>898</v>
      </c>
      <c r="K108" s="338" t="s">
        <v>1904</v>
      </c>
      <c r="L108" s="337" t="s">
        <v>898</v>
      </c>
      <c r="M108" s="338" t="s">
        <v>1905</v>
      </c>
      <c r="N108" s="429" t="s">
        <v>1063</v>
      </c>
      <c r="O108" s="429" t="s">
        <v>772</v>
      </c>
      <c r="P108" s="429" t="s">
        <v>770</v>
      </c>
      <c r="Q108" s="429" t="s">
        <v>1910</v>
      </c>
      <c r="R108" s="429" t="s">
        <v>1907</v>
      </c>
      <c r="S108" s="436"/>
    </row>
    <row r="109" spans="1:23">
      <c r="A109" s="328">
        <v>426</v>
      </c>
      <c r="B109" s="435">
        <v>2610</v>
      </c>
      <c r="C109" s="328">
        <v>360010</v>
      </c>
      <c r="D109" s="337" t="s">
        <v>798</v>
      </c>
      <c r="E109" s="435">
        <v>2610</v>
      </c>
      <c r="F109" s="356" t="str">
        <f t="shared" si="1"/>
        <v>2610.360010.10</v>
      </c>
      <c r="G109" s="336" t="s">
        <v>2157</v>
      </c>
      <c r="H109" s="328">
        <v>426</v>
      </c>
      <c r="I109" s="337" t="s">
        <v>1906</v>
      </c>
      <c r="J109" s="337" t="s">
        <v>898</v>
      </c>
      <c r="K109" s="338" t="s">
        <v>1904</v>
      </c>
      <c r="L109" s="337" t="s">
        <v>898</v>
      </c>
      <c r="M109" s="338" t="s">
        <v>1905</v>
      </c>
      <c r="N109" s="429" t="s">
        <v>2158</v>
      </c>
      <c r="O109" s="429" t="s">
        <v>770</v>
      </c>
      <c r="P109" s="429" t="s">
        <v>770</v>
      </c>
      <c r="Q109" s="429" t="s">
        <v>1910</v>
      </c>
      <c r="R109" s="429" t="s">
        <v>1907</v>
      </c>
      <c r="S109" s="436"/>
    </row>
    <row r="110" spans="1:23" ht="13.5" thickBot="1">
      <c r="A110" s="328">
        <v>427</v>
      </c>
      <c r="B110" s="435">
        <v>2615</v>
      </c>
      <c r="C110" s="328">
        <v>360015</v>
      </c>
      <c r="D110" s="353" t="s">
        <v>806</v>
      </c>
      <c r="E110" s="435">
        <v>2615</v>
      </c>
      <c r="F110" s="438" t="str">
        <f t="shared" si="1"/>
        <v>2615.360015.15</v>
      </c>
      <c r="G110" s="352" t="s">
        <v>2159</v>
      </c>
      <c r="H110" s="328">
        <v>427</v>
      </c>
      <c r="I110" s="353" t="s">
        <v>1906</v>
      </c>
      <c r="J110" s="353" t="s">
        <v>898</v>
      </c>
      <c r="K110" s="354" t="s">
        <v>1904</v>
      </c>
      <c r="L110" s="353" t="s">
        <v>898</v>
      </c>
      <c r="M110" s="354" t="s">
        <v>1905</v>
      </c>
      <c r="N110" s="440" t="s">
        <v>2158</v>
      </c>
      <c r="O110" s="440" t="s">
        <v>794</v>
      </c>
      <c r="P110" s="440" t="s">
        <v>770</v>
      </c>
      <c r="Q110" s="440" t="s">
        <v>1910</v>
      </c>
      <c r="R110" s="440" t="s">
        <v>1907</v>
      </c>
      <c r="S110" s="436"/>
    </row>
    <row r="111" spans="1:23">
      <c r="A111" s="328">
        <v>450</v>
      </c>
      <c r="B111" s="435">
        <v>2620</v>
      </c>
      <c r="C111" s="328">
        <v>361015</v>
      </c>
      <c r="D111" s="337" t="s">
        <v>798</v>
      </c>
      <c r="E111" s="435">
        <v>2620</v>
      </c>
      <c r="F111" s="356" t="str">
        <f t="shared" si="1"/>
        <v>2620.361015.10</v>
      </c>
      <c r="G111" s="336" t="s">
        <v>88</v>
      </c>
      <c r="H111" s="328">
        <v>450</v>
      </c>
      <c r="I111" s="337" t="s">
        <v>1918</v>
      </c>
      <c r="J111" s="337" t="s">
        <v>898</v>
      </c>
      <c r="K111" s="338" t="s">
        <v>1904</v>
      </c>
      <c r="L111" s="337" t="s">
        <v>898</v>
      </c>
      <c r="M111" s="338" t="s">
        <v>1905</v>
      </c>
      <c r="N111" s="429" t="s">
        <v>2160</v>
      </c>
      <c r="O111" s="429" t="s">
        <v>772</v>
      </c>
      <c r="P111" s="429" t="s">
        <v>794</v>
      </c>
      <c r="Q111" s="429" t="s">
        <v>1920</v>
      </c>
      <c r="R111" s="429" t="s">
        <v>1907</v>
      </c>
      <c r="S111" s="436"/>
    </row>
    <row r="112" spans="1:23">
      <c r="A112" s="328">
        <v>451</v>
      </c>
      <c r="B112" s="435">
        <v>2620</v>
      </c>
      <c r="C112" s="328">
        <v>361090</v>
      </c>
      <c r="D112" s="337" t="s">
        <v>2030</v>
      </c>
      <c r="E112" s="435">
        <v>2620</v>
      </c>
      <c r="F112" s="356" t="str">
        <f t="shared" si="1"/>
        <v>2620.361090.97</v>
      </c>
      <c r="G112" s="336" t="s">
        <v>89</v>
      </c>
      <c r="H112" s="328">
        <v>451</v>
      </c>
      <c r="I112" s="337" t="s">
        <v>1918</v>
      </c>
      <c r="J112" s="337" t="s">
        <v>898</v>
      </c>
      <c r="K112" s="338" t="s">
        <v>1904</v>
      </c>
      <c r="L112" s="337" t="s">
        <v>898</v>
      </c>
      <c r="M112" s="338" t="s">
        <v>1905</v>
      </c>
      <c r="N112" s="429" t="s">
        <v>740</v>
      </c>
      <c r="O112" s="429" t="s">
        <v>772</v>
      </c>
      <c r="P112" s="429" t="s">
        <v>770</v>
      </c>
      <c r="Q112" s="429" t="s">
        <v>1923</v>
      </c>
      <c r="R112" s="429" t="s">
        <v>1907</v>
      </c>
      <c r="S112" s="436"/>
    </row>
    <row r="113" spans="1:23">
      <c r="A113" s="328">
        <v>452</v>
      </c>
      <c r="B113" s="435">
        <v>2620</v>
      </c>
      <c r="C113" s="328">
        <v>361035</v>
      </c>
      <c r="D113" s="337" t="s">
        <v>798</v>
      </c>
      <c r="E113" s="435">
        <v>2620</v>
      </c>
      <c r="F113" s="356" t="str">
        <f t="shared" si="1"/>
        <v>2620.361035.10</v>
      </c>
      <c r="G113" s="336" t="s">
        <v>90</v>
      </c>
      <c r="H113" s="328">
        <v>452</v>
      </c>
      <c r="I113" s="337" t="s">
        <v>1918</v>
      </c>
      <c r="J113" s="337" t="s">
        <v>898</v>
      </c>
      <c r="K113" s="338" t="s">
        <v>1904</v>
      </c>
      <c r="L113" s="337" t="s">
        <v>898</v>
      </c>
      <c r="M113" s="338" t="s">
        <v>1905</v>
      </c>
      <c r="N113" s="429" t="s">
        <v>2161</v>
      </c>
      <c r="O113" s="429" t="s">
        <v>772</v>
      </c>
      <c r="P113" s="429" t="s">
        <v>804</v>
      </c>
      <c r="Q113" s="429" t="s">
        <v>1920</v>
      </c>
      <c r="R113" s="429" t="s">
        <v>1907</v>
      </c>
      <c r="S113" s="436"/>
    </row>
    <row r="114" spans="1:23">
      <c r="A114" s="328">
        <v>453</v>
      </c>
      <c r="B114" s="435">
        <v>2620</v>
      </c>
      <c r="C114" s="328">
        <v>361095</v>
      </c>
      <c r="D114" s="337" t="s">
        <v>2030</v>
      </c>
      <c r="E114" s="435">
        <v>2620</v>
      </c>
      <c r="F114" s="356" t="str">
        <f t="shared" si="1"/>
        <v>2620.361095.97</v>
      </c>
      <c r="G114" s="336" t="s">
        <v>91</v>
      </c>
      <c r="H114" s="328">
        <v>453</v>
      </c>
      <c r="I114" s="337" t="s">
        <v>1918</v>
      </c>
      <c r="J114" s="337" t="s">
        <v>898</v>
      </c>
      <c r="K114" s="338" t="s">
        <v>1904</v>
      </c>
      <c r="L114" s="337" t="s">
        <v>898</v>
      </c>
      <c r="M114" s="338" t="s">
        <v>1905</v>
      </c>
      <c r="N114" s="429" t="s">
        <v>2161</v>
      </c>
      <c r="O114" s="429" t="s">
        <v>772</v>
      </c>
      <c r="P114" s="429" t="s">
        <v>804</v>
      </c>
      <c r="Q114" s="429" t="s">
        <v>1920</v>
      </c>
      <c r="R114" s="429" t="s">
        <v>1907</v>
      </c>
      <c r="S114" s="436"/>
    </row>
    <row r="115" spans="1:23" s="333" customFormat="1" ht="13.5" thickBot="1">
      <c r="A115" s="328">
        <v>454</v>
      </c>
      <c r="B115" s="435">
        <v>2625</v>
      </c>
      <c r="C115" s="328">
        <v>361085</v>
      </c>
      <c r="D115" s="337" t="s">
        <v>2030</v>
      </c>
      <c r="E115" s="435">
        <v>2625</v>
      </c>
      <c r="F115" s="356" t="str">
        <f t="shared" si="1"/>
        <v>2625.361085.97</v>
      </c>
      <c r="G115" s="352" t="s">
        <v>1940</v>
      </c>
      <c r="H115" s="328">
        <v>454</v>
      </c>
      <c r="I115" s="353" t="s">
        <v>1918</v>
      </c>
      <c r="J115" s="353" t="s">
        <v>898</v>
      </c>
      <c r="K115" s="354" t="s">
        <v>1904</v>
      </c>
      <c r="L115" s="353" t="s">
        <v>898</v>
      </c>
      <c r="M115" s="354" t="s">
        <v>1905</v>
      </c>
      <c r="N115" s="353" t="s">
        <v>2162</v>
      </c>
      <c r="O115" s="353" t="s">
        <v>772</v>
      </c>
      <c r="P115" s="353" t="s">
        <v>770</v>
      </c>
      <c r="Q115" s="353" t="s">
        <v>1929</v>
      </c>
      <c r="R115" s="353" t="s">
        <v>1907</v>
      </c>
      <c r="S115" s="336"/>
      <c r="T115" s="458"/>
      <c r="V115" s="449"/>
      <c r="W115" s="450"/>
    </row>
    <row r="116" spans="1:23" s="333" customFormat="1" ht="13.5" thickBot="1">
      <c r="A116" s="328">
        <v>254</v>
      </c>
      <c r="B116" s="435">
        <v>2400</v>
      </c>
      <c r="C116" s="328">
        <v>330465</v>
      </c>
      <c r="D116" s="337" t="s">
        <v>2030</v>
      </c>
      <c r="E116" s="435">
        <v>2400</v>
      </c>
      <c r="F116" s="356" t="str">
        <f t="shared" si="1"/>
        <v>2400.330465.97</v>
      </c>
      <c r="G116" s="445" t="s">
        <v>2163</v>
      </c>
      <c r="H116" s="328">
        <v>254</v>
      </c>
      <c r="I116" s="443" t="s">
        <v>1185</v>
      </c>
      <c r="J116" s="443" t="s">
        <v>1209</v>
      </c>
      <c r="K116" s="446" t="s">
        <v>2164</v>
      </c>
      <c r="L116" s="443" t="s">
        <v>774</v>
      </c>
      <c r="M116" s="446" t="s">
        <v>2165</v>
      </c>
      <c r="N116" s="337" t="s">
        <v>2166</v>
      </c>
      <c r="O116" s="337" t="s">
        <v>898</v>
      </c>
      <c r="P116" s="337" t="s">
        <v>804</v>
      </c>
      <c r="Q116" s="337" t="s">
        <v>2056</v>
      </c>
      <c r="R116" s="337" t="s">
        <v>876</v>
      </c>
      <c r="S116" s="336"/>
      <c r="V116" s="449"/>
      <c r="W116" s="450"/>
    </row>
    <row r="117" spans="1:23" s="333" customFormat="1" ht="13.5" thickBot="1">
      <c r="A117" s="328">
        <v>500</v>
      </c>
      <c r="B117" s="435">
        <v>2700</v>
      </c>
      <c r="C117" s="328">
        <v>370210</v>
      </c>
      <c r="D117" s="337" t="s">
        <v>2030</v>
      </c>
      <c r="E117" s="435">
        <v>2700</v>
      </c>
      <c r="F117" s="356" t="str">
        <f t="shared" si="1"/>
        <v>2700.370210.97</v>
      </c>
      <c r="G117" s="245" t="s">
        <v>688</v>
      </c>
      <c r="H117" s="328">
        <v>500</v>
      </c>
      <c r="I117" s="345" t="s">
        <v>1944</v>
      </c>
      <c r="J117" s="345" t="s">
        <v>774</v>
      </c>
      <c r="K117" s="346" t="s">
        <v>1943</v>
      </c>
      <c r="L117" s="345" t="s">
        <v>798</v>
      </c>
      <c r="M117" s="346" t="s">
        <v>1944</v>
      </c>
      <c r="N117" s="353" t="s">
        <v>2162</v>
      </c>
      <c r="O117" s="353" t="s">
        <v>772</v>
      </c>
      <c r="P117" s="353" t="s">
        <v>770</v>
      </c>
      <c r="Q117" s="353" t="s">
        <v>1929</v>
      </c>
      <c r="R117" s="353" t="s">
        <v>1907</v>
      </c>
      <c r="S117" s="336"/>
      <c r="T117" s="458"/>
      <c r="V117" s="449"/>
      <c r="W117" s="450"/>
    </row>
    <row r="118" spans="1:23" s="333" customFormat="1" ht="13.5" thickBot="1">
      <c r="A118" s="328">
        <v>501</v>
      </c>
      <c r="B118" s="435">
        <v>2700</v>
      </c>
      <c r="C118" s="328">
        <v>370215</v>
      </c>
      <c r="D118" s="337" t="s">
        <v>2030</v>
      </c>
      <c r="E118" s="435">
        <v>2700</v>
      </c>
      <c r="F118" s="356" t="str">
        <f t="shared" si="1"/>
        <v>2700.370215.97</v>
      </c>
      <c r="G118" s="352" t="s">
        <v>689</v>
      </c>
      <c r="H118" s="328">
        <v>501</v>
      </c>
      <c r="I118" s="353" t="s">
        <v>1944</v>
      </c>
      <c r="J118" s="353" t="s">
        <v>774</v>
      </c>
      <c r="K118" s="354" t="s">
        <v>1943</v>
      </c>
      <c r="L118" s="353" t="s">
        <v>798</v>
      </c>
      <c r="M118" s="354" t="s">
        <v>1944</v>
      </c>
      <c r="N118" s="353" t="s">
        <v>2162</v>
      </c>
      <c r="O118" s="353" t="s">
        <v>772</v>
      </c>
      <c r="P118" s="353" t="s">
        <v>770</v>
      </c>
      <c r="Q118" s="353" t="s">
        <v>1929</v>
      </c>
      <c r="R118" s="353" t="s">
        <v>1907</v>
      </c>
      <c r="S118" s="336"/>
      <c r="T118" s="458"/>
      <c r="V118" s="449"/>
      <c r="W118" s="450"/>
    </row>
    <row r="119" spans="1:23" s="333" customFormat="1" ht="13.5" thickBot="1">
      <c r="A119" s="348">
        <v>900</v>
      </c>
      <c r="B119" s="459">
        <v>2300</v>
      </c>
      <c r="C119" s="328">
        <v>350825</v>
      </c>
      <c r="D119" s="353" t="s">
        <v>855</v>
      </c>
      <c r="E119" s="459">
        <v>2300</v>
      </c>
      <c r="F119" s="438" t="str">
        <f t="shared" si="1"/>
        <v>2300.350825.91</v>
      </c>
      <c r="G119" s="352" t="s">
        <v>2167</v>
      </c>
      <c r="H119" s="348">
        <v>900</v>
      </c>
      <c r="I119" s="353" t="s">
        <v>1699</v>
      </c>
      <c r="J119" s="353" t="s">
        <v>1041</v>
      </c>
      <c r="K119" s="354" t="s">
        <v>1698</v>
      </c>
      <c r="L119" s="353" t="s">
        <v>1041</v>
      </c>
      <c r="M119" s="354" t="s">
        <v>2154</v>
      </c>
      <c r="N119" s="345"/>
      <c r="O119" s="345"/>
      <c r="P119" s="345"/>
      <c r="Q119" s="345"/>
      <c r="R119" s="345"/>
      <c r="S119" s="336"/>
      <c r="T119" s="458"/>
      <c r="V119" s="449"/>
      <c r="W119" s="450"/>
    </row>
    <row r="120" spans="1:23" s="333" customFormat="1">
      <c r="A120" s="328">
        <v>700</v>
      </c>
      <c r="B120" s="435">
        <v>2200</v>
      </c>
      <c r="C120" s="328">
        <v>310000</v>
      </c>
      <c r="D120" s="337" t="s">
        <v>855</v>
      </c>
      <c r="E120" s="435">
        <v>2200</v>
      </c>
      <c r="F120" s="356" t="str">
        <f t="shared" si="1"/>
        <v>2200.310000.91</v>
      </c>
      <c r="G120" s="333" t="s">
        <v>793</v>
      </c>
      <c r="H120" s="328">
        <v>700</v>
      </c>
      <c r="I120" s="337" t="s">
        <v>771</v>
      </c>
      <c r="J120" s="330" t="s">
        <v>770</v>
      </c>
      <c r="K120" s="338" t="s">
        <v>793</v>
      </c>
      <c r="L120" s="330"/>
      <c r="M120" s="338"/>
      <c r="N120" s="330"/>
      <c r="O120" s="330"/>
      <c r="P120" s="330"/>
      <c r="Q120" s="330"/>
      <c r="R120" s="330"/>
      <c r="V120" s="449"/>
      <c r="W120" s="450"/>
    </row>
    <row r="121" spans="1:23" s="333" customFormat="1">
      <c r="A121" s="328">
        <v>701</v>
      </c>
      <c r="B121" s="435">
        <v>2100</v>
      </c>
      <c r="C121" s="328">
        <v>320000</v>
      </c>
      <c r="D121" s="337" t="s">
        <v>855</v>
      </c>
      <c r="E121" s="435">
        <v>2100</v>
      </c>
      <c r="F121" s="356" t="str">
        <f t="shared" si="1"/>
        <v>2100.320000.91</v>
      </c>
      <c r="G121" s="333" t="s">
        <v>873</v>
      </c>
      <c r="H121" s="328">
        <v>701</v>
      </c>
      <c r="I121" s="337" t="s">
        <v>875</v>
      </c>
      <c r="J121" s="330" t="s">
        <v>794</v>
      </c>
      <c r="K121" s="338" t="s">
        <v>873</v>
      </c>
      <c r="L121" s="330"/>
      <c r="M121" s="338"/>
      <c r="N121" s="330"/>
      <c r="O121" s="330"/>
      <c r="P121" s="330"/>
      <c r="Q121" s="330"/>
      <c r="R121" s="330"/>
      <c r="T121" s="474" t="s">
        <v>2168</v>
      </c>
      <c r="V121" s="449"/>
      <c r="W121" s="450"/>
    </row>
    <row r="122" spans="1:23" s="333" customFormat="1">
      <c r="A122" s="328">
        <v>702</v>
      </c>
      <c r="B122" s="435">
        <v>2410</v>
      </c>
      <c r="C122" s="328">
        <v>330000</v>
      </c>
      <c r="D122" s="337" t="s">
        <v>855</v>
      </c>
      <c r="E122" s="435">
        <v>2410</v>
      </c>
      <c r="F122" s="356" t="str">
        <f t="shared" si="1"/>
        <v>2410.330000.91</v>
      </c>
      <c r="G122" s="333" t="s">
        <v>1183</v>
      </c>
      <c r="H122" s="328">
        <v>702</v>
      </c>
      <c r="I122" s="337" t="s">
        <v>1185</v>
      </c>
      <c r="J122" s="330" t="s">
        <v>804</v>
      </c>
      <c r="K122" s="338" t="s">
        <v>1183</v>
      </c>
      <c r="L122" s="330"/>
      <c r="M122" s="338"/>
      <c r="N122" s="330"/>
      <c r="O122" s="330"/>
      <c r="P122" s="330"/>
      <c r="Q122" s="330"/>
      <c r="R122" s="330"/>
      <c r="U122" s="475"/>
      <c r="V122" s="449"/>
      <c r="W122" s="450"/>
    </row>
    <row r="123" spans="1:23" s="333" customFormat="1">
      <c r="A123" s="328">
        <v>704</v>
      </c>
      <c r="B123" s="435">
        <v>2500</v>
      </c>
      <c r="C123" s="328">
        <v>340000</v>
      </c>
      <c r="D123" s="337" t="s">
        <v>855</v>
      </c>
      <c r="E123" s="435">
        <v>2500</v>
      </c>
      <c r="F123" s="356" t="str">
        <f t="shared" si="1"/>
        <v>2500.340000.91</v>
      </c>
      <c r="G123" s="333" t="s">
        <v>1387</v>
      </c>
      <c r="H123" s="328">
        <v>704</v>
      </c>
      <c r="I123" s="337" t="s">
        <v>1389</v>
      </c>
      <c r="J123" s="330" t="s">
        <v>1386</v>
      </c>
      <c r="K123" s="338" t="s">
        <v>1387</v>
      </c>
      <c r="L123" s="330"/>
      <c r="M123" s="338"/>
      <c r="N123" s="330"/>
      <c r="O123" s="330"/>
      <c r="P123" s="330"/>
      <c r="Q123" s="330"/>
      <c r="R123" s="330"/>
      <c r="V123" s="449"/>
      <c r="W123" s="450"/>
    </row>
    <row r="124" spans="1:23" s="474" customFormat="1">
      <c r="A124" s="328">
        <v>705</v>
      </c>
      <c r="B124" s="435">
        <v>2310</v>
      </c>
      <c r="C124" s="328">
        <v>350000</v>
      </c>
      <c r="D124" s="337" t="s">
        <v>855</v>
      </c>
      <c r="E124" s="435">
        <v>2310</v>
      </c>
      <c r="F124" s="356" t="str">
        <f t="shared" si="1"/>
        <v>2310.350000.91</v>
      </c>
      <c r="G124" s="474" t="s">
        <v>1698</v>
      </c>
      <c r="H124" s="328">
        <v>705</v>
      </c>
      <c r="I124" s="476" t="s">
        <v>1699</v>
      </c>
      <c r="J124" s="477" t="s">
        <v>1041</v>
      </c>
      <c r="K124" s="478" t="s">
        <v>1698</v>
      </c>
      <c r="L124" s="477"/>
      <c r="M124" s="478"/>
      <c r="N124" s="477"/>
      <c r="O124" s="477"/>
      <c r="P124" s="477"/>
      <c r="Q124" s="477"/>
      <c r="R124" s="477"/>
      <c r="T124" s="474" t="s">
        <v>2096</v>
      </c>
      <c r="V124" s="479"/>
      <c r="W124" s="480"/>
    </row>
    <row r="125" spans="1:23" s="333" customFormat="1">
      <c r="A125" s="328">
        <v>706</v>
      </c>
      <c r="B125" s="435">
        <v>2620</v>
      </c>
      <c r="C125" s="328">
        <v>361000</v>
      </c>
      <c r="D125" s="337" t="s">
        <v>855</v>
      </c>
      <c r="E125" s="435">
        <v>2620</v>
      </c>
      <c r="F125" s="356" t="str">
        <f t="shared" si="1"/>
        <v>2620.361000.91</v>
      </c>
      <c r="G125" s="333" t="s">
        <v>1904</v>
      </c>
      <c r="H125" s="328">
        <v>706</v>
      </c>
      <c r="I125" s="337" t="s">
        <v>1918</v>
      </c>
      <c r="J125" s="330" t="s">
        <v>898</v>
      </c>
      <c r="K125" s="338" t="s">
        <v>1904</v>
      </c>
      <c r="L125" s="330"/>
      <c r="M125" s="338"/>
      <c r="N125" s="330"/>
      <c r="O125" s="330"/>
      <c r="P125" s="330"/>
      <c r="Q125" s="330"/>
      <c r="R125" s="330"/>
      <c r="V125" s="449"/>
      <c r="W125" s="450"/>
    </row>
    <row r="126" spans="1:23" s="333" customFormat="1">
      <c r="A126" s="328">
        <v>707</v>
      </c>
      <c r="B126" s="435">
        <v>2700</v>
      </c>
      <c r="C126" s="328">
        <v>370000</v>
      </c>
      <c r="D126" s="337" t="s">
        <v>855</v>
      </c>
      <c r="E126" s="435">
        <v>2700</v>
      </c>
      <c r="F126" s="356" t="str">
        <f t="shared" si="1"/>
        <v>2700.370000.91</v>
      </c>
      <c r="G126" s="333" t="s">
        <v>1943</v>
      </c>
      <c r="H126" s="328">
        <v>707</v>
      </c>
      <c r="I126" s="337" t="s">
        <v>1944</v>
      </c>
      <c r="J126" s="337" t="s">
        <v>774</v>
      </c>
      <c r="K126" s="338" t="s">
        <v>1943</v>
      </c>
      <c r="L126" s="330">
        <v>10</v>
      </c>
      <c r="M126" s="338" t="s">
        <v>1944</v>
      </c>
      <c r="N126" s="330"/>
      <c r="O126" s="330"/>
      <c r="P126" s="330"/>
      <c r="Q126" s="330"/>
      <c r="R126" s="330"/>
      <c r="V126" s="449"/>
      <c r="W126" s="450"/>
    </row>
    <row r="127" spans="1:23" s="333" customFormat="1">
      <c r="A127" s="328">
        <v>800</v>
      </c>
      <c r="B127" s="435">
        <v>2200</v>
      </c>
      <c r="C127" s="328">
        <v>310005</v>
      </c>
      <c r="D127" s="337" t="s">
        <v>855</v>
      </c>
      <c r="E127" s="435">
        <v>2200</v>
      </c>
      <c r="F127" s="356" t="str">
        <f t="shared" si="1"/>
        <v>2200.310005.91</v>
      </c>
      <c r="G127" s="336" t="s">
        <v>2017</v>
      </c>
      <c r="H127" s="328">
        <v>800</v>
      </c>
      <c r="I127" s="337" t="s">
        <v>771</v>
      </c>
      <c r="J127" s="337" t="s">
        <v>770</v>
      </c>
      <c r="K127" s="338" t="s">
        <v>793</v>
      </c>
      <c r="L127" s="337" t="s">
        <v>794</v>
      </c>
      <c r="M127" s="338" t="s">
        <v>795</v>
      </c>
      <c r="N127" s="337" t="s">
        <v>772</v>
      </c>
      <c r="O127" s="337" t="s">
        <v>772</v>
      </c>
      <c r="P127" s="337" t="s">
        <v>772</v>
      </c>
      <c r="Q127" s="337" t="s">
        <v>772</v>
      </c>
      <c r="R127" s="337" t="s">
        <v>776</v>
      </c>
      <c r="S127" s="336"/>
      <c r="V127" s="449"/>
      <c r="W127" s="450"/>
    </row>
    <row r="128" spans="1:23" s="333" customFormat="1">
      <c r="A128" s="328">
        <v>801</v>
      </c>
      <c r="B128" s="435">
        <v>2100</v>
      </c>
      <c r="C128" s="328">
        <v>320001</v>
      </c>
      <c r="D128" s="337" t="s">
        <v>855</v>
      </c>
      <c r="E128" s="435">
        <v>2100</v>
      </c>
      <c r="F128" s="356" t="str">
        <f t="shared" si="1"/>
        <v>2100.320001.91</v>
      </c>
      <c r="G128" s="336" t="s">
        <v>2018</v>
      </c>
      <c r="H128" s="328">
        <v>801</v>
      </c>
      <c r="I128" s="337" t="s">
        <v>875</v>
      </c>
      <c r="J128" s="337" t="s">
        <v>794</v>
      </c>
      <c r="K128" s="338" t="s">
        <v>873</v>
      </c>
      <c r="L128" s="337" t="s">
        <v>804</v>
      </c>
      <c r="M128" s="338" t="s">
        <v>874</v>
      </c>
      <c r="N128" s="337" t="s">
        <v>772</v>
      </c>
      <c r="O128" s="337" t="s">
        <v>772</v>
      </c>
      <c r="P128" s="337" t="s">
        <v>772</v>
      </c>
      <c r="Q128" s="337" t="s">
        <v>772</v>
      </c>
      <c r="R128" s="337" t="s">
        <v>876</v>
      </c>
      <c r="S128" s="336"/>
      <c r="V128" s="449"/>
      <c r="W128" s="450"/>
    </row>
    <row r="129" spans="1:23" s="333" customFormat="1">
      <c r="A129" s="328">
        <v>802</v>
      </c>
      <c r="B129" s="435">
        <v>2410</v>
      </c>
      <c r="C129" s="328">
        <v>330005</v>
      </c>
      <c r="D129" s="337" t="s">
        <v>855</v>
      </c>
      <c r="E129" s="435">
        <v>2410</v>
      </c>
      <c r="F129" s="356" t="str">
        <f t="shared" si="1"/>
        <v>2410.330005.91</v>
      </c>
      <c r="G129" s="336" t="s">
        <v>2019</v>
      </c>
      <c r="H129" s="328">
        <v>802</v>
      </c>
      <c r="I129" s="337" t="s">
        <v>1185</v>
      </c>
      <c r="J129" s="337" t="s">
        <v>804</v>
      </c>
      <c r="K129" s="338" t="s">
        <v>1183</v>
      </c>
      <c r="L129" s="337" t="s">
        <v>768</v>
      </c>
      <c r="M129" s="338" t="s">
        <v>1184</v>
      </c>
      <c r="N129" s="337" t="s">
        <v>772</v>
      </c>
      <c r="O129" s="337" t="s">
        <v>772</v>
      </c>
      <c r="P129" s="337" t="s">
        <v>772</v>
      </c>
      <c r="Q129" s="337" t="s">
        <v>772</v>
      </c>
      <c r="R129" s="337" t="s">
        <v>876</v>
      </c>
      <c r="S129" s="336"/>
      <c r="V129" s="449"/>
      <c r="W129" s="450"/>
    </row>
    <row r="130" spans="1:23" s="333" customFormat="1">
      <c r="A130" s="328">
        <v>803</v>
      </c>
      <c r="B130" s="435">
        <v>2220</v>
      </c>
      <c r="C130" s="328">
        <v>313000</v>
      </c>
      <c r="D130" s="337" t="s">
        <v>855</v>
      </c>
      <c r="E130" s="435">
        <v>2220</v>
      </c>
      <c r="F130" s="356" t="str">
        <f t="shared" si="1"/>
        <v>2220.313000.91</v>
      </c>
      <c r="G130" s="336" t="s">
        <v>2020</v>
      </c>
      <c r="H130" s="328">
        <v>803</v>
      </c>
      <c r="I130" s="337" t="s">
        <v>1306</v>
      </c>
      <c r="J130" s="337" t="s">
        <v>770</v>
      </c>
      <c r="K130" s="338" t="s">
        <v>793</v>
      </c>
      <c r="L130" s="337" t="s">
        <v>1209</v>
      </c>
      <c r="M130" s="338" t="s">
        <v>1305</v>
      </c>
      <c r="N130" s="337" t="s">
        <v>772</v>
      </c>
      <c r="O130" s="337" t="s">
        <v>772</v>
      </c>
      <c r="P130" s="337" t="s">
        <v>772</v>
      </c>
      <c r="Q130" s="337" t="s">
        <v>772</v>
      </c>
      <c r="R130" s="337" t="s">
        <v>876</v>
      </c>
      <c r="S130" s="336"/>
      <c r="V130" s="449"/>
      <c r="W130" s="450"/>
    </row>
    <row r="131" spans="1:23" s="333" customFormat="1">
      <c r="A131" s="328">
        <v>804</v>
      </c>
      <c r="B131" s="435">
        <v>2500</v>
      </c>
      <c r="C131" s="328">
        <v>340005</v>
      </c>
      <c r="D131" s="337" t="s">
        <v>855</v>
      </c>
      <c r="E131" s="435">
        <v>2500</v>
      </c>
      <c r="F131" s="356" t="str">
        <f t="shared" si="1"/>
        <v>2500.340005.91</v>
      </c>
      <c r="G131" s="336" t="s">
        <v>2021</v>
      </c>
      <c r="H131" s="328">
        <v>804</v>
      </c>
      <c r="I131" s="337" t="s">
        <v>1389</v>
      </c>
      <c r="J131" s="337" t="s">
        <v>1386</v>
      </c>
      <c r="K131" s="338" t="s">
        <v>1387</v>
      </c>
      <c r="L131" s="337" t="s">
        <v>1386</v>
      </c>
      <c r="M131" s="338" t="s">
        <v>1388</v>
      </c>
      <c r="N131" s="337" t="s">
        <v>772</v>
      </c>
      <c r="O131" s="337" t="s">
        <v>772</v>
      </c>
      <c r="P131" s="337" t="s">
        <v>772</v>
      </c>
      <c r="Q131" s="337" t="s">
        <v>772</v>
      </c>
      <c r="R131" s="337" t="s">
        <v>1390</v>
      </c>
      <c r="S131" s="336"/>
      <c r="V131" s="449"/>
      <c r="W131" s="450"/>
    </row>
    <row r="132" spans="1:23" s="333" customFormat="1">
      <c r="A132" s="328">
        <v>805</v>
      </c>
      <c r="B132" s="435">
        <v>2310</v>
      </c>
      <c r="C132" s="328">
        <v>350005</v>
      </c>
      <c r="D132" s="337" t="s">
        <v>855</v>
      </c>
      <c r="E132" s="435">
        <v>2310</v>
      </c>
      <c r="F132" s="356" t="str">
        <f t="shared" ref="F132:F162" si="2">B132&amp;"."&amp;C132&amp;"."&amp;D132</f>
        <v>2310.350005.91</v>
      </c>
      <c r="G132" s="336" t="s">
        <v>2022</v>
      </c>
      <c r="H132" s="328">
        <v>805</v>
      </c>
      <c r="I132" s="337" t="s">
        <v>1699</v>
      </c>
      <c r="J132" s="337" t="s">
        <v>1041</v>
      </c>
      <c r="K132" s="338" t="s">
        <v>1698</v>
      </c>
      <c r="L132" s="337" t="s">
        <v>1041</v>
      </c>
      <c r="M132" s="338" t="s">
        <v>2154</v>
      </c>
      <c r="N132" s="337" t="s">
        <v>772</v>
      </c>
      <c r="O132" s="337" t="s">
        <v>772</v>
      </c>
      <c r="P132" s="337" t="s">
        <v>772</v>
      </c>
      <c r="Q132" s="337" t="s">
        <v>772</v>
      </c>
      <c r="R132" s="337" t="s">
        <v>876</v>
      </c>
      <c r="S132" s="336"/>
      <c r="V132" s="449"/>
      <c r="W132" s="450"/>
    </row>
    <row r="133" spans="1:23" s="333" customFormat="1">
      <c r="A133" s="328">
        <v>806</v>
      </c>
      <c r="B133" s="435">
        <v>2620</v>
      </c>
      <c r="C133" s="328">
        <v>361005</v>
      </c>
      <c r="D133" s="337" t="s">
        <v>855</v>
      </c>
      <c r="E133" s="435">
        <v>2620</v>
      </c>
      <c r="F133" s="356" t="str">
        <f t="shared" si="2"/>
        <v>2620.361005.91</v>
      </c>
      <c r="G133" s="336" t="s">
        <v>2023</v>
      </c>
      <c r="H133" s="328">
        <v>806</v>
      </c>
      <c r="I133" s="337" t="s">
        <v>1918</v>
      </c>
      <c r="J133" s="337" t="s">
        <v>898</v>
      </c>
      <c r="K133" s="338" t="s">
        <v>1904</v>
      </c>
      <c r="L133" s="337" t="s">
        <v>898</v>
      </c>
      <c r="M133" s="338" t="s">
        <v>1905</v>
      </c>
      <c r="N133" s="337" t="s">
        <v>772</v>
      </c>
      <c r="O133" s="337" t="s">
        <v>772</v>
      </c>
      <c r="P133" s="337" t="s">
        <v>772</v>
      </c>
      <c r="Q133" s="337" t="s">
        <v>772</v>
      </c>
      <c r="R133" s="337" t="s">
        <v>1907</v>
      </c>
      <c r="S133" s="336"/>
      <c r="V133" s="449"/>
      <c r="W133" s="450"/>
    </row>
    <row r="134" spans="1:23" s="333" customFormat="1">
      <c r="A134" s="328">
        <v>807</v>
      </c>
      <c r="B134" s="435">
        <v>2700</v>
      </c>
      <c r="C134" s="328">
        <v>370005</v>
      </c>
      <c r="D134" s="337" t="s">
        <v>855</v>
      </c>
      <c r="E134" s="435">
        <v>2700</v>
      </c>
      <c r="F134" s="356" t="str">
        <f t="shared" si="2"/>
        <v>2700.370005.91</v>
      </c>
      <c r="G134" s="336" t="s">
        <v>2024</v>
      </c>
      <c r="H134" s="328">
        <v>807</v>
      </c>
      <c r="I134" s="337" t="s">
        <v>1944</v>
      </c>
      <c r="J134" s="337" t="s">
        <v>774</v>
      </c>
      <c r="K134" s="338" t="s">
        <v>1943</v>
      </c>
      <c r="L134" s="337" t="s">
        <v>798</v>
      </c>
      <c r="M134" s="338" t="s">
        <v>1944</v>
      </c>
      <c r="N134" s="337" t="s">
        <v>772</v>
      </c>
      <c r="O134" s="337" t="s">
        <v>772</v>
      </c>
      <c r="P134" s="337" t="s">
        <v>772</v>
      </c>
      <c r="Q134" s="337" t="s">
        <v>772</v>
      </c>
      <c r="R134" s="337" t="s">
        <v>1907</v>
      </c>
      <c r="S134" s="336"/>
      <c r="V134" s="449"/>
      <c r="W134" s="450"/>
    </row>
    <row r="135" spans="1:23" s="333" customFormat="1">
      <c r="A135" s="328">
        <v>850</v>
      </c>
      <c r="B135" s="435">
        <v>2200</v>
      </c>
      <c r="C135" s="328">
        <v>310010</v>
      </c>
      <c r="D135" s="337" t="s">
        <v>855</v>
      </c>
      <c r="E135" s="435">
        <v>2200</v>
      </c>
      <c r="F135" s="356" t="str">
        <f t="shared" si="2"/>
        <v>2200.310010.91</v>
      </c>
      <c r="G135" s="336" t="s">
        <v>797</v>
      </c>
      <c r="H135" s="328">
        <v>850</v>
      </c>
      <c r="I135" s="337" t="s">
        <v>771</v>
      </c>
      <c r="J135" s="337" t="s">
        <v>770</v>
      </c>
      <c r="K135" s="338" t="s">
        <v>793</v>
      </c>
      <c r="L135" s="337" t="s">
        <v>794</v>
      </c>
      <c r="M135" s="338" t="s">
        <v>795</v>
      </c>
      <c r="N135" s="337" t="s">
        <v>772</v>
      </c>
      <c r="O135" s="337" t="s">
        <v>772</v>
      </c>
      <c r="P135" s="337" t="s">
        <v>772</v>
      </c>
      <c r="Q135" s="337" t="s">
        <v>772</v>
      </c>
      <c r="R135" s="337" t="s">
        <v>776</v>
      </c>
      <c r="S135" s="336"/>
      <c r="V135" s="449"/>
      <c r="W135" s="450"/>
    </row>
    <row r="136" spans="1:23" s="333" customFormat="1">
      <c r="A136" s="328">
        <v>851</v>
      </c>
      <c r="B136" s="435">
        <v>2205</v>
      </c>
      <c r="C136" s="328">
        <v>311000</v>
      </c>
      <c r="D136" s="337" t="s">
        <v>855</v>
      </c>
      <c r="E136" s="435">
        <v>2205</v>
      </c>
      <c r="F136" s="356" t="str">
        <f t="shared" si="2"/>
        <v>2205.311000.91</v>
      </c>
      <c r="G136" s="336" t="s">
        <v>860</v>
      </c>
      <c r="H136" s="328">
        <v>851</v>
      </c>
      <c r="I136" s="337" t="s">
        <v>859</v>
      </c>
      <c r="J136" s="337" t="s">
        <v>770</v>
      </c>
      <c r="K136" s="338" t="s">
        <v>793</v>
      </c>
      <c r="L136" s="337" t="s">
        <v>794</v>
      </c>
      <c r="M136" s="338" t="s">
        <v>795</v>
      </c>
      <c r="N136" s="337" t="s">
        <v>772</v>
      </c>
      <c r="O136" s="337" t="s">
        <v>772</v>
      </c>
      <c r="P136" s="337" t="s">
        <v>772</v>
      </c>
      <c r="Q136" s="337" t="s">
        <v>772</v>
      </c>
      <c r="R136" s="337" t="s">
        <v>776</v>
      </c>
      <c r="S136" s="336"/>
      <c r="V136" s="449"/>
      <c r="W136" s="450"/>
    </row>
    <row r="137" spans="1:23" s="333" customFormat="1">
      <c r="A137" s="328">
        <v>852</v>
      </c>
      <c r="B137" s="435">
        <v>2265</v>
      </c>
      <c r="C137" s="328">
        <v>318005</v>
      </c>
      <c r="D137" s="337" t="s">
        <v>855</v>
      </c>
      <c r="E137" s="435">
        <v>2265</v>
      </c>
      <c r="F137" s="356" t="str">
        <f t="shared" si="2"/>
        <v>2265.318005.91</v>
      </c>
      <c r="G137" s="245" t="s">
        <v>2068</v>
      </c>
      <c r="H137" s="328">
        <v>852</v>
      </c>
      <c r="I137" s="337" t="s">
        <v>767</v>
      </c>
      <c r="J137" s="337" t="s">
        <v>770</v>
      </c>
      <c r="K137" s="338" t="s">
        <v>793</v>
      </c>
      <c r="L137" s="337" t="s">
        <v>794</v>
      </c>
      <c r="M137" s="338" t="s">
        <v>795</v>
      </c>
      <c r="N137" s="337" t="s">
        <v>772</v>
      </c>
      <c r="O137" s="337" t="s">
        <v>772</v>
      </c>
      <c r="P137" s="337" t="s">
        <v>772</v>
      </c>
      <c r="Q137" s="337" t="s">
        <v>772</v>
      </c>
      <c r="R137" s="337" t="s">
        <v>876</v>
      </c>
      <c r="S137" s="336"/>
      <c r="V137" s="449"/>
      <c r="W137" s="450"/>
    </row>
    <row r="138" spans="1:23" s="333" customFormat="1">
      <c r="A138" s="328">
        <v>853</v>
      </c>
      <c r="B138" s="435">
        <v>2100</v>
      </c>
      <c r="C138" s="328">
        <v>320002</v>
      </c>
      <c r="D138" s="337" t="s">
        <v>855</v>
      </c>
      <c r="E138" s="435">
        <v>2100</v>
      </c>
      <c r="F138" s="356" t="str">
        <f t="shared" si="2"/>
        <v>2100.320002.91</v>
      </c>
      <c r="G138" s="336" t="s">
        <v>872</v>
      </c>
      <c r="H138" s="328">
        <v>853</v>
      </c>
      <c r="I138" s="337" t="s">
        <v>875</v>
      </c>
      <c r="J138" s="337" t="s">
        <v>794</v>
      </c>
      <c r="K138" s="338" t="s">
        <v>873</v>
      </c>
      <c r="L138" s="337" t="s">
        <v>804</v>
      </c>
      <c r="M138" s="338" t="s">
        <v>874</v>
      </c>
      <c r="N138" s="337" t="s">
        <v>772</v>
      </c>
      <c r="O138" s="337" t="s">
        <v>772</v>
      </c>
      <c r="P138" s="337" t="s">
        <v>772</v>
      </c>
      <c r="Q138" s="337" t="s">
        <v>772</v>
      </c>
      <c r="R138" s="337" t="s">
        <v>876</v>
      </c>
      <c r="S138" s="336"/>
      <c r="V138" s="449"/>
      <c r="W138" s="450"/>
    </row>
    <row r="139" spans="1:23" s="333" customFormat="1">
      <c r="A139" s="328">
        <v>854</v>
      </c>
      <c r="B139" s="435">
        <v>2105</v>
      </c>
      <c r="C139" s="328">
        <v>321000</v>
      </c>
      <c r="D139" s="337" t="s">
        <v>855</v>
      </c>
      <c r="E139" s="435">
        <v>2105</v>
      </c>
      <c r="F139" s="356" t="str">
        <f t="shared" si="2"/>
        <v>2105.321000.91</v>
      </c>
      <c r="G139" s="336" t="s">
        <v>1177</v>
      </c>
      <c r="H139" s="328">
        <v>854</v>
      </c>
      <c r="I139" s="337" t="s">
        <v>1178</v>
      </c>
      <c r="J139" s="337" t="s">
        <v>794</v>
      </c>
      <c r="K139" s="338" t="s">
        <v>873</v>
      </c>
      <c r="L139" s="337" t="s">
        <v>804</v>
      </c>
      <c r="M139" s="338" t="s">
        <v>874</v>
      </c>
      <c r="N139" s="337" t="s">
        <v>772</v>
      </c>
      <c r="O139" s="337" t="s">
        <v>772</v>
      </c>
      <c r="P139" s="337" t="s">
        <v>772</v>
      </c>
      <c r="Q139" s="337" t="s">
        <v>772</v>
      </c>
      <c r="R139" s="337" t="s">
        <v>876</v>
      </c>
      <c r="S139" s="336"/>
      <c r="V139" s="449"/>
      <c r="W139" s="450"/>
    </row>
    <row r="140" spans="1:23" s="333" customFormat="1">
      <c r="A140" s="328">
        <v>855</v>
      </c>
      <c r="B140" s="435">
        <v>2410</v>
      </c>
      <c r="C140" s="328">
        <v>330010</v>
      </c>
      <c r="D140" s="337" t="s">
        <v>855</v>
      </c>
      <c r="E140" s="435">
        <v>2410</v>
      </c>
      <c r="F140" s="356" t="str">
        <f t="shared" si="2"/>
        <v>2410.330010.91</v>
      </c>
      <c r="G140" s="336" t="s">
        <v>1186</v>
      </c>
      <c r="H140" s="328">
        <v>855</v>
      </c>
      <c r="I140" s="337" t="s">
        <v>1185</v>
      </c>
      <c r="J140" s="337" t="s">
        <v>804</v>
      </c>
      <c r="K140" s="338" t="s">
        <v>1183</v>
      </c>
      <c r="L140" s="337" t="s">
        <v>768</v>
      </c>
      <c r="M140" s="338" t="s">
        <v>1184</v>
      </c>
      <c r="N140" s="337" t="s">
        <v>772</v>
      </c>
      <c r="O140" s="337" t="s">
        <v>772</v>
      </c>
      <c r="P140" s="337" t="s">
        <v>772</v>
      </c>
      <c r="Q140" s="337" t="s">
        <v>772</v>
      </c>
      <c r="R140" s="337" t="s">
        <v>876</v>
      </c>
      <c r="S140" s="336"/>
      <c r="V140" s="449"/>
      <c r="W140" s="450"/>
    </row>
    <row r="141" spans="1:23" s="333" customFormat="1">
      <c r="A141" s="328">
        <v>856</v>
      </c>
      <c r="B141" s="435">
        <v>2220</v>
      </c>
      <c r="C141" s="328">
        <v>313005</v>
      </c>
      <c r="D141" s="337" t="s">
        <v>855</v>
      </c>
      <c r="E141" s="435">
        <v>2220</v>
      </c>
      <c r="F141" s="356" t="str">
        <f t="shared" si="2"/>
        <v>2220.313005.91</v>
      </c>
      <c r="G141" s="336" t="s">
        <v>1308</v>
      </c>
      <c r="H141" s="328">
        <v>856</v>
      </c>
      <c r="I141" s="337" t="s">
        <v>1306</v>
      </c>
      <c r="J141" s="337" t="s">
        <v>770</v>
      </c>
      <c r="K141" s="338" t="s">
        <v>793</v>
      </c>
      <c r="L141" s="337" t="s">
        <v>1209</v>
      </c>
      <c r="M141" s="338" t="s">
        <v>1305</v>
      </c>
      <c r="N141" s="337" t="s">
        <v>772</v>
      </c>
      <c r="O141" s="337" t="s">
        <v>772</v>
      </c>
      <c r="P141" s="337" t="s">
        <v>772</v>
      </c>
      <c r="Q141" s="337" t="s">
        <v>772</v>
      </c>
      <c r="R141" s="337" t="s">
        <v>1307</v>
      </c>
      <c r="S141" s="336"/>
      <c r="V141" s="449"/>
      <c r="W141" s="450"/>
    </row>
    <row r="142" spans="1:23" s="333" customFormat="1">
      <c r="A142" s="328">
        <v>857</v>
      </c>
      <c r="B142" s="435">
        <v>2240</v>
      </c>
      <c r="C142" s="328">
        <v>314000</v>
      </c>
      <c r="D142" s="337" t="s">
        <v>855</v>
      </c>
      <c r="E142" s="435">
        <v>2240</v>
      </c>
      <c r="F142" s="356" t="str">
        <f t="shared" si="2"/>
        <v>2240.314000.91</v>
      </c>
      <c r="G142" s="336" t="s">
        <v>1323</v>
      </c>
      <c r="H142" s="328">
        <v>857</v>
      </c>
      <c r="I142" s="337" t="s">
        <v>1324</v>
      </c>
      <c r="J142" s="337" t="s">
        <v>770</v>
      </c>
      <c r="K142" s="338" t="s">
        <v>793</v>
      </c>
      <c r="L142" s="337" t="s">
        <v>1209</v>
      </c>
      <c r="M142" s="338" t="s">
        <v>1305</v>
      </c>
      <c r="N142" s="337" t="s">
        <v>772</v>
      </c>
      <c r="O142" s="337" t="s">
        <v>772</v>
      </c>
      <c r="P142" s="337" t="s">
        <v>772</v>
      </c>
      <c r="Q142" s="337" t="s">
        <v>772</v>
      </c>
      <c r="R142" s="337" t="s">
        <v>1307</v>
      </c>
      <c r="S142" s="336"/>
      <c r="V142" s="449"/>
      <c r="W142" s="450"/>
    </row>
    <row r="143" spans="1:23" s="333" customFormat="1">
      <c r="A143" s="328">
        <v>858</v>
      </c>
      <c r="B143" s="435">
        <v>2215</v>
      </c>
      <c r="C143" s="328">
        <v>315000</v>
      </c>
      <c r="D143" s="337" t="s">
        <v>855</v>
      </c>
      <c r="E143" s="435">
        <v>2215</v>
      </c>
      <c r="F143" s="356" t="str">
        <f t="shared" si="2"/>
        <v>2215.315000.91</v>
      </c>
      <c r="G143" s="336" t="s">
        <v>1335</v>
      </c>
      <c r="H143" s="328">
        <v>858</v>
      </c>
      <c r="I143" s="337" t="s">
        <v>1336</v>
      </c>
      <c r="J143" s="337" t="s">
        <v>770</v>
      </c>
      <c r="K143" s="338" t="s">
        <v>793</v>
      </c>
      <c r="L143" s="337" t="s">
        <v>1209</v>
      </c>
      <c r="M143" s="338" t="s">
        <v>1305</v>
      </c>
      <c r="N143" s="337" t="s">
        <v>772</v>
      </c>
      <c r="O143" s="337" t="s">
        <v>772</v>
      </c>
      <c r="P143" s="337" t="s">
        <v>772</v>
      </c>
      <c r="Q143" s="337" t="s">
        <v>772</v>
      </c>
      <c r="R143" s="337" t="s">
        <v>1307</v>
      </c>
      <c r="S143" s="336"/>
      <c r="V143" s="449"/>
      <c r="W143" s="450"/>
    </row>
    <row r="144" spans="1:23" s="333" customFormat="1">
      <c r="A144" s="328">
        <v>859</v>
      </c>
      <c r="B144" s="435">
        <v>2255</v>
      </c>
      <c r="C144" s="328">
        <v>316000</v>
      </c>
      <c r="D144" s="337" t="s">
        <v>855</v>
      </c>
      <c r="E144" s="435">
        <v>2255</v>
      </c>
      <c r="F144" s="356" t="str">
        <f t="shared" si="2"/>
        <v>2255.316000.91</v>
      </c>
      <c r="G144" s="336" t="s">
        <v>1353</v>
      </c>
      <c r="H144" s="328">
        <v>859</v>
      </c>
      <c r="I144" s="337" t="s">
        <v>1354</v>
      </c>
      <c r="J144" s="337" t="s">
        <v>770</v>
      </c>
      <c r="K144" s="338" t="s">
        <v>793</v>
      </c>
      <c r="L144" s="337" t="s">
        <v>1209</v>
      </c>
      <c r="M144" s="338" t="s">
        <v>1305</v>
      </c>
      <c r="N144" s="337" t="s">
        <v>772</v>
      </c>
      <c r="O144" s="337" t="s">
        <v>772</v>
      </c>
      <c r="P144" s="337" t="s">
        <v>772</v>
      </c>
      <c r="Q144" s="337" t="s">
        <v>772</v>
      </c>
      <c r="R144" s="337" t="s">
        <v>876</v>
      </c>
      <c r="S144" s="336"/>
      <c r="V144" s="449"/>
      <c r="W144" s="450"/>
    </row>
    <row r="145" spans="1:23" s="333" customFormat="1">
      <c r="A145" s="328">
        <v>860</v>
      </c>
      <c r="B145" s="435">
        <v>2210</v>
      </c>
      <c r="C145" s="328">
        <v>312000</v>
      </c>
      <c r="D145" s="337" t="s">
        <v>855</v>
      </c>
      <c r="E145" s="435">
        <v>2210</v>
      </c>
      <c r="F145" s="356" t="str">
        <f t="shared" si="2"/>
        <v>2210.312000.91</v>
      </c>
      <c r="G145" s="336" t="s">
        <v>1364</v>
      </c>
      <c r="H145" s="328">
        <v>860</v>
      </c>
      <c r="I145" s="337" t="s">
        <v>1365</v>
      </c>
      <c r="J145" s="337" t="s">
        <v>770</v>
      </c>
      <c r="K145" s="338" t="s">
        <v>793</v>
      </c>
      <c r="L145" s="337" t="s">
        <v>794</v>
      </c>
      <c r="M145" s="338" t="s">
        <v>795</v>
      </c>
      <c r="N145" s="337" t="s">
        <v>772</v>
      </c>
      <c r="O145" s="337" t="s">
        <v>772</v>
      </c>
      <c r="P145" s="337" t="s">
        <v>772</v>
      </c>
      <c r="Q145" s="337" t="s">
        <v>772</v>
      </c>
      <c r="R145" s="337" t="s">
        <v>876</v>
      </c>
      <c r="S145" s="336"/>
      <c r="V145" s="449"/>
      <c r="W145" s="450"/>
    </row>
    <row r="146" spans="1:23" s="333" customFormat="1">
      <c r="A146" s="328">
        <v>861</v>
      </c>
      <c r="B146" s="435">
        <v>2500</v>
      </c>
      <c r="C146" s="328">
        <v>340010</v>
      </c>
      <c r="D146" s="337" t="s">
        <v>855</v>
      </c>
      <c r="E146" s="435">
        <v>2500</v>
      </c>
      <c r="F146" s="356" t="str">
        <f t="shared" si="2"/>
        <v>2500.340010.91</v>
      </c>
      <c r="G146" s="336" t="s">
        <v>1391</v>
      </c>
      <c r="H146" s="328">
        <v>861</v>
      </c>
      <c r="I146" s="337" t="s">
        <v>1389</v>
      </c>
      <c r="J146" s="337" t="s">
        <v>1386</v>
      </c>
      <c r="K146" s="338" t="s">
        <v>1387</v>
      </c>
      <c r="L146" s="337" t="s">
        <v>1386</v>
      </c>
      <c r="M146" s="338" t="s">
        <v>1388</v>
      </c>
      <c r="N146" s="337" t="s">
        <v>772</v>
      </c>
      <c r="O146" s="337" t="s">
        <v>772</v>
      </c>
      <c r="P146" s="337" t="s">
        <v>772</v>
      </c>
      <c r="Q146" s="337" t="s">
        <v>772</v>
      </c>
      <c r="R146" s="337" t="s">
        <v>1390</v>
      </c>
      <c r="S146" s="336"/>
      <c r="V146" s="449"/>
      <c r="W146" s="450"/>
    </row>
    <row r="147" spans="1:23" s="333" customFormat="1">
      <c r="A147" s="328">
        <v>863</v>
      </c>
      <c r="B147" s="435">
        <v>2510</v>
      </c>
      <c r="C147" s="328">
        <v>341000</v>
      </c>
      <c r="D147" s="337" t="s">
        <v>855</v>
      </c>
      <c r="E147" s="435">
        <v>2510</v>
      </c>
      <c r="F147" s="356" t="str">
        <f t="shared" si="2"/>
        <v>2510.341000.91</v>
      </c>
      <c r="G147" s="336" t="s">
        <v>1555</v>
      </c>
      <c r="H147" s="328">
        <v>863</v>
      </c>
      <c r="I147" s="337" t="s">
        <v>1554</v>
      </c>
      <c r="J147" s="337" t="s">
        <v>1386</v>
      </c>
      <c r="K147" s="338" t="s">
        <v>1387</v>
      </c>
      <c r="L147" s="337" t="s">
        <v>1386</v>
      </c>
      <c r="M147" s="338" t="s">
        <v>1388</v>
      </c>
      <c r="N147" s="337" t="s">
        <v>772</v>
      </c>
      <c r="O147" s="337" t="s">
        <v>772</v>
      </c>
      <c r="P147" s="337" t="s">
        <v>772</v>
      </c>
      <c r="Q147" s="337" t="s">
        <v>772</v>
      </c>
      <c r="R147" s="337" t="s">
        <v>876</v>
      </c>
      <c r="S147" s="336"/>
      <c r="U147" s="333">
        <v>1</v>
      </c>
      <c r="V147" s="449"/>
      <c r="W147" s="450"/>
    </row>
    <row r="148" spans="1:23" s="333" customFormat="1">
      <c r="A148" s="328">
        <v>864</v>
      </c>
      <c r="B148" s="435">
        <v>2310</v>
      </c>
      <c r="C148" s="328">
        <v>350010</v>
      </c>
      <c r="D148" s="337" t="s">
        <v>855</v>
      </c>
      <c r="E148" s="435">
        <v>2310</v>
      </c>
      <c r="F148" s="356" t="str">
        <f t="shared" si="2"/>
        <v>2310.350010.91</v>
      </c>
      <c r="G148" s="336" t="s">
        <v>1697</v>
      </c>
      <c r="H148" s="328">
        <v>864</v>
      </c>
      <c r="I148" s="337" t="s">
        <v>1699</v>
      </c>
      <c r="J148" s="337" t="s">
        <v>1041</v>
      </c>
      <c r="K148" s="338" t="s">
        <v>1698</v>
      </c>
      <c r="L148" s="337" t="s">
        <v>1041</v>
      </c>
      <c r="M148" s="338" t="s">
        <v>2154</v>
      </c>
      <c r="N148" s="337" t="s">
        <v>772</v>
      </c>
      <c r="O148" s="337" t="s">
        <v>772</v>
      </c>
      <c r="P148" s="337" t="s">
        <v>772</v>
      </c>
      <c r="Q148" s="337" t="s">
        <v>772</v>
      </c>
      <c r="R148" s="337" t="s">
        <v>876</v>
      </c>
      <c r="S148" s="336"/>
      <c r="V148" s="449"/>
      <c r="W148" s="450"/>
    </row>
    <row r="149" spans="1:23" s="333" customFormat="1">
      <c r="A149" s="328">
        <v>865</v>
      </c>
      <c r="B149" s="435">
        <v>2600</v>
      </c>
      <c r="C149" s="328">
        <v>360000</v>
      </c>
      <c r="D149" s="337" t="s">
        <v>855</v>
      </c>
      <c r="E149" s="435">
        <v>2600</v>
      </c>
      <c r="F149" s="356" t="str">
        <f t="shared" si="2"/>
        <v>2600.360000.91</v>
      </c>
      <c r="G149" s="336" t="s">
        <v>1903</v>
      </c>
      <c r="H149" s="328">
        <v>865</v>
      </c>
      <c r="I149" s="337" t="s">
        <v>1906</v>
      </c>
      <c r="J149" s="337" t="s">
        <v>898</v>
      </c>
      <c r="K149" s="338" t="s">
        <v>1904</v>
      </c>
      <c r="L149" s="337" t="s">
        <v>898</v>
      </c>
      <c r="M149" s="338" t="s">
        <v>1905</v>
      </c>
      <c r="N149" s="337" t="s">
        <v>772</v>
      </c>
      <c r="O149" s="337" t="s">
        <v>772</v>
      </c>
      <c r="P149" s="337" t="s">
        <v>772</v>
      </c>
      <c r="Q149" s="337" t="s">
        <v>772</v>
      </c>
      <c r="R149" s="337" t="s">
        <v>1907</v>
      </c>
      <c r="S149" s="336"/>
      <c r="V149" s="449"/>
      <c r="W149" s="450"/>
    </row>
    <row r="150" spans="1:23" s="333" customFormat="1">
      <c r="A150" s="328">
        <v>866</v>
      </c>
      <c r="B150" s="435">
        <v>2620</v>
      </c>
      <c r="C150" s="328">
        <v>361010</v>
      </c>
      <c r="D150" s="337" t="s">
        <v>855</v>
      </c>
      <c r="E150" s="435">
        <v>2620</v>
      </c>
      <c r="F150" s="356" t="str">
        <f t="shared" si="2"/>
        <v>2620.361010.91</v>
      </c>
      <c r="G150" s="336" t="s">
        <v>1917</v>
      </c>
      <c r="H150" s="328">
        <v>866</v>
      </c>
      <c r="I150" s="337" t="s">
        <v>1918</v>
      </c>
      <c r="J150" s="337" t="s">
        <v>898</v>
      </c>
      <c r="K150" s="338" t="s">
        <v>1904</v>
      </c>
      <c r="L150" s="337" t="s">
        <v>898</v>
      </c>
      <c r="M150" s="338" t="s">
        <v>1905</v>
      </c>
      <c r="N150" s="337" t="s">
        <v>772</v>
      </c>
      <c r="O150" s="337" t="s">
        <v>772</v>
      </c>
      <c r="P150" s="337" t="s">
        <v>772</v>
      </c>
      <c r="Q150" s="337" t="s">
        <v>772</v>
      </c>
      <c r="R150" s="337" t="s">
        <v>1907</v>
      </c>
      <c r="S150" s="336"/>
      <c r="V150" s="449"/>
      <c r="W150" s="450"/>
    </row>
    <row r="151" spans="1:23" s="333" customFormat="1">
      <c r="A151" s="328">
        <v>867</v>
      </c>
      <c r="B151" s="435">
        <v>2700</v>
      </c>
      <c r="C151" s="328">
        <v>370010</v>
      </c>
      <c r="D151" s="337" t="s">
        <v>855</v>
      </c>
      <c r="E151" s="435">
        <v>2700</v>
      </c>
      <c r="F151" s="356" t="str">
        <f t="shared" si="2"/>
        <v>2700.370010.91</v>
      </c>
      <c r="G151" s="336" t="s">
        <v>1942</v>
      </c>
      <c r="H151" s="328">
        <v>867</v>
      </c>
      <c r="I151" s="337" t="s">
        <v>1944</v>
      </c>
      <c r="J151" s="337" t="s">
        <v>774</v>
      </c>
      <c r="K151" s="338" t="s">
        <v>1943</v>
      </c>
      <c r="L151" s="337" t="s">
        <v>798</v>
      </c>
      <c r="M151" s="338" t="s">
        <v>1944</v>
      </c>
      <c r="N151" s="337" t="s">
        <v>772</v>
      </c>
      <c r="O151" s="337" t="s">
        <v>772</v>
      </c>
      <c r="P151" s="337" t="s">
        <v>772</v>
      </c>
      <c r="Q151" s="337" t="s">
        <v>772</v>
      </c>
      <c r="R151" s="337" t="s">
        <v>1907</v>
      </c>
      <c r="S151" s="336"/>
      <c r="V151" s="449"/>
      <c r="W151" s="450"/>
    </row>
    <row r="152" spans="1:23" s="333" customFormat="1">
      <c r="A152" s="328">
        <v>868</v>
      </c>
      <c r="B152" s="435">
        <v>2525</v>
      </c>
      <c r="C152" s="328">
        <v>342000</v>
      </c>
      <c r="D152" s="337" t="s">
        <v>855</v>
      </c>
      <c r="E152" s="435">
        <v>2525</v>
      </c>
      <c r="F152" s="356" t="str">
        <f t="shared" si="2"/>
        <v>2525.342000.91</v>
      </c>
      <c r="G152" s="336" t="s">
        <v>1622</v>
      </c>
      <c r="H152" s="328">
        <v>868</v>
      </c>
      <c r="I152" s="337" t="s">
        <v>1621</v>
      </c>
      <c r="J152" s="337" t="s">
        <v>1386</v>
      </c>
      <c r="K152" s="338" t="s">
        <v>1387</v>
      </c>
      <c r="L152" s="337" t="s">
        <v>1386</v>
      </c>
      <c r="M152" s="338" t="s">
        <v>1388</v>
      </c>
      <c r="N152" s="337" t="s">
        <v>772</v>
      </c>
      <c r="O152" s="337" t="s">
        <v>772</v>
      </c>
      <c r="P152" s="337" t="s">
        <v>772</v>
      </c>
      <c r="Q152" s="337" t="s">
        <v>772</v>
      </c>
      <c r="R152" s="337" t="s">
        <v>1907</v>
      </c>
      <c r="S152" s="336"/>
      <c r="V152" s="449"/>
      <c r="W152" s="450"/>
    </row>
    <row r="153" spans="1:23" s="333" customFormat="1">
      <c r="A153" s="328">
        <v>750</v>
      </c>
      <c r="B153" s="435">
        <v>2200</v>
      </c>
      <c r="C153" s="328">
        <v>310015</v>
      </c>
      <c r="D153" s="337" t="s">
        <v>855</v>
      </c>
      <c r="E153" s="435">
        <v>2200</v>
      </c>
      <c r="F153" s="356" t="str">
        <f t="shared" si="2"/>
        <v>2200.310015.91</v>
      </c>
      <c r="G153" s="336" t="s">
        <v>2169</v>
      </c>
      <c r="H153" s="328">
        <v>750</v>
      </c>
      <c r="I153" s="337" t="s">
        <v>771</v>
      </c>
      <c r="J153" s="330" t="s">
        <v>770</v>
      </c>
      <c r="K153" s="338" t="s">
        <v>793</v>
      </c>
      <c r="L153" s="337" t="s">
        <v>794</v>
      </c>
      <c r="M153" s="338" t="s">
        <v>795</v>
      </c>
      <c r="N153" s="330"/>
      <c r="O153" s="330"/>
      <c r="P153" s="330"/>
      <c r="Q153" s="330"/>
      <c r="R153" s="330"/>
      <c r="V153" s="449"/>
      <c r="W153" s="450"/>
    </row>
    <row r="154" spans="1:23" s="333" customFormat="1">
      <c r="A154" s="328">
        <v>751</v>
      </c>
      <c r="B154" s="435">
        <v>2530</v>
      </c>
      <c r="C154" s="328">
        <v>340015</v>
      </c>
      <c r="D154" s="337" t="s">
        <v>855</v>
      </c>
      <c r="E154" s="435">
        <v>2530</v>
      </c>
      <c r="F154" s="356" t="str">
        <f t="shared" si="2"/>
        <v>2530.340015.91</v>
      </c>
      <c r="G154" s="336" t="s">
        <v>1385</v>
      </c>
      <c r="H154" s="328">
        <v>751</v>
      </c>
      <c r="I154" s="330" t="s">
        <v>1389</v>
      </c>
      <c r="J154" s="330" t="s">
        <v>1386</v>
      </c>
      <c r="K154" s="338" t="s">
        <v>1387</v>
      </c>
      <c r="L154" s="337" t="s">
        <v>1386</v>
      </c>
      <c r="M154" s="338" t="s">
        <v>1388</v>
      </c>
      <c r="N154" s="330"/>
      <c r="O154" s="330"/>
      <c r="P154" s="330"/>
      <c r="Q154" s="330"/>
      <c r="R154" s="330"/>
      <c r="V154" s="449"/>
      <c r="W154" s="450"/>
    </row>
    <row r="155" spans="1:23" s="333" customFormat="1">
      <c r="A155" s="328">
        <v>752</v>
      </c>
      <c r="B155" s="435">
        <v>2260</v>
      </c>
      <c r="C155" s="328">
        <v>317000</v>
      </c>
      <c r="D155" s="337" t="s">
        <v>855</v>
      </c>
      <c r="E155" s="435">
        <v>2260</v>
      </c>
      <c r="F155" s="356" t="str">
        <f t="shared" si="2"/>
        <v>2260.317000.91</v>
      </c>
      <c r="G155" s="336" t="s">
        <v>2025</v>
      </c>
      <c r="H155" s="328">
        <v>752</v>
      </c>
      <c r="I155" s="330" t="s">
        <v>2026</v>
      </c>
      <c r="J155" s="330" t="s">
        <v>770</v>
      </c>
      <c r="K155" s="338" t="s">
        <v>793</v>
      </c>
      <c r="L155" s="337" t="s">
        <v>1209</v>
      </c>
      <c r="M155" s="338" t="s">
        <v>1305</v>
      </c>
      <c r="N155" s="330"/>
      <c r="O155" s="330"/>
      <c r="P155" s="330"/>
      <c r="Q155" s="330"/>
      <c r="R155" s="330"/>
      <c r="V155" s="449"/>
      <c r="W155" s="450"/>
    </row>
    <row r="156" spans="1:23" s="333" customFormat="1">
      <c r="A156" s="328">
        <v>753</v>
      </c>
      <c r="B156" s="435">
        <v>2220</v>
      </c>
      <c r="C156" s="328">
        <v>313010</v>
      </c>
      <c r="D156" s="337" t="s">
        <v>855</v>
      </c>
      <c r="E156" s="435">
        <v>2220</v>
      </c>
      <c r="F156" s="356" t="str">
        <f t="shared" si="2"/>
        <v>2220.313010.91</v>
      </c>
      <c r="G156" s="336" t="s">
        <v>1304</v>
      </c>
      <c r="H156" s="328">
        <v>753</v>
      </c>
      <c r="I156" s="330" t="s">
        <v>1306</v>
      </c>
      <c r="J156" s="330" t="s">
        <v>770</v>
      </c>
      <c r="K156" s="338" t="s">
        <v>793</v>
      </c>
      <c r="L156" s="337" t="s">
        <v>1209</v>
      </c>
      <c r="M156" s="338" t="s">
        <v>1305</v>
      </c>
      <c r="N156" s="330"/>
      <c r="O156" s="330"/>
      <c r="P156" s="330"/>
      <c r="Q156" s="330"/>
      <c r="R156" s="330"/>
      <c r="V156" s="449"/>
      <c r="W156" s="450"/>
    </row>
    <row r="157" spans="1:23" s="333" customFormat="1">
      <c r="A157" s="328">
        <v>754</v>
      </c>
      <c r="B157" s="435">
        <v>2505</v>
      </c>
      <c r="C157" s="328">
        <v>341005</v>
      </c>
      <c r="D157" s="337" t="s">
        <v>855</v>
      </c>
      <c r="E157" s="435">
        <v>2505</v>
      </c>
      <c r="F157" s="356" t="str">
        <f t="shared" si="2"/>
        <v>2505.341005.91</v>
      </c>
      <c r="G157" s="336" t="s">
        <v>1553</v>
      </c>
      <c r="H157" s="328">
        <v>754</v>
      </c>
      <c r="I157" s="330" t="s">
        <v>1554</v>
      </c>
      <c r="J157" s="330" t="s">
        <v>1386</v>
      </c>
      <c r="K157" s="338" t="s">
        <v>1387</v>
      </c>
      <c r="L157" s="337" t="s">
        <v>1386</v>
      </c>
      <c r="M157" s="338" t="s">
        <v>1388</v>
      </c>
      <c r="N157" s="330"/>
      <c r="O157" s="330"/>
      <c r="P157" s="330"/>
      <c r="Q157" s="330"/>
      <c r="R157" s="330"/>
      <c r="V157" s="449"/>
      <c r="W157" s="450"/>
    </row>
    <row r="158" spans="1:23" s="333" customFormat="1">
      <c r="A158" s="328">
        <v>755</v>
      </c>
      <c r="B158" s="435">
        <v>2405</v>
      </c>
      <c r="C158" s="328">
        <v>330015</v>
      </c>
      <c r="D158" s="337" t="s">
        <v>855</v>
      </c>
      <c r="E158" s="435">
        <v>2405</v>
      </c>
      <c r="F158" s="356" t="str">
        <f t="shared" si="2"/>
        <v>2405.330015.91</v>
      </c>
      <c r="G158" s="336" t="s">
        <v>1182</v>
      </c>
      <c r="H158" s="328">
        <v>755</v>
      </c>
      <c r="I158" s="330" t="s">
        <v>1185</v>
      </c>
      <c r="J158" s="330" t="s">
        <v>804</v>
      </c>
      <c r="K158" s="338" t="s">
        <v>1183</v>
      </c>
      <c r="L158" s="337" t="s">
        <v>768</v>
      </c>
      <c r="M158" s="338" t="s">
        <v>1184</v>
      </c>
      <c r="N158" s="330"/>
      <c r="O158" s="330"/>
      <c r="P158" s="330"/>
      <c r="Q158" s="330"/>
      <c r="R158" s="330"/>
      <c r="V158" s="449"/>
      <c r="W158" s="450"/>
    </row>
    <row r="159" spans="1:23" s="333" customFormat="1">
      <c r="A159" s="328">
        <v>756</v>
      </c>
      <c r="B159" s="435">
        <v>2205</v>
      </c>
      <c r="C159" s="328">
        <v>311005</v>
      </c>
      <c r="D159" s="337" t="s">
        <v>855</v>
      </c>
      <c r="E159" s="435">
        <v>2205</v>
      </c>
      <c r="F159" s="356" t="str">
        <f t="shared" si="2"/>
        <v>2205.311005.91</v>
      </c>
      <c r="G159" s="336" t="s">
        <v>858</v>
      </c>
      <c r="H159" s="328">
        <v>756</v>
      </c>
      <c r="I159" s="330" t="s">
        <v>859</v>
      </c>
      <c r="J159" s="330" t="s">
        <v>770</v>
      </c>
      <c r="K159" s="338" t="s">
        <v>793</v>
      </c>
      <c r="L159" s="337" t="s">
        <v>794</v>
      </c>
      <c r="M159" s="338" t="s">
        <v>795</v>
      </c>
      <c r="N159" s="330"/>
      <c r="O159" s="330"/>
      <c r="P159" s="330"/>
      <c r="Q159" s="330"/>
      <c r="R159" s="330"/>
      <c r="V159" s="449"/>
      <c r="W159" s="450"/>
    </row>
    <row r="160" spans="1:23" s="333" customFormat="1">
      <c r="A160" s="328">
        <v>757</v>
      </c>
      <c r="B160" s="435">
        <v>2525</v>
      </c>
      <c r="C160" s="328">
        <v>342005</v>
      </c>
      <c r="D160" s="337" t="s">
        <v>855</v>
      </c>
      <c r="E160" s="435">
        <v>2525</v>
      </c>
      <c r="F160" s="356" t="str">
        <f t="shared" si="2"/>
        <v>2525.342005.91</v>
      </c>
      <c r="G160" s="336" t="s">
        <v>1620</v>
      </c>
      <c r="H160" s="328">
        <v>757</v>
      </c>
      <c r="I160" s="330" t="s">
        <v>1621</v>
      </c>
      <c r="J160" s="330" t="s">
        <v>1386</v>
      </c>
      <c r="K160" s="338" t="s">
        <v>1387</v>
      </c>
      <c r="L160" s="337" t="s">
        <v>1386</v>
      </c>
      <c r="M160" s="338" t="s">
        <v>1388</v>
      </c>
      <c r="N160" s="330"/>
      <c r="O160" s="330"/>
      <c r="P160" s="330"/>
      <c r="Q160" s="330"/>
      <c r="R160" s="330"/>
      <c r="V160" s="449"/>
      <c r="W160" s="450"/>
    </row>
    <row r="161" spans="1:23">
      <c r="A161" s="328">
        <v>758</v>
      </c>
      <c r="B161" s="435">
        <v>2215</v>
      </c>
      <c r="C161" s="328">
        <v>315005</v>
      </c>
      <c r="D161" s="337" t="s">
        <v>855</v>
      </c>
      <c r="E161" s="435">
        <v>2215</v>
      </c>
      <c r="F161" s="356" t="str">
        <f t="shared" si="2"/>
        <v>2215.315005.91</v>
      </c>
      <c r="G161" s="336" t="s">
        <v>1337</v>
      </c>
      <c r="H161" s="328">
        <v>758</v>
      </c>
      <c r="I161" s="330" t="s">
        <v>1336</v>
      </c>
      <c r="J161" s="330" t="s">
        <v>770</v>
      </c>
      <c r="K161" s="338" t="s">
        <v>793</v>
      </c>
      <c r="L161" s="337" t="s">
        <v>1209</v>
      </c>
      <c r="M161" s="338" t="s">
        <v>1305</v>
      </c>
      <c r="N161" s="432"/>
      <c r="O161" s="432"/>
      <c r="P161" s="432"/>
      <c r="Q161" s="432"/>
      <c r="R161" s="432"/>
      <c r="V161" s="432"/>
      <c r="W161" s="432"/>
    </row>
    <row r="162" spans="1:23">
      <c r="A162" s="328">
        <v>759</v>
      </c>
      <c r="B162" s="435">
        <v>2300</v>
      </c>
      <c r="C162" s="428">
        <v>350015</v>
      </c>
      <c r="D162" s="337" t="s">
        <v>855</v>
      </c>
      <c r="E162" s="435">
        <v>2300</v>
      </c>
      <c r="F162" s="356" t="str">
        <f t="shared" si="2"/>
        <v>2300.350015.91</v>
      </c>
      <c r="G162" s="336" t="s">
        <v>1700</v>
      </c>
      <c r="H162" s="328">
        <v>759</v>
      </c>
      <c r="I162" s="431" t="s">
        <v>1699</v>
      </c>
      <c r="J162" s="429" t="s">
        <v>1041</v>
      </c>
      <c r="K162" s="162" t="s">
        <v>1698</v>
      </c>
      <c r="L162" s="429" t="s">
        <v>1041</v>
      </c>
      <c r="M162" s="162" t="s">
        <v>2154</v>
      </c>
      <c r="N162" s="432"/>
      <c r="O162" s="432"/>
      <c r="P162" s="432"/>
      <c r="Q162" s="432"/>
      <c r="R162" s="432"/>
      <c r="V162" s="432"/>
      <c r="W162" s="432"/>
    </row>
  </sheetData>
  <pageMargins left="0.7" right="0.7" top="0.75" bottom="0.75" header="0.3" footer="0.3"/>
  <pageSetup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CE3B0-7C2C-42C5-81FD-B03BDB27620A}">
  <dimension ref="A1:AF1226"/>
  <sheetViews>
    <sheetView topLeftCell="A556" workbookViewId="0">
      <selection activeCell="E582" sqref="E582"/>
    </sheetView>
  </sheetViews>
  <sheetFormatPr defaultColWidth="9.1796875" defaultRowHeight="13"/>
  <cols>
    <col min="1" max="1" width="11.1796875" style="328" bestFit="1" customWidth="1"/>
    <col min="2" max="2" width="9.26953125" style="328" bestFit="1" customWidth="1"/>
    <col min="3" max="3" width="11.1796875" style="329" bestFit="1" customWidth="1"/>
    <col min="4" max="4" width="6.54296875" style="328" bestFit="1" customWidth="1"/>
    <col min="5" max="5" width="14.26953125" style="329" bestFit="1" customWidth="1"/>
    <col min="6" max="6" width="10.453125" style="329" customWidth="1"/>
    <col min="7" max="7" width="8.26953125" style="330" bestFit="1" customWidth="1"/>
    <col min="8" max="8" width="62.81640625" style="333" bestFit="1" customWidth="1"/>
    <col min="9" max="9" width="5.81640625" style="330" bestFit="1" customWidth="1"/>
    <col min="10" max="10" width="8.81640625" style="330" bestFit="1" customWidth="1"/>
    <col min="11" max="11" width="34.26953125" style="338" bestFit="1" customWidth="1"/>
    <col min="12" max="12" width="6.7265625" style="330" bestFit="1" customWidth="1"/>
    <col min="13" max="13" width="28.81640625" style="338" bestFit="1" customWidth="1"/>
    <col min="14" max="14" width="5.26953125" style="330" bestFit="1" customWidth="1"/>
    <col min="15" max="15" width="7.54296875" style="331" bestFit="1" customWidth="1"/>
    <col min="16" max="16" width="31.26953125" style="332" bestFit="1" customWidth="1"/>
    <col min="17" max="17" width="7.54296875" style="330" bestFit="1" customWidth="1"/>
    <col min="18" max="18" width="9.81640625" style="330" bestFit="1" customWidth="1"/>
    <col min="19" max="19" width="7.54296875" style="330" bestFit="1" customWidth="1"/>
    <col min="20" max="20" width="20.26953125" style="329" bestFit="1" customWidth="1"/>
    <col min="21" max="21" width="7.453125" style="328" bestFit="1" customWidth="1"/>
    <col min="22" max="22" width="8.26953125" style="330" bestFit="1" customWidth="1"/>
    <col min="23" max="25" width="6.453125" style="330" bestFit="1" customWidth="1"/>
    <col min="26" max="26" width="9.453125" style="330" bestFit="1" customWidth="1"/>
    <col min="27" max="30" width="9.1796875" style="333"/>
    <col min="31" max="32" width="5.54296875" style="333" bestFit="1" customWidth="1"/>
    <col min="33" max="33" width="25.26953125" style="333" customWidth="1"/>
    <col min="34" max="16384" width="9.1796875" style="333"/>
  </cols>
  <sheetData>
    <row r="1" spans="1:26">
      <c r="H1" s="392" t="s">
        <v>745</v>
      </c>
      <c r="I1" s="393"/>
      <c r="J1" s="393"/>
      <c r="K1" s="394"/>
      <c r="M1" s="395" t="s">
        <v>2027</v>
      </c>
    </row>
    <row r="3" spans="1:26" ht="13.5" thickBot="1">
      <c r="A3" s="396" t="s">
        <v>244</v>
      </c>
      <c r="B3" s="397" t="s">
        <v>746</v>
      </c>
      <c r="C3" s="398" t="s">
        <v>747</v>
      </c>
      <c r="D3" s="397" t="s">
        <v>748</v>
      </c>
      <c r="E3" s="399" t="s">
        <v>2028</v>
      </c>
      <c r="F3" s="463" t="s">
        <v>2285</v>
      </c>
      <c r="G3" s="400" t="s">
        <v>749</v>
      </c>
      <c r="H3" s="401" t="s">
        <v>750</v>
      </c>
      <c r="I3" s="400" t="s">
        <v>751</v>
      </c>
      <c r="J3" s="400" t="s">
        <v>752</v>
      </c>
      <c r="K3" s="402" t="s">
        <v>752</v>
      </c>
      <c r="L3" s="400" t="s">
        <v>753</v>
      </c>
      <c r="M3" s="402" t="s">
        <v>753</v>
      </c>
      <c r="N3" s="400" t="s">
        <v>754</v>
      </c>
      <c r="O3" s="403" t="s">
        <v>755</v>
      </c>
      <c r="P3" s="404" t="s">
        <v>756</v>
      </c>
      <c r="Q3" s="405" t="s">
        <v>757</v>
      </c>
      <c r="R3" s="405" t="s">
        <v>758</v>
      </c>
      <c r="S3" s="406" t="s">
        <v>759</v>
      </c>
      <c r="T3" s="407" t="s">
        <v>760</v>
      </c>
      <c r="U3" s="408" t="s">
        <v>761</v>
      </c>
      <c r="V3" s="405" t="s">
        <v>762</v>
      </c>
      <c r="W3" s="405" t="s">
        <v>763</v>
      </c>
      <c r="X3" s="405" t="s">
        <v>763</v>
      </c>
      <c r="Y3" s="405" t="s">
        <v>763</v>
      </c>
      <c r="Z3" s="405" t="s">
        <v>764</v>
      </c>
    </row>
    <row r="4" spans="1:26">
      <c r="A4" s="408"/>
      <c r="B4" s="408"/>
      <c r="C4" s="409"/>
      <c r="D4" s="408"/>
      <c r="E4" s="410"/>
      <c r="F4" s="409"/>
      <c r="G4" s="405"/>
      <c r="H4" s="411" t="s">
        <v>765</v>
      </c>
      <c r="I4" s="405"/>
      <c r="J4" s="405"/>
      <c r="K4" s="412"/>
      <c r="L4" s="405"/>
      <c r="M4" s="412"/>
      <c r="N4" s="405"/>
      <c r="O4" s="405"/>
      <c r="P4" s="409"/>
      <c r="Q4" s="405"/>
      <c r="R4" s="405"/>
      <c r="S4" s="406"/>
      <c r="T4" s="407"/>
      <c r="U4" s="408"/>
      <c r="V4" s="405"/>
      <c r="W4" s="405"/>
      <c r="X4" s="405"/>
      <c r="Y4" s="405"/>
      <c r="Z4" s="405"/>
    </row>
    <row r="5" spans="1:26">
      <c r="A5" s="328">
        <v>101100</v>
      </c>
      <c r="B5" s="328">
        <v>2010</v>
      </c>
      <c r="C5" s="334" t="s">
        <v>766</v>
      </c>
      <c r="D5" s="328">
        <v>92</v>
      </c>
      <c r="E5" s="335" t="str">
        <f t="shared" ref="E5:E68" si="0">B5&amp;"."&amp;C5&amp;"."&amp;D5</f>
        <v>2010.211000.92</v>
      </c>
      <c r="F5" s="328">
        <v>2010</v>
      </c>
      <c r="H5" s="336" t="s">
        <v>2027</v>
      </c>
      <c r="I5" s="337" t="s">
        <v>767</v>
      </c>
      <c r="J5" s="337" t="s">
        <v>768</v>
      </c>
      <c r="K5" s="338" t="s">
        <v>769</v>
      </c>
      <c r="L5" s="337" t="s">
        <v>770</v>
      </c>
      <c r="M5" s="338" t="s">
        <v>769</v>
      </c>
      <c r="N5" s="337" t="s">
        <v>771</v>
      </c>
      <c r="O5" s="337" t="s">
        <v>772</v>
      </c>
      <c r="P5" s="332" t="s">
        <v>773</v>
      </c>
      <c r="Q5" s="337" t="s">
        <v>774</v>
      </c>
      <c r="R5" s="337" t="s">
        <v>770</v>
      </c>
      <c r="S5" s="339" t="s">
        <v>775</v>
      </c>
      <c r="T5" s="340" t="str">
        <f>VLOOKUP(S5,'[2]Sub-County'!E:F,2,FALSE)</f>
        <v>Cook</v>
      </c>
      <c r="U5" s="328" t="s">
        <v>776</v>
      </c>
      <c r="V5" s="337" t="s">
        <v>772</v>
      </c>
      <c r="W5" s="337" t="s">
        <v>772</v>
      </c>
      <c r="X5" s="337" t="s">
        <v>772</v>
      </c>
      <c r="Y5" s="337" t="s">
        <v>772</v>
      </c>
      <c r="Z5" s="337" t="s">
        <v>772</v>
      </c>
    </row>
    <row r="6" spans="1:26">
      <c r="A6" s="328">
        <v>102100</v>
      </c>
      <c r="B6" s="328">
        <v>2020</v>
      </c>
      <c r="C6" s="334">
        <v>211005</v>
      </c>
      <c r="D6" s="328">
        <v>92</v>
      </c>
      <c r="E6" s="335" t="str">
        <f t="shared" si="0"/>
        <v>2020.211005.92</v>
      </c>
      <c r="F6" s="328">
        <v>2020</v>
      </c>
      <c r="H6" s="336" t="s">
        <v>14</v>
      </c>
      <c r="I6" s="337" t="s">
        <v>767</v>
      </c>
      <c r="J6" s="337" t="s">
        <v>768</v>
      </c>
      <c r="K6" s="338" t="s">
        <v>769</v>
      </c>
      <c r="L6" s="337" t="s">
        <v>770</v>
      </c>
      <c r="M6" s="338" t="s">
        <v>769</v>
      </c>
      <c r="N6" s="337" t="s">
        <v>771</v>
      </c>
      <c r="O6" s="337" t="s">
        <v>772</v>
      </c>
      <c r="P6" s="332" t="s">
        <v>773</v>
      </c>
      <c r="Q6" s="337" t="s">
        <v>774</v>
      </c>
      <c r="R6" s="337" t="s">
        <v>770</v>
      </c>
      <c r="S6" s="339" t="s">
        <v>775</v>
      </c>
      <c r="T6" s="340" t="str">
        <f>VLOOKUP(S6,'[2]Sub-County'!E:F,2,FALSE)</f>
        <v>Cook</v>
      </c>
      <c r="U6" s="328" t="s">
        <v>776</v>
      </c>
      <c r="V6" s="337" t="s">
        <v>772</v>
      </c>
      <c r="W6" s="337" t="s">
        <v>772</v>
      </c>
      <c r="X6" s="337" t="s">
        <v>772</v>
      </c>
      <c r="Y6" s="337" t="s">
        <v>772</v>
      </c>
      <c r="Z6" s="337" t="s">
        <v>772</v>
      </c>
    </row>
    <row r="7" spans="1:26">
      <c r="A7" s="328">
        <v>102101</v>
      </c>
      <c r="B7" s="328">
        <v>2020</v>
      </c>
      <c r="C7" s="334">
        <v>211010</v>
      </c>
      <c r="D7" s="328">
        <v>92</v>
      </c>
      <c r="E7" s="335" t="str">
        <f t="shared" si="0"/>
        <v>2020.211010.92</v>
      </c>
      <c r="F7" s="328">
        <v>2020</v>
      </c>
      <c r="H7" s="336" t="s">
        <v>777</v>
      </c>
      <c r="I7" s="337" t="s">
        <v>767</v>
      </c>
      <c r="J7" s="337" t="s">
        <v>768</v>
      </c>
      <c r="K7" s="338" t="s">
        <v>769</v>
      </c>
      <c r="L7" s="337" t="s">
        <v>770</v>
      </c>
      <c r="M7" s="338" t="s">
        <v>769</v>
      </c>
      <c r="N7" s="337" t="s">
        <v>771</v>
      </c>
      <c r="O7" s="337" t="s">
        <v>772</v>
      </c>
      <c r="P7" s="332" t="s">
        <v>773</v>
      </c>
      <c r="Q7" s="337" t="s">
        <v>774</v>
      </c>
      <c r="R7" s="337" t="s">
        <v>770</v>
      </c>
      <c r="S7" s="339" t="s">
        <v>775</v>
      </c>
      <c r="T7" s="340" t="str">
        <f>VLOOKUP(S7,'[2]Sub-County'!E:F,2,FALSE)</f>
        <v>Cook</v>
      </c>
      <c r="U7" s="328" t="s">
        <v>776</v>
      </c>
      <c r="V7" s="337" t="s">
        <v>772</v>
      </c>
      <c r="W7" s="337" t="s">
        <v>772</v>
      </c>
      <c r="X7" s="337" t="s">
        <v>772</v>
      </c>
      <c r="Y7" s="337" t="s">
        <v>772</v>
      </c>
      <c r="Z7" s="337" t="s">
        <v>772</v>
      </c>
    </row>
    <row r="8" spans="1:26">
      <c r="A8" s="328">
        <v>102102</v>
      </c>
      <c r="B8" s="328">
        <v>2020</v>
      </c>
      <c r="C8" s="334">
        <v>211015</v>
      </c>
      <c r="D8" s="328">
        <v>92</v>
      </c>
      <c r="E8" s="335" t="str">
        <f t="shared" si="0"/>
        <v>2020.211015.92</v>
      </c>
      <c r="F8" s="328">
        <v>2020</v>
      </c>
      <c r="H8" s="336" t="s">
        <v>778</v>
      </c>
      <c r="I8" s="337" t="s">
        <v>767</v>
      </c>
      <c r="J8" s="337" t="s">
        <v>768</v>
      </c>
      <c r="K8" s="338" t="s">
        <v>769</v>
      </c>
      <c r="L8" s="337" t="s">
        <v>770</v>
      </c>
      <c r="M8" s="338" t="s">
        <v>769</v>
      </c>
      <c r="N8" s="337" t="s">
        <v>771</v>
      </c>
      <c r="O8" s="337" t="s">
        <v>772</v>
      </c>
      <c r="P8" s="332" t="s">
        <v>773</v>
      </c>
      <c r="Q8" s="337" t="s">
        <v>774</v>
      </c>
      <c r="R8" s="337" t="s">
        <v>770</v>
      </c>
      <c r="S8" s="339" t="s">
        <v>775</v>
      </c>
      <c r="T8" s="340" t="str">
        <f>VLOOKUP(S8,'[2]Sub-County'!E:F,2,FALSE)</f>
        <v>Cook</v>
      </c>
      <c r="U8" s="328" t="s">
        <v>776</v>
      </c>
      <c r="V8" s="337" t="s">
        <v>772</v>
      </c>
      <c r="W8" s="337" t="s">
        <v>772</v>
      </c>
      <c r="X8" s="337" t="s">
        <v>772</v>
      </c>
      <c r="Y8" s="337" t="s">
        <v>772</v>
      </c>
      <c r="Z8" s="337" t="s">
        <v>772</v>
      </c>
    </row>
    <row r="9" spans="1:26">
      <c r="A9" s="328">
        <v>102103</v>
      </c>
      <c r="B9" s="328">
        <v>2020</v>
      </c>
      <c r="C9" s="334">
        <v>211020</v>
      </c>
      <c r="D9" s="328">
        <v>92</v>
      </c>
      <c r="E9" s="335" t="str">
        <f t="shared" si="0"/>
        <v>2020.211020.92</v>
      </c>
      <c r="F9" s="328">
        <v>2020</v>
      </c>
      <c r="H9" s="336" t="s">
        <v>779</v>
      </c>
      <c r="I9" s="337" t="s">
        <v>767</v>
      </c>
      <c r="J9" s="337" t="s">
        <v>768</v>
      </c>
      <c r="K9" s="338" t="s">
        <v>769</v>
      </c>
      <c r="L9" s="337" t="s">
        <v>770</v>
      </c>
      <c r="M9" s="338" t="s">
        <v>769</v>
      </c>
      <c r="N9" s="337" t="s">
        <v>771</v>
      </c>
      <c r="O9" s="337" t="s">
        <v>772</v>
      </c>
      <c r="P9" s="332" t="s">
        <v>773</v>
      </c>
      <c r="Q9" s="337" t="s">
        <v>774</v>
      </c>
      <c r="R9" s="337" t="s">
        <v>770</v>
      </c>
      <c r="S9" s="339" t="s">
        <v>775</v>
      </c>
      <c r="T9" s="340" t="str">
        <f>VLOOKUP(S9,'[2]Sub-County'!E:F,2,FALSE)</f>
        <v>Cook</v>
      </c>
      <c r="U9" s="328" t="s">
        <v>776</v>
      </c>
      <c r="V9" s="337" t="s">
        <v>772</v>
      </c>
      <c r="W9" s="337" t="s">
        <v>772</v>
      </c>
      <c r="X9" s="337" t="s">
        <v>772</v>
      </c>
      <c r="Y9" s="337" t="s">
        <v>772</v>
      </c>
      <c r="Z9" s="337" t="s">
        <v>772</v>
      </c>
    </row>
    <row r="10" spans="1:26">
      <c r="A10" s="328">
        <v>102104</v>
      </c>
      <c r="B10" s="328">
        <v>2020</v>
      </c>
      <c r="C10" s="334">
        <v>211025</v>
      </c>
      <c r="D10" s="328">
        <v>92</v>
      </c>
      <c r="E10" s="335" t="str">
        <f t="shared" si="0"/>
        <v>2020.211025.92</v>
      </c>
      <c r="F10" s="328">
        <v>2020</v>
      </c>
      <c r="H10" s="336" t="s">
        <v>780</v>
      </c>
      <c r="I10" s="337" t="s">
        <v>767</v>
      </c>
      <c r="J10" s="337" t="s">
        <v>768</v>
      </c>
      <c r="K10" s="338" t="s">
        <v>769</v>
      </c>
      <c r="L10" s="337" t="s">
        <v>770</v>
      </c>
      <c r="M10" s="338" t="s">
        <v>769</v>
      </c>
      <c r="N10" s="337" t="s">
        <v>771</v>
      </c>
      <c r="O10" s="337" t="s">
        <v>772</v>
      </c>
      <c r="P10" s="332" t="s">
        <v>773</v>
      </c>
      <c r="Q10" s="337" t="s">
        <v>774</v>
      </c>
      <c r="R10" s="337" t="s">
        <v>770</v>
      </c>
      <c r="S10" s="339" t="s">
        <v>775</v>
      </c>
      <c r="T10" s="340" t="str">
        <f>VLOOKUP(S10,'[2]Sub-County'!E:F,2,FALSE)</f>
        <v>Cook</v>
      </c>
      <c r="U10" s="328" t="s">
        <v>776</v>
      </c>
      <c r="V10" s="337" t="s">
        <v>772</v>
      </c>
      <c r="W10" s="337" t="s">
        <v>772</v>
      </c>
      <c r="X10" s="337" t="s">
        <v>772</v>
      </c>
      <c r="Y10" s="337" t="s">
        <v>772</v>
      </c>
      <c r="Z10" s="337" t="s">
        <v>772</v>
      </c>
    </row>
    <row r="11" spans="1:26">
      <c r="A11" s="328">
        <v>102105</v>
      </c>
      <c r="B11" s="328">
        <v>2020</v>
      </c>
      <c r="C11" s="334">
        <v>211030</v>
      </c>
      <c r="D11" s="328">
        <v>92</v>
      </c>
      <c r="E11" s="335" t="str">
        <f t="shared" si="0"/>
        <v>2020.211030.92</v>
      </c>
      <c r="F11" s="328">
        <v>2020</v>
      </c>
      <c r="H11" s="336" t="s">
        <v>781</v>
      </c>
      <c r="I11" s="337" t="s">
        <v>767</v>
      </c>
      <c r="J11" s="337" t="s">
        <v>768</v>
      </c>
      <c r="K11" s="338" t="s">
        <v>769</v>
      </c>
      <c r="L11" s="337" t="s">
        <v>770</v>
      </c>
      <c r="M11" s="338" t="s">
        <v>769</v>
      </c>
      <c r="N11" s="337" t="s">
        <v>771</v>
      </c>
      <c r="O11" s="337" t="s">
        <v>772</v>
      </c>
      <c r="P11" s="332" t="s">
        <v>773</v>
      </c>
      <c r="Q11" s="337" t="s">
        <v>774</v>
      </c>
      <c r="R11" s="337" t="s">
        <v>770</v>
      </c>
      <c r="S11" s="339" t="s">
        <v>775</v>
      </c>
      <c r="T11" s="340" t="str">
        <f>VLOOKUP(S11,'[2]Sub-County'!E:F,2,FALSE)</f>
        <v>Cook</v>
      </c>
      <c r="U11" s="328" t="s">
        <v>776</v>
      </c>
      <c r="V11" s="337" t="s">
        <v>772</v>
      </c>
      <c r="W11" s="337" t="s">
        <v>772</v>
      </c>
      <c r="X11" s="337" t="s">
        <v>772</v>
      </c>
      <c r="Y11" s="337" t="s">
        <v>772</v>
      </c>
      <c r="Z11" s="337" t="s">
        <v>772</v>
      </c>
    </row>
    <row r="12" spans="1:26">
      <c r="A12" s="328">
        <v>102106</v>
      </c>
      <c r="B12" s="328">
        <v>2020</v>
      </c>
      <c r="C12" s="334">
        <v>211035</v>
      </c>
      <c r="D12" s="328">
        <v>92</v>
      </c>
      <c r="E12" s="335" t="str">
        <f t="shared" si="0"/>
        <v>2020.211035.92</v>
      </c>
      <c r="F12" s="328">
        <v>2020</v>
      </c>
      <c r="H12" s="336" t="s">
        <v>782</v>
      </c>
      <c r="I12" s="337" t="s">
        <v>767</v>
      </c>
      <c r="J12" s="337" t="s">
        <v>768</v>
      </c>
      <c r="K12" s="338" t="s">
        <v>769</v>
      </c>
      <c r="L12" s="337" t="s">
        <v>770</v>
      </c>
      <c r="M12" s="338" t="s">
        <v>769</v>
      </c>
      <c r="N12" s="337" t="s">
        <v>771</v>
      </c>
      <c r="O12" s="337" t="s">
        <v>772</v>
      </c>
      <c r="P12" s="332" t="s">
        <v>773</v>
      </c>
      <c r="Q12" s="337" t="s">
        <v>774</v>
      </c>
      <c r="R12" s="337" t="s">
        <v>770</v>
      </c>
      <c r="S12" s="339" t="s">
        <v>775</v>
      </c>
      <c r="T12" s="340" t="str">
        <f>VLOOKUP(S12,'[2]Sub-County'!E:F,2,FALSE)</f>
        <v>Cook</v>
      </c>
      <c r="U12" s="328" t="s">
        <v>776</v>
      </c>
      <c r="V12" s="337" t="s">
        <v>772</v>
      </c>
      <c r="W12" s="337" t="s">
        <v>772</v>
      </c>
      <c r="X12" s="337" t="s">
        <v>772</v>
      </c>
      <c r="Y12" s="337" t="s">
        <v>772</v>
      </c>
      <c r="Z12" s="337" t="s">
        <v>772</v>
      </c>
    </row>
    <row r="13" spans="1:26">
      <c r="A13" s="328">
        <v>102107</v>
      </c>
      <c r="B13" s="328">
        <v>2020</v>
      </c>
      <c r="C13" s="334">
        <v>211040</v>
      </c>
      <c r="D13" s="328">
        <v>92</v>
      </c>
      <c r="E13" s="335" t="str">
        <f t="shared" si="0"/>
        <v>2020.211040.92</v>
      </c>
      <c r="F13" s="328">
        <v>2020</v>
      </c>
      <c r="H13" s="336" t="s">
        <v>783</v>
      </c>
      <c r="I13" s="337" t="s">
        <v>767</v>
      </c>
      <c r="J13" s="337" t="s">
        <v>768</v>
      </c>
      <c r="K13" s="338" t="s">
        <v>769</v>
      </c>
      <c r="L13" s="337" t="s">
        <v>770</v>
      </c>
      <c r="M13" s="338" t="s">
        <v>769</v>
      </c>
      <c r="N13" s="337" t="s">
        <v>771</v>
      </c>
      <c r="O13" s="337" t="s">
        <v>772</v>
      </c>
      <c r="P13" s="332" t="s">
        <v>773</v>
      </c>
      <c r="Q13" s="337" t="s">
        <v>774</v>
      </c>
      <c r="R13" s="337" t="s">
        <v>770</v>
      </c>
      <c r="S13" s="339" t="s">
        <v>775</v>
      </c>
      <c r="T13" s="340" t="str">
        <f>VLOOKUP(S13,'[2]Sub-County'!E:F,2,FALSE)</f>
        <v>Cook</v>
      </c>
      <c r="U13" s="328" t="s">
        <v>776</v>
      </c>
      <c r="V13" s="337" t="s">
        <v>772</v>
      </c>
      <c r="W13" s="337" t="s">
        <v>772</v>
      </c>
      <c r="X13" s="337" t="s">
        <v>772</v>
      </c>
      <c r="Y13" s="337" t="s">
        <v>772</v>
      </c>
      <c r="Z13" s="337" t="s">
        <v>772</v>
      </c>
    </row>
    <row r="14" spans="1:26">
      <c r="A14" s="328">
        <v>102108</v>
      </c>
      <c r="B14" s="328">
        <v>2020</v>
      </c>
      <c r="C14" s="334">
        <v>211045</v>
      </c>
      <c r="D14" s="328">
        <v>92</v>
      </c>
      <c r="E14" s="335" t="str">
        <f t="shared" si="0"/>
        <v>2020.211045.92</v>
      </c>
      <c r="F14" s="328">
        <v>2020</v>
      </c>
      <c r="H14" s="333" t="s">
        <v>784</v>
      </c>
      <c r="I14" s="337" t="s">
        <v>767</v>
      </c>
      <c r="J14" s="337" t="s">
        <v>768</v>
      </c>
      <c r="K14" s="338" t="s">
        <v>769</v>
      </c>
      <c r="L14" s="337" t="s">
        <v>770</v>
      </c>
      <c r="M14" s="338" t="s">
        <v>769</v>
      </c>
      <c r="N14" s="337" t="s">
        <v>771</v>
      </c>
      <c r="O14" s="337" t="s">
        <v>772</v>
      </c>
      <c r="P14" s="332" t="s">
        <v>773</v>
      </c>
      <c r="Q14" s="337" t="s">
        <v>774</v>
      </c>
      <c r="R14" s="337" t="s">
        <v>770</v>
      </c>
      <c r="S14" s="339" t="s">
        <v>775</v>
      </c>
      <c r="T14" s="340" t="str">
        <f>VLOOKUP(S14,'[2]Sub-County'!E:F,2,FALSE)</f>
        <v>Cook</v>
      </c>
      <c r="U14" s="328" t="s">
        <v>776</v>
      </c>
      <c r="V14" s="337" t="s">
        <v>772</v>
      </c>
      <c r="W14" s="337" t="s">
        <v>772</v>
      </c>
      <c r="X14" s="337" t="s">
        <v>772</v>
      </c>
      <c r="Y14" s="337" t="s">
        <v>772</v>
      </c>
      <c r="Z14" s="337" t="s">
        <v>772</v>
      </c>
    </row>
    <row r="15" spans="1:26">
      <c r="A15" s="328">
        <v>102109</v>
      </c>
      <c r="B15" s="328">
        <v>2020</v>
      </c>
      <c r="C15" s="334">
        <v>211050</v>
      </c>
      <c r="D15" s="328">
        <v>92</v>
      </c>
      <c r="E15" s="335" t="str">
        <f t="shared" si="0"/>
        <v>2020.211050.92</v>
      </c>
      <c r="F15" s="328">
        <v>2020</v>
      </c>
      <c r="H15" s="336" t="s">
        <v>785</v>
      </c>
      <c r="I15" s="337" t="s">
        <v>767</v>
      </c>
      <c r="J15" s="337" t="s">
        <v>768</v>
      </c>
      <c r="K15" s="338" t="s">
        <v>769</v>
      </c>
      <c r="L15" s="337" t="s">
        <v>770</v>
      </c>
      <c r="M15" s="338" t="s">
        <v>769</v>
      </c>
      <c r="N15" s="337" t="s">
        <v>771</v>
      </c>
      <c r="O15" s="337" t="s">
        <v>772</v>
      </c>
      <c r="P15" s="332" t="s">
        <v>773</v>
      </c>
      <c r="Q15" s="337" t="s">
        <v>774</v>
      </c>
      <c r="R15" s="337" t="s">
        <v>770</v>
      </c>
      <c r="S15" s="339" t="s">
        <v>775</v>
      </c>
      <c r="T15" s="340" t="str">
        <f>VLOOKUP(S15,'[2]Sub-County'!E:F,2,FALSE)</f>
        <v>Cook</v>
      </c>
      <c r="U15" s="328" t="s">
        <v>776</v>
      </c>
      <c r="V15" s="337" t="s">
        <v>772</v>
      </c>
      <c r="W15" s="337" t="s">
        <v>772</v>
      </c>
      <c r="X15" s="337" t="s">
        <v>772</v>
      </c>
      <c r="Y15" s="337" t="s">
        <v>772</v>
      </c>
      <c r="Z15" s="337" t="s">
        <v>772</v>
      </c>
    </row>
    <row r="16" spans="1:26">
      <c r="A16" s="328">
        <v>104100</v>
      </c>
      <c r="B16" s="328">
        <v>2020</v>
      </c>
      <c r="C16" s="341">
        <v>211055</v>
      </c>
      <c r="D16" s="328">
        <v>92</v>
      </c>
      <c r="E16" s="335" t="str">
        <f t="shared" si="0"/>
        <v>2020.211055.92</v>
      </c>
      <c r="F16" s="328">
        <v>2020</v>
      </c>
      <c r="H16" s="336" t="s">
        <v>15</v>
      </c>
      <c r="I16" s="337" t="s">
        <v>767</v>
      </c>
      <c r="J16" s="337" t="s">
        <v>768</v>
      </c>
      <c r="K16" s="338" t="s">
        <v>769</v>
      </c>
      <c r="L16" s="337" t="s">
        <v>770</v>
      </c>
      <c r="M16" s="338" t="s">
        <v>769</v>
      </c>
      <c r="N16" s="337" t="s">
        <v>771</v>
      </c>
      <c r="O16" s="337"/>
      <c r="P16" s="332" t="s">
        <v>773</v>
      </c>
      <c r="Q16" s="337" t="s">
        <v>774</v>
      </c>
      <c r="R16" s="337" t="s">
        <v>770</v>
      </c>
      <c r="S16" s="339" t="s">
        <v>775</v>
      </c>
      <c r="T16" s="340" t="str">
        <f>VLOOKUP(S16,'[2]Sub-County'!E:F,2,FALSE)</f>
        <v>Cook</v>
      </c>
      <c r="U16" s="328" t="s">
        <v>776</v>
      </c>
      <c r="V16" s="337" t="s">
        <v>772</v>
      </c>
      <c r="W16" s="337" t="s">
        <v>772</v>
      </c>
      <c r="X16" s="337" t="s">
        <v>772</v>
      </c>
      <c r="Y16" s="337" t="s">
        <v>772</v>
      </c>
      <c r="Z16" s="337" t="s">
        <v>772</v>
      </c>
    </row>
    <row r="17" spans="1:26">
      <c r="A17" s="328">
        <v>105100</v>
      </c>
      <c r="B17" s="328">
        <v>2020</v>
      </c>
      <c r="C17" s="342">
        <v>211060</v>
      </c>
      <c r="D17" s="343">
        <v>92</v>
      </c>
      <c r="E17" s="335" t="str">
        <f t="shared" si="0"/>
        <v>2020.211060.92</v>
      </c>
      <c r="F17" s="328">
        <v>2020</v>
      </c>
      <c r="G17" s="344"/>
      <c r="H17" s="245" t="s">
        <v>786</v>
      </c>
      <c r="I17" s="345" t="s">
        <v>767</v>
      </c>
      <c r="J17" s="345" t="s">
        <v>768</v>
      </c>
      <c r="K17" s="346" t="s">
        <v>769</v>
      </c>
      <c r="L17" s="345" t="s">
        <v>770</v>
      </c>
      <c r="M17" s="346" t="s">
        <v>769</v>
      </c>
      <c r="N17" s="345" t="s">
        <v>771</v>
      </c>
      <c r="O17" s="337" t="s">
        <v>772</v>
      </c>
      <c r="P17" s="332" t="s">
        <v>773</v>
      </c>
      <c r="Q17" s="337" t="s">
        <v>774</v>
      </c>
      <c r="R17" s="337" t="s">
        <v>770</v>
      </c>
      <c r="S17" s="339" t="s">
        <v>775</v>
      </c>
      <c r="T17" s="340" t="str">
        <f>VLOOKUP(S17,'[2]Sub-County'!E:F,2,FALSE)</f>
        <v>Cook</v>
      </c>
      <c r="U17" s="328" t="s">
        <v>776</v>
      </c>
      <c r="V17" s="337" t="s">
        <v>772</v>
      </c>
      <c r="W17" s="337" t="s">
        <v>772</v>
      </c>
      <c r="X17" s="337" t="s">
        <v>772</v>
      </c>
      <c r="Y17" s="337" t="s">
        <v>772</v>
      </c>
      <c r="Z17" s="337" t="s">
        <v>772</v>
      </c>
    </row>
    <row r="18" spans="1:26">
      <c r="A18" s="328">
        <v>102113</v>
      </c>
      <c r="B18" s="343">
        <v>2020</v>
      </c>
      <c r="C18" s="342" t="s">
        <v>787</v>
      </c>
      <c r="D18" s="343">
        <v>92</v>
      </c>
      <c r="E18" s="347" t="str">
        <f t="shared" si="0"/>
        <v>2020.211065.92</v>
      </c>
      <c r="F18" s="343">
        <v>2020</v>
      </c>
      <c r="G18" s="344"/>
      <c r="H18" s="245" t="s">
        <v>788</v>
      </c>
      <c r="I18" s="345" t="s">
        <v>767</v>
      </c>
      <c r="J18" s="345" t="s">
        <v>768</v>
      </c>
      <c r="K18" s="346" t="s">
        <v>769</v>
      </c>
      <c r="L18" s="345" t="s">
        <v>770</v>
      </c>
      <c r="M18" s="346" t="s">
        <v>769</v>
      </c>
      <c r="N18" s="345" t="s">
        <v>771</v>
      </c>
      <c r="O18" s="337" t="s">
        <v>772</v>
      </c>
      <c r="P18" s="332" t="s">
        <v>773</v>
      </c>
      <c r="Q18" s="337" t="s">
        <v>774</v>
      </c>
      <c r="R18" s="337" t="s">
        <v>770</v>
      </c>
      <c r="S18" s="339" t="s">
        <v>775</v>
      </c>
      <c r="T18" s="340" t="str">
        <f>VLOOKUP(S18,'[2]Sub-County'!E:F,2,FALSE)</f>
        <v>Cook</v>
      </c>
      <c r="U18" s="328" t="s">
        <v>776</v>
      </c>
      <c r="V18" s="337" t="s">
        <v>772</v>
      </c>
      <c r="W18" s="337" t="s">
        <v>772</v>
      </c>
      <c r="X18" s="337" t="s">
        <v>772</v>
      </c>
      <c r="Y18" s="337" t="s">
        <v>772</v>
      </c>
      <c r="Z18" s="337" t="s">
        <v>772</v>
      </c>
    </row>
    <row r="19" spans="1:26" ht="13.5" thickBot="1">
      <c r="A19" s="348">
        <v>103100</v>
      </c>
      <c r="B19" s="348">
        <v>2020</v>
      </c>
      <c r="C19" s="349" t="s">
        <v>789</v>
      </c>
      <c r="D19" s="348">
        <v>92</v>
      </c>
      <c r="E19" s="350" t="str">
        <f t="shared" si="0"/>
        <v>2020.211070.92</v>
      </c>
      <c r="F19" s="348">
        <v>2020</v>
      </c>
      <c r="G19" s="351"/>
      <c r="H19" s="352" t="s">
        <v>790</v>
      </c>
      <c r="I19" s="353" t="s">
        <v>767</v>
      </c>
      <c r="J19" s="353" t="s">
        <v>768</v>
      </c>
      <c r="K19" s="354" t="s">
        <v>769</v>
      </c>
      <c r="L19" s="353" t="s">
        <v>770</v>
      </c>
      <c r="M19" s="354" t="s">
        <v>769</v>
      </c>
      <c r="N19" s="353" t="s">
        <v>771</v>
      </c>
      <c r="O19" s="337" t="s">
        <v>772</v>
      </c>
      <c r="P19" s="332" t="s">
        <v>773</v>
      </c>
      <c r="Q19" s="337" t="s">
        <v>774</v>
      </c>
      <c r="R19" s="337" t="s">
        <v>770</v>
      </c>
      <c r="S19" s="339" t="s">
        <v>775</v>
      </c>
      <c r="T19" s="340" t="str">
        <f>VLOOKUP(S19,'[2]Sub-County'!E:F,2,FALSE)</f>
        <v>Cook</v>
      </c>
      <c r="U19" s="328" t="s">
        <v>776</v>
      </c>
      <c r="V19" s="337" t="s">
        <v>772</v>
      </c>
      <c r="W19" s="337" t="s">
        <v>772</v>
      </c>
      <c r="X19" s="337" t="s">
        <v>772</v>
      </c>
      <c r="Y19" s="337" t="s">
        <v>772</v>
      </c>
      <c r="Z19" s="337" t="s">
        <v>772</v>
      </c>
    </row>
    <row r="20" spans="1:26">
      <c r="C20" s="355"/>
      <c r="D20" s="343"/>
      <c r="E20" s="347"/>
      <c r="F20" s="328"/>
      <c r="G20" s="344"/>
      <c r="H20" s="411" t="s">
        <v>791</v>
      </c>
      <c r="I20" s="345"/>
      <c r="J20" s="345"/>
      <c r="K20" s="346"/>
      <c r="L20" s="345"/>
      <c r="M20" s="346"/>
      <c r="N20" s="345"/>
      <c r="O20" s="337"/>
      <c r="P20" s="356"/>
      <c r="Q20" s="337"/>
      <c r="R20" s="337"/>
      <c r="S20" s="339"/>
      <c r="T20" s="340"/>
      <c r="V20" s="337"/>
      <c r="W20" s="337"/>
      <c r="X20" s="337"/>
      <c r="Y20" s="337"/>
      <c r="Z20" s="337"/>
    </row>
    <row r="21" spans="1:26">
      <c r="A21" s="328">
        <v>750100</v>
      </c>
      <c r="B21" s="328">
        <v>2200</v>
      </c>
      <c r="C21" s="334">
        <v>310015</v>
      </c>
      <c r="D21" s="328">
        <v>91</v>
      </c>
      <c r="E21" s="335" t="str">
        <f t="shared" si="0"/>
        <v>2200.310015.91</v>
      </c>
      <c r="F21" s="328">
        <v>2200</v>
      </c>
      <c r="H21" s="336" t="s">
        <v>792</v>
      </c>
      <c r="I21" s="337" t="s">
        <v>767</v>
      </c>
      <c r="J21" s="337" t="s">
        <v>770</v>
      </c>
      <c r="K21" s="338" t="s">
        <v>793</v>
      </c>
      <c r="L21" s="337" t="s">
        <v>794</v>
      </c>
      <c r="M21" s="338" t="s">
        <v>795</v>
      </c>
      <c r="N21" s="337" t="s">
        <v>771</v>
      </c>
      <c r="O21" s="337" t="s">
        <v>772</v>
      </c>
      <c r="P21" s="332" t="s">
        <v>773</v>
      </c>
      <c r="Q21" s="337" t="s">
        <v>768</v>
      </c>
      <c r="R21" s="337" t="s">
        <v>772</v>
      </c>
      <c r="S21" s="339" t="s">
        <v>775</v>
      </c>
      <c r="T21" s="340" t="str">
        <f>VLOOKUP(S21,'[2]Sub-County'!E:F,2,FALSE)</f>
        <v>Cook</v>
      </c>
      <c r="U21" s="328" t="s">
        <v>776</v>
      </c>
      <c r="V21" s="337" t="s">
        <v>772</v>
      </c>
      <c r="W21" s="337" t="s">
        <v>772</v>
      </c>
      <c r="X21" s="337" t="s">
        <v>772</v>
      </c>
      <c r="Y21" s="337" t="s">
        <v>772</v>
      </c>
      <c r="Z21" s="337" t="s">
        <v>772</v>
      </c>
    </row>
    <row r="22" spans="1:26">
      <c r="A22" s="328">
        <v>850100</v>
      </c>
      <c r="B22" s="328">
        <v>2200</v>
      </c>
      <c r="C22" s="334">
        <v>310010</v>
      </c>
      <c r="D22" s="328">
        <v>91</v>
      </c>
      <c r="E22" s="335" t="str">
        <f t="shared" si="0"/>
        <v>2200.310010.91</v>
      </c>
      <c r="F22" s="328">
        <v>2200</v>
      </c>
      <c r="H22" s="336" t="s">
        <v>797</v>
      </c>
      <c r="I22" s="337" t="s">
        <v>767</v>
      </c>
      <c r="J22" s="337" t="s">
        <v>770</v>
      </c>
      <c r="K22" s="338" t="s">
        <v>793</v>
      </c>
      <c r="L22" s="337" t="s">
        <v>794</v>
      </c>
      <c r="M22" s="338" t="s">
        <v>795</v>
      </c>
      <c r="N22" s="337" t="s">
        <v>771</v>
      </c>
      <c r="O22" s="337" t="s">
        <v>772</v>
      </c>
      <c r="P22" s="332" t="s">
        <v>773</v>
      </c>
      <c r="Q22" s="337" t="s">
        <v>768</v>
      </c>
      <c r="R22" s="337" t="s">
        <v>772</v>
      </c>
      <c r="S22" s="339" t="s">
        <v>775</v>
      </c>
      <c r="T22" s="340" t="str">
        <f>VLOOKUP(S22,'[2]Sub-County'!E:F,2,FALSE)</f>
        <v>Cook</v>
      </c>
      <c r="U22" s="328" t="s">
        <v>776</v>
      </c>
      <c r="V22" s="337" t="s">
        <v>772</v>
      </c>
      <c r="W22" s="337" t="s">
        <v>772</v>
      </c>
      <c r="X22" s="337" t="s">
        <v>772</v>
      </c>
      <c r="Y22" s="337" t="s">
        <v>772</v>
      </c>
      <c r="Z22" s="337" t="s">
        <v>772</v>
      </c>
    </row>
    <row r="23" spans="1:26">
      <c r="A23" s="328">
        <v>110100</v>
      </c>
      <c r="B23" s="328">
        <v>2200</v>
      </c>
      <c r="C23" s="334">
        <v>310020</v>
      </c>
      <c r="D23" s="328" t="s">
        <v>798</v>
      </c>
      <c r="E23" s="335" t="str">
        <f t="shared" si="0"/>
        <v>2200.310020.10</v>
      </c>
      <c r="F23" s="328">
        <v>2200</v>
      </c>
      <c r="G23" s="337"/>
      <c r="H23" s="336" t="s">
        <v>16</v>
      </c>
      <c r="I23" s="337" t="s">
        <v>799</v>
      </c>
      <c r="J23" s="337" t="s">
        <v>770</v>
      </c>
      <c r="K23" s="338" t="s">
        <v>793</v>
      </c>
      <c r="L23" s="337" t="s">
        <v>794</v>
      </c>
      <c r="M23" s="338" t="s">
        <v>795</v>
      </c>
      <c r="N23" s="337" t="s">
        <v>771</v>
      </c>
      <c r="O23" s="357">
        <v>518</v>
      </c>
      <c r="P23" s="332" t="s">
        <v>16</v>
      </c>
      <c r="Q23" s="337" t="s">
        <v>770</v>
      </c>
      <c r="R23" s="337" t="s">
        <v>794</v>
      </c>
      <c r="S23" s="339" t="s">
        <v>800</v>
      </c>
      <c r="T23" s="340" t="str">
        <f>VLOOKUP(S23,'[2]Sub-County'!E:F,2,FALSE)</f>
        <v>Jo Daviess</v>
      </c>
      <c r="U23" s="328" t="s">
        <v>776</v>
      </c>
      <c r="V23" s="337" t="s">
        <v>801</v>
      </c>
      <c r="W23" s="337" t="s">
        <v>772</v>
      </c>
      <c r="X23" s="337" t="s">
        <v>772</v>
      </c>
      <c r="Y23" s="337" t="s">
        <v>772</v>
      </c>
      <c r="Z23" s="337" t="s">
        <v>802</v>
      </c>
    </row>
    <row r="24" spans="1:26">
      <c r="A24" s="328">
        <v>111100</v>
      </c>
      <c r="B24" s="328">
        <v>2200</v>
      </c>
      <c r="C24" s="334">
        <v>310025</v>
      </c>
      <c r="D24" s="328" t="s">
        <v>798</v>
      </c>
      <c r="E24" s="335" t="str">
        <f t="shared" si="0"/>
        <v>2200.310025.10</v>
      </c>
      <c r="F24" s="328">
        <v>2200</v>
      </c>
      <c r="G24" s="337"/>
      <c r="H24" s="336" t="s">
        <v>803</v>
      </c>
      <c r="I24" s="337" t="s">
        <v>799</v>
      </c>
      <c r="J24" s="337" t="s">
        <v>770</v>
      </c>
      <c r="K24" s="338" t="s">
        <v>793</v>
      </c>
      <c r="L24" s="337" t="s">
        <v>794</v>
      </c>
      <c r="M24" s="338" t="s">
        <v>795</v>
      </c>
      <c r="N24" s="337" t="s">
        <v>771</v>
      </c>
      <c r="O24" s="357">
        <v>43</v>
      </c>
      <c r="P24" s="332" t="s">
        <v>17</v>
      </c>
      <c r="Q24" s="337" t="s">
        <v>770</v>
      </c>
      <c r="R24" s="337" t="s">
        <v>804</v>
      </c>
      <c r="S24" s="339" t="s">
        <v>805</v>
      </c>
      <c r="T24" s="340" t="str">
        <f>VLOOKUP(S24,'[2]Sub-County'!E:F,2,FALSE)</f>
        <v>Will</v>
      </c>
      <c r="U24" s="328" t="s">
        <v>776</v>
      </c>
      <c r="V24" s="337" t="s">
        <v>801</v>
      </c>
      <c r="W24" s="337" t="s">
        <v>772</v>
      </c>
      <c r="X24" s="337" t="s">
        <v>772</v>
      </c>
      <c r="Y24" s="337" t="s">
        <v>772</v>
      </c>
      <c r="Z24" s="337" t="s">
        <v>802</v>
      </c>
    </row>
    <row r="25" spans="1:26">
      <c r="A25" s="328">
        <v>111101</v>
      </c>
      <c r="B25" s="328">
        <v>2200</v>
      </c>
      <c r="C25" s="334">
        <v>310030</v>
      </c>
      <c r="D25" s="328" t="s">
        <v>806</v>
      </c>
      <c r="E25" s="335" t="str">
        <f t="shared" si="0"/>
        <v>2200.310030.15</v>
      </c>
      <c r="F25" s="328">
        <v>2200</v>
      </c>
      <c r="G25" s="337"/>
      <c r="H25" s="336" t="s">
        <v>807</v>
      </c>
      <c r="I25" s="337" t="s">
        <v>808</v>
      </c>
      <c r="J25" s="337" t="s">
        <v>770</v>
      </c>
      <c r="K25" s="338" t="s">
        <v>793</v>
      </c>
      <c r="L25" s="337" t="s">
        <v>794</v>
      </c>
      <c r="M25" s="338" t="s">
        <v>795</v>
      </c>
      <c r="N25" s="337" t="s">
        <v>771</v>
      </c>
      <c r="O25" s="357">
        <v>43</v>
      </c>
      <c r="P25" s="332" t="s">
        <v>17</v>
      </c>
      <c r="Q25" s="337" t="s">
        <v>794</v>
      </c>
      <c r="R25" s="337" t="s">
        <v>804</v>
      </c>
      <c r="S25" s="339" t="s">
        <v>805</v>
      </c>
      <c r="T25" s="340" t="str">
        <f>VLOOKUP(S25,'[2]Sub-County'!E:F,2,FALSE)</f>
        <v>Will</v>
      </c>
      <c r="U25" s="328" t="s">
        <v>776</v>
      </c>
      <c r="V25" s="337" t="s">
        <v>809</v>
      </c>
      <c r="W25" s="337" t="s">
        <v>772</v>
      </c>
      <c r="X25" s="337" t="s">
        <v>772</v>
      </c>
      <c r="Y25" s="337" t="s">
        <v>772</v>
      </c>
      <c r="Z25" s="337" t="s">
        <v>810</v>
      </c>
    </row>
    <row r="26" spans="1:26">
      <c r="A26" s="328">
        <v>111102</v>
      </c>
      <c r="B26" s="328">
        <v>2200</v>
      </c>
      <c r="C26" s="334">
        <v>310035</v>
      </c>
      <c r="D26" s="328" t="s">
        <v>811</v>
      </c>
      <c r="E26" s="335" t="str">
        <f t="shared" si="0"/>
        <v>2200.310035.00</v>
      </c>
      <c r="F26" s="328">
        <v>2200</v>
      </c>
      <c r="G26" s="337"/>
      <c r="H26" s="336" t="s">
        <v>812</v>
      </c>
      <c r="I26" s="337" t="s">
        <v>702</v>
      </c>
      <c r="J26" s="337" t="s">
        <v>770</v>
      </c>
      <c r="K26" s="338" t="s">
        <v>793</v>
      </c>
      <c r="L26" s="337" t="s">
        <v>794</v>
      </c>
      <c r="M26" s="338" t="s">
        <v>795</v>
      </c>
      <c r="N26" s="337" t="s">
        <v>771</v>
      </c>
      <c r="O26" s="357">
        <v>43</v>
      </c>
      <c r="P26" s="332" t="s">
        <v>17</v>
      </c>
      <c r="Q26" s="337" t="s">
        <v>804</v>
      </c>
      <c r="R26" s="337" t="s">
        <v>804</v>
      </c>
      <c r="S26" s="339" t="s">
        <v>805</v>
      </c>
      <c r="T26" s="340" t="str">
        <f>VLOOKUP(S26,'[2]Sub-County'!E:F,2,FALSE)</f>
        <v>Will</v>
      </c>
      <c r="U26" s="328" t="s">
        <v>776</v>
      </c>
      <c r="V26" s="337" t="s">
        <v>772</v>
      </c>
      <c r="W26" s="337" t="s">
        <v>772</v>
      </c>
      <c r="X26" s="337" t="s">
        <v>772</v>
      </c>
      <c r="Y26" s="337" t="s">
        <v>772</v>
      </c>
      <c r="Z26" s="337" t="s">
        <v>772</v>
      </c>
    </row>
    <row r="27" spans="1:26">
      <c r="A27" s="328">
        <v>112100</v>
      </c>
      <c r="B27" s="328">
        <v>2200</v>
      </c>
      <c r="C27" s="334">
        <v>310040</v>
      </c>
      <c r="D27" s="328" t="s">
        <v>798</v>
      </c>
      <c r="E27" s="335" t="str">
        <f t="shared" si="0"/>
        <v>2200.310040.10</v>
      </c>
      <c r="F27" s="328">
        <v>2200</v>
      </c>
      <c r="G27" s="337"/>
      <c r="H27" s="336" t="s">
        <v>813</v>
      </c>
      <c r="I27" s="337" t="s">
        <v>799</v>
      </c>
      <c r="J27" s="337" t="s">
        <v>770</v>
      </c>
      <c r="K27" s="338" t="s">
        <v>793</v>
      </c>
      <c r="L27" s="337" t="s">
        <v>794</v>
      </c>
      <c r="M27" s="338" t="s">
        <v>795</v>
      </c>
      <c r="N27" s="337" t="s">
        <v>771</v>
      </c>
      <c r="O27" s="357">
        <v>61</v>
      </c>
      <c r="P27" s="332" t="s">
        <v>813</v>
      </c>
      <c r="Q27" s="337" t="s">
        <v>770</v>
      </c>
      <c r="R27" s="337" t="s">
        <v>804</v>
      </c>
      <c r="S27" s="339" t="s">
        <v>814</v>
      </c>
      <c r="T27" s="340" t="str">
        <f>VLOOKUP(S27,'[2]Sub-County'!E:F,2,FALSE)</f>
        <v>Lake</v>
      </c>
      <c r="U27" s="328" t="s">
        <v>776</v>
      </c>
      <c r="V27" s="337" t="s">
        <v>801</v>
      </c>
      <c r="W27" s="337" t="s">
        <v>772</v>
      </c>
      <c r="X27" s="337" t="s">
        <v>772</v>
      </c>
      <c r="Y27" s="337" t="s">
        <v>772</v>
      </c>
      <c r="Z27" s="337" t="s">
        <v>802</v>
      </c>
    </row>
    <row r="28" spans="1:26">
      <c r="A28" s="328">
        <v>113100</v>
      </c>
      <c r="B28" s="328">
        <v>2200</v>
      </c>
      <c r="C28" s="334">
        <v>310045</v>
      </c>
      <c r="D28" s="328" t="s">
        <v>798</v>
      </c>
      <c r="E28" s="335" t="str">
        <f t="shared" si="0"/>
        <v>2200.310045.10</v>
      </c>
      <c r="F28" s="328">
        <v>2200</v>
      </c>
      <c r="G28" s="337"/>
      <c r="H28" s="336" t="s">
        <v>815</v>
      </c>
      <c r="I28" s="337" t="s">
        <v>799</v>
      </c>
      <c r="J28" s="337" t="s">
        <v>770</v>
      </c>
      <c r="K28" s="338" t="s">
        <v>793</v>
      </c>
      <c r="L28" s="337" t="s">
        <v>794</v>
      </c>
      <c r="M28" s="338" t="s">
        <v>795</v>
      </c>
      <c r="N28" s="337" t="s">
        <v>771</v>
      </c>
      <c r="O28" s="357">
        <v>63</v>
      </c>
      <c r="P28" s="332" t="s">
        <v>815</v>
      </c>
      <c r="Q28" s="337" t="s">
        <v>770</v>
      </c>
      <c r="R28" s="337" t="s">
        <v>804</v>
      </c>
      <c r="S28" s="339" t="s">
        <v>805</v>
      </c>
      <c r="T28" s="340" t="str">
        <f>VLOOKUP(S28,'[2]Sub-County'!E:F,2,FALSE)</f>
        <v>Will</v>
      </c>
      <c r="U28" s="328" t="s">
        <v>776</v>
      </c>
      <c r="V28" s="337" t="s">
        <v>801</v>
      </c>
      <c r="W28" s="337" t="s">
        <v>772</v>
      </c>
      <c r="X28" s="337" t="s">
        <v>772</v>
      </c>
      <c r="Y28" s="337" t="s">
        <v>772</v>
      </c>
      <c r="Z28" s="337" t="s">
        <v>802</v>
      </c>
    </row>
    <row r="29" spans="1:26">
      <c r="A29" s="328">
        <v>114100</v>
      </c>
      <c r="B29" s="328">
        <v>2200</v>
      </c>
      <c r="C29" s="334">
        <v>310050</v>
      </c>
      <c r="D29" s="328" t="s">
        <v>798</v>
      </c>
      <c r="E29" s="335" t="str">
        <f t="shared" si="0"/>
        <v>2200.310050.10</v>
      </c>
      <c r="F29" s="328">
        <v>2200</v>
      </c>
      <c r="G29" s="337"/>
      <c r="H29" s="336" t="s">
        <v>816</v>
      </c>
      <c r="I29" s="337" t="s">
        <v>799</v>
      </c>
      <c r="J29" s="337" t="s">
        <v>770</v>
      </c>
      <c r="K29" s="338" t="s">
        <v>793</v>
      </c>
      <c r="L29" s="337" t="s">
        <v>794</v>
      </c>
      <c r="M29" s="338" t="s">
        <v>795</v>
      </c>
      <c r="N29" s="337" t="s">
        <v>771</v>
      </c>
      <c r="O29" s="357">
        <v>64</v>
      </c>
      <c r="P29" s="332" t="s">
        <v>816</v>
      </c>
      <c r="Q29" s="337" t="s">
        <v>770</v>
      </c>
      <c r="R29" s="337" t="s">
        <v>804</v>
      </c>
      <c r="S29" s="339" t="s">
        <v>817</v>
      </c>
      <c r="T29" s="340" t="str">
        <f>VLOOKUP(S29,'[2]Sub-County'!E:F,2,FALSE)</f>
        <v>Dupage</v>
      </c>
      <c r="U29" s="328" t="s">
        <v>776</v>
      </c>
      <c r="V29" s="337" t="s">
        <v>801</v>
      </c>
      <c r="W29" s="337" t="s">
        <v>772</v>
      </c>
      <c r="X29" s="337" t="s">
        <v>772</v>
      </c>
      <c r="Y29" s="337" t="s">
        <v>772</v>
      </c>
      <c r="Z29" s="337" t="s">
        <v>802</v>
      </c>
    </row>
    <row r="30" spans="1:26">
      <c r="A30" s="328">
        <v>117100</v>
      </c>
      <c r="B30" s="328">
        <v>2200</v>
      </c>
      <c r="C30" s="334">
        <v>310055</v>
      </c>
      <c r="D30" s="328" t="s">
        <v>798</v>
      </c>
      <c r="E30" s="335" t="str">
        <f t="shared" si="0"/>
        <v>2200.310055.10</v>
      </c>
      <c r="F30" s="328">
        <v>2200</v>
      </c>
      <c r="G30" s="337"/>
      <c r="H30" s="336" t="s">
        <v>21</v>
      </c>
      <c r="I30" s="337" t="s">
        <v>799</v>
      </c>
      <c r="J30" s="337" t="s">
        <v>770</v>
      </c>
      <c r="K30" s="338" t="s">
        <v>793</v>
      </c>
      <c r="L30" s="337" t="s">
        <v>794</v>
      </c>
      <c r="M30" s="338" t="s">
        <v>795</v>
      </c>
      <c r="N30" s="337" t="s">
        <v>771</v>
      </c>
      <c r="O30" s="357">
        <v>99</v>
      </c>
      <c r="P30" s="332" t="s">
        <v>21</v>
      </c>
      <c r="Q30" s="337" t="s">
        <v>770</v>
      </c>
      <c r="R30" s="337" t="s">
        <v>804</v>
      </c>
      <c r="S30" s="339" t="s">
        <v>814</v>
      </c>
      <c r="T30" s="340" t="str">
        <f>VLOOKUP(S30,'[2]Sub-County'!E:F,2,FALSE)</f>
        <v>Lake</v>
      </c>
      <c r="U30" s="328" t="s">
        <v>776</v>
      </c>
      <c r="V30" s="337" t="s">
        <v>801</v>
      </c>
      <c r="W30" s="337" t="s">
        <v>772</v>
      </c>
      <c r="X30" s="337" t="s">
        <v>772</v>
      </c>
      <c r="Y30" s="337" t="s">
        <v>772</v>
      </c>
      <c r="Z30" s="337" t="s">
        <v>802</v>
      </c>
    </row>
    <row r="31" spans="1:26">
      <c r="A31" s="328">
        <v>118100</v>
      </c>
      <c r="B31" s="328">
        <v>2200</v>
      </c>
      <c r="C31" s="334">
        <v>310060</v>
      </c>
      <c r="D31" s="328" t="s">
        <v>798</v>
      </c>
      <c r="E31" s="335" t="str">
        <f t="shared" si="0"/>
        <v>2200.310060.10</v>
      </c>
      <c r="F31" s="328">
        <v>2200</v>
      </c>
      <c r="G31" s="337"/>
      <c r="H31" s="336" t="s">
        <v>818</v>
      </c>
      <c r="I31" s="337" t="s">
        <v>799</v>
      </c>
      <c r="J31" s="337" t="s">
        <v>770</v>
      </c>
      <c r="K31" s="338" t="s">
        <v>793</v>
      </c>
      <c r="L31" s="337" t="s">
        <v>794</v>
      </c>
      <c r="M31" s="338" t="s">
        <v>795</v>
      </c>
      <c r="N31" s="337" t="s">
        <v>771</v>
      </c>
      <c r="O31" s="357">
        <v>121</v>
      </c>
      <c r="P31" s="332" t="s">
        <v>22</v>
      </c>
      <c r="Q31" s="337" t="s">
        <v>770</v>
      </c>
      <c r="R31" s="337" t="s">
        <v>794</v>
      </c>
      <c r="S31" s="339" t="s">
        <v>819</v>
      </c>
      <c r="T31" s="340" t="str">
        <f>VLOOKUP(S31,'[2]Sub-County'!E:F,2,FALSE)</f>
        <v>Kane</v>
      </c>
      <c r="U31" s="328" t="s">
        <v>776</v>
      </c>
      <c r="V31" s="337" t="s">
        <v>801</v>
      </c>
      <c r="W31" s="337" t="s">
        <v>772</v>
      </c>
      <c r="X31" s="337" t="s">
        <v>772</v>
      </c>
      <c r="Y31" s="337" t="s">
        <v>772</v>
      </c>
      <c r="Z31" s="337" t="s">
        <v>802</v>
      </c>
    </row>
    <row r="32" spans="1:26">
      <c r="A32" s="328">
        <v>118101</v>
      </c>
      <c r="B32" s="328">
        <v>2200</v>
      </c>
      <c r="C32" s="334">
        <v>310065</v>
      </c>
      <c r="D32" s="328" t="s">
        <v>806</v>
      </c>
      <c r="E32" s="335" t="str">
        <f t="shared" si="0"/>
        <v>2200.310065.15</v>
      </c>
      <c r="F32" s="328">
        <v>2200</v>
      </c>
      <c r="G32" s="337"/>
      <c r="H32" s="336" t="s">
        <v>820</v>
      </c>
      <c r="I32" s="337" t="s">
        <v>808</v>
      </c>
      <c r="J32" s="337" t="s">
        <v>770</v>
      </c>
      <c r="K32" s="338" t="s">
        <v>793</v>
      </c>
      <c r="L32" s="337" t="s">
        <v>794</v>
      </c>
      <c r="M32" s="338" t="s">
        <v>795</v>
      </c>
      <c r="N32" s="337" t="s">
        <v>771</v>
      </c>
      <c r="O32" s="357">
        <v>121</v>
      </c>
      <c r="P32" s="332" t="s">
        <v>22</v>
      </c>
      <c r="Q32" s="337" t="s">
        <v>794</v>
      </c>
      <c r="R32" s="337" t="s">
        <v>794</v>
      </c>
      <c r="S32" s="339" t="s">
        <v>819</v>
      </c>
      <c r="T32" s="340" t="str">
        <f>VLOOKUP(S32,'[2]Sub-County'!E:F,2,FALSE)</f>
        <v>Kane</v>
      </c>
      <c r="U32" s="328" t="s">
        <v>776</v>
      </c>
      <c r="V32" s="337" t="s">
        <v>809</v>
      </c>
      <c r="W32" s="337" t="s">
        <v>772</v>
      </c>
      <c r="X32" s="337" t="s">
        <v>772</v>
      </c>
      <c r="Y32" s="337" t="s">
        <v>772</v>
      </c>
      <c r="Z32" s="337" t="s">
        <v>810</v>
      </c>
    </row>
    <row r="33" spans="1:32">
      <c r="A33" s="328">
        <v>118102</v>
      </c>
      <c r="B33" s="328">
        <v>2200</v>
      </c>
      <c r="C33" s="334">
        <v>310070</v>
      </c>
      <c r="D33" s="328" t="s">
        <v>811</v>
      </c>
      <c r="E33" s="335" t="str">
        <f t="shared" si="0"/>
        <v>2200.310070.00</v>
      </c>
      <c r="F33" s="328">
        <v>2200</v>
      </c>
      <c r="G33" s="337"/>
      <c r="H33" s="336" t="s">
        <v>821</v>
      </c>
      <c r="I33" s="337" t="s">
        <v>702</v>
      </c>
      <c r="J33" s="337" t="s">
        <v>770</v>
      </c>
      <c r="K33" s="338" t="s">
        <v>793</v>
      </c>
      <c r="L33" s="337" t="s">
        <v>794</v>
      </c>
      <c r="M33" s="338" t="s">
        <v>795</v>
      </c>
      <c r="N33" s="337" t="s">
        <v>771</v>
      </c>
      <c r="O33" s="357">
        <v>121</v>
      </c>
      <c r="P33" s="332" t="s">
        <v>22</v>
      </c>
      <c r="Q33" s="337" t="s">
        <v>804</v>
      </c>
      <c r="R33" s="337" t="s">
        <v>794</v>
      </c>
      <c r="S33" s="339" t="s">
        <v>819</v>
      </c>
      <c r="T33" s="340" t="str">
        <f>VLOOKUP(S33,'[2]Sub-County'!E:F,2,FALSE)</f>
        <v>Kane</v>
      </c>
      <c r="U33" s="328" t="s">
        <v>776</v>
      </c>
      <c r="V33" s="337" t="s">
        <v>772</v>
      </c>
      <c r="W33" s="337" t="s">
        <v>772</v>
      </c>
      <c r="X33" s="337" t="s">
        <v>772</v>
      </c>
      <c r="Y33" s="337" t="s">
        <v>772</v>
      </c>
      <c r="Z33" s="337" t="s">
        <v>772</v>
      </c>
    </row>
    <row r="34" spans="1:32">
      <c r="A34" s="328">
        <v>119100</v>
      </c>
      <c r="B34" s="328">
        <v>2200</v>
      </c>
      <c r="C34" s="334">
        <v>310075</v>
      </c>
      <c r="D34" s="328" t="s">
        <v>798</v>
      </c>
      <c r="E34" s="335" t="str">
        <f t="shared" si="0"/>
        <v>2200.310075.10</v>
      </c>
      <c r="F34" s="328">
        <v>2200</v>
      </c>
      <c r="G34" s="337"/>
      <c r="H34" s="336" t="s">
        <v>822</v>
      </c>
      <c r="I34" s="337" t="s">
        <v>799</v>
      </c>
      <c r="J34" s="337" t="s">
        <v>770</v>
      </c>
      <c r="K34" s="338" t="s">
        <v>793</v>
      </c>
      <c r="L34" s="337" t="s">
        <v>794</v>
      </c>
      <c r="M34" s="338" t="s">
        <v>795</v>
      </c>
      <c r="N34" s="337" t="s">
        <v>771</v>
      </c>
      <c r="O34" s="357">
        <v>133</v>
      </c>
      <c r="P34" s="332" t="s">
        <v>23</v>
      </c>
      <c r="Q34" s="337" t="s">
        <v>770</v>
      </c>
      <c r="R34" s="337" t="s">
        <v>794</v>
      </c>
      <c r="S34" s="339" t="s">
        <v>800</v>
      </c>
      <c r="T34" s="340" t="str">
        <f>VLOOKUP(S34,'[2]Sub-County'!E:F,2,FALSE)</f>
        <v>Jo Daviess</v>
      </c>
      <c r="U34" s="328" t="s">
        <v>776</v>
      </c>
      <c r="V34" s="337" t="s">
        <v>801</v>
      </c>
      <c r="W34" s="337" t="s">
        <v>772</v>
      </c>
      <c r="X34" s="337" t="s">
        <v>772</v>
      </c>
      <c r="Y34" s="337" t="s">
        <v>772</v>
      </c>
      <c r="Z34" s="337" t="s">
        <v>802</v>
      </c>
    </row>
    <row r="35" spans="1:32">
      <c r="A35" s="328">
        <v>119101</v>
      </c>
      <c r="B35" s="328">
        <v>2200</v>
      </c>
      <c r="C35" s="334">
        <v>310080</v>
      </c>
      <c r="D35" s="328" t="s">
        <v>806</v>
      </c>
      <c r="E35" s="335" t="str">
        <f t="shared" si="0"/>
        <v>2200.310080.15</v>
      </c>
      <c r="F35" s="328">
        <v>2200</v>
      </c>
      <c r="G35" s="337"/>
      <c r="H35" s="336" t="s">
        <v>823</v>
      </c>
      <c r="I35" s="337" t="s">
        <v>808</v>
      </c>
      <c r="J35" s="337" t="s">
        <v>770</v>
      </c>
      <c r="K35" s="338" t="s">
        <v>793</v>
      </c>
      <c r="L35" s="337" t="s">
        <v>794</v>
      </c>
      <c r="M35" s="338" t="s">
        <v>795</v>
      </c>
      <c r="N35" s="337" t="s">
        <v>771</v>
      </c>
      <c r="O35" s="357">
        <v>133</v>
      </c>
      <c r="P35" s="332" t="s">
        <v>23</v>
      </c>
      <c r="Q35" s="337" t="s">
        <v>794</v>
      </c>
      <c r="R35" s="337" t="s">
        <v>794</v>
      </c>
      <c r="S35" s="339" t="s">
        <v>800</v>
      </c>
      <c r="T35" s="340" t="str">
        <f>VLOOKUP(S35,'[2]Sub-County'!E:F,2,FALSE)</f>
        <v>Jo Daviess</v>
      </c>
      <c r="U35" s="328" t="s">
        <v>776</v>
      </c>
      <c r="V35" s="337" t="s">
        <v>809</v>
      </c>
      <c r="W35" s="337" t="s">
        <v>772</v>
      </c>
      <c r="X35" s="337" t="s">
        <v>772</v>
      </c>
      <c r="Y35" s="337" t="s">
        <v>772</v>
      </c>
      <c r="Z35" s="337" t="s">
        <v>810</v>
      </c>
    </row>
    <row r="36" spans="1:32">
      <c r="A36" s="328">
        <v>119102</v>
      </c>
      <c r="B36" s="328">
        <v>2200</v>
      </c>
      <c r="C36" s="334">
        <v>310085</v>
      </c>
      <c r="D36" s="328" t="s">
        <v>811</v>
      </c>
      <c r="E36" s="335" t="str">
        <f t="shared" si="0"/>
        <v>2200.310085.00</v>
      </c>
      <c r="F36" s="328">
        <v>2200</v>
      </c>
      <c r="G36" s="337"/>
      <c r="H36" s="336" t="s">
        <v>824</v>
      </c>
      <c r="I36" s="337" t="s">
        <v>702</v>
      </c>
      <c r="J36" s="337" t="s">
        <v>770</v>
      </c>
      <c r="K36" s="338" t="s">
        <v>793</v>
      </c>
      <c r="L36" s="337" t="s">
        <v>794</v>
      </c>
      <c r="M36" s="338" t="s">
        <v>795</v>
      </c>
      <c r="N36" s="337" t="s">
        <v>771</v>
      </c>
      <c r="O36" s="357">
        <v>133</v>
      </c>
      <c r="P36" s="332" t="s">
        <v>23</v>
      </c>
      <c r="Q36" s="337" t="s">
        <v>804</v>
      </c>
      <c r="R36" s="337" t="s">
        <v>794</v>
      </c>
      <c r="S36" s="339" t="s">
        <v>800</v>
      </c>
      <c r="T36" s="340" t="str">
        <f>VLOOKUP(S36,'[2]Sub-County'!E:F,2,FALSE)</f>
        <v>Jo Daviess</v>
      </c>
      <c r="U36" s="328" t="s">
        <v>776</v>
      </c>
      <c r="V36" s="337" t="s">
        <v>772</v>
      </c>
      <c r="W36" s="337" t="s">
        <v>772</v>
      </c>
      <c r="X36" s="337" t="s">
        <v>772</v>
      </c>
      <c r="Y36" s="337" t="s">
        <v>772</v>
      </c>
      <c r="Z36" s="337" t="s">
        <v>772</v>
      </c>
    </row>
    <row r="37" spans="1:32">
      <c r="A37" s="328">
        <v>120100</v>
      </c>
      <c r="B37" s="328">
        <v>2200</v>
      </c>
      <c r="C37" s="334">
        <v>310090</v>
      </c>
      <c r="D37" s="328" t="s">
        <v>798</v>
      </c>
      <c r="E37" s="335" t="str">
        <f t="shared" si="0"/>
        <v>2200.310090.10</v>
      </c>
      <c r="F37" s="328">
        <v>2200</v>
      </c>
      <c r="G37" s="337"/>
      <c r="H37" s="336" t="s">
        <v>24</v>
      </c>
      <c r="I37" s="337" t="s">
        <v>799</v>
      </c>
      <c r="J37" s="337" t="s">
        <v>770</v>
      </c>
      <c r="K37" s="338" t="s">
        <v>793</v>
      </c>
      <c r="L37" s="337" t="s">
        <v>794</v>
      </c>
      <c r="M37" s="338" t="s">
        <v>795</v>
      </c>
      <c r="N37" s="337" t="s">
        <v>771</v>
      </c>
      <c r="O37" s="357">
        <v>209</v>
      </c>
      <c r="P37" s="332" t="s">
        <v>24</v>
      </c>
      <c r="Q37" s="337" t="s">
        <v>770</v>
      </c>
      <c r="R37" s="337" t="s">
        <v>804</v>
      </c>
      <c r="S37" s="339" t="s">
        <v>825</v>
      </c>
      <c r="T37" s="340" t="str">
        <f>VLOOKUP(S37,'[2]Sub-County'!E:F,2,FALSE)</f>
        <v>Mchenry</v>
      </c>
      <c r="U37" s="328" t="s">
        <v>776</v>
      </c>
      <c r="V37" s="337" t="s">
        <v>801</v>
      </c>
      <c r="W37" s="337" t="s">
        <v>770</v>
      </c>
      <c r="X37" s="337" t="s">
        <v>772</v>
      </c>
      <c r="Y37" s="337" t="s">
        <v>772</v>
      </c>
      <c r="Z37" s="337" t="s">
        <v>802</v>
      </c>
    </row>
    <row r="38" spans="1:32">
      <c r="A38" s="328">
        <v>121100</v>
      </c>
      <c r="B38" s="328">
        <v>2200</v>
      </c>
      <c r="C38" s="334">
        <v>310095</v>
      </c>
      <c r="D38" s="328" t="s">
        <v>798</v>
      </c>
      <c r="E38" s="335" t="str">
        <f t="shared" si="0"/>
        <v>2200.310095.10</v>
      </c>
      <c r="F38" s="328">
        <v>2200</v>
      </c>
      <c r="G38" s="337"/>
      <c r="H38" s="336" t="s">
        <v>25</v>
      </c>
      <c r="I38" s="337" t="s">
        <v>799</v>
      </c>
      <c r="J38" s="337" t="s">
        <v>770</v>
      </c>
      <c r="K38" s="338" t="s">
        <v>793</v>
      </c>
      <c r="L38" s="337" t="s">
        <v>794</v>
      </c>
      <c r="M38" s="338" t="s">
        <v>795</v>
      </c>
      <c r="N38" s="337" t="s">
        <v>771</v>
      </c>
      <c r="O38" s="357">
        <v>220</v>
      </c>
      <c r="P38" s="332" t="s">
        <v>25</v>
      </c>
      <c r="Q38" s="337" t="s">
        <v>770</v>
      </c>
      <c r="R38" s="337" t="s">
        <v>794</v>
      </c>
      <c r="S38" s="339" t="s">
        <v>826</v>
      </c>
      <c r="T38" s="340" t="str">
        <f>VLOOKUP(S38,'[2]Sub-County'!E:F,2,FALSE)</f>
        <v>Lasalle</v>
      </c>
      <c r="U38" s="328" t="s">
        <v>776</v>
      </c>
      <c r="V38" s="337" t="s">
        <v>801</v>
      </c>
      <c r="W38" s="337" t="s">
        <v>772</v>
      </c>
      <c r="X38" s="337" t="s">
        <v>772</v>
      </c>
      <c r="Y38" s="337" t="s">
        <v>772</v>
      </c>
      <c r="Z38" s="337" t="s">
        <v>802</v>
      </c>
    </row>
    <row r="39" spans="1:32">
      <c r="A39" s="328">
        <v>122100</v>
      </c>
      <c r="B39" s="328">
        <v>2200</v>
      </c>
      <c r="C39" s="334">
        <v>310100</v>
      </c>
      <c r="D39" s="328" t="s">
        <v>798</v>
      </c>
      <c r="E39" s="335" t="str">
        <f t="shared" si="0"/>
        <v>2200.310100.10</v>
      </c>
      <c r="F39" s="328">
        <v>2200</v>
      </c>
      <c r="G39" s="337"/>
      <c r="H39" s="336" t="s">
        <v>827</v>
      </c>
      <c r="I39" s="337" t="s">
        <v>799</v>
      </c>
      <c r="J39" s="337" t="s">
        <v>770</v>
      </c>
      <c r="K39" s="338" t="s">
        <v>793</v>
      </c>
      <c r="L39" s="337" t="s">
        <v>794</v>
      </c>
      <c r="M39" s="338" t="s">
        <v>795</v>
      </c>
      <c r="N39" s="337" t="s">
        <v>771</v>
      </c>
      <c r="O39" s="357">
        <v>230</v>
      </c>
      <c r="P39" s="332" t="s">
        <v>827</v>
      </c>
      <c r="Q39" s="337" t="s">
        <v>770</v>
      </c>
      <c r="R39" s="337" t="s">
        <v>804</v>
      </c>
      <c r="S39" s="339" t="s">
        <v>828</v>
      </c>
      <c r="T39" s="340" t="str">
        <f>VLOOKUP(S39,'[2]Sub-County'!E:F,2,FALSE)</f>
        <v>Marshall</v>
      </c>
      <c r="U39" s="328" t="s">
        <v>776</v>
      </c>
      <c r="V39" s="337" t="s">
        <v>801</v>
      </c>
      <c r="W39" s="337" t="s">
        <v>772</v>
      </c>
      <c r="X39" s="337" t="s">
        <v>772</v>
      </c>
      <c r="Y39" s="337" t="s">
        <v>772</v>
      </c>
      <c r="Z39" s="337" t="s">
        <v>802</v>
      </c>
    </row>
    <row r="40" spans="1:32">
      <c r="A40" s="328">
        <v>123100</v>
      </c>
      <c r="B40" s="328">
        <v>2200</v>
      </c>
      <c r="C40" s="334">
        <v>310105</v>
      </c>
      <c r="D40" s="328" t="s">
        <v>798</v>
      </c>
      <c r="E40" s="335" t="str">
        <f t="shared" si="0"/>
        <v>2200.310105.10</v>
      </c>
      <c r="F40" s="328">
        <v>2200</v>
      </c>
      <c r="G40" s="337"/>
      <c r="H40" s="336" t="s">
        <v>829</v>
      </c>
      <c r="I40" s="337" t="s">
        <v>799</v>
      </c>
      <c r="J40" s="337" t="s">
        <v>770</v>
      </c>
      <c r="K40" s="338" t="s">
        <v>793</v>
      </c>
      <c r="L40" s="337" t="s">
        <v>794</v>
      </c>
      <c r="M40" s="338" t="s">
        <v>795</v>
      </c>
      <c r="N40" s="337" t="s">
        <v>771</v>
      </c>
      <c r="O40" s="357">
        <v>288</v>
      </c>
      <c r="P40" s="332" t="s">
        <v>27</v>
      </c>
      <c r="Q40" s="337" t="s">
        <v>770</v>
      </c>
      <c r="R40" s="337" t="s">
        <v>804</v>
      </c>
      <c r="S40" s="339" t="s">
        <v>830</v>
      </c>
      <c r="T40" s="340" t="str">
        <f>VLOOKUP(S40,'[2]Sub-County'!E:F,2,FALSE)</f>
        <v>Stephenson</v>
      </c>
      <c r="U40" s="328" t="s">
        <v>776</v>
      </c>
      <c r="V40" s="337" t="s">
        <v>801</v>
      </c>
      <c r="W40" s="337" t="s">
        <v>772</v>
      </c>
      <c r="X40" s="337" t="s">
        <v>772</v>
      </c>
      <c r="Y40" s="337" t="s">
        <v>772</v>
      </c>
      <c r="Z40" s="337" t="s">
        <v>802</v>
      </c>
    </row>
    <row r="41" spans="1:32">
      <c r="A41" s="328">
        <v>123101</v>
      </c>
      <c r="B41" s="328">
        <v>2200</v>
      </c>
      <c r="C41" s="334">
        <v>310110</v>
      </c>
      <c r="D41" s="328" t="s">
        <v>806</v>
      </c>
      <c r="E41" s="335" t="str">
        <f t="shared" si="0"/>
        <v>2200.310110.15</v>
      </c>
      <c r="F41" s="328">
        <v>2200</v>
      </c>
      <c r="G41" s="337"/>
      <c r="H41" s="336" t="s">
        <v>831</v>
      </c>
      <c r="I41" s="337" t="s">
        <v>808</v>
      </c>
      <c r="J41" s="337" t="s">
        <v>770</v>
      </c>
      <c r="K41" s="338" t="s">
        <v>793</v>
      </c>
      <c r="L41" s="337" t="s">
        <v>794</v>
      </c>
      <c r="M41" s="338" t="s">
        <v>795</v>
      </c>
      <c r="N41" s="337" t="s">
        <v>771</v>
      </c>
      <c r="O41" s="357">
        <v>288</v>
      </c>
      <c r="P41" s="332" t="s">
        <v>27</v>
      </c>
      <c r="Q41" s="337" t="s">
        <v>794</v>
      </c>
      <c r="R41" s="337" t="s">
        <v>804</v>
      </c>
      <c r="S41" s="339" t="s">
        <v>830</v>
      </c>
      <c r="T41" s="340" t="str">
        <f>VLOOKUP(S41,'[2]Sub-County'!E:F,2,FALSE)</f>
        <v>Stephenson</v>
      </c>
      <c r="U41" s="328" t="s">
        <v>776</v>
      </c>
      <c r="V41" s="337" t="s">
        <v>809</v>
      </c>
      <c r="W41" s="337" t="s">
        <v>772</v>
      </c>
      <c r="X41" s="337" t="s">
        <v>772</v>
      </c>
      <c r="Y41" s="337" t="s">
        <v>772</v>
      </c>
      <c r="Z41" s="337" t="s">
        <v>810</v>
      </c>
      <c r="AF41" s="333">
        <v>1</v>
      </c>
    </row>
    <row r="42" spans="1:32">
      <c r="A42" s="328">
        <v>123102</v>
      </c>
      <c r="B42" s="328">
        <v>2200</v>
      </c>
      <c r="C42" s="334">
        <v>310115</v>
      </c>
      <c r="D42" s="328" t="s">
        <v>811</v>
      </c>
      <c r="E42" s="335" t="str">
        <f t="shared" si="0"/>
        <v>2200.310115.00</v>
      </c>
      <c r="F42" s="328">
        <v>2200</v>
      </c>
      <c r="G42" s="337"/>
      <c r="H42" s="336" t="s">
        <v>832</v>
      </c>
      <c r="I42" s="337" t="s">
        <v>702</v>
      </c>
      <c r="J42" s="337" t="s">
        <v>770</v>
      </c>
      <c r="K42" s="338" t="s">
        <v>793</v>
      </c>
      <c r="L42" s="337" t="s">
        <v>794</v>
      </c>
      <c r="M42" s="338" t="s">
        <v>795</v>
      </c>
      <c r="N42" s="337" t="s">
        <v>771</v>
      </c>
      <c r="O42" s="357">
        <v>288</v>
      </c>
      <c r="P42" s="332" t="s">
        <v>27</v>
      </c>
      <c r="Q42" s="337" t="s">
        <v>804</v>
      </c>
      <c r="R42" s="337" t="s">
        <v>804</v>
      </c>
      <c r="S42" s="339" t="s">
        <v>830</v>
      </c>
      <c r="T42" s="340" t="str">
        <f>VLOOKUP(S42,'[2]Sub-County'!E:F,2,FALSE)</f>
        <v>Stephenson</v>
      </c>
      <c r="U42" s="328" t="s">
        <v>776</v>
      </c>
      <c r="V42" s="337" t="s">
        <v>772</v>
      </c>
      <c r="W42" s="337" t="s">
        <v>772</v>
      </c>
      <c r="X42" s="337" t="s">
        <v>772</v>
      </c>
      <c r="Y42" s="337" t="s">
        <v>772</v>
      </c>
      <c r="Z42" s="337" t="s">
        <v>772</v>
      </c>
    </row>
    <row r="43" spans="1:32">
      <c r="A43" s="328">
        <v>124100</v>
      </c>
      <c r="B43" s="328">
        <v>2200</v>
      </c>
      <c r="C43" s="334">
        <v>310120</v>
      </c>
      <c r="D43" s="328" t="s">
        <v>798</v>
      </c>
      <c r="E43" s="335" t="str">
        <f t="shared" si="0"/>
        <v>2200.310120.10</v>
      </c>
      <c r="F43" s="328">
        <v>2200</v>
      </c>
      <c r="G43" s="337"/>
      <c r="H43" s="336" t="s">
        <v>28</v>
      </c>
      <c r="I43" s="337" t="s">
        <v>799</v>
      </c>
      <c r="J43" s="337" t="s">
        <v>770</v>
      </c>
      <c r="K43" s="338" t="s">
        <v>793</v>
      </c>
      <c r="L43" s="337" t="s">
        <v>794</v>
      </c>
      <c r="M43" s="338" t="s">
        <v>795</v>
      </c>
      <c r="N43" s="337" t="s">
        <v>771</v>
      </c>
      <c r="O43" s="357">
        <v>222</v>
      </c>
      <c r="P43" s="332" t="s">
        <v>28</v>
      </c>
      <c r="Q43" s="337" t="s">
        <v>770</v>
      </c>
      <c r="R43" s="337" t="s">
        <v>804</v>
      </c>
      <c r="S43" s="339" t="s">
        <v>819</v>
      </c>
      <c r="T43" s="340" t="str">
        <f>VLOOKUP(S43,'[2]Sub-County'!E:F,2,FALSE)</f>
        <v>Kane</v>
      </c>
      <c r="U43" s="328" t="s">
        <v>776</v>
      </c>
      <c r="V43" s="337" t="s">
        <v>801</v>
      </c>
      <c r="W43" s="337" t="s">
        <v>772</v>
      </c>
      <c r="X43" s="337" t="s">
        <v>772</v>
      </c>
      <c r="Y43" s="337" t="s">
        <v>772</v>
      </c>
      <c r="Z43" s="337" t="s">
        <v>802</v>
      </c>
    </row>
    <row r="44" spans="1:32">
      <c r="A44" s="328">
        <v>125100</v>
      </c>
      <c r="B44" s="328">
        <v>2200</v>
      </c>
      <c r="C44" s="334">
        <v>310125</v>
      </c>
      <c r="D44" s="328" t="s">
        <v>798</v>
      </c>
      <c r="E44" s="335" t="str">
        <f t="shared" si="0"/>
        <v>2200.310125.10</v>
      </c>
      <c r="F44" s="328">
        <v>2200</v>
      </c>
      <c r="G44" s="337"/>
      <c r="H44" s="336" t="s">
        <v>833</v>
      </c>
      <c r="I44" s="337" t="s">
        <v>799</v>
      </c>
      <c r="J44" s="337" t="s">
        <v>770</v>
      </c>
      <c r="K44" s="338" t="s">
        <v>793</v>
      </c>
      <c r="L44" s="337" t="s">
        <v>794</v>
      </c>
      <c r="M44" s="338" t="s">
        <v>795</v>
      </c>
      <c r="N44" s="337" t="s">
        <v>771</v>
      </c>
      <c r="O44" s="357">
        <v>486</v>
      </c>
      <c r="P44" s="332" t="s">
        <v>833</v>
      </c>
      <c r="Q44" s="337" t="s">
        <v>770</v>
      </c>
      <c r="R44" s="337" t="s">
        <v>804</v>
      </c>
      <c r="S44" s="339" t="s">
        <v>834</v>
      </c>
      <c r="T44" s="340" t="str">
        <f>VLOOKUP(S44,'[2]Sub-County'!E:F,2,FALSE)</f>
        <v>Winnebago</v>
      </c>
      <c r="U44" s="328" t="s">
        <v>776</v>
      </c>
      <c r="V44" s="337" t="s">
        <v>801</v>
      </c>
      <c r="W44" s="337" t="s">
        <v>772</v>
      </c>
      <c r="X44" s="337" t="s">
        <v>772</v>
      </c>
      <c r="Y44" s="337" t="s">
        <v>772</v>
      </c>
      <c r="Z44" s="337" t="s">
        <v>802</v>
      </c>
    </row>
    <row r="45" spans="1:32">
      <c r="A45" s="328">
        <v>126100</v>
      </c>
      <c r="B45" s="328">
        <v>2200</v>
      </c>
      <c r="C45" s="334">
        <v>310130</v>
      </c>
      <c r="D45" s="328" t="s">
        <v>798</v>
      </c>
      <c r="E45" s="335" t="str">
        <f t="shared" si="0"/>
        <v>2200.310130.10</v>
      </c>
      <c r="F45" s="328">
        <v>2200</v>
      </c>
      <c r="G45" s="337"/>
      <c r="H45" s="336" t="s">
        <v>30</v>
      </c>
      <c r="I45" s="337" t="s">
        <v>799</v>
      </c>
      <c r="J45" s="337" t="s">
        <v>770</v>
      </c>
      <c r="K45" s="338" t="s">
        <v>793</v>
      </c>
      <c r="L45" s="337" t="s">
        <v>794</v>
      </c>
      <c r="M45" s="338" t="s">
        <v>795</v>
      </c>
      <c r="N45" s="337" t="s">
        <v>771</v>
      </c>
      <c r="O45" s="357">
        <v>453</v>
      </c>
      <c r="P45" s="332" t="s">
        <v>30</v>
      </c>
      <c r="Q45" s="337" t="s">
        <v>770</v>
      </c>
      <c r="R45" s="337" t="s">
        <v>804</v>
      </c>
      <c r="S45" s="339" t="s">
        <v>814</v>
      </c>
      <c r="T45" s="340" t="str">
        <f>VLOOKUP(S45,'[2]Sub-County'!E:F,2,FALSE)</f>
        <v>Lake</v>
      </c>
      <c r="U45" s="328" t="s">
        <v>776</v>
      </c>
      <c r="V45" s="337" t="s">
        <v>801</v>
      </c>
      <c r="W45" s="337" t="s">
        <v>772</v>
      </c>
      <c r="X45" s="337" t="s">
        <v>772</v>
      </c>
      <c r="Y45" s="337" t="s">
        <v>772</v>
      </c>
      <c r="Z45" s="337" t="s">
        <v>802</v>
      </c>
    </row>
    <row r="46" spans="1:32">
      <c r="A46" s="328">
        <v>127100</v>
      </c>
      <c r="B46" s="328">
        <v>2200</v>
      </c>
      <c r="C46" s="334">
        <v>310135</v>
      </c>
      <c r="D46" s="328" t="s">
        <v>798</v>
      </c>
      <c r="E46" s="335" t="str">
        <f t="shared" si="0"/>
        <v>2200.310135.10</v>
      </c>
      <c r="F46" s="328">
        <v>2200</v>
      </c>
      <c r="G46" s="337"/>
      <c r="H46" s="336" t="s">
        <v>835</v>
      </c>
      <c r="I46" s="337" t="s">
        <v>799</v>
      </c>
      <c r="J46" s="337" t="s">
        <v>770</v>
      </c>
      <c r="K46" s="338" t="s">
        <v>793</v>
      </c>
      <c r="L46" s="337" t="s">
        <v>794</v>
      </c>
      <c r="M46" s="338" t="s">
        <v>795</v>
      </c>
      <c r="N46" s="337" t="s">
        <v>771</v>
      </c>
      <c r="O46" s="357">
        <v>463</v>
      </c>
      <c r="P46" s="332" t="s">
        <v>835</v>
      </c>
      <c r="Q46" s="337" t="s">
        <v>770</v>
      </c>
      <c r="R46" s="337" t="s">
        <v>804</v>
      </c>
      <c r="S46" s="339" t="s">
        <v>825</v>
      </c>
      <c r="T46" s="340" t="str">
        <f>VLOOKUP(S46,'[2]Sub-County'!E:F,2,FALSE)</f>
        <v>Mchenry</v>
      </c>
      <c r="U46" s="328" t="s">
        <v>776</v>
      </c>
      <c r="V46" s="337" t="s">
        <v>801</v>
      </c>
      <c r="W46" s="337" t="s">
        <v>770</v>
      </c>
      <c r="X46" s="337" t="s">
        <v>772</v>
      </c>
      <c r="Y46" s="337" t="s">
        <v>772</v>
      </c>
      <c r="Z46" s="337" t="s">
        <v>802</v>
      </c>
    </row>
    <row r="47" spans="1:32">
      <c r="A47" s="328">
        <v>128100</v>
      </c>
      <c r="B47" s="328">
        <v>2200</v>
      </c>
      <c r="C47" s="334">
        <v>310140</v>
      </c>
      <c r="D47" s="328" t="s">
        <v>798</v>
      </c>
      <c r="E47" s="335" t="str">
        <f t="shared" si="0"/>
        <v>2200.310140.10</v>
      </c>
      <c r="F47" s="328">
        <v>2200</v>
      </c>
      <c r="G47" s="337"/>
      <c r="H47" s="336" t="s">
        <v>836</v>
      </c>
      <c r="I47" s="337" t="s">
        <v>799</v>
      </c>
      <c r="J47" s="337" t="s">
        <v>770</v>
      </c>
      <c r="K47" s="338" t="s">
        <v>793</v>
      </c>
      <c r="L47" s="337" t="s">
        <v>794</v>
      </c>
      <c r="M47" s="338" t="s">
        <v>795</v>
      </c>
      <c r="N47" s="337" t="s">
        <v>771</v>
      </c>
      <c r="O47" s="357">
        <v>477</v>
      </c>
      <c r="P47" s="332" t="s">
        <v>836</v>
      </c>
      <c r="Q47" s="337" t="s">
        <v>770</v>
      </c>
      <c r="R47" s="337" t="s">
        <v>794</v>
      </c>
      <c r="S47" s="339" t="s">
        <v>825</v>
      </c>
      <c r="T47" s="340" t="str">
        <f>VLOOKUP(S47,'[2]Sub-County'!E:F,2,FALSE)</f>
        <v>Mchenry</v>
      </c>
      <c r="U47" s="328" t="s">
        <v>776</v>
      </c>
      <c r="V47" s="337" t="s">
        <v>801</v>
      </c>
      <c r="W47" s="337" t="s">
        <v>770</v>
      </c>
      <c r="X47" s="337" t="s">
        <v>772</v>
      </c>
      <c r="Y47" s="337" t="s">
        <v>772</v>
      </c>
      <c r="Z47" s="337" t="s">
        <v>802</v>
      </c>
    </row>
    <row r="48" spans="1:32">
      <c r="A48" s="328">
        <v>129100</v>
      </c>
      <c r="B48" s="328">
        <v>2200</v>
      </c>
      <c r="C48" s="334">
        <v>310145</v>
      </c>
      <c r="D48" s="328" t="s">
        <v>798</v>
      </c>
      <c r="E48" s="335" t="str">
        <f t="shared" si="0"/>
        <v>2200.310145.10</v>
      </c>
      <c r="F48" s="328">
        <v>2200</v>
      </c>
      <c r="G48" s="337"/>
      <c r="H48" s="336" t="s">
        <v>33</v>
      </c>
      <c r="I48" s="337" t="s">
        <v>799</v>
      </c>
      <c r="J48" s="337" t="s">
        <v>770</v>
      </c>
      <c r="K48" s="338" t="s">
        <v>793</v>
      </c>
      <c r="L48" s="337" t="s">
        <v>794</v>
      </c>
      <c r="M48" s="338" t="s">
        <v>795</v>
      </c>
      <c r="N48" s="337" t="s">
        <v>771</v>
      </c>
      <c r="O48" s="357">
        <v>180</v>
      </c>
      <c r="P48" s="332" t="s">
        <v>33</v>
      </c>
      <c r="Q48" s="337" t="s">
        <v>770</v>
      </c>
      <c r="R48" s="337" t="s">
        <v>804</v>
      </c>
      <c r="S48" s="339" t="s">
        <v>825</v>
      </c>
      <c r="T48" s="340" t="str">
        <f>VLOOKUP(S48,'[2]Sub-County'!E:F,2,FALSE)</f>
        <v>Mchenry</v>
      </c>
      <c r="U48" s="328" t="s">
        <v>776</v>
      </c>
      <c r="V48" s="337" t="s">
        <v>801</v>
      </c>
      <c r="W48" s="337" t="s">
        <v>770</v>
      </c>
      <c r="X48" s="337" t="s">
        <v>772</v>
      </c>
      <c r="Y48" s="337" t="s">
        <v>772</v>
      </c>
      <c r="Z48" s="337" t="s">
        <v>802</v>
      </c>
    </row>
    <row r="49" spans="1:26">
      <c r="A49" s="328">
        <v>130100</v>
      </c>
      <c r="B49" s="328">
        <v>2200</v>
      </c>
      <c r="C49" s="334">
        <v>310150</v>
      </c>
      <c r="D49" s="328" t="s">
        <v>806</v>
      </c>
      <c r="E49" s="335" t="str">
        <f t="shared" si="0"/>
        <v>2200.310150.15</v>
      </c>
      <c r="F49" s="328">
        <v>2200</v>
      </c>
      <c r="G49" s="337"/>
      <c r="H49" s="336" t="s">
        <v>837</v>
      </c>
      <c r="I49" s="337" t="s">
        <v>808</v>
      </c>
      <c r="J49" s="337" t="s">
        <v>770</v>
      </c>
      <c r="K49" s="338" t="s">
        <v>793</v>
      </c>
      <c r="L49" s="337" t="s">
        <v>794</v>
      </c>
      <c r="M49" s="338" t="s">
        <v>795</v>
      </c>
      <c r="N49" s="337" t="s">
        <v>771</v>
      </c>
      <c r="O49" s="357">
        <v>260</v>
      </c>
      <c r="P49" s="332" t="s">
        <v>837</v>
      </c>
      <c r="Q49" s="337" t="s">
        <v>794</v>
      </c>
      <c r="R49" s="337" t="s">
        <v>794</v>
      </c>
      <c r="S49" s="339" t="s">
        <v>838</v>
      </c>
      <c r="T49" s="340" t="str">
        <f>VLOOKUP(S49,'[2]Sub-County'!E:F,2,FALSE)</f>
        <v>Peoria</v>
      </c>
      <c r="U49" s="328" t="s">
        <v>776</v>
      </c>
      <c r="V49" s="337" t="s">
        <v>809</v>
      </c>
      <c r="W49" s="337" t="s">
        <v>772</v>
      </c>
      <c r="X49" s="337" t="s">
        <v>772</v>
      </c>
      <c r="Y49" s="337" t="s">
        <v>772</v>
      </c>
      <c r="Z49" s="337" t="s">
        <v>810</v>
      </c>
    </row>
    <row r="50" spans="1:26">
      <c r="A50" s="328">
        <v>131100</v>
      </c>
      <c r="B50" s="328">
        <v>2200</v>
      </c>
      <c r="C50" s="334">
        <v>310155</v>
      </c>
      <c r="D50" s="328" t="s">
        <v>798</v>
      </c>
      <c r="E50" s="335" t="str">
        <f t="shared" si="0"/>
        <v>2200.310155.10</v>
      </c>
      <c r="F50" s="328">
        <v>2200</v>
      </c>
      <c r="G50" s="337"/>
      <c r="H50" s="336" t="s">
        <v>839</v>
      </c>
      <c r="I50" s="337" t="s">
        <v>799</v>
      </c>
      <c r="J50" s="337" t="s">
        <v>770</v>
      </c>
      <c r="K50" s="338" t="s">
        <v>793</v>
      </c>
      <c r="L50" s="337" t="s">
        <v>794</v>
      </c>
      <c r="M50" s="338" t="s">
        <v>795</v>
      </c>
      <c r="N50" s="337" t="s">
        <v>771</v>
      </c>
      <c r="O50" s="357">
        <v>474</v>
      </c>
      <c r="P50" s="332" t="s">
        <v>35</v>
      </c>
      <c r="Q50" s="337" t="s">
        <v>770</v>
      </c>
      <c r="R50" s="337" t="s">
        <v>794</v>
      </c>
      <c r="S50" s="339" t="s">
        <v>834</v>
      </c>
      <c r="T50" s="340" t="str">
        <f>VLOOKUP(S50,'[2]Sub-County'!E:F,2,FALSE)</f>
        <v>Winnebago</v>
      </c>
      <c r="U50" s="328" t="s">
        <v>776</v>
      </c>
      <c r="V50" s="337" t="s">
        <v>801</v>
      </c>
      <c r="W50" s="337" t="s">
        <v>772</v>
      </c>
      <c r="X50" s="337" t="s">
        <v>772</v>
      </c>
      <c r="Y50" s="337" t="s">
        <v>772</v>
      </c>
      <c r="Z50" s="337" t="s">
        <v>802</v>
      </c>
    </row>
    <row r="51" spans="1:26">
      <c r="A51" s="328">
        <v>131101</v>
      </c>
      <c r="B51" s="328">
        <v>2200</v>
      </c>
      <c r="C51" s="334">
        <v>310160</v>
      </c>
      <c r="D51" s="328" t="s">
        <v>806</v>
      </c>
      <c r="E51" s="335" t="str">
        <f t="shared" si="0"/>
        <v>2200.310160.15</v>
      </c>
      <c r="F51" s="328">
        <v>2200</v>
      </c>
      <c r="G51" s="337"/>
      <c r="H51" s="336" t="s">
        <v>840</v>
      </c>
      <c r="I51" s="337" t="s">
        <v>808</v>
      </c>
      <c r="J51" s="337" t="s">
        <v>770</v>
      </c>
      <c r="K51" s="338" t="s">
        <v>793</v>
      </c>
      <c r="L51" s="337" t="s">
        <v>794</v>
      </c>
      <c r="M51" s="338" t="s">
        <v>795</v>
      </c>
      <c r="N51" s="337" t="s">
        <v>771</v>
      </c>
      <c r="O51" s="357">
        <v>474</v>
      </c>
      <c r="P51" s="332" t="s">
        <v>35</v>
      </c>
      <c r="Q51" s="337" t="s">
        <v>794</v>
      </c>
      <c r="R51" s="337" t="s">
        <v>794</v>
      </c>
      <c r="S51" s="339" t="s">
        <v>834</v>
      </c>
      <c r="T51" s="340" t="str">
        <f>VLOOKUP(S51,'[2]Sub-County'!E:F,2,FALSE)</f>
        <v>Winnebago</v>
      </c>
      <c r="U51" s="328" t="s">
        <v>776</v>
      </c>
      <c r="V51" s="337" t="s">
        <v>809</v>
      </c>
      <c r="W51" s="337" t="s">
        <v>772</v>
      </c>
      <c r="X51" s="337" t="s">
        <v>772</v>
      </c>
      <c r="Y51" s="337" t="s">
        <v>772</v>
      </c>
      <c r="Z51" s="337" t="s">
        <v>810</v>
      </c>
    </row>
    <row r="52" spans="1:26">
      <c r="A52" s="328">
        <v>131102</v>
      </c>
      <c r="B52" s="328">
        <v>2200</v>
      </c>
      <c r="C52" s="334">
        <v>310165</v>
      </c>
      <c r="D52" s="328" t="s">
        <v>811</v>
      </c>
      <c r="E52" s="335" t="str">
        <f t="shared" si="0"/>
        <v>2200.310165.00</v>
      </c>
      <c r="F52" s="328">
        <v>2200</v>
      </c>
      <c r="G52" s="337"/>
      <c r="H52" s="336" t="s">
        <v>841</v>
      </c>
      <c r="I52" s="337" t="s">
        <v>702</v>
      </c>
      <c r="J52" s="337" t="s">
        <v>770</v>
      </c>
      <c r="K52" s="338" t="s">
        <v>793</v>
      </c>
      <c r="L52" s="337" t="s">
        <v>794</v>
      </c>
      <c r="M52" s="338" t="s">
        <v>795</v>
      </c>
      <c r="N52" s="337" t="s">
        <v>771</v>
      </c>
      <c r="O52" s="357">
        <v>474</v>
      </c>
      <c r="P52" s="332" t="s">
        <v>35</v>
      </c>
      <c r="Q52" s="337" t="s">
        <v>804</v>
      </c>
      <c r="R52" s="337" t="s">
        <v>794</v>
      </c>
      <c r="S52" s="339" t="s">
        <v>834</v>
      </c>
      <c r="T52" s="340" t="str">
        <f>VLOOKUP(S52,'[2]Sub-County'!E:F,2,FALSE)</f>
        <v>Winnebago</v>
      </c>
      <c r="U52" s="328" t="s">
        <v>776</v>
      </c>
      <c r="V52" s="337" t="s">
        <v>772</v>
      </c>
      <c r="W52" s="337" t="s">
        <v>772</v>
      </c>
      <c r="X52" s="337" t="s">
        <v>772</v>
      </c>
      <c r="Y52" s="337" t="s">
        <v>772</v>
      </c>
      <c r="Z52" s="337" t="s">
        <v>772</v>
      </c>
    </row>
    <row r="53" spans="1:26">
      <c r="A53" s="328">
        <v>132100</v>
      </c>
      <c r="B53" s="328">
        <v>2200</v>
      </c>
      <c r="C53" s="334">
        <v>310170</v>
      </c>
      <c r="D53" s="328" t="s">
        <v>806</v>
      </c>
      <c r="E53" s="335" t="str">
        <f t="shared" si="0"/>
        <v>2200.310170.15</v>
      </c>
      <c r="F53" s="328">
        <v>2200</v>
      </c>
      <c r="G53" s="337"/>
      <c r="H53" s="336" t="s">
        <v>36</v>
      </c>
      <c r="I53" s="337" t="s">
        <v>808</v>
      </c>
      <c r="J53" s="337" t="s">
        <v>770</v>
      </c>
      <c r="K53" s="338" t="s">
        <v>793</v>
      </c>
      <c r="L53" s="337" t="s">
        <v>794</v>
      </c>
      <c r="M53" s="338" t="s">
        <v>795</v>
      </c>
      <c r="N53" s="337" t="s">
        <v>771</v>
      </c>
      <c r="O53" s="357">
        <v>55</v>
      </c>
      <c r="P53" s="332" t="s">
        <v>36</v>
      </c>
      <c r="Q53" s="337" t="s">
        <v>794</v>
      </c>
      <c r="R53" s="337" t="s">
        <v>804</v>
      </c>
      <c r="S53" s="339" t="s">
        <v>838</v>
      </c>
      <c r="T53" s="340" t="str">
        <f>VLOOKUP(S53,'[2]Sub-County'!E:F,2,FALSE)</f>
        <v>Peoria</v>
      </c>
      <c r="U53" s="328" t="s">
        <v>776</v>
      </c>
      <c r="V53" s="337" t="s">
        <v>809</v>
      </c>
      <c r="W53" s="337" t="s">
        <v>772</v>
      </c>
      <c r="X53" s="337" t="s">
        <v>772</v>
      </c>
      <c r="Y53" s="337" t="s">
        <v>772</v>
      </c>
      <c r="Z53" s="337" t="s">
        <v>810</v>
      </c>
    </row>
    <row r="54" spans="1:26">
      <c r="A54" s="328">
        <v>133100</v>
      </c>
      <c r="B54" s="328">
        <v>2200</v>
      </c>
      <c r="C54" s="334">
        <v>310175</v>
      </c>
      <c r="D54" s="328" t="s">
        <v>798</v>
      </c>
      <c r="E54" s="335" t="str">
        <f t="shared" si="0"/>
        <v>2200.310175.10</v>
      </c>
      <c r="F54" s="328">
        <v>2200</v>
      </c>
      <c r="G54" s="337"/>
      <c r="H54" s="336" t="s">
        <v>842</v>
      </c>
      <c r="I54" s="337" t="s">
        <v>799</v>
      </c>
      <c r="J54" s="337" t="s">
        <v>770</v>
      </c>
      <c r="K54" s="338" t="s">
        <v>793</v>
      </c>
      <c r="L54" s="337" t="s">
        <v>794</v>
      </c>
      <c r="M54" s="338" t="s">
        <v>795</v>
      </c>
      <c r="N54" s="337" t="s">
        <v>771</v>
      </c>
      <c r="O54" s="357">
        <v>151</v>
      </c>
      <c r="P54" s="332" t="s">
        <v>37</v>
      </c>
      <c r="Q54" s="337" t="s">
        <v>770</v>
      </c>
      <c r="R54" s="337" t="s">
        <v>804</v>
      </c>
      <c r="S54" s="339" t="s">
        <v>814</v>
      </c>
      <c r="T54" s="340" t="str">
        <f>VLOOKUP(S54,'[2]Sub-County'!E:F,2,FALSE)</f>
        <v>Lake</v>
      </c>
      <c r="U54" s="328" t="s">
        <v>776</v>
      </c>
      <c r="V54" s="337" t="s">
        <v>801</v>
      </c>
      <c r="W54" s="337" t="s">
        <v>772</v>
      </c>
      <c r="X54" s="337" t="s">
        <v>772</v>
      </c>
      <c r="Y54" s="337" t="s">
        <v>772</v>
      </c>
      <c r="Z54" s="337" t="s">
        <v>802</v>
      </c>
    </row>
    <row r="55" spans="1:26">
      <c r="A55" s="328">
        <v>133101</v>
      </c>
      <c r="B55" s="328">
        <v>2200</v>
      </c>
      <c r="C55" s="334">
        <v>310180</v>
      </c>
      <c r="D55" s="328" t="s">
        <v>806</v>
      </c>
      <c r="E55" s="335" t="str">
        <f t="shared" si="0"/>
        <v>2200.310180.15</v>
      </c>
      <c r="F55" s="328">
        <v>2200</v>
      </c>
      <c r="G55" s="337"/>
      <c r="H55" s="336" t="s">
        <v>843</v>
      </c>
      <c r="I55" s="337" t="s">
        <v>808</v>
      </c>
      <c r="J55" s="337" t="s">
        <v>770</v>
      </c>
      <c r="K55" s="338" t="s">
        <v>793</v>
      </c>
      <c r="L55" s="337" t="s">
        <v>794</v>
      </c>
      <c r="M55" s="338" t="s">
        <v>795</v>
      </c>
      <c r="N55" s="337" t="s">
        <v>771</v>
      </c>
      <c r="O55" s="357">
        <v>151</v>
      </c>
      <c r="P55" s="332" t="s">
        <v>37</v>
      </c>
      <c r="Q55" s="337" t="s">
        <v>794</v>
      </c>
      <c r="R55" s="337" t="s">
        <v>804</v>
      </c>
      <c r="S55" s="339" t="s">
        <v>814</v>
      </c>
      <c r="T55" s="340" t="str">
        <f>VLOOKUP(S55,'[2]Sub-County'!E:F,2,FALSE)</f>
        <v>Lake</v>
      </c>
      <c r="U55" s="328" t="s">
        <v>776</v>
      </c>
      <c r="V55" s="337" t="s">
        <v>809</v>
      </c>
      <c r="W55" s="337" t="s">
        <v>772</v>
      </c>
      <c r="X55" s="337" t="s">
        <v>772</v>
      </c>
      <c r="Y55" s="337" t="s">
        <v>772</v>
      </c>
      <c r="Z55" s="337" t="s">
        <v>810</v>
      </c>
    </row>
    <row r="56" spans="1:26">
      <c r="A56" s="328">
        <v>133102</v>
      </c>
      <c r="B56" s="328">
        <v>2200</v>
      </c>
      <c r="C56" s="334">
        <v>310185</v>
      </c>
      <c r="D56" s="328" t="s">
        <v>811</v>
      </c>
      <c r="E56" s="335" t="str">
        <f t="shared" si="0"/>
        <v>2200.310185.00</v>
      </c>
      <c r="F56" s="328">
        <v>2200</v>
      </c>
      <c r="G56" s="337"/>
      <c r="H56" s="336" t="s">
        <v>844</v>
      </c>
      <c r="I56" s="337" t="s">
        <v>702</v>
      </c>
      <c r="J56" s="337" t="s">
        <v>770</v>
      </c>
      <c r="K56" s="338" t="s">
        <v>793</v>
      </c>
      <c r="L56" s="337" t="s">
        <v>794</v>
      </c>
      <c r="M56" s="338" t="s">
        <v>795</v>
      </c>
      <c r="N56" s="337" t="s">
        <v>771</v>
      </c>
      <c r="O56" s="357">
        <v>151</v>
      </c>
      <c r="P56" s="332" t="s">
        <v>37</v>
      </c>
      <c r="Q56" s="337" t="s">
        <v>804</v>
      </c>
      <c r="R56" s="337" t="s">
        <v>804</v>
      </c>
      <c r="S56" s="339" t="s">
        <v>814</v>
      </c>
      <c r="T56" s="340" t="str">
        <f>VLOOKUP(S56,'[2]Sub-County'!E:F,2,FALSE)</f>
        <v>Lake</v>
      </c>
      <c r="U56" s="328" t="s">
        <v>776</v>
      </c>
      <c r="V56" s="337" t="s">
        <v>772</v>
      </c>
      <c r="W56" s="337" t="s">
        <v>772</v>
      </c>
      <c r="X56" s="337" t="s">
        <v>772</v>
      </c>
      <c r="Y56" s="337" t="s">
        <v>772</v>
      </c>
      <c r="Z56" s="337" t="s">
        <v>772</v>
      </c>
    </row>
    <row r="57" spans="1:26">
      <c r="A57" s="328">
        <v>134100</v>
      </c>
      <c r="B57" s="328">
        <v>2200</v>
      </c>
      <c r="C57" s="334">
        <v>310190</v>
      </c>
      <c r="D57" s="328" t="s">
        <v>798</v>
      </c>
      <c r="E57" s="335" t="str">
        <f t="shared" si="0"/>
        <v>2200.310190.10</v>
      </c>
      <c r="F57" s="328">
        <v>2200</v>
      </c>
      <c r="G57" s="337"/>
      <c r="H57" s="336" t="s">
        <v>845</v>
      </c>
      <c r="I57" s="337" t="s">
        <v>799</v>
      </c>
      <c r="J57" s="337" t="s">
        <v>770</v>
      </c>
      <c r="K57" s="338" t="s">
        <v>793</v>
      </c>
      <c r="L57" s="337" t="s">
        <v>794</v>
      </c>
      <c r="M57" s="338" t="s">
        <v>795</v>
      </c>
      <c r="N57" s="337" t="s">
        <v>771</v>
      </c>
      <c r="O57" s="357">
        <v>141</v>
      </c>
      <c r="P57" s="332" t="s">
        <v>846</v>
      </c>
      <c r="Q57" s="337" t="s">
        <v>770</v>
      </c>
      <c r="R57" s="337" t="s">
        <v>804</v>
      </c>
      <c r="S57" s="339" t="s">
        <v>834</v>
      </c>
      <c r="T57" s="340" t="str">
        <f>VLOOKUP(S57,'[2]Sub-County'!E:F,2,FALSE)</f>
        <v>Winnebago</v>
      </c>
      <c r="U57" s="328" t="s">
        <v>776</v>
      </c>
      <c r="V57" s="337" t="s">
        <v>801</v>
      </c>
      <c r="W57" s="337" t="s">
        <v>772</v>
      </c>
      <c r="X57" s="337" t="s">
        <v>772</v>
      </c>
      <c r="Y57" s="337" t="s">
        <v>772</v>
      </c>
      <c r="Z57" s="337" t="s">
        <v>802</v>
      </c>
    </row>
    <row r="58" spans="1:26">
      <c r="A58" s="328">
        <v>134101</v>
      </c>
      <c r="B58" s="328">
        <v>2200</v>
      </c>
      <c r="C58" s="334">
        <v>310195</v>
      </c>
      <c r="D58" s="328" t="s">
        <v>798</v>
      </c>
      <c r="E58" s="335" t="str">
        <f t="shared" si="0"/>
        <v>2200.310195.10</v>
      </c>
      <c r="F58" s="328">
        <v>2200</v>
      </c>
      <c r="G58" s="337"/>
      <c r="H58" s="245" t="s">
        <v>847</v>
      </c>
      <c r="I58" s="345" t="s">
        <v>799</v>
      </c>
      <c r="J58" s="345" t="s">
        <v>770</v>
      </c>
      <c r="K58" s="346" t="s">
        <v>793</v>
      </c>
      <c r="L58" s="345" t="s">
        <v>794</v>
      </c>
      <c r="M58" s="346" t="s">
        <v>795</v>
      </c>
      <c r="N58" s="345" t="s">
        <v>771</v>
      </c>
      <c r="O58" s="357">
        <v>141</v>
      </c>
      <c r="P58" s="332" t="s">
        <v>846</v>
      </c>
      <c r="Q58" s="337" t="s">
        <v>770</v>
      </c>
      <c r="R58" s="337" t="s">
        <v>804</v>
      </c>
      <c r="S58" s="339" t="s">
        <v>834</v>
      </c>
      <c r="T58" s="340" t="str">
        <f>VLOOKUP(S58,'[2]Sub-County'!E:F,2,FALSE)</f>
        <v>Winnebago</v>
      </c>
      <c r="U58" s="328" t="s">
        <v>776</v>
      </c>
      <c r="V58" s="337" t="s">
        <v>801</v>
      </c>
      <c r="W58" s="337" t="s">
        <v>772</v>
      </c>
      <c r="X58" s="337" t="s">
        <v>772</v>
      </c>
      <c r="Y58" s="337" t="s">
        <v>772</v>
      </c>
      <c r="Z58" s="337" t="s">
        <v>802</v>
      </c>
    </row>
    <row r="59" spans="1:26">
      <c r="A59" s="328">
        <v>136100</v>
      </c>
      <c r="B59" s="328">
        <v>2200</v>
      </c>
      <c r="C59" s="334">
        <v>310200</v>
      </c>
      <c r="D59" s="328" t="s">
        <v>798</v>
      </c>
      <c r="E59" s="335" t="str">
        <f t="shared" si="0"/>
        <v>2200.310200.10</v>
      </c>
      <c r="F59" s="328">
        <v>2200</v>
      </c>
      <c r="G59" s="337"/>
      <c r="H59" s="336" t="s">
        <v>848</v>
      </c>
      <c r="I59" s="337" t="s">
        <v>799</v>
      </c>
      <c r="J59" s="337" t="s">
        <v>770</v>
      </c>
      <c r="K59" s="338" t="s">
        <v>793</v>
      </c>
      <c r="L59" s="337" t="s">
        <v>794</v>
      </c>
      <c r="M59" s="338" t="s">
        <v>795</v>
      </c>
      <c r="N59" s="337" t="s">
        <v>771</v>
      </c>
      <c r="O59" s="357">
        <v>533</v>
      </c>
      <c r="P59" s="332" t="s">
        <v>849</v>
      </c>
      <c r="Q59" s="337" t="s">
        <v>770</v>
      </c>
      <c r="R59" s="337" t="s">
        <v>794</v>
      </c>
      <c r="S59" s="339" t="s">
        <v>710</v>
      </c>
      <c r="T59" s="340" t="str">
        <f>VLOOKUP(S59,'[2]Sub-County'!E:F,2,FALSE)</f>
        <v>Vermilion</v>
      </c>
      <c r="U59" s="328" t="s">
        <v>776</v>
      </c>
      <c r="V59" s="337" t="s">
        <v>801</v>
      </c>
      <c r="W59" s="337" t="s">
        <v>772</v>
      </c>
      <c r="X59" s="337" t="s">
        <v>772</v>
      </c>
      <c r="Y59" s="337" t="s">
        <v>772</v>
      </c>
      <c r="Z59" s="337" t="s">
        <v>802</v>
      </c>
    </row>
    <row r="60" spans="1:26">
      <c r="A60" s="328">
        <v>136101</v>
      </c>
      <c r="B60" s="328">
        <v>2200</v>
      </c>
      <c r="C60" s="341">
        <v>310205</v>
      </c>
      <c r="D60" s="328" t="s">
        <v>806</v>
      </c>
      <c r="E60" s="335" t="str">
        <f t="shared" si="0"/>
        <v>2200.310205.15</v>
      </c>
      <c r="F60" s="328">
        <v>2200</v>
      </c>
      <c r="G60" s="337"/>
      <c r="H60" s="336" t="s">
        <v>850</v>
      </c>
      <c r="I60" s="337" t="s">
        <v>808</v>
      </c>
      <c r="J60" s="337" t="s">
        <v>770</v>
      </c>
      <c r="K60" s="338" t="s">
        <v>793</v>
      </c>
      <c r="L60" s="337" t="s">
        <v>794</v>
      </c>
      <c r="M60" s="338" t="s">
        <v>795</v>
      </c>
      <c r="N60" s="337" t="s">
        <v>771</v>
      </c>
      <c r="O60" s="357">
        <v>533</v>
      </c>
      <c r="P60" s="332" t="s">
        <v>849</v>
      </c>
      <c r="Q60" s="337" t="s">
        <v>794</v>
      </c>
      <c r="R60" s="337" t="s">
        <v>794</v>
      </c>
      <c r="S60" s="339" t="s">
        <v>710</v>
      </c>
      <c r="T60" s="340" t="str">
        <f>VLOOKUP(S60,'[2]Sub-County'!E:F,2,FALSE)</f>
        <v>Vermilion</v>
      </c>
      <c r="U60" s="328" t="s">
        <v>776</v>
      </c>
      <c r="V60" s="337" t="s">
        <v>809</v>
      </c>
      <c r="W60" s="337" t="s">
        <v>772</v>
      </c>
      <c r="X60" s="337" t="s">
        <v>772</v>
      </c>
      <c r="Y60" s="337" t="s">
        <v>772</v>
      </c>
      <c r="Z60" s="337" t="s">
        <v>810</v>
      </c>
    </row>
    <row r="61" spans="1:26">
      <c r="A61" s="328">
        <v>136102</v>
      </c>
      <c r="B61" s="328">
        <v>2200</v>
      </c>
      <c r="C61" s="342">
        <v>310210</v>
      </c>
      <c r="D61" s="343" t="s">
        <v>811</v>
      </c>
      <c r="E61" s="335" t="str">
        <f t="shared" si="0"/>
        <v>2200.310210.00</v>
      </c>
      <c r="F61" s="328">
        <v>2200</v>
      </c>
      <c r="G61" s="345"/>
      <c r="H61" s="245" t="s">
        <v>851</v>
      </c>
      <c r="I61" s="345" t="s">
        <v>702</v>
      </c>
      <c r="J61" s="345" t="s">
        <v>770</v>
      </c>
      <c r="K61" s="346" t="s">
        <v>793</v>
      </c>
      <c r="L61" s="345" t="s">
        <v>794</v>
      </c>
      <c r="M61" s="346" t="s">
        <v>795</v>
      </c>
      <c r="N61" s="345" t="s">
        <v>771</v>
      </c>
      <c r="O61" s="357">
        <v>533</v>
      </c>
      <c r="P61" s="332" t="s">
        <v>849</v>
      </c>
      <c r="Q61" s="337" t="s">
        <v>804</v>
      </c>
      <c r="R61" s="337" t="s">
        <v>794</v>
      </c>
      <c r="S61" s="339" t="s">
        <v>710</v>
      </c>
      <c r="T61" s="340" t="str">
        <f>VLOOKUP(S61,'[2]Sub-County'!E:F,2,FALSE)</f>
        <v>Vermilion</v>
      </c>
      <c r="U61" s="328" t="s">
        <v>776</v>
      </c>
      <c r="V61" s="337" t="s">
        <v>772</v>
      </c>
      <c r="W61" s="337" t="s">
        <v>772</v>
      </c>
      <c r="X61" s="337" t="s">
        <v>772</v>
      </c>
      <c r="Y61" s="337" t="s">
        <v>772</v>
      </c>
      <c r="Z61" s="337" t="s">
        <v>772</v>
      </c>
    </row>
    <row r="62" spans="1:26">
      <c r="A62" s="328">
        <v>116100</v>
      </c>
      <c r="B62" s="328">
        <v>2200</v>
      </c>
      <c r="C62" s="342" t="s">
        <v>852</v>
      </c>
      <c r="D62" s="343" t="s">
        <v>798</v>
      </c>
      <c r="E62" s="335" t="str">
        <f t="shared" si="0"/>
        <v>2200.310215.10</v>
      </c>
      <c r="F62" s="328">
        <v>2200</v>
      </c>
      <c r="G62" s="345"/>
      <c r="H62" s="245" t="s">
        <v>853</v>
      </c>
      <c r="I62" s="345" t="s">
        <v>799</v>
      </c>
      <c r="J62" s="345" t="s">
        <v>770</v>
      </c>
      <c r="K62" s="346" t="s">
        <v>793</v>
      </c>
      <c r="L62" s="345" t="s">
        <v>794</v>
      </c>
      <c r="M62" s="346" t="s">
        <v>795</v>
      </c>
      <c r="N62" s="345" t="s">
        <v>771</v>
      </c>
      <c r="O62" s="358"/>
      <c r="P62" s="359"/>
      <c r="Q62" s="337" t="s">
        <v>770</v>
      </c>
      <c r="R62" s="337" t="s">
        <v>804</v>
      </c>
      <c r="S62" s="339" t="s">
        <v>775</v>
      </c>
      <c r="T62" s="340" t="s">
        <v>2029</v>
      </c>
      <c r="U62" s="328" t="s">
        <v>776</v>
      </c>
      <c r="V62" s="337" t="s">
        <v>801</v>
      </c>
      <c r="W62" s="337" t="s">
        <v>772</v>
      </c>
      <c r="X62" s="337" t="s">
        <v>772</v>
      </c>
      <c r="Y62" s="337" t="s">
        <v>772</v>
      </c>
      <c r="Z62" s="337" t="s">
        <v>802</v>
      </c>
    </row>
    <row r="63" spans="1:26" ht="13.5" thickBot="1">
      <c r="A63" s="360">
        <v>135100</v>
      </c>
      <c r="B63" s="360">
        <v>2200</v>
      </c>
      <c r="C63" s="361" t="s">
        <v>854</v>
      </c>
      <c r="D63" s="360" t="s">
        <v>2030</v>
      </c>
      <c r="E63" s="362" t="str">
        <f t="shared" si="0"/>
        <v>2200.310220.97</v>
      </c>
      <c r="F63" s="360">
        <v>2200</v>
      </c>
      <c r="G63" s="353"/>
      <c r="H63" s="352" t="s">
        <v>856</v>
      </c>
      <c r="I63" s="353" t="s">
        <v>767</v>
      </c>
      <c r="J63" s="353" t="s">
        <v>770</v>
      </c>
      <c r="K63" s="354" t="s">
        <v>793</v>
      </c>
      <c r="L63" s="353" t="s">
        <v>794</v>
      </c>
      <c r="M63" s="354" t="s">
        <v>795</v>
      </c>
      <c r="N63" s="353" t="s">
        <v>771</v>
      </c>
      <c r="O63" s="358"/>
      <c r="P63" s="359"/>
      <c r="Q63" s="337"/>
      <c r="R63" s="337"/>
      <c r="S63" s="339" t="s">
        <v>825</v>
      </c>
      <c r="T63" s="340" t="s">
        <v>2031</v>
      </c>
      <c r="U63" s="328" t="s">
        <v>776</v>
      </c>
      <c r="V63" s="337"/>
      <c r="W63" s="337"/>
      <c r="X63" s="337"/>
      <c r="Y63" s="337"/>
      <c r="Z63" s="337"/>
    </row>
    <row r="64" spans="1:26">
      <c r="C64" s="355"/>
      <c r="D64" s="343"/>
      <c r="E64" s="335"/>
      <c r="F64" s="328"/>
      <c r="G64" s="344"/>
      <c r="H64" s="411" t="s">
        <v>857</v>
      </c>
      <c r="I64" s="345"/>
      <c r="J64" s="345"/>
      <c r="K64" s="346"/>
      <c r="L64" s="345"/>
      <c r="M64" s="346"/>
      <c r="N64" s="345"/>
      <c r="O64" s="357"/>
      <c r="Q64" s="337"/>
      <c r="R64" s="337"/>
      <c r="S64" s="339"/>
      <c r="T64" s="340"/>
      <c r="V64" s="337"/>
      <c r="W64" s="337"/>
      <c r="X64" s="337"/>
      <c r="Y64" s="337"/>
      <c r="Z64" s="337"/>
    </row>
    <row r="65" spans="1:26">
      <c r="A65" s="328">
        <v>756100</v>
      </c>
      <c r="B65" s="328">
        <v>2205</v>
      </c>
      <c r="C65" s="334">
        <v>311005</v>
      </c>
      <c r="D65" s="328">
        <v>91</v>
      </c>
      <c r="E65" s="335" t="str">
        <f t="shared" si="0"/>
        <v>2205.311005.91</v>
      </c>
      <c r="F65" s="328">
        <v>2205</v>
      </c>
      <c r="H65" s="336" t="s">
        <v>858</v>
      </c>
      <c r="I65" s="337" t="s">
        <v>767</v>
      </c>
      <c r="J65" s="337" t="s">
        <v>770</v>
      </c>
      <c r="K65" s="338" t="s">
        <v>793</v>
      </c>
      <c r="L65" s="337" t="s">
        <v>794</v>
      </c>
      <c r="M65" s="338" t="s">
        <v>795</v>
      </c>
      <c r="N65" s="337" t="s">
        <v>859</v>
      </c>
      <c r="O65" s="333" t="s">
        <v>772</v>
      </c>
      <c r="P65" s="332" t="s">
        <v>773</v>
      </c>
      <c r="Q65" s="337" t="s">
        <v>768</v>
      </c>
      <c r="R65" s="337" t="s">
        <v>772</v>
      </c>
      <c r="S65" s="339" t="s">
        <v>814</v>
      </c>
      <c r="T65" s="340" t="str">
        <f>VLOOKUP(S65,'[2]Sub-County'!E:F,2,FALSE)</f>
        <v>Lake</v>
      </c>
      <c r="U65" s="328" t="s">
        <v>776</v>
      </c>
      <c r="V65" s="337" t="s">
        <v>772</v>
      </c>
      <c r="W65" s="337" t="s">
        <v>772</v>
      </c>
      <c r="X65" s="337" t="s">
        <v>772</v>
      </c>
      <c r="Y65" s="337" t="s">
        <v>772</v>
      </c>
      <c r="Z65" s="337" t="s">
        <v>772</v>
      </c>
    </row>
    <row r="66" spans="1:26">
      <c r="A66" s="328">
        <v>851100</v>
      </c>
      <c r="B66" s="328">
        <v>2205</v>
      </c>
      <c r="C66" s="334">
        <v>311000</v>
      </c>
      <c r="D66" s="328">
        <v>91</v>
      </c>
      <c r="E66" s="335" t="str">
        <f t="shared" si="0"/>
        <v>2205.311000.91</v>
      </c>
      <c r="F66" s="328">
        <v>2205</v>
      </c>
      <c r="H66" s="336" t="s">
        <v>860</v>
      </c>
      <c r="I66" s="337" t="s">
        <v>767</v>
      </c>
      <c r="J66" s="337" t="s">
        <v>770</v>
      </c>
      <c r="K66" s="338" t="s">
        <v>793</v>
      </c>
      <c r="L66" s="337" t="s">
        <v>794</v>
      </c>
      <c r="M66" s="338" t="s">
        <v>795</v>
      </c>
      <c r="N66" s="337" t="s">
        <v>859</v>
      </c>
      <c r="O66" s="333" t="s">
        <v>772</v>
      </c>
      <c r="P66" s="332" t="s">
        <v>773</v>
      </c>
      <c r="Q66" s="337" t="s">
        <v>768</v>
      </c>
      <c r="R66" s="337" t="s">
        <v>772</v>
      </c>
      <c r="S66" s="339" t="s">
        <v>814</v>
      </c>
      <c r="T66" s="340" t="str">
        <f>VLOOKUP(S66,'[2]Sub-County'!E:F,2,FALSE)</f>
        <v>Lake</v>
      </c>
      <c r="U66" s="328" t="s">
        <v>776</v>
      </c>
      <c r="V66" s="337" t="s">
        <v>772</v>
      </c>
      <c r="W66" s="337" t="s">
        <v>772</v>
      </c>
      <c r="X66" s="337" t="s">
        <v>772</v>
      </c>
      <c r="Y66" s="337" t="s">
        <v>772</v>
      </c>
      <c r="Z66" s="337" t="s">
        <v>772</v>
      </c>
    </row>
    <row r="67" spans="1:26">
      <c r="A67" s="328">
        <v>150100</v>
      </c>
      <c r="B67" s="328">
        <v>2205</v>
      </c>
      <c r="C67" s="334">
        <v>311010</v>
      </c>
      <c r="D67" s="328" t="s">
        <v>798</v>
      </c>
      <c r="E67" s="335" t="str">
        <f t="shared" si="0"/>
        <v>2205.311010.10</v>
      </c>
      <c r="F67" s="328">
        <v>2205</v>
      </c>
      <c r="G67" s="337"/>
      <c r="H67" s="336" t="s">
        <v>861</v>
      </c>
      <c r="I67" s="337" t="s">
        <v>799</v>
      </c>
      <c r="J67" s="337" t="s">
        <v>770</v>
      </c>
      <c r="K67" s="338" t="s">
        <v>793</v>
      </c>
      <c r="L67" s="337" t="s">
        <v>794</v>
      </c>
      <c r="M67" s="338" t="s">
        <v>795</v>
      </c>
      <c r="N67" s="337" t="s">
        <v>859</v>
      </c>
      <c r="O67" s="357">
        <v>436</v>
      </c>
      <c r="P67" s="332" t="s">
        <v>39</v>
      </c>
      <c r="Q67" s="337" t="s">
        <v>770</v>
      </c>
      <c r="R67" s="337" t="s">
        <v>770</v>
      </c>
      <c r="S67" s="339" t="s">
        <v>814</v>
      </c>
      <c r="T67" s="340" t="str">
        <f>VLOOKUP(S67,'[2]Sub-County'!E:F,2,FALSE)</f>
        <v>Lake</v>
      </c>
      <c r="U67" s="328" t="s">
        <v>776</v>
      </c>
      <c r="V67" s="337" t="s">
        <v>801</v>
      </c>
      <c r="W67" s="337" t="s">
        <v>772</v>
      </c>
      <c r="X67" s="337" t="s">
        <v>772</v>
      </c>
      <c r="Y67" s="337" t="s">
        <v>772</v>
      </c>
      <c r="Z67" s="337" t="s">
        <v>862</v>
      </c>
    </row>
    <row r="68" spans="1:26">
      <c r="A68" s="328">
        <v>150101</v>
      </c>
      <c r="B68" s="328">
        <v>2205</v>
      </c>
      <c r="C68" s="334">
        <v>311015</v>
      </c>
      <c r="D68" s="328" t="s">
        <v>806</v>
      </c>
      <c r="E68" s="335" t="str">
        <f t="shared" si="0"/>
        <v>2205.311015.15</v>
      </c>
      <c r="F68" s="328">
        <v>2205</v>
      </c>
      <c r="G68" s="337"/>
      <c r="H68" s="336" t="s">
        <v>863</v>
      </c>
      <c r="I68" s="337" t="s">
        <v>808</v>
      </c>
      <c r="J68" s="337" t="s">
        <v>770</v>
      </c>
      <c r="K68" s="338" t="s">
        <v>793</v>
      </c>
      <c r="L68" s="337" t="s">
        <v>794</v>
      </c>
      <c r="M68" s="338" t="s">
        <v>795</v>
      </c>
      <c r="N68" s="337" t="s">
        <v>859</v>
      </c>
      <c r="O68" s="357">
        <v>436</v>
      </c>
      <c r="P68" s="332" t="s">
        <v>39</v>
      </c>
      <c r="Q68" s="337" t="s">
        <v>794</v>
      </c>
      <c r="R68" s="337" t="s">
        <v>770</v>
      </c>
      <c r="S68" s="339" t="s">
        <v>814</v>
      </c>
      <c r="T68" s="340" t="str">
        <f>VLOOKUP(S68,'[2]Sub-County'!E:F,2,FALSE)</f>
        <v>Lake</v>
      </c>
      <c r="U68" s="328" t="s">
        <v>776</v>
      </c>
      <c r="V68" s="337" t="s">
        <v>809</v>
      </c>
      <c r="W68" s="337" t="s">
        <v>772</v>
      </c>
      <c r="X68" s="337" t="s">
        <v>772</v>
      </c>
      <c r="Y68" s="337" t="s">
        <v>772</v>
      </c>
      <c r="Z68" s="337" t="s">
        <v>864</v>
      </c>
    </row>
    <row r="69" spans="1:26">
      <c r="A69" s="328">
        <v>150102</v>
      </c>
      <c r="B69" s="328">
        <v>2205</v>
      </c>
      <c r="C69" s="334">
        <v>311020</v>
      </c>
      <c r="D69" s="328" t="s">
        <v>811</v>
      </c>
      <c r="E69" s="335" t="str">
        <f t="shared" ref="E69:E132" si="1">B69&amp;"."&amp;C69&amp;"."&amp;D69</f>
        <v>2205.311020.00</v>
      </c>
      <c r="F69" s="328">
        <v>2205</v>
      </c>
      <c r="G69" s="337"/>
      <c r="H69" s="336" t="s">
        <v>865</v>
      </c>
      <c r="I69" s="337" t="s">
        <v>702</v>
      </c>
      <c r="J69" s="337" t="s">
        <v>770</v>
      </c>
      <c r="K69" s="338" t="s">
        <v>793</v>
      </c>
      <c r="L69" s="337" t="s">
        <v>794</v>
      </c>
      <c r="M69" s="338" t="s">
        <v>795</v>
      </c>
      <c r="N69" s="337" t="s">
        <v>859</v>
      </c>
      <c r="O69" s="357">
        <v>436</v>
      </c>
      <c r="P69" s="332" t="s">
        <v>39</v>
      </c>
      <c r="Q69" s="337" t="s">
        <v>804</v>
      </c>
      <c r="R69" s="337" t="s">
        <v>770</v>
      </c>
      <c r="S69" s="339" t="s">
        <v>814</v>
      </c>
      <c r="T69" s="340" t="str">
        <f>VLOOKUP(S69,'[2]Sub-County'!E:F,2,FALSE)</f>
        <v>Lake</v>
      </c>
      <c r="U69" s="328" t="s">
        <v>776</v>
      </c>
      <c r="V69" s="337" t="s">
        <v>772</v>
      </c>
      <c r="W69" s="337" t="s">
        <v>772</v>
      </c>
      <c r="X69" s="337" t="s">
        <v>772</v>
      </c>
      <c r="Y69" s="337" t="s">
        <v>772</v>
      </c>
      <c r="Z69" s="337" t="s">
        <v>772</v>
      </c>
    </row>
    <row r="70" spans="1:26">
      <c r="A70" s="328">
        <v>151100</v>
      </c>
      <c r="B70" s="328">
        <v>2205</v>
      </c>
      <c r="C70" s="334">
        <v>311025</v>
      </c>
      <c r="D70" s="328" t="s">
        <v>798</v>
      </c>
      <c r="E70" s="335" t="str">
        <f t="shared" si="1"/>
        <v>2205.311025.10</v>
      </c>
      <c r="F70" s="328">
        <v>2205</v>
      </c>
      <c r="G70" s="337"/>
      <c r="H70" s="336" t="s">
        <v>866</v>
      </c>
      <c r="I70" s="337" t="s">
        <v>799</v>
      </c>
      <c r="J70" s="337" t="s">
        <v>770</v>
      </c>
      <c r="K70" s="338" t="s">
        <v>793</v>
      </c>
      <c r="L70" s="337" t="s">
        <v>794</v>
      </c>
      <c r="M70" s="338" t="s">
        <v>795</v>
      </c>
      <c r="N70" s="337" t="s">
        <v>859</v>
      </c>
      <c r="O70" s="357">
        <v>509</v>
      </c>
      <c r="P70" s="332" t="s">
        <v>867</v>
      </c>
      <c r="Q70" s="337" t="s">
        <v>770</v>
      </c>
      <c r="R70" s="337" t="s">
        <v>794</v>
      </c>
      <c r="S70" s="339" t="s">
        <v>868</v>
      </c>
      <c r="T70" s="340" t="str">
        <f>VLOOKUP(S70,'[2]Sub-County'!E:F,2,FALSE)</f>
        <v>Jasper</v>
      </c>
      <c r="U70" s="328" t="s">
        <v>776</v>
      </c>
      <c r="V70" s="337" t="s">
        <v>801</v>
      </c>
      <c r="W70" s="337" t="s">
        <v>772</v>
      </c>
      <c r="X70" s="337" t="s">
        <v>772</v>
      </c>
      <c r="Y70" s="337" t="s">
        <v>772</v>
      </c>
      <c r="Z70" s="337" t="s">
        <v>862</v>
      </c>
    </row>
    <row r="71" spans="1:26">
      <c r="A71" s="328">
        <v>151101</v>
      </c>
      <c r="B71" s="328">
        <v>2205</v>
      </c>
      <c r="C71" s="334">
        <v>311030</v>
      </c>
      <c r="D71" s="328" t="s">
        <v>806</v>
      </c>
      <c r="E71" s="335" t="str">
        <f t="shared" si="1"/>
        <v>2205.311030.15</v>
      </c>
      <c r="F71" s="328">
        <v>2205</v>
      </c>
      <c r="G71" s="337"/>
      <c r="H71" s="336" t="s">
        <v>869</v>
      </c>
      <c r="I71" s="337" t="s">
        <v>808</v>
      </c>
      <c r="J71" s="337" t="s">
        <v>770</v>
      </c>
      <c r="K71" s="338" t="s">
        <v>793</v>
      </c>
      <c r="L71" s="337" t="s">
        <v>794</v>
      </c>
      <c r="M71" s="338" t="s">
        <v>795</v>
      </c>
      <c r="N71" s="337" t="s">
        <v>859</v>
      </c>
      <c r="O71" s="357">
        <v>509</v>
      </c>
      <c r="P71" s="332" t="s">
        <v>867</v>
      </c>
      <c r="Q71" s="337" t="s">
        <v>794</v>
      </c>
      <c r="R71" s="337" t="s">
        <v>794</v>
      </c>
      <c r="S71" s="339" t="s">
        <v>868</v>
      </c>
      <c r="T71" s="340" t="str">
        <f>VLOOKUP(S71,'[2]Sub-County'!E:F,2,FALSE)</f>
        <v>Jasper</v>
      </c>
      <c r="U71" s="328" t="s">
        <v>776</v>
      </c>
      <c r="V71" s="337" t="s">
        <v>809</v>
      </c>
      <c r="W71" s="337" t="s">
        <v>772</v>
      </c>
      <c r="X71" s="337" t="s">
        <v>772</v>
      </c>
      <c r="Y71" s="337" t="s">
        <v>772</v>
      </c>
      <c r="Z71" s="337" t="s">
        <v>864</v>
      </c>
    </row>
    <row r="72" spans="1:26">
      <c r="A72" s="328">
        <v>151102</v>
      </c>
      <c r="B72" s="328">
        <v>2205</v>
      </c>
      <c r="C72" s="334">
        <v>311035</v>
      </c>
      <c r="D72" s="328" t="s">
        <v>811</v>
      </c>
      <c r="E72" s="335" t="str">
        <f t="shared" si="1"/>
        <v>2205.311035.00</v>
      </c>
      <c r="F72" s="328">
        <v>2205</v>
      </c>
      <c r="G72" s="337"/>
      <c r="H72" s="336" t="s">
        <v>870</v>
      </c>
      <c r="I72" s="337" t="s">
        <v>702</v>
      </c>
      <c r="J72" s="337" t="s">
        <v>770</v>
      </c>
      <c r="K72" s="338" t="s">
        <v>793</v>
      </c>
      <c r="L72" s="337" t="s">
        <v>794</v>
      </c>
      <c r="M72" s="338" t="s">
        <v>795</v>
      </c>
      <c r="N72" s="337" t="s">
        <v>859</v>
      </c>
      <c r="O72" s="357">
        <v>509</v>
      </c>
      <c r="P72" s="332" t="s">
        <v>867</v>
      </c>
      <c r="Q72" s="337" t="s">
        <v>804</v>
      </c>
      <c r="R72" s="337" t="s">
        <v>794</v>
      </c>
      <c r="S72" s="339" t="s">
        <v>868</v>
      </c>
      <c r="T72" s="340" t="str">
        <f>VLOOKUP(S72,'[2]Sub-County'!E:F,2,FALSE)</f>
        <v>Jasper</v>
      </c>
      <c r="U72" s="328" t="s">
        <v>776</v>
      </c>
      <c r="V72" s="337" t="s">
        <v>772</v>
      </c>
      <c r="W72" s="337" t="s">
        <v>772</v>
      </c>
      <c r="X72" s="337" t="s">
        <v>772</v>
      </c>
      <c r="Y72" s="337" t="s">
        <v>772</v>
      </c>
      <c r="Z72" s="337" t="s">
        <v>772</v>
      </c>
    </row>
    <row r="73" spans="1:26" ht="13.5" thickBot="1">
      <c r="A73" s="348">
        <v>152100</v>
      </c>
      <c r="B73" s="348">
        <v>2205</v>
      </c>
      <c r="C73" s="363">
        <v>311040</v>
      </c>
      <c r="D73" s="348" t="s">
        <v>798</v>
      </c>
      <c r="E73" s="350" t="str">
        <f t="shared" si="1"/>
        <v>2205.311040.10</v>
      </c>
      <c r="F73" s="348">
        <v>2205</v>
      </c>
      <c r="G73" s="353"/>
      <c r="H73" s="352" t="s">
        <v>41</v>
      </c>
      <c r="I73" s="353" t="s">
        <v>799</v>
      </c>
      <c r="J73" s="353" t="s">
        <v>770</v>
      </c>
      <c r="K73" s="354" t="s">
        <v>793</v>
      </c>
      <c r="L73" s="353" t="s">
        <v>794</v>
      </c>
      <c r="M73" s="354" t="s">
        <v>795</v>
      </c>
      <c r="N73" s="353" t="s">
        <v>859</v>
      </c>
      <c r="O73" s="357">
        <v>201</v>
      </c>
      <c r="P73" s="332" t="s">
        <v>41</v>
      </c>
      <c r="Q73" s="337" t="s">
        <v>770</v>
      </c>
      <c r="R73" s="337" t="s">
        <v>794</v>
      </c>
      <c r="S73" s="339" t="s">
        <v>814</v>
      </c>
      <c r="T73" s="340" t="str">
        <f>VLOOKUP(S73,'[2]Sub-County'!E:F,2,FALSE)</f>
        <v>Lake</v>
      </c>
      <c r="U73" s="328" t="s">
        <v>776</v>
      </c>
      <c r="V73" s="337" t="s">
        <v>801</v>
      </c>
      <c r="W73" s="337" t="s">
        <v>772</v>
      </c>
      <c r="X73" s="337" t="s">
        <v>772</v>
      </c>
      <c r="Y73" s="337" t="s">
        <v>772</v>
      </c>
      <c r="Z73" s="337" t="s">
        <v>862</v>
      </c>
    </row>
    <row r="74" spans="1:26">
      <c r="E74" s="335"/>
      <c r="F74" s="328"/>
      <c r="H74" s="413" t="s">
        <v>871</v>
      </c>
      <c r="I74" s="337"/>
      <c r="J74" s="337"/>
      <c r="L74" s="337"/>
      <c r="N74" s="337"/>
      <c r="O74" s="357"/>
      <c r="Q74" s="337"/>
      <c r="R74" s="337"/>
      <c r="S74" s="339"/>
      <c r="T74" s="340"/>
      <c r="V74" s="337"/>
      <c r="W74" s="337"/>
      <c r="X74" s="337"/>
      <c r="Y74" s="337"/>
      <c r="Z74" s="337"/>
    </row>
    <row r="75" spans="1:26">
      <c r="A75" s="328">
        <v>853100</v>
      </c>
      <c r="B75" s="328">
        <v>2100</v>
      </c>
      <c r="C75" s="334">
        <v>320002</v>
      </c>
      <c r="D75" s="328">
        <v>91</v>
      </c>
      <c r="E75" s="335" t="str">
        <f t="shared" si="1"/>
        <v>2100.320002.91</v>
      </c>
      <c r="F75" s="328">
        <v>2100</v>
      </c>
      <c r="H75" s="336" t="s">
        <v>872</v>
      </c>
      <c r="I75" s="337" t="s">
        <v>767</v>
      </c>
      <c r="J75" s="337" t="s">
        <v>794</v>
      </c>
      <c r="K75" s="338" t="s">
        <v>873</v>
      </c>
      <c r="L75" s="337" t="s">
        <v>804</v>
      </c>
      <c r="M75" s="338" t="s">
        <v>874</v>
      </c>
      <c r="N75" s="337" t="s">
        <v>875</v>
      </c>
      <c r="O75" s="333" t="s">
        <v>772</v>
      </c>
      <c r="P75" s="332" t="s">
        <v>773</v>
      </c>
      <c r="Q75" s="337" t="s">
        <v>768</v>
      </c>
      <c r="R75" s="337" t="s">
        <v>772</v>
      </c>
      <c r="S75" s="339" t="s">
        <v>891</v>
      </c>
      <c r="T75" s="364" t="s">
        <v>2032</v>
      </c>
      <c r="U75" s="328" t="s">
        <v>876</v>
      </c>
      <c r="V75" s="337" t="s">
        <v>772</v>
      </c>
      <c r="W75" s="337" t="s">
        <v>772</v>
      </c>
      <c r="X75" s="337" t="s">
        <v>772</v>
      </c>
      <c r="Y75" s="337" t="s">
        <v>772</v>
      </c>
      <c r="Z75" s="337" t="s">
        <v>772</v>
      </c>
    </row>
    <row r="76" spans="1:26">
      <c r="A76" s="328">
        <v>180100</v>
      </c>
      <c r="B76" s="328">
        <v>2100</v>
      </c>
      <c r="C76" s="334">
        <v>320003</v>
      </c>
      <c r="D76" s="328" t="s">
        <v>806</v>
      </c>
      <c r="E76" s="335" t="str">
        <f t="shared" si="1"/>
        <v>2100.320003.15</v>
      </c>
      <c r="F76" s="328">
        <v>2100</v>
      </c>
      <c r="G76" s="337"/>
      <c r="H76" s="336" t="s">
        <v>43</v>
      </c>
      <c r="I76" s="337" t="s">
        <v>808</v>
      </c>
      <c r="J76" s="337" t="s">
        <v>794</v>
      </c>
      <c r="K76" s="338" t="s">
        <v>873</v>
      </c>
      <c r="L76" s="337" t="s">
        <v>804</v>
      </c>
      <c r="M76" s="338" t="s">
        <v>874</v>
      </c>
      <c r="N76" s="337" t="s">
        <v>875</v>
      </c>
      <c r="O76" s="357">
        <v>153</v>
      </c>
      <c r="P76" s="332" t="s">
        <v>43</v>
      </c>
      <c r="Q76" s="337" t="s">
        <v>794</v>
      </c>
      <c r="R76" s="337" t="s">
        <v>772</v>
      </c>
      <c r="S76" s="339" t="s">
        <v>877</v>
      </c>
      <c r="T76" s="340" t="str">
        <f>VLOOKUP(S76,'[2]Sub-County'!E:F,2,FALSE)</f>
        <v>Durham</v>
      </c>
      <c r="U76" s="328" t="s">
        <v>876</v>
      </c>
      <c r="V76" s="337" t="s">
        <v>878</v>
      </c>
      <c r="W76" s="337" t="s">
        <v>772</v>
      </c>
      <c r="X76" s="337" t="s">
        <v>772</v>
      </c>
      <c r="Y76" s="337" t="s">
        <v>772</v>
      </c>
      <c r="Z76" s="337" t="s">
        <v>879</v>
      </c>
    </row>
    <row r="77" spans="1:26">
      <c r="A77" s="328">
        <v>180101</v>
      </c>
      <c r="B77" s="328">
        <v>2100</v>
      </c>
      <c r="C77" s="334">
        <v>320004</v>
      </c>
      <c r="D77" s="328" t="s">
        <v>806</v>
      </c>
      <c r="E77" s="335" t="str">
        <f t="shared" si="1"/>
        <v>2100.320004.15</v>
      </c>
      <c r="F77" s="328">
        <v>2100</v>
      </c>
      <c r="G77" s="337"/>
      <c r="H77" s="336" t="s">
        <v>880</v>
      </c>
      <c r="I77" s="337" t="s">
        <v>808</v>
      </c>
      <c r="J77" s="337" t="s">
        <v>794</v>
      </c>
      <c r="K77" s="338" t="s">
        <v>873</v>
      </c>
      <c r="L77" s="337" t="s">
        <v>804</v>
      </c>
      <c r="M77" s="338" t="s">
        <v>874</v>
      </c>
      <c r="N77" s="337" t="s">
        <v>875</v>
      </c>
      <c r="O77" s="357">
        <v>350</v>
      </c>
      <c r="P77" s="332" t="s">
        <v>880</v>
      </c>
      <c r="Q77" s="337" t="s">
        <v>794</v>
      </c>
      <c r="R77" s="337" t="s">
        <v>772</v>
      </c>
      <c r="S77" s="339" t="s">
        <v>881</v>
      </c>
      <c r="T77" s="340" t="str">
        <f>VLOOKUP(S77,'[2]Sub-County'!E:F,2,FALSE)</f>
        <v>Wake</v>
      </c>
      <c r="U77" s="328" t="s">
        <v>876</v>
      </c>
      <c r="V77" s="337" t="s">
        <v>878</v>
      </c>
      <c r="W77" s="337" t="s">
        <v>772</v>
      </c>
      <c r="X77" s="337" t="s">
        <v>772</v>
      </c>
      <c r="Y77" s="337" t="s">
        <v>772</v>
      </c>
      <c r="Z77" s="337" t="s">
        <v>879</v>
      </c>
    </row>
    <row r="78" spans="1:26">
      <c r="A78" s="328">
        <v>180102</v>
      </c>
      <c r="B78" s="328">
        <v>2100</v>
      </c>
      <c r="C78" s="334">
        <v>320005</v>
      </c>
      <c r="D78" s="328" t="s">
        <v>855</v>
      </c>
      <c r="E78" s="335" t="str">
        <f t="shared" si="1"/>
        <v>2100.320005.91</v>
      </c>
      <c r="F78" s="328">
        <v>2100</v>
      </c>
      <c r="G78" s="337"/>
      <c r="H78" s="336" t="s">
        <v>882</v>
      </c>
      <c r="I78" s="337" t="s">
        <v>767</v>
      </c>
      <c r="J78" s="337" t="s">
        <v>794</v>
      </c>
      <c r="K78" s="338" t="s">
        <v>873</v>
      </c>
      <c r="L78" s="337" t="s">
        <v>804</v>
      </c>
      <c r="M78" s="338" t="s">
        <v>874</v>
      </c>
      <c r="N78" s="337" t="s">
        <v>875</v>
      </c>
      <c r="O78" s="357">
        <v>155</v>
      </c>
      <c r="P78" s="332" t="s">
        <v>882</v>
      </c>
      <c r="Q78" s="337" t="s">
        <v>768</v>
      </c>
      <c r="R78" s="337" t="s">
        <v>772</v>
      </c>
      <c r="S78" s="339" t="s">
        <v>881</v>
      </c>
      <c r="T78" s="340" t="str">
        <f>VLOOKUP(S78,'[2]Sub-County'!E:F,2,FALSE)</f>
        <v>Wake</v>
      </c>
      <c r="U78" s="328" t="s">
        <v>876</v>
      </c>
      <c r="V78" s="337"/>
      <c r="W78" s="337"/>
      <c r="X78" s="337"/>
      <c r="Y78" s="337"/>
      <c r="Z78" s="337"/>
    </row>
    <row r="79" spans="1:26">
      <c r="A79" s="328">
        <v>181100</v>
      </c>
      <c r="B79" s="328">
        <v>2100</v>
      </c>
      <c r="C79" s="334">
        <v>320006</v>
      </c>
      <c r="D79" s="328" t="s">
        <v>798</v>
      </c>
      <c r="E79" s="335" t="str">
        <f t="shared" si="1"/>
        <v>2100.320006.10</v>
      </c>
      <c r="F79" s="328">
        <v>2100</v>
      </c>
      <c r="G79" s="337"/>
      <c r="H79" s="336" t="s">
        <v>883</v>
      </c>
      <c r="I79" s="337" t="s">
        <v>799</v>
      </c>
      <c r="J79" s="337" t="s">
        <v>794</v>
      </c>
      <c r="K79" s="338" t="s">
        <v>873</v>
      </c>
      <c r="L79" s="337" t="s">
        <v>804</v>
      </c>
      <c r="M79" s="338" t="s">
        <v>874</v>
      </c>
      <c r="N79" s="337" t="s">
        <v>875</v>
      </c>
      <c r="O79" s="357">
        <v>109</v>
      </c>
      <c r="P79" s="332" t="s">
        <v>884</v>
      </c>
      <c r="Q79" s="337" t="s">
        <v>770</v>
      </c>
      <c r="R79" s="337" t="s">
        <v>804</v>
      </c>
      <c r="S79" s="339" t="s">
        <v>885</v>
      </c>
      <c r="T79" s="340" t="str">
        <f>VLOOKUP(S79,'[2]Sub-County'!E:F,2,FALSE)</f>
        <v>Avery</v>
      </c>
      <c r="U79" s="328" t="s">
        <v>876</v>
      </c>
      <c r="V79" s="337" t="s">
        <v>886</v>
      </c>
      <c r="W79" s="337" t="s">
        <v>772</v>
      </c>
      <c r="X79" s="337" t="s">
        <v>772</v>
      </c>
      <c r="Y79" s="337" t="s">
        <v>772</v>
      </c>
      <c r="Z79" s="337" t="s">
        <v>887</v>
      </c>
    </row>
    <row r="80" spans="1:26">
      <c r="A80" s="328">
        <v>181101</v>
      </c>
      <c r="B80" s="328">
        <v>2100</v>
      </c>
      <c r="C80" s="334">
        <v>320007</v>
      </c>
      <c r="D80" s="328" t="s">
        <v>806</v>
      </c>
      <c r="E80" s="335" t="str">
        <f t="shared" si="1"/>
        <v>2100.320007.15</v>
      </c>
      <c r="F80" s="328">
        <v>2100</v>
      </c>
      <c r="G80" s="337"/>
      <c r="H80" s="336" t="s">
        <v>888</v>
      </c>
      <c r="I80" s="337" t="s">
        <v>808</v>
      </c>
      <c r="J80" s="337" t="s">
        <v>794</v>
      </c>
      <c r="K80" s="338" t="s">
        <v>873</v>
      </c>
      <c r="L80" s="337" t="s">
        <v>804</v>
      </c>
      <c r="M80" s="338" t="s">
        <v>874</v>
      </c>
      <c r="N80" s="337" t="s">
        <v>875</v>
      </c>
      <c r="O80" s="357">
        <v>109</v>
      </c>
      <c r="P80" s="332" t="s">
        <v>884</v>
      </c>
      <c r="Q80" s="337" t="s">
        <v>794</v>
      </c>
      <c r="R80" s="337" t="s">
        <v>804</v>
      </c>
      <c r="S80" s="339" t="s">
        <v>885</v>
      </c>
      <c r="T80" s="340" t="str">
        <f>VLOOKUP(S80,'[2]Sub-County'!E:F,2,FALSE)</f>
        <v>Avery</v>
      </c>
      <c r="U80" s="328" t="s">
        <v>876</v>
      </c>
      <c r="V80" s="337" t="s">
        <v>878</v>
      </c>
      <c r="W80" s="337" t="s">
        <v>772</v>
      </c>
      <c r="X80" s="337" t="s">
        <v>772</v>
      </c>
      <c r="Y80" s="337" t="s">
        <v>772</v>
      </c>
      <c r="Z80" s="337" t="s">
        <v>879</v>
      </c>
    </row>
    <row r="81" spans="1:26">
      <c r="A81" s="328">
        <v>181102</v>
      </c>
      <c r="B81" s="328">
        <v>2100</v>
      </c>
      <c r="C81" s="334">
        <v>320008</v>
      </c>
      <c r="D81" s="328" t="s">
        <v>811</v>
      </c>
      <c r="E81" s="335" t="str">
        <f t="shared" si="1"/>
        <v>2100.320008.00</v>
      </c>
      <c r="F81" s="328">
        <v>2100</v>
      </c>
      <c r="G81" s="337"/>
      <c r="H81" s="336" t="s">
        <v>889</v>
      </c>
      <c r="I81" s="337" t="s">
        <v>702</v>
      </c>
      <c r="J81" s="337" t="s">
        <v>794</v>
      </c>
      <c r="K81" s="338" t="s">
        <v>873</v>
      </c>
      <c r="L81" s="337" t="s">
        <v>804</v>
      </c>
      <c r="M81" s="338" t="s">
        <v>874</v>
      </c>
      <c r="N81" s="337" t="s">
        <v>875</v>
      </c>
      <c r="O81" s="357">
        <v>109</v>
      </c>
      <c r="P81" s="332" t="s">
        <v>884</v>
      </c>
      <c r="Q81" s="337" t="s">
        <v>804</v>
      </c>
      <c r="R81" s="337" t="s">
        <v>804</v>
      </c>
      <c r="S81" s="339" t="s">
        <v>885</v>
      </c>
      <c r="T81" s="340" t="str">
        <f>VLOOKUP(S81,'[2]Sub-County'!E:F,2,FALSE)</f>
        <v>Avery</v>
      </c>
      <c r="U81" s="328" t="s">
        <v>876</v>
      </c>
      <c r="V81" s="337" t="s">
        <v>772</v>
      </c>
      <c r="W81" s="337" t="s">
        <v>772</v>
      </c>
      <c r="X81" s="337" t="s">
        <v>772</v>
      </c>
      <c r="Y81" s="337" t="s">
        <v>772</v>
      </c>
      <c r="Z81" s="337" t="s">
        <v>772</v>
      </c>
    </row>
    <row r="82" spans="1:26">
      <c r="A82" s="328">
        <v>182100</v>
      </c>
      <c r="B82" s="328">
        <v>2100</v>
      </c>
      <c r="C82" s="334">
        <v>320009</v>
      </c>
      <c r="D82" s="328" t="s">
        <v>855</v>
      </c>
      <c r="E82" s="335" t="str">
        <f t="shared" si="1"/>
        <v>2100.320009.91</v>
      </c>
      <c r="F82" s="328">
        <v>2100</v>
      </c>
      <c r="G82" s="337"/>
      <c r="H82" s="336" t="s">
        <v>890</v>
      </c>
      <c r="I82" s="337" t="s">
        <v>767</v>
      </c>
      <c r="J82" s="337" t="s">
        <v>794</v>
      </c>
      <c r="K82" s="338" t="s">
        <v>873</v>
      </c>
      <c r="L82" s="337" t="s">
        <v>804</v>
      </c>
      <c r="M82" s="338" t="s">
        <v>874</v>
      </c>
      <c r="N82" s="337" t="s">
        <v>875</v>
      </c>
      <c r="O82" s="333" t="s">
        <v>772</v>
      </c>
      <c r="P82" s="332" t="s">
        <v>773</v>
      </c>
      <c r="Q82" s="337" t="s">
        <v>768</v>
      </c>
      <c r="R82" s="337" t="s">
        <v>770</v>
      </c>
      <c r="S82" s="339" t="s">
        <v>891</v>
      </c>
      <c r="T82" s="340" t="str">
        <f>VLOOKUP(S82,'[2]Sub-County'!E:F,2,FALSE)</f>
        <v>Mecklenburg</v>
      </c>
      <c r="U82" s="328" t="s">
        <v>876</v>
      </c>
      <c r="V82" s="337" t="s">
        <v>772</v>
      </c>
      <c r="W82" s="337" t="s">
        <v>772</v>
      </c>
      <c r="X82" s="337" t="s">
        <v>772</v>
      </c>
      <c r="Y82" s="337" t="s">
        <v>772</v>
      </c>
      <c r="Z82" s="337" t="s">
        <v>772</v>
      </c>
    </row>
    <row r="83" spans="1:26">
      <c r="A83" s="328">
        <v>182101</v>
      </c>
      <c r="B83" s="328">
        <v>2100</v>
      </c>
      <c r="C83" s="334">
        <v>320010</v>
      </c>
      <c r="D83" s="328" t="s">
        <v>806</v>
      </c>
      <c r="E83" s="335" t="str">
        <f t="shared" si="1"/>
        <v>2100.320010.15</v>
      </c>
      <c r="F83" s="328">
        <v>2100</v>
      </c>
      <c r="G83" s="337"/>
      <c r="H83" s="336" t="s">
        <v>892</v>
      </c>
      <c r="I83" s="337" t="s">
        <v>808</v>
      </c>
      <c r="J83" s="337" t="s">
        <v>794</v>
      </c>
      <c r="K83" s="338" t="s">
        <v>873</v>
      </c>
      <c r="L83" s="337" t="s">
        <v>804</v>
      </c>
      <c r="M83" s="338" t="s">
        <v>874</v>
      </c>
      <c r="N83" s="337" t="s">
        <v>875</v>
      </c>
      <c r="O83" s="357">
        <v>216</v>
      </c>
      <c r="P83" s="332" t="s">
        <v>893</v>
      </c>
      <c r="Q83" s="337" t="s">
        <v>794</v>
      </c>
      <c r="R83" s="337" t="s">
        <v>770</v>
      </c>
      <c r="S83" s="339" t="s">
        <v>894</v>
      </c>
      <c r="T83" s="340" t="str">
        <f>VLOOKUP(S83,'[2]Sub-County'!E:F,2,FALSE)</f>
        <v>Forsyth</v>
      </c>
      <c r="U83" s="328" t="s">
        <v>876</v>
      </c>
      <c r="V83" s="337" t="s">
        <v>878</v>
      </c>
      <c r="W83" s="337" t="s">
        <v>772</v>
      </c>
      <c r="X83" s="337" t="s">
        <v>772</v>
      </c>
      <c r="Y83" s="337" t="s">
        <v>772</v>
      </c>
      <c r="Z83" s="337" t="s">
        <v>879</v>
      </c>
    </row>
    <row r="84" spans="1:26" s="418" customFormat="1">
      <c r="A84" s="328">
        <v>182102</v>
      </c>
      <c r="B84" s="328">
        <v>2100</v>
      </c>
      <c r="C84" s="334">
        <v>320011</v>
      </c>
      <c r="D84" s="328" t="s">
        <v>806</v>
      </c>
      <c r="E84" s="335" t="str">
        <f t="shared" si="1"/>
        <v>2100.320011.15</v>
      </c>
      <c r="F84" s="328">
        <v>2100</v>
      </c>
      <c r="G84" s="337"/>
      <c r="H84" s="414" t="s">
        <v>895</v>
      </c>
      <c r="I84" s="415" t="s">
        <v>808</v>
      </c>
      <c r="J84" s="337" t="s">
        <v>794</v>
      </c>
      <c r="K84" s="416" t="s">
        <v>873</v>
      </c>
      <c r="L84" s="415" t="s">
        <v>804</v>
      </c>
      <c r="M84" s="416" t="s">
        <v>874</v>
      </c>
      <c r="N84" s="415" t="s">
        <v>875</v>
      </c>
      <c r="O84" s="357">
        <v>402</v>
      </c>
      <c r="P84" s="332" t="s">
        <v>896</v>
      </c>
      <c r="Q84" s="415" t="s">
        <v>794</v>
      </c>
      <c r="R84" s="415" t="s">
        <v>770</v>
      </c>
      <c r="S84" s="417" t="s">
        <v>897</v>
      </c>
      <c r="T84" s="340" t="str">
        <f>VLOOKUP(S84,'[2]Sub-County'!E:F,2,FALSE)</f>
        <v>Carteret</v>
      </c>
      <c r="U84" s="328" t="s">
        <v>876</v>
      </c>
      <c r="V84" s="415" t="s">
        <v>878</v>
      </c>
      <c r="W84" s="415" t="s">
        <v>898</v>
      </c>
      <c r="X84" s="415" t="s">
        <v>772</v>
      </c>
      <c r="Y84" s="415" t="s">
        <v>772</v>
      </c>
      <c r="Z84" s="415" t="s">
        <v>879</v>
      </c>
    </row>
    <row r="85" spans="1:26" s="418" customFormat="1">
      <c r="A85" s="328">
        <v>182104</v>
      </c>
      <c r="B85" s="328">
        <v>2100</v>
      </c>
      <c r="C85" s="334">
        <v>320012</v>
      </c>
      <c r="D85" s="328" t="s">
        <v>798</v>
      </c>
      <c r="E85" s="335" t="str">
        <f t="shared" si="1"/>
        <v>2100.320012.10</v>
      </c>
      <c r="F85" s="328">
        <v>2100</v>
      </c>
      <c r="G85" s="337"/>
      <c r="H85" s="414" t="s">
        <v>899</v>
      </c>
      <c r="I85" s="415" t="s">
        <v>799</v>
      </c>
      <c r="J85" s="337" t="s">
        <v>794</v>
      </c>
      <c r="K85" s="416" t="s">
        <v>873</v>
      </c>
      <c r="L85" s="415" t="s">
        <v>804</v>
      </c>
      <c r="M85" s="416" t="s">
        <v>874</v>
      </c>
      <c r="N85" s="415" t="s">
        <v>875</v>
      </c>
      <c r="O85" s="357">
        <v>427</v>
      </c>
      <c r="P85" s="332" t="s">
        <v>899</v>
      </c>
      <c r="Q85" s="415" t="s">
        <v>770</v>
      </c>
      <c r="R85" s="415" t="s">
        <v>770</v>
      </c>
      <c r="S85" s="417" t="s">
        <v>900</v>
      </c>
      <c r="T85" s="340" t="str">
        <f>VLOOKUP(S85,'[2]Sub-County'!E:F,2,FALSE)</f>
        <v>Iredell</v>
      </c>
      <c r="U85" s="328" t="s">
        <v>876</v>
      </c>
      <c r="V85" s="415" t="s">
        <v>886</v>
      </c>
      <c r="W85" s="415" t="s">
        <v>898</v>
      </c>
      <c r="X85" s="415" t="s">
        <v>772</v>
      </c>
      <c r="Y85" s="415" t="s">
        <v>772</v>
      </c>
      <c r="Z85" s="415" t="s">
        <v>887</v>
      </c>
    </row>
    <row r="86" spans="1:26" s="418" customFormat="1">
      <c r="A86" s="328">
        <v>182105</v>
      </c>
      <c r="B86" s="328">
        <v>2100</v>
      </c>
      <c r="C86" s="334">
        <v>320013</v>
      </c>
      <c r="D86" s="328" t="s">
        <v>798</v>
      </c>
      <c r="E86" s="335" t="str">
        <f t="shared" si="1"/>
        <v>2100.320013.10</v>
      </c>
      <c r="F86" s="328">
        <v>2100</v>
      </c>
      <c r="G86" s="337"/>
      <c r="H86" s="414" t="s">
        <v>901</v>
      </c>
      <c r="I86" s="415" t="s">
        <v>799</v>
      </c>
      <c r="J86" s="337" t="s">
        <v>794</v>
      </c>
      <c r="K86" s="416" t="s">
        <v>873</v>
      </c>
      <c r="L86" s="415" t="s">
        <v>804</v>
      </c>
      <c r="M86" s="416" t="s">
        <v>874</v>
      </c>
      <c r="N86" s="415" t="s">
        <v>875</v>
      </c>
      <c r="O86" s="357">
        <v>262</v>
      </c>
      <c r="P86" s="332" t="s">
        <v>902</v>
      </c>
      <c r="Q86" s="415" t="s">
        <v>770</v>
      </c>
      <c r="R86" s="415" t="s">
        <v>770</v>
      </c>
      <c r="S86" s="417" t="s">
        <v>903</v>
      </c>
      <c r="T86" s="340" t="str">
        <f>VLOOKUP(S86,'[2]Sub-County'!E:F,2,FALSE)</f>
        <v>Pender</v>
      </c>
      <c r="U86" s="328" t="s">
        <v>876</v>
      </c>
      <c r="V86" s="415" t="s">
        <v>886</v>
      </c>
      <c r="W86" s="415" t="s">
        <v>898</v>
      </c>
      <c r="X86" s="415" t="s">
        <v>772</v>
      </c>
      <c r="Y86" s="415" t="s">
        <v>772</v>
      </c>
      <c r="Z86" s="415" t="s">
        <v>887</v>
      </c>
    </row>
    <row r="87" spans="1:26">
      <c r="A87" s="328">
        <v>182106</v>
      </c>
      <c r="B87" s="328">
        <v>2100</v>
      </c>
      <c r="C87" s="334">
        <v>320014</v>
      </c>
      <c r="D87" s="328" t="s">
        <v>798</v>
      </c>
      <c r="E87" s="335" t="str">
        <f t="shared" si="1"/>
        <v>2100.320014.10</v>
      </c>
      <c r="F87" s="328">
        <v>2100</v>
      </c>
      <c r="G87" s="337"/>
      <c r="H87" s="336" t="s">
        <v>904</v>
      </c>
      <c r="I87" s="337" t="s">
        <v>799</v>
      </c>
      <c r="J87" s="337" t="s">
        <v>794</v>
      </c>
      <c r="K87" s="338" t="s">
        <v>873</v>
      </c>
      <c r="L87" s="337" t="s">
        <v>804</v>
      </c>
      <c r="M87" s="338" t="s">
        <v>874</v>
      </c>
      <c r="N87" s="337" t="s">
        <v>875</v>
      </c>
      <c r="O87" s="357">
        <v>413</v>
      </c>
      <c r="P87" s="332" t="s">
        <v>905</v>
      </c>
      <c r="Q87" s="337" t="s">
        <v>770</v>
      </c>
      <c r="R87" s="337" t="s">
        <v>770</v>
      </c>
      <c r="S87" s="339" t="s">
        <v>885</v>
      </c>
      <c r="T87" s="340" t="str">
        <f>VLOOKUP(S87,'[2]Sub-County'!E:F,2,FALSE)</f>
        <v>Avery</v>
      </c>
      <c r="U87" s="328" t="s">
        <v>876</v>
      </c>
      <c r="V87" s="337" t="s">
        <v>886</v>
      </c>
      <c r="W87" s="337" t="s">
        <v>898</v>
      </c>
      <c r="X87" s="337" t="s">
        <v>772</v>
      </c>
      <c r="Y87" s="337" t="s">
        <v>772</v>
      </c>
      <c r="Z87" s="337" t="s">
        <v>887</v>
      </c>
    </row>
    <row r="88" spans="1:26">
      <c r="A88" s="328">
        <v>182107</v>
      </c>
      <c r="B88" s="328">
        <v>2100</v>
      </c>
      <c r="C88" s="334">
        <v>320015</v>
      </c>
      <c r="D88" s="328" t="s">
        <v>806</v>
      </c>
      <c r="E88" s="335" t="str">
        <f t="shared" si="1"/>
        <v>2100.320015.15</v>
      </c>
      <c r="F88" s="328">
        <v>2100</v>
      </c>
      <c r="G88" s="337"/>
      <c r="H88" s="336" t="s">
        <v>906</v>
      </c>
      <c r="I88" s="337" t="s">
        <v>808</v>
      </c>
      <c r="J88" s="337" t="s">
        <v>794</v>
      </c>
      <c r="K88" s="338" t="s">
        <v>873</v>
      </c>
      <c r="L88" s="337" t="s">
        <v>804</v>
      </c>
      <c r="M88" s="338" t="s">
        <v>874</v>
      </c>
      <c r="N88" s="337" t="s">
        <v>875</v>
      </c>
      <c r="O88" s="357">
        <v>413</v>
      </c>
      <c r="P88" s="332" t="s">
        <v>905</v>
      </c>
      <c r="Q88" s="337" t="s">
        <v>794</v>
      </c>
      <c r="R88" s="337" t="s">
        <v>770</v>
      </c>
      <c r="S88" s="339" t="s">
        <v>885</v>
      </c>
      <c r="T88" s="340" t="str">
        <f>VLOOKUP(S88,'[2]Sub-County'!E:F,2,FALSE)</f>
        <v>Avery</v>
      </c>
      <c r="U88" s="328" t="s">
        <v>876</v>
      </c>
      <c r="V88" s="337" t="s">
        <v>878</v>
      </c>
      <c r="W88" s="337" t="s">
        <v>898</v>
      </c>
      <c r="X88" s="337" t="s">
        <v>772</v>
      </c>
      <c r="Y88" s="337" t="s">
        <v>772</v>
      </c>
      <c r="Z88" s="337" t="s">
        <v>879</v>
      </c>
    </row>
    <row r="89" spans="1:26">
      <c r="A89" s="328">
        <v>182108</v>
      </c>
      <c r="B89" s="328">
        <v>2100</v>
      </c>
      <c r="C89" s="334">
        <v>320016</v>
      </c>
      <c r="D89" s="328" t="s">
        <v>811</v>
      </c>
      <c r="E89" s="335" t="str">
        <f t="shared" si="1"/>
        <v>2100.320016.00</v>
      </c>
      <c r="F89" s="328">
        <v>2100</v>
      </c>
      <c r="G89" s="337"/>
      <c r="H89" s="336" t="s">
        <v>907</v>
      </c>
      <c r="I89" s="337" t="s">
        <v>702</v>
      </c>
      <c r="J89" s="337" t="s">
        <v>794</v>
      </c>
      <c r="K89" s="338" t="s">
        <v>873</v>
      </c>
      <c r="L89" s="337" t="s">
        <v>804</v>
      </c>
      <c r="M89" s="338" t="s">
        <v>874</v>
      </c>
      <c r="N89" s="337" t="s">
        <v>875</v>
      </c>
      <c r="O89" s="357">
        <v>413</v>
      </c>
      <c r="P89" s="332" t="s">
        <v>905</v>
      </c>
      <c r="Q89" s="337" t="s">
        <v>804</v>
      </c>
      <c r="R89" s="337" t="s">
        <v>770</v>
      </c>
      <c r="S89" s="339" t="s">
        <v>885</v>
      </c>
      <c r="T89" s="340" t="str">
        <f>VLOOKUP(S89,'[2]Sub-County'!E:F,2,FALSE)</f>
        <v>Avery</v>
      </c>
      <c r="U89" s="328" t="s">
        <v>876</v>
      </c>
      <c r="V89" s="337" t="s">
        <v>772</v>
      </c>
      <c r="W89" s="337" t="s">
        <v>772</v>
      </c>
      <c r="X89" s="337" t="s">
        <v>772</v>
      </c>
      <c r="Y89" s="337" t="s">
        <v>772</v>
      </c>
      <c r="Z89" s="337" t="s">
        <v>772</v>
      </c>
    </row>
    <row r="90" spans="1:26">
      <c r="A90" s="328">
        <v>182109</v>
      </c>
      <c r="B90" s="328">
        <v>2100</v>
      </c>
      <c r="C90" s="334">
        <v>320017</v>
      </c>
      <c r="D90" s="328" t="s">
        <v>798</v>
      </c>
      <c r="E90" s="335" t="str">
        <f t="shared" si="1"/>
        <v>2100.320017.10</v>
      </c>
      <c r="F90" s="328">
        <v>2100</v>
      </c>
      <c r="G90" s="337"/>
      <c r="H90" s="336" t="s">
        <v>908</v>
      </c>
      <c r="I90" s="337" t="s">
        <v>799</v>
      </c>
      <c r="J90" s="337" t="s">
        <v>794</v>
      </c>
      <c r="K90" s="338" t="s">
        <v>873</v>
      </c>
      <c r="L90" s="337" t="s">
        <v>804</v>
      </c>
      <c r="M90" s="338" t="s">
        <v>874</v>
      </c>
      <c r="N90" s="337" t="s">
        <v>875</v>
      </c>
      <c r="O90" s="357">
        <v>362</v>
      </c>
      <c r="P90" s="332" t="s">
        <v>909</v>
      </c>
      <c r="Q90" s="337" t="s">
        <v>770</v>
      </c>
      <c r="R90" s="337" t="s">
        <v>770</v>
      </c>
      <c r="S90" s="339" t="s">
        <v>910</v>
      </c>
      <c r="T90" s="340" t="str">
        <f>VLOOKUP(S90,'[2]Sub-County'!E:F,2,FALSE)</f>
        <v>Gaston</v>
      </c>
      <c r="U90" s="328" t="s">
        <v>876</v>
      </c>
      <c r="V90" s="337" t="s">
        <v>886</v>
      </c>
      <c r="W90" s="337" t="s">
        <v>898</v>
      </c>
      <c r="X90" s="337" t="s">
        <v>772</v>
      </c>
      <c r="Y90" s="337" t="s">
        <v>772</v>
      </c>
      <c r="Z90" s="337" t="s">
        <v>887</v>
      </c>
    </row>
    <row r="91" spans="1:26">
      <c r="A91" s="328">
        <v>182110</v>
      </c>
      <c r="B91" s="328">
        <v>2100</v>
      </c>
      <c r="C91" s="334">
        <v>320018</v>
      </c>
      <c r="D91" s="328" t="s">
        <v>806</v>
      </c>
      <c r="E91" s="335" t="str">
        <f t="shared" si="1"/>
        <v>2100.320018.15</v>
      </c>
      <c r="F91" s="328">
        <v>2100</v>
      </c>
      <c r="G91" s="337"/>
      <c r="H91" s="336" t="s">
        <v>911</v>
      </c>
      <c r="I91" s="337" t="s">
        <v>808</v>
      </c>
      <c r="J91" s="337" t="s">
        <v>794</v>
      </c>
      <c r="K91" s="338" t="s">
        <v>873</v>
      </c>
      <c r="L91" s="337" t="s">
        <v>804</v>
      </c>
      <c r="M91" s="338" t="s">
        <v>874</v>
      </c>
      <c r="N91" s="337" t="s">
        <v>875</v>
      </c>
      <c r="O91" s="357">
        <v>362</v>
      </c>
      <c r="P91" s="332" t="s">
        <v>909</v>
      </c>
      <c r="Q91" s="337" t="s">
        <v>794</v>
      </c>
      <c r="R91" s="337" t="s">
        <v>770</v>
      </c>
      <c r="S91" s="339" t="s">
        <v>910</v>
      </c>
      <c r="T91" s="340" t="str">
        <f>VLOOKUP(S91,'[2]Sub-County'!E:F,2,FALSE)</f>
        <v>Gaston</v>
      </c>
      <c r="U91" s="328" t="s">
        <v>876</v>
      </c>
      <c r="V91" s="337" t="s">
        <v>878</v>
      </c>
      <c r="W91" s="337" t="s">
        <v>898</v>
      </c>
      <c r="X91" s="337" t="s">
        <v>772</v>
      </c>
      <c r="Y91" s="337" t="s">
        <v>772</v>
      </c>
      <c r="Z91" s="337" t="s">
        <v>879</v>
      </c>
    </row>
    <row r="92" spans="1:26">
      <c r="A92" s="328">
        <v>182111</v>
      </c>
      <c r="B92" s="328">
        <v>2100</v>
      </c>
      <c r="C92" s="334">
        <v>320019</v>
      </c>
      <c r="D92" s="328" t="s">
        <v>811</v>
      </c>
      <c r="E92" s="335" t="str">
        <f t="shared" si="1"/>
        <v>2100.320019.00</v>
      </c>
      <c r="F92" s="328">
        <v>2100</v>
      </c>
      <c r="G92" s="337"/>
      <c r="H92" s="336" t="s">
        <v>912</v>
      </c>
      <c r="I92" s="337" t="s">
        <v>702</v>
      </c>
      <c r="J92" s="337" t="s">
        <v>794</v>
      </c>
      <c r="K92" s="338" t="s">
        <v>873</v>
      </c>
      <c r="L92" s="337" t="s">
        <v>804</v>
      </c>
      <c r="M92" s="338" t="s">
        <v>874</v>
      </c>
      <c r="N92" s="337" t="s">
        <v>875</v>
      </c>
      <c r="O92" s="357">
        <v>362</v>
      </c>
      <c r="P92" s="332" t="s">
        <v>909</v>
      </c>
      <c r="Q92" s="337" t="s">
        <v>804</v>
      </c>
      <c r="R92" s="337" t="s">
        <v>770</v>
      </c>
      <c r="S92" s="339" t="s">
        <v>910</v>
      </c>
      <c r="T92" s="340" t="str">
        <f>VLOOKUP(S92,'[2]Sub-County'!E:F,2,FALSE)</f>
        <v>Gaston</v>
      </c>
      <c r="U92" s="328" t="s">
        <v>876</v>
      </c>
      <c r="V92" s="337" t="s">
        <v>772</v>
      </c>
      <c r="W92" s="337" t="s">
        <v>772</v>
      </c>
      <c r="X92" s="337" t="s">
        <v>772</v>
      </c>
      <c r="Y92" s="337" t="s">
        <v>772</v>
      </c>
      <c r="Z92" s="337" t="s">
        <v>772</v>
      </c>
    </row>
    <row r="93" spans="1:26">
      <c r="A93" s="328">
        <v>182112</v>
      </c>
      <c r="B93" s="328">
        <v>2100</v>
      </c>
      <c r="C93" s="334">
        <v>320020</v>
      </c>
      <c r="D93" s="328" t="s">
        <v>798</v>
      </c>
      <c r="E93" s="335" t="str">
        <f t="shared" si="1"/>
        <v>2100.320020.10</v>
      </c>
      <c r="F93" s="328">
        <v>2100</v>
      </c>
      <c r="G93" s="337"/>
      <c r="H93" s="336" t="s">
        <v>913</v>
      </c>
      <c r="I93" s="337" t="s">
        <v>799</v>
      </c>
      <c r="J93" s="337" t="s">
        <v>794</v>
      </c>
      <c r="K93" s="338" t="s">
        <v>873</v>
      </c>
      <c r="L93" s="337" t="s">
        <v>804</v>
      </c>
      <c r="M93" s="338" t="s">
        <v>874</v>
      </c>
      <c r="N93" s="337" t="s">
        <v>875</v>
      </c>
      <c r="O93" s="357">
        <v>381</v>
      </c>
      <c r="P93" s="332" t="s">
        <v>913</v>
      </c>
      <c r="Q93" s="337" t="s">
        <v>770</v>
      </c>
      <c r="R93" s="337" t="s">
        <v>770</v>
      </c>
      <c r="S93" s="339" t="s">
        <v>914</v>
      </c>
      <c r="T93" s="340" t="str">
        <f>VLOOKUP(S93,'[2]Sub-County'!E:F,2,FALSE)</f>
        <v>Transylvania</v>
      </c>
      <c r="U93" s="328" t="s">
        <v>876</v>
      </c>
      <c r="V93" s="337" t="s">
        <v>886</v>
      </c>
      <c r="W93" s="337" t="s">
        <v>898</v>
      </c>
      <c r="X93" s="337" t="s">
        <v>772</v>
      </c>
      <c r="Y93" s="337" t="s">
        <v>772</v>
      </c>
      <c r="Z93" s="337" t="s">
        <v>887</v>
      </c>
    </row>
    <row r="94" spans="1:26">
      <c r="A94" s="328">
        <v>182113</v>
      </c>
      <c r="B94" s="328">
        <v>2100</v>
      </c>
      <c r="C94" s="334">
        <v>320021</v>
      </c>
      <c r="D94" s="328" t="s">
        <v>798</v>
      </c>
      <c r="E94" s="335" t="str">
        <f t="shared" si="1"/>
        <v>2100.320021.10</v>
      </c>
      <c r="F94" s="328">
        <v>2100</v>
      </c>
      <c r="G94" s="337"/>
      <c r="H94" s="336" t="s">
        <v>915</v>
      </c>
      <c r="I94" s="337" t="s">
        <v>799</v>
      </c>
      <c r="J94" s="337" t="s">
        <v>794</v>
      </c>
      <c r="K94" s="338" t="s">
        <v>873</v>
      </c>
      <c r="L94" s="337" t="s">
        <v>804</v>
      </c>
      <c r="M94" s="338" t="s">
        <v>874</v>
      </c>
      <c r="N94" s="337" t="s">
        <v>875</v>
      </c>
      <c r="O94" s="357">
        <v>501</v>
      </c>
      <c r="P94" s="332" t="s">
        <v>915</v>
      </c>
      <c r="Q94" s="337" t="s">
        <v>770</v>
      </c>
      <c r="R94" s="337" t="s">
        <v>770</v>
      </c>
      <c r="S94" s="339" t="s">
        <v>916</v>
      </c>
      <c r="T94" s="340" t="str">
        <f>VLOOKUP(S94,'[2]Sub-County'!E:F,2,FALSE)</f>
        <v>Henderson</v>
      </c>
      <c r="U94" s="328" t="s">
        <v>876</v>
      </c>
      <c r="V94" s="337" t="s">
        <v>886</v>
      </c>
      <c r="W94" s="337" t="s">
        <v>898</v>
      </c>
      <c r="X94" s="337" t="s">
        <v>772</v>
      </c>
      <c r="Y94" s="337" t="s">
        <v>772</v>
      </c>
      <c r="Z94" s="337" t="s">
        <v>887</v>
      </c>
    </row>
    <row r="95" spans="1:26">
      <c r="A95" s="328">
        <v>182114</v>
      </c>
      <c r="B95" s="328">
        <v>2100</v>
      </c>
      <c r="C95" s="334">
        <v>320022</v>
      </c>
      <c r="D95" s="328" t="s">
        <v>798</v>
      </c>
      <c r="E95" s="335" t="str">
        <f t="shared" si="1"/>
        <v>2100.320022.10</v>
      </c>
      <c r="F95" s="328">
        <v>2100</v>
      </c>
      <c r="G95" s="337"/>
      <c r="H95" s="336" t="s">
        <v>917</v>
      </c>
      <c r="I95" s="337" t="s">
        <v>799</v>
      </c>
      <c r="J95" s="337" t="s">
        <v>794</v>
      </c>
      <c r="K95" s="338" t="s">
        <v>873</v>
      </c>
      <c r="L95" s="337" t="s">
        <v>804</v>
      </c>
      <c r="M95" s="338" t="s">
        <v>874</v>
      </c>
      <c r="N95" s="337" t="s">
        <v>875</v>
      </c>
      <c r="O95" s="357">
        <v>512</v>
      </c>
      <c r="P95" s="332" t="s">
        <v>917</v>
      </c>
      <c r="Q95" s="337" t="s">
        <v>770</v>
      </c>
      <c r="R95" s="337" t="s">
        <v>770</v>
      </c>
      <c r="S95" s="339" t="s">
        <v>918</v>
      </c>
      <c r="T95" s="340" t="str">
        <f>VLOOKUP(S95,'[2]Sub-County'!E:F,2,FALSE)</f>
        <v>Cabarrus</v>
      </c>
      <c r="U95" s="328" t="s">
        <v>876</v>
      </c>
      <c r="V95" s="337" t="s">
        <v>886</v>
      </c>
      <c r="W95" s="337" t="s">
        <v>898</v>
      </c>
      <c r="X95" s="337" t="s">
        <v>772</v>
      </c>
      <c r="Y95" s="337" t="s">
        <v>772</v>
      </c>
      <c r="Z95" s="337" t="s">
        <v>887</v>
      </c>
    </row>
    <row r="96" spans="1:26">
      <c r="A96" s="328">
        <v>182115</v>
      </c>
      <c r="B96" s="328">
        <v>2100</v>
      </c>
      <c r="C96" s="334">
        <v>320023</v>
      </c>
      <c r="D96" s="328" t="s">
        <v>806</v>
      </c>
      <c r="E96" s="335" t="str">
        <f t="shared" si="1"/>
        <v>2100.320023.15</v>
      </c>
      <c r="F96" s="328">
        <v>2100</v>
      </c>
      <c r="G96" s="337"/>
      <c r="H96" s="336" t="s">
        <v>919</v>
      </c>
      <c r="I96" s="337" t="s">
        <v>808</v>
      </c>
      <c r="J96" s="337" t="s">
        <v>794</v>
      </c>
      <c r="K96" s="338" t="s">
        <v>873</v>
      </c>
      <c r="L96" s="337" t="s">
        <v>804</v>
      </c>
      <c r="M96" s="338" t="s">
        <v>874</v>
      </c>
      <c r="N96" s="337" t="s">
        <v>875</v>
      </c>
      <c r="O96" s="357">
        <v>723</v>
      </c>
      <c r="P96" s="332" t="s">
        <v>920</v>
      </c>
      <c r="Q96" s="337" t="s">
        <v>794</v>
      </c>
      <c r="R96" s="337" t="s">
        <v>770</v>
      </c>
      <c r="S96" s="339" t="s">
        <v>881</v>
      </c>
      <c r="T96" s="340" t="str">
        <f>VLOOKUP(S96,'[2]Sub-County'!E:F,2,FALSE)</f>
        <v>Wake</v>
      </c>
      <c r="U96" s="328" t="s">
        <v>876</v>
      </c>
      <c r="V96" s="337" t="s">
        <v>878</v>
      </c>
      <c r="W96" s="337" t="s">
        <v>898</v>
      </c>
      <c r="X96" s="337" t="s">
        <v>772</v>
      </c>
      <c r="Y96" s="337" t="s">
        <v>772</v>
      </c>
      <c r="Z96" s="337" t="s">
        <v>879</v>
      </c>
    </row>
    <row r="97" spans="1:26">
      <c r="A97" s="328">
        <v>182117</v>
      </c>
      <c r="B97" s="328">
        <v>2100</v>
      </c>
      <c r="C97" s="334">
        <v>320024</v>
      </c>
      <c r="D97" s="328" t="s">
        <v>806</v>
      </c>
      <c r="E97" s="335" t="str">
        <f t="shared" si="1"/>
        <v>2100.320024.15</v>
      </c>
      <c r="F97" s="328">
        <v>2100</v>
      </c>
      <c r="G97" s="337"/>
      <c r="H97" s="336" t="s">
        <v>921</v>
      </c>
      <c r="I97" s="337" t="s">
        <v>808</v>
      </c>
      <c r="J97" s="337" t="s">
        <v>794</v>
      </c>
      <c r="K97" s="338" t="s">
        <v>873</v>
      </c>
      <c r="L97" s="337" t="s">
        <v>804</v>
      </c>
      <c r="M97" s="338" t="s">
        <v>874</v>
      </c>
      <c r="N97" s="337" t="s">
        <v>875</v>
      </c>
      <c r="O97" s="357">
        <v>71</v>
      </c>
      <c r="P97" s="332" t="s">
        <v>922</v>
      </c>
      <c r="Q97" s="337" t="s">
        <v>794</v>
      </c>
      <c r="R97" s="337" t="s">
        <v>770</v>
      </c>
      <c r="S97" s="339" t="s">
        <v>923</v>
      </c>
      <c r="T97" s="340" t="str">
        <f>VLOOKUP(S97,'[2]Sub-County'!E:F,2,FALSE)</f>
        <v>Currituck</v>
      </c>
      <c r="U97" s="328" t="s">
        <v>876</v>
      </c>
      <c r="V97" s="337" t="s">
        <v>878</v>
      </c>
      <c r="W97" s="337" t="s">
        <v>898</v>
      </c>
      <c r="X97" s="337" t="s">
        <v>772</v>
      </c>
      <c r="Y97" s="337" t="s">
        <v>772</v>
      </c>
      <c r="Z97" s="337" t="s">
        <v>879</v>
      </c>
    </row>
    <row r="98" spans="1:26">
      <c r="A98" s="328">
        <v>182119</v>
      </c>
      <c r="B98" s="328">
        <v>2100</v>
      </c>
      <c r="C98" s="334">
        <v>320025</v>
      </c>
      <c r="D98" s="328" t="s">
        <v>798</v>
      </c>
      <c r="E98" s="335" t="str">
        <f t="shared" si="1"/>
        <v>2100.320025.10</v>
      </c>
      <c r="F98" s="328">
        <v>2100</v>
      </c>
      <c r="G98" s="337"/>
      <c r="H98" s="336" t="s">
        <v>924</v>
      </c>
      <c r="I98" s="337" t="s">
        <v>799</v>
      </c>
      <c r="J98" s="337" t="s">
        <v>794</v>
      </c>
      <c r="K98" s="338" t="s">
        <v>873</v>
      </c>
      <c r="L98" s="337" t="s">
        <v>804</v>
      </c>
      <c r="M98" s="338" t="s">
        <v>874</v>
      </c>
      <c r="N98" s="337" t="s">
        <v>875</v>
      </c>
      <c r="O98" s="357">
        <v>163</v>
      </c>
      <c r="P98" s="332" t="s">
        <v>925</v>
      </c>
      <c r="Q98" s="337" t="s">
        <v>770</v>
      </c>
      <c r="R98" s="337" t="s">
        <v>770</v>
      </c>
      <c r="S98" s="339" t="s">
        <v>897</v>
      </c>
      <c r="T98" s="340" t="str">
        <f>VLOOKUP(S98,'[2]Sub-County'!E:F,2,FALSE)</f>
        <v>Carteret</v>
      </c>
      <c r="U98" s="328" t="s">
        <v>876</v>
      </c>
      <c r="V98" s="337" t="s">
        <v>886</v>
      </c>
      <c r="W98" s="337" t="s">
        <v>898</v>
      </c>
      <c r="X98" s="337" t="s">
        <v>772</v>
      </c>
      <c r="Y98" s="337" t="s">
        <v>772</v>
      </c>
      <c r="Z98" s="337" t="s">
        <v>887</v>
      </c>
    </row>
    <row r="99" spans="1:26">
      <c r="A99" s="328">
        <v>182120</v>
      </c>
      <c r="B99" s="328">
        <v>2100</v>
      </c>
      <c r="C99" s="334">
        <v>320026</v>
      </c>
      <c r="D99" s="328" t="s">
        <v>806</v>
      </c>
      <c r="E99" s="335" t="str">
        <f t="shared" si="1"/>
        <v>2100.320026.15</v>
      </c>
      <c r="F99" s="328">
        <v>2100</v>
      </c>
      <c r="G99" s="337"/>
      <c r="H99" s="336" t="s">
        <v>926</v>
      </c>
      <c r="I99" s="337" t="s">
        <v>808</v>
      </c>
      <c r="J99" s="337" t="s">
        <v>794</v>
      </c>
      <c r="K99" s="338" t="s">
        <v>873</v>
      </c>
      <c r="L99" s="337" t="s">
        <v>804</v>
      </c>
      <c r="M99" s="338" t="s">
        <v>874</v>
      </c>
      <c r="N99" s="337" t="s">
        <v>875</v>
      </c>
      <c r="O99" s="357">
        <v>163</v>
      </c>
      <c r="P99" s="332" t="s">
        <v>925</v>
      </c>
      <c r="Q99" s="337" t="s">
        <v>794</v>
      </c>
      <c r="R99" s="337" t="s">
        <v>770</v>
      </c>
      <c r="S99" s="339" t="s">
        <v>897</v>
      </c>
      <c r="T99" s="340" t="str">
        <f>VLOOKUP(S99,'[2]Sub-County'!E:F,2,FALSE)</f>
        <v>Carteret</v>
      </c>
      <c r="U99" s="328" t="s">
        <v>876</v>
      </c>
      <c r="V99" s="337" t="s">
        <v>878</v>
      </c>
      <c r="W99" s="337" t="s">
        <v>898</v>
      </c>
      <c r="X99" s="337" t="s">
        <v>772</v>
      </c>
      <c r="Y99" s="337" t="s">
        <v>772</v>
      </c>
      <c r="Z99" s="337" t="s">
        <v>879</v>
      </c>
    </row>
    <row r="100" spans="1:26">
      <c r="A100" s="328">
        <v>182121</v>
      </c>
      <c r="B100" s="328">
        <v>2100</v>
      </c>
      <c r="C100" s="334">
        <v>320027</v>
      </c>
      <c r="D100" s="328" t="s">
        <v>811</v>
      </c>
      <c r="E100" s="335" t="str">
        <f t="shared" si="1"/>
        <v>2100.320027.00</v>
      </c>
      <c r="F100" s="328">
        <v>2100</v>
      </c>
      <c r="G100" s="337"/>
      <c r="H100" s="336" t="s">
        <v>927</v>
      </c>
      <c r="I100" s="337" t="s">
        <v>702</v>
      </c>
      <c r="J100" s="337" t="s">
        <v>794</v>
      </c>
      <c r="K100" s="338" t="s">
        <v>873</v>
      </c>
      <c r="L100" s="337" t="s">
        <v>804</v>
      </c>
      <c r="M100" s="338" t="s">
        <v>874</v>
      </c>
      <c r="N100" s="337" t="s">
        <v>875</v>
      </c>
      <c r="O100" s="357">
        <v>163</v>
      </c>
      <c r="P100" s="332" t="s">
        <v>925</v>
      </c>
      <c r="Q100" s="337" t="s">
        <v>804</v>
      </c>
      <c r="R100" s="337" t="s">
        <v>770</v>
      </c>
      <c r="S100" s="339" t="s">
        <v>897</v>
      </c>
      <c r="T100" s="340" t="str">
        <f>VLOOKUP(S100,'[2]Sub-County'!E:F,2,FALSE)</f>
        <v>Carteret</v>
      </c>
      <c r="U100" s="328" t="s">
        <v>876</v>
      </c>
      <c r="V100" s="337" t="s">
        <v>772</v>
      </c>
      <c r="W100" s="337" t="s">
        <v>772</v>
      </c>
      <c r="X100" s="337" t="s">
        <v>772</v>
      </c>
      <c r="Y100" s="337" t="s">
        <v>772</v>
      </c>
      <c r="Z100" s="337" t="s">
        <v>772</v>
      </c>
    </row>
    <row r="101" spans="1:26">
      <c r="A101" s="328">
        <v>182122</v>
      </c>
      <c r="B101" s="328">
        <v>2100</v>
      </c>
      <c r="C101" s="334">
        <v>320028</v>
      </c>
      <c r="D101" s="328" t="s">
        <v>798</v>
      </c>
      <c r="E101" s="335" t="str">
        <f t="shared" si="1"/>
        <v>2100.320028.10</v>
      </c>
      <c r="F101" s="328">
        <v>2100</v>
      </c>
      <c r="G101" s="337"/>
      <c r="H101" s="336" t="s">
        <v>928</v>
      </c>
      <c r="I101" s="337" t="s">
        <v>799</v>
      </c>
      <c r="J101" s="337" t="s">
        <v>794</v>
      </c>
      <c r="K101" s="338" t="s">
        <v>873</v>
      </c>
      <c r="L101" s="337" t="s">
        <v>804</v>
      </c>
      <c r="M101" s="338" t="s">
        <v>874</v>
      </c>
      <c r="N101" s="337" t="s">
        <v>875</v>
      </c>
      <c r="O101" s="357">
        <v>187</v>
      </c>
      <c r="P101" s="332" t="s">
        <v>929</v>
      </c>
      <c r="Q101" s="337" t="s">
        <v>770</v>
      </c>
      <c r="R101" s="337" t="s">
        <v>770</v>
      </c>
      <c r="S101" s="339" t="s">
        <v>930</v>
      </c>
      <c r="T101" s="340" t="str">
        <f>VLOOKUP(S101,'[2]Sub-County'!E:F,2,FALSE)</f>
        <v>Watauga</v>
      </c>
      <c r="U101" s="328" t="s">
        <v>876</v>
      </c>
      <c r="V101" s="337" t="s">
        <v>886</v>
      </c>
      <c r="W101" s="337" t="s">
        <v>898</v>
      </c>
      <c r="X101" s="337" t="s">
        <v>772</v>
      </c>
      <c r="Y101" s="337" t="s">
        <v>772</v>
      </c>
      <c r="Z101" s="337" t="s">
        <v>887</v>
      </c>
    </row>
    <row r="102" spans="1:26">
      <c r="A102" s="328">
        <v>182123</v>
      </c>
      <c r="B102" s="328">
        <v>2100</v>
      </c>
      <c r="C102" s="334">
        <v>320029</v>
      </c>
      <c r="D102" s="328" t="s">
        <v>806</v>
      </c>
      <c r="E102" s="335" t="str">
        <f t="shared" si="1"/>
        <v>2100.320029.15</v>
      </c>
      <c r="F102" s="328">
        <v>2100</v>
      </c>
      <c r="G102" s="337"/>
      <c r="H102" s="336" t="s">
        <v>931</v>
      </c>
      <c r="I102" s="337" t="s">
        <v>808</v>
      </c>
      <c r="J102" s="337" t="s">
        <v>794</v>
      </c>
      <c r="K102" s="338" t="s">
        <v>873</v>
      </c>
      <c r="L102" s="337" t="s">
        <v>804</v>
      </c>
      <c r="M102" s="338" t="s">
        <v>874</v>
      </c>
      <c r="N102" s="337" t="s">
        <v>875</v>
      </c>
      <c r="O102" s="357">
        <v>187</v>
      </c>
      <c r="P102" s="332" t="s">
        <v>929</v>
      </c>
      <c r="Q102" s="337" t="s">
        <v>794</v>
      </c>
      <c r="R102" s="337" t="s">
        <v>770</v>
      </c>
      <c r="S102" s="339" t="s">
        <v>930</v>
      </c>
      <c r="T102" s="340" t="str">
        <f>VLOOKUP(S102,'[2]Sub-County'!E:F,2,FALSE)</f>
        <v>Watauga</v>
      </c>
      <c r="U102" s="328" t="s">
        <v>876</v>
      </c>
      <c r="V102" s="337" t="s">
        <v>878</v>
      </c>
      <c r="W102" s="337" t="s">
        <v>898</v>
      </c>
      <c r="X102" s="337" t="s">
        <v>772</v>
      </c>
      <c r="Y102" s="337" t="s">
        <v>772</v>
      </c>
      <c r="Z102" s="337" t="s">
        <v>879</v>
      </c>
    </row>
    <row r="103" spans="1:26">
      <c r="A103" s="328">
        <v>182124</v>
      </c>
      <c r="B103" s="328">
        <v>2100</v>
      </c>
      <c r="C103" s="334">
        <v>320030</v>
      </c>
      <c r="D103" s="328" t="s">
        <v>811</v>
      </c>
      <c r="E103" s="335" t="str">
        <f t="shared" si="1"/>
        <v>2100.320030.00</v>
      </c>
      <c r="F103" s="328">
        <v>2100</v>
      </c>
      <c r="G103" s="337"/>
      <c r="H103" s="336" t="s">
        <v>932</v>
      </c>
      <c r="I103" s="337" t="s">
        <v>702</v>
      </c>
      <c r="J103" s="337" t="s">
        <v>794</v>
      </c>
      <c r="K103" s="338" t="s">
        <v>873</v>
      </c>
      <c r="L103" s="337" t="s">
        <v>804</v>
      </c>
      <c r="M103" s="338" t="s">
        <v>874</v>
      </c>
      <c r="N103" s="337" t="s">
        <v>875</v>
      </c>
      <c r="O103" s="357">
        <v>187</v>
      </c>
      <c r="P103" s="332" t="s">
        <v>929</v>
      </c>
      <c r="Q103" s="337" t="s">
        <v>804</v>
      </c>
      <c r="R103" s="337" t="s">
        <v>770</v>
      </c>
      <c r="S103" s="339" t="s">
        <v>930</v>
      </c>
      <c r="T103" s="340" t="str">
        <f>VLOOKUP(S103,'[2]Sub-County'!E:F,2,FALSE)</f>
        <v>Watauga</v>
      </c>
      <c r="U103" s="328" t="s">
        <v>876</v>
      </c>
      <c r="V103" s="337" t="s">
        <v>772</v>
      </c>
      <c r="W103" s="337" t="s">
        <v>772</v>
      </c>
      <c r="X103" s="337" t="s">
        <v>772</v>
      </c>
      <c r="Y103" s="337" t="s">
        <v>772</v>
      </c>
      <c r="Z103" s="337" t="s">
        <v>772</v>
      </c>
    </row>
    <row r="104" spans="1:26">
      <c r="A104" s="328">
        <v>182125</v>
      </c>
      <c r="B104" s="328">
        <v>2100</v>
      </c>
      <c r="C104" s="334">
        <v>320031</v>
      </c>
      <c r="D104" s="328" t="s">
        <v>798</v>
      </c>
      <c r="E104" s="335" t="str">
        <f t="shared" si="1"/>
        <v>2100.320031.10</v>
      </c>
      <c r="F104" s="328">
        <v>2100</v>
      </c>
      <c r="G104" s="337"/>
      <c r="H104" s="336" t="s">
        <v>933</v>
      </c>
      <c r="I104" s="337" t="s">
        <v>799</v>
      </c>
      <c r="J104" s="337" t="s">
        <v>794</v>
      </c>
      <c r="K104" s="338" t="s">
        <v>873</v>
      </c>
      <c r="L104" s="337" t="s">
        <v>804</v>
      </c>
      <c r="M104" s="338" t="s">
        <v>874</v>
      </c>
      <c r="N104" s="337" t="s">
        <v>875</v>
      </c>
      <c r="O104" s="357">
        <v>487</v>
      </c>
      <c r="P104" s="332" t="s">
        <v>934</v>
      </c>
      <c r="Q104" s="337" t="s">
        <v>770</v>
      </c>
      <c r="R104" s="337" t="s">
        <v>770</v>
      </c>
      <c r="S104" s="339" t="s">
        <v>935</v>
      </c>
      <c r="T104" s="340" t="str">
        <f>VLOOKUP(S104,'[2]Sub-County'!E:F,2,FALSE)</f>
        <v>Johnston</v>
      </c>
      <c r="U104" s="328" t="s">
        <v>876</v>
      </c>
      <c r="V104" s="337" t="s">
        <v>886</v>
      </c>
      <c r="W104" s="337" t="s">
        <v>898</v>
      </c>
      <c r="X104" s="337" t="s">
        <v>772</v>
      </c>
      <c r="Y104" s="337" t="s">
        <v>772</v>
      </c>
      <c r="Z104" s="337" t="s">
        <v>887</v>
      </c>
    </row>
    <row r="105" spans="1:26">
      <c r="A105" s="328">
        <v>182126</v>
      </c>
      <c r="B105" s="328">
        <v>2100</v>
      </c>
      <c r="C105" s="334">
        <v>320032</v>
      </c>
      <c r="D105" s="328" t="s">
        <v>806</v>
      </c>
      <c r="E105" s="335" t="str">
        <f t="shared" si="1"/>
        <v>2100.320032.15</v>
      </c>
      <c r="F105" s="328">
        <v>2100</v>
      </c>
      <c r="G105" s="337"/>
      <c r="H105" s="336" t="s">
        <v>936</v>
      </c>
      <c r="I105" s="337" t="s">
        <v>808</v>
      </c>
      <c r="J105" s="337" t="s">
        <v>794</v>
      </c>
      <c r="K105" s="338" t="s">
        <v>873</v>
      </c>
      <c r="L105" s="337" t="s">
        <v>804</v>
      </c>
      <c r="M105" s="338" t="s">
        <v>874</v>
      </c>
      <c r="N105" s="337" t="s">
        <v>875</v>
      </c>
      <c r="O105" s="357">
        <v>487</v>
      </c>
      <c r="P105" s="332" t="s">
        <v>934</v>
      </c>
      <c r="Q105" s="337" t="s">
        <v>794</v>
      </c>
      <c r="R105" s="337" t="s">
        <v>770</v>
      </c>
      <c r="S105" s="339" t="s">
        <v>881</v>
      </c>
      <c r="T105" s="340" t="str">
        <f>VLOOKUP(S105,'[2]Sub-County'!E:F,2,FALSE)</f>
        <v>Wake</v>
      </c>
      <c r="U105" s="328" t="s">
        <v>876</v>
      </c>
      <c r="V105" s="337" t="s">
        <v>878</v>
      </c>
      <c r="W105" s="337" t="s">
        <v>898</v>
      </c>
      <c r="X105" s="337" t="s">
        <v>772</v>
      </c>
      <c r="Y105" s="337" t="s">
        <v>772</v>
      </c>
      <c r="Z105" s="337" t="s">
        <v>879</v>
      </c>
    </row>
    <row r="106" spans="1:26">
      <c r="A106" s="328">
        <v>182127</v>
      </c>
      <c r="B106" s="328">
        <v>2100</v>
      </c>
      <c r="C106" s="334">
        <v>320033</v>
      </c>
      <c r="D106" s="328" t="s">
        <v>811</v>
      </c>
      <c r="E106" s="335" t="str">
        <f t="shared" si="1"/>
        <v>2100.320033.00</v>
      </c>
      <c r="F106" s="328">
        <v>2100</v>
      </c>
      <c r="G106" s="337"/>
      <c r="H106" s="336" t="s">
        <v>937</v>
      </c>
      <c r="I106" s="337" t="s">
        <v>702</v>
      </c>
      <c r="J106" s="337" t="s">
        <v>794</v>
      </c>
      <c r="K106" s="338" t="s">
        <v>873</v>
      </c>
      <c r="L106" s="337" t="s">
        <v>804</v>
      </c>
      <c r="M106" s="338" t="s">
        <v>874</v>
      </c>
      <c r="N106" s="337" t="s">
        <v>875</v>
      </c>
      <c r="O106" s="357">
        <v>487</v>
      </c>
      <c r="P106" s="332" t="s">
        <v>934</v>
      </c>
      <c r="Q106" s="337" t="s">
        <v>804</v>
      </c>
      <c r="R106" s="337" t="s">
        <v>770</v>
      </c>
      <c r="S106" s="339" t="s">
        <v>935</v>
      </c>
      <c r="T106" s="340" t="str">
        <f>VLOOKUP(S106,'[2]Sub-County'!E:F,2,FALSE)</f>
        <v>Johnston</v>
      </c>
      <c r="U106" s="328" t="s">
        <v>876</v>
      </c>
      <c r="V106" s="337" t="s">
        <v>772</v>
      </c>
      <c r="W106" s="337" t="s">
        <v>772</v>
      </c>
      <c r="X106" s="337" t="s">
        <v>772</v>
      </c>
      <c r="Y106" s="337" t="s">
        <v>772</v>
      </c>
      <c r="Z106" s="337" t="s">
        <v>772</v>
      </c>
    </row>
    <row r="107" spans="1:26">
      <c r="A107" s="328">
        <v>182128</v>
      </c>
      <c r="B107" s="328">
        <v>2100</v>
      </c>
      <c r="C107" s="334">
        <v>320034</v>
      </c>
      <c r="D107" s="328" t="s">
        <v>798</v>
      </c>
      <c r="E107" s="335" t="str">
        <f t="shared" si="1"/>
        <v>2100.320034.10</v>
      </c>
      <c r="F107" s="328">
        <v>2100</v>
      </c>
      <c r="G107" s="337"/>
      <c r="H107" s="336" t="s">
        <v>938</v>
      </c>
      <c r="I107" s="337" t="s">
        <v>799</v>
      </c>
      <c r="J107" s="337" t="s">
        <v>794</v>
      </c>
      <c r="K107" s="338" t="s">
        <v>873</v>
      </c>
      <c r="L107" s="337" t="s">
        <v>804</v>
      </c>
      <c r="M107" s="338" t="s">
        <v>874</v>
      </c>
      <c r="N107" s="337" t="s">
        <v>875</v>
      </c>
      <c r="O107" s="357">
        <v>140</v>
      </c>
      <c r="P107" s="332" t="s">
        <v>938</v>
      </c>
      <c r="Q107" s="337" t="s">
        <v>770</v>
      </c>
      <c r="R107" s="337" t="s">
        <v>770</v>
      </c>
      <c r="S107" s="339" t="s">
        <v>894</v>
      </c>
      <c r="T107" s="340" t="str">
        <f>VLOOKUP(S107,'[2]Sub-County'!E:F,2,FALSE)</f>
        <v>Forsyth</v>
      </c>
      <c r="U107" s="328" t="s">
        <v>876</v>
      </c>
      <c r="V107" s="337" t="s">
        <v>886</v>
      </c>
      <c r="W107" s="337" t="s">
        <v>898</v>
      </c>
      <c r="X107" s="337" t="s">
        <v>772</v>
      </c>
      <c r="Y107" s="337" t="s">
        <v>772</v>
      </c>
      <c r="Z107" s="337" t="s">
        <v>887</v>
      </c>
    </row>
    <row r="108" spans="1:26">
      <c r="A108" s="328">
        <v>182129</v>
      </c>
      <c r="B108" s="328">
        <v>2100</v>
      </c>
      <c r="C108" s="334">
        <v>320035</v>
      </c>
      <c r="D108" s="328" t="s">
        <v>798</v>
      </c>
      <c r="E108" s="335" t="str">
        <f t="shared" si="1"/>
        <v>2100.320035.10</v>
      </c>
      <c r="F108" s="328">
        <v>2100</v>
      </c>
      <c r="G108" s="337"/>
      <c r="H108" s="336" t="s">
        <v>939</v>
      </c>
      <c r="I108" s="337" t="s">
        <v>799</v>
      </c>
      <c r="J108" s="337" t="s">
        <v>794</v>
      </c>
      <c r="K108" s="338" t="s">
        <v>873</v>
      </c>
      <c r="L108" s="337" t="s">
        <v>804</v>
      </c>
      <c r="M108" s="338" t="s">
        <v>874</v>
      </c>
      <c r="N108" s="337" t="s">
        <v>875</v>
      </c>
      <c r="O108" s="357">
        <v>498</v>
      </c>
      <c r="P108" s="332" t="s">
        <v>940</v>
      </c>
      <c r="Q108" s="337" t="s">
        <v>770</v>
      </c>
      <c r="R108" s="337" t="s">
        <v>770</v>
      </c>
      <c r="S108" s="339" t="s">
        <v>941</v>
      </c>
      <c r="T108" s="340" t="str">
        <f>VLOOKUP(S108,'[2]Sub-County'!E:F,2,FALSE)</f>
        <v>Madison</v>
      </c>
      <c r="U108" s="328" t="s">
        <v>876</v>
      </c>
      <c r="V108" s="337" t="s">
        <v>886</v>
      </c>
      <c r="W108" s="337" t="s">
        <v>898</v>
      </c>
      <c r="X108" s="337" t="s">
        <v>772</v>
      </c>
      <c r="Y108" s="337" t="s">
        <v>772</v>
      </c>
      <c r="Z108" s="337" t="s">
        <v>887</v>
      </c>
    </row>
    <row r="109" spans="1:26">
      <c r="A109" s="328">
        <v>182130</v>
      </c>
      <c r="B109" s="328">
        <v>2100</v>
      </c>
      <c r="C109" s="334">
        <v>320036</v>
      </c>
      <c r="D109" s="328" t="s">
        <v>806</v>
      </c>
      <c r="E109" s="335" t="str">
        <f t="shared" si="1"/>
        <v>2100.320036.15</v>
      </c>
      <c r="F109" s="328">
        <v>2100</v>
      </c>
      <c r="G109" s="337"/>
      <c r="H109" s="336" t="s">
        <v>942</v>
      </c>
      <c r="I109" s="337" t="s">
        <v>808</v>
      </c>
      <c r="J109" s="337" t="s">
        <v>794</v>
      </c>
      <c r="K109" s="338" t="s">
        <v>873</v>
      </c>
      <c r="L109" s="337" t="s">
        <v>804</v>
      </c>
      <c r="M109" s="338" t="s">
        <v>874</v>
      </c>
      <c r="N109" s="337" t="s">
        <v>875</v>
      </c>
      <c r="O109" s="357">
        <v>498</v>
      </c>
      <c r="P109" s="332" t="s">
        <v>940</v>
      </c>
      <c r="Q109" s="337" t="s">
        <v>794</v>
      </c>
      <c r="R109" s="337" t="s">
        <v>770</v>
      </c>
      <c r="S109" s="339" t="s">
        <v>941</v>
      </c>
      <c r="T109" s="340" t="str">
        <f>VLOOKUP(S109,'[2]Sub-County'!E:F,2,FALSE)</f>
        <v>Madison</v>
      </c>
      <c r="U109" s="328" t="s">
        <v>876</v>
      </c>
      <c r="V109" s="337" t="s">
        <v>878</v>
      </c>
      <c r="W109" s="337" t="s">
        <v>898</v>
      </c>
      <c r="X109" s="337" t="s">
        <v>772</v>
      </c>
      <c r="Y109" s="337" t="s">
        <v>772</v>
      </c>
      <c r="Z109" s="337" t="s">
        <v>879</v>
      </c>
    </row>
    <row r="110" spans="1:26">
      <c r="A110" s="328">
        <v>182131</v>
      </c>
      <c r="B110" s="328">
        <v>2100</v>
      </c>
      <c r="C110" s="334">
        <v>320037</v>
      </c>
      <c r="D110" s="328" t="s">
        <v>811</v>
      </c>
      <c r="E110" s="335" t="str">
        <f t="shared" si="1"/>
        <v>2100.320037.00</v>
      </c>
      <c r="F110" s="328">
        <v>2100</v>
      </c>
      <c r="G110" s="337"/>
      <c r="H110" s="336" t="s">
        <v>943</v>
      </c>
      <c r="I110" s="337" t="s">
        <v>702</v>
      </c>
      <c r="J110" s="337" t="s">
        <v>794</v>
      </c>
      <c r="K110" s="338" t="s">
        <v>873</v>
      </c>
      <c r="L110" s="337" t="s">
        <v>804</v>
      </c>
      <c r="M110" s="338" t="s">
        <v>874</v>
      </c>
      <c r="N110" s="337" t="s">
        <v>875</v>
      </c>
      <c r="O110" s="357">
        <v>498</v>
      </c>
      <c r="P110" s="332" t="s">
        <v>940</v>
      </c>
      <c r="Q110" s="337" t="s">
        <v>804</v>
      </c>
      <c r="R110" s="337" t="s">
        <v>770</v>
      </c>
      <c r="S110" s="339" t="s">
        <v>941</v>
      </c>
      <c r="T110" s="340" t="str">
        <f>VLOOKUP(S110,'[2]Sub-County'!E:F,2,FALSE)</f>
        <v>Madison</v>
      </c>
      <c r="U110" s="328" t="s">
        <v>876</v>
      </c>
      <c r="V110" s="337" t="s">
        <v>772</v>
      </c>
      <c r="W110" s="337" t="s">
        <v>772</v>
      </c>
      <c r="X110" s="337" t="s">
        <v>772</v>
      </c>
      <c r="Y110" s="337" t="s">
        <v>772</v>
      </c>
      <c r="Z110" s="337" t="s">
        <v>772</v>
      </c>
    </row>
    <row r="111" spans="1:26">
      <c r="A111" s="328">
        <v>182132</v>
      </c>
      <c r="B111" s="328">
        <v>2100</v>
      </c>
      <c r="C111" s="334">
        <v>320038</v>
      </c>
      <c r="D111" s="328" t="s">
        <v>798</v>
      </c>
      <c r="E111" s="335" t="str">
        <f t="shared" si="1"/>
        <v>2100.320038.10</v>
      </c>
      <c r="F111" s="328">
        <v>2100</v>
      </c>
      <c r="G111" s="337"/>
      <c r="H111" s="336" t="s">
        <v>944</v>
      </c>
      <c r="I111" s="337" t="s">
        <v>799</v>
      </c>
      <c r="J111" s="337" t="s">
        <v>794</v>
      </c>
      <c r="K111" s="338" t="s">
        <v>873</v>
      </c>
      <c r="L111" s="337" t="s">
        <v>804</v>
      </c>
      <c r="M111" s="338" t="s">
        <v>874</v>
      </c>
      <c r="N111" s="337" t="s">
        <v>875</v>
      </c>
      <c r="O111" s="357">
        <v>457</v>
      </c>
      <c r="P111" s="332" t="s">
        <v>944</v>
      </c>
      <c r="Q111" s="337" t="s">
        <v>770</v>
      </c>
      <c r="R111" s="337" t="s">
        <v>770</v>
      </c>
      <c r="S111" s="339" t="s">
        <v>945</v>
      </c>
      <c r="T111" s="340" t="str">
        <f>VLOOKUP(S111,'[2]Sub-County'!E:F,2,FALSE)</f>
        <v>Cumberland</v>
      </c>
      <c r="U111" s="328" t="s">
        <v>876</v>
      </c>
      <c r="V111" s="337" t="s">
        <v>886</v>
      </c>
      <c r="W111" s="337" t="s">
        <v>898</v>
      </c>
      <c r="X111" s="337" t="s">
        <v>772</v>
      </c>
      <c r="Y111" s="337" t="s">
        <v>772</v>
      </c>
      <c r="Z111" s="337" t="s">
        <v>887</v>
      </c>
    </row>
    <row r="112" spans="1:26">
      <c r="A112" s="328">
        <v>182133</v>
      </c>
      <c r="B112" s="328">
        <v>2100</v>
      </c>
      <c r="C112" s="334">
        <v>320039</v>
      </c>
      <c r="D112" s="328" t="s">
        <v>798</v>
      </c>
      <c r="E112" s="335" t="str">
        <f t="shared" si="1"/>
        <v>2100.320039.10</v>
      </c>
      <c r="F112" s="328">
        <v>2100</v>
      </c>
      <c r="G112" s="337"/>
      <c r="H112" s="336" t="s">
        <v>946</v>
      </c>
      <c r="I112" s="337" t="s">
        <v>799</v>
      </c>
      <c r="J112" s="337" t="s">
        <v>794</v>
      </c>
      <c r="K112" s="338" t="s">
        <v>873</v>
      </c>
      <c r="L112" s="337" t="s">
        <v>804</v>
      </c>
      <c r="M112" s="338" t="s">
        <v>874</v>
      </c>
      <c r="N112" s="337" t="s">
        <v>875</v>
      </c>
      <c r="O112" s="357">
        <v>480</v>
      </c>
      <c r="P112" s="332" t="s">
        <v>947</v>
      </c>
      <c r="Q112" s="337" t="s">
        <v>770</v>
      </c>
      <c r="R112" s="337" t="s">
        <v>770</v>
      </c>
      <c r="S112" s="339" t="s">
        <v>935</v>
      </c>
      <c r="T112" s="340" t="str">
        <f>VLOOKUP(S112,'[2]Sub-County'!E:F,2,FALSE)</f>
        <v>Johnston</v>
      </c>
      <c r="U112" s="328" t="s">
        <v>876</v>
      </c>
      <c r="V112" s="337" t="s">
        <v>886</v>
      </c>
      <c r="W112" s="337" t="s">
        <v>898</v>
      </c>
      <c r="X112" s="337" t="s">
        <v>772</v>
      </c>
      <c r="Y112" s="337" t="s">
        <v>772</v>
      </c>
      <c r="Z112" s="337" t="s">
        <v>887</v>
      </c>
    </row>
    <row r="113" spans="1:26">
      <c r="A113" s="328">
        <v>182134</v>
      </c>
      <c r="B113" s="328">
        <v>2100</v>
      </c>
      <c r="C113" s="334">
        <v>320040</v>
      </c>
      <c r="D113" s="328" t="s">
        <v>806</v>
      </c>
      <c r="E113" s="335" t="str">
        <f t="shared" si="1"/>
        <v>2100.320040.15</v>
      </c>
      <c r="F113" s="328">
        <v>2100</v>
      </c>
      <c r="G113" s="337"/>
      <c r="H113" s="336" t="s">
        <v>948</v>
      </c>
      <c r="I113" s="337" t="s">
        <v>808</v>
      </c>
      <c r="J113" s="337" t="s">
        <v>794</v>
      </c>
      <c r="K113" s="338" t="s">
        <v>873</v>
      </c>
      <c r="L113" s="337" t="s">
        <v>804</v>
      </c>
      <c r="M113" s="338" t="s">
        <v>874</v>
      </c>
      <c r="N113" s="337" t="s">
        <v>875</v>
      </c>
      <c r="O113" s="357">
        <v>480</v>
      </c>
      <c r="P113" s="332" t="s">
        <v>947</v>
      </c>
      <c r="Q113" s="337" t="s">
        <v>794</v>
      </c>
      <c r="R113" s="337" t="s">
        <v>770</v>
      </c>
      <c r="S113" s="339" t="s">
        <v>935</v>
      </c>
      <c r="T113" s="340" t="str">
        <f>VLOOKUP(S113,'[2]Sub-County'!E:F,2,FALSE)</f>
        <v>Johnston</v>
      </c>
      <c r="U113" s="328" t="s">
        <v>876</v>
      </c>
      <c r="V113" s="337" t="s">
        <v>878</v>
      </c>
      <c r="W113" s="337" t="s">
        <v>898</v>
      </c>
      <c r="X113" s="337" t="s">
        <v>772</v>
      </c>
      <c r="Y113" s="337" t="s">
        <v>772</v>
      </c>
      <c r="Z113" s="337" t="s">
        <v>879</v>
      </c>
    </row>
    <row r="114" spans="1:26">
      <c r="A114" s="328">
        <v>182135</v>
      </c>
      <c r="B114" s="328">
        <v>2100</v>
      </c>
      <c r="C114" s="334">
        <v>320041</v>
      </c>
      <c r="D114" s="328" t="s">
        <v>811</v>
      </c>
      <c r="E114" s="335" t="str">
        <f t="shared" si="1"/>
        <v>2100.320041.00</v>
      </c>
      <c r="F114" s="328">
        <v>2100</v>
      </c>
      <c r="G114" s="337"/>
      <c r="H114" s="336" t="s">
        <v>949</v>
      </c>
      <c r="I114" s="337" t="s">
        <v>702</v>
      </c>
      <c r="J114" s="337" t="s">
        <v>794</v>
      </c>
      <c r="K114" s="338" t="s">
        <v>873</v>
      </c>
      <c r="L114" s="337" t="s">
        <v>804</v>
      </c>
      <c r="M114" s="338" t="s">
        <v>874</v>
      </c>
      <c r="N114" s="337" t="s">
        <v>875</v>
      </c>
      <c r="O114" s="357">
        <v>480</v>
      </c>
      <c r="P114" s="332" t="s">
        <v>947</v>
      </c>
      <c r="Q114" s="337" t="s">
        <v>804</v>
      </c>
      <c r="R114" s="337" t="s">
        <v>770</v>
      </c>
      <c r="S114" s="339" t="s">
        <v>935</v>
      </c>
      <c r="T114" s="340" t="str">
        <f>VLOOKUP(S114,'[2]Sub-County'!E:F,2,FALSE)</f>
        <v>Johnston</v>
      </c>
      <c r="U114" s="328" t="s">
        <v>876</v>
      </c>
      <c r="V114" s="337" t="s">
        <v>772</v>
      </c>
      <c r="W114" s="337" t="s">
        <v>772</v>
      </c>
      <c r="X114" s="337" t="s">
        <v>772</v>
      </c>
      <c r="Y114" s="337" t="s">
        <v>772</v>
      </c>
      <c r="Z114" s="337" t="s">
        <v>772</v>
      </c>
    </row>
    <row r="115" spans="1:26">
      <c r="A115" s="328">
        <v>182136</v>
      </c>
      <c r="B115" s="328">
        <v>2100</v>
      </c>
      <c r="C115" s="334">
        <v>320042</v>
      </c>
      <c r="D115" s="328" t="s">
        <v>806</v>
      </c>
      <c r="E115" s="335" t="str">
        <f t="shared" si="1"/>
        <v>2100.320042.15</v>
      </c>
      <c r="F115" s="328">
        <v>2100</v>
      </c>
      <c r="G115" s="337"/>
      <c r="H115" s="336" t="s">
        <v>950</v>
      </c>
      <c r="I115" s="337" t="s">
        <v>808</v>
      </c>
      <c r="J115" s="337" t="s">
        <v>794</v>
      </c>
      <c r="K115" s="338" t="s">
        <v>873</v>
      </c>
      <c r="L115" s="337" t="s">
        <v>804</v>
      </c>
      <c r="M115" s="338" t="s">
        <v>874</v>
      </c>
      <c r="N115" s="337" t="s">
        <v>875</v>
      </c>
      <c r="O115" s="357">
        <v>212</v>
      </c>
      <c r="P115" s="332" t="s">
        <v>950</v>
      </c>
      <c r="Q115" s="337" t="s">
        <v>794</v>
      </c>
      <c r="R115" s="337" t="s">
        <v>770</v>
      </c>
      <c r="S115" s="339" t="s">
        <v>881</v>
      </c>
      <c r="T115" s="340" t="str">
        <f>VLOOKUP(S115,'[2]Sub-County'!E:F,2,FALSE)</f>
        <v>Wake</v>
      </c>
      <c r="U115" s="328" t="s">
        <v>876</v>
      </c>
      <c r="V115" s="337" t="s">
        <v>878</v>
      </c>
      <c r="W115" s="337" t="s">
        <v>898</v>
      </c>
      <c r="X115" s="337" t="s">
        <v>772</v>
      </c>
      <c r="Y115" s="337" t="s">
        <v>772</v>
      </c>
      <c r="Z115" s="337" t="s">
        <v>879</v>
      </c>
    </row>
    <row r="116" spans="1:26">
      <c r="A116" s="328">
        <v>182137</v>
      </c>
      <c r="B116" s="328">
        <v>2100</v>
      </c>
      <c r="C116" s="334">
        <v>320043</v>
      </c>
      <c r="D116" s="328" t="s">
        <v>798</v>
      </c>
      <c r="E116" s="335" t="str">
        <f t="shared" si="1"/>
        <v>2100.320043.10</v>
      </c>
      <c r="F116" s="328">
        <v>2100</v>
      </c>
      <c r="G116" s="337"/>
      <c r="H116" s="336" t="s">
        <v>951</v>
      </c>
      <c r="I116" s="337" t="s">
        <v>799</v>
      </c>
      <c r="J116" s="337" t="s">
        <v>794</v>
      </c>
      <c r="K116" s="338" t="s">
        <v>873</v>
      </c>
      <c r="L116" s="337" t="s">
        <v>804</v>
      </c>
      <c r="M116" s="338" t="s">
        <v>874</v>
      </c>
      <c r="N116" s="337" t="s">
        <v>875</v>
      </c>
      <c r="O116" s="357">
        <v>22</v>
      </c>
      <c r="P116" s="332" t="s">
        <v>952</v>
      </c>
      <c r="Q116" s="337" t="s">
        <v>770</v>
      </c>
      <c r="R116" s="337" t="s">
        <v>770</v>
      </c>
      <c r="S116" s="339" t="s">
        <v>953</v>
      </c>
      <c r="T116" s="340" t="str">
        <f>VLOOKUP(S116,'[2]Sub-County'!E:F,2,FALSE)</f>
        <v>Buncombe</v>
      </c>
      <c r="U116" s="328" t="s">
        <v>876</v>
      </c>
      <c r="V116" s="337" t="s">
        <v>886</v>
      </c>
      <c r="W116" s="337" t="s">
        <v>898</v>
      </c>
      <c r="X116" s="337" t="s">
        <v>772</v>
      </c>
      <c r="Y116" s="337" t="s">
        <v>772</v>
      </c>
      <c r="Z116" s="337" t="s">
        <v>887</v>
      </c>
    </row>
    <row r="117" spans="1:26">
      <c r="A117" s="328">
        <v>182138</v>
      </c>
      <c r="B117" s="328">
        <v>2100</v>
      </c>
      <c r="C117" s="334">
        <v>320044</v>
      </c>
      <c r="D117" s="328" t="s">
        <v>806</v>
      </c>
      <c r="E117" s="335" t="str">
        <f t="shared" si="1"/>
        <v>2100.320044.15</v>
      </c>
      <c r="F117" s="328">
        <v>2100</v>
      </c>
      <c r="G117" s="337"/>
      <c r="H117" s="336" t="s">
        <v>954</v>
      </c>
      <c r="I117" s="337" t="s">
        <v>808</v>
      </c>
      <c r="J117" s="337" t="s">
        <v>794</v>
      </c>
      <c r="K117" s="338" t="s">
        <v>873</v>
      </c>
      <c r="L117" s="337" t="s">
        <v>804</v>
      </c>
      <c r="M117" s="338" t="s">
        <v>874</v>
      </c>
      <c r="N117" s="337" t="s">
        <v>875</v>
      </c>
      <c r="O117" s="357">
        <v>22</v>
      </c>
      <c r="P117" s="332" t="s">
        <v>952</v>
      </c>
      <c r="Q117" s="337" t="s">
        <v>794</v>
      </c>
      <c r="R117" s="337" t="s">
        <v>770</v>
      </c>
      <c r="S117" s="339" t="s">
        <v>953</v>
      </c>
      <c r="T117" s="340" t="str">
        <f>VLOOKUP(S117,'[2]Sub-County'!E:F,2,FALSE)</f>
        <v>Buncombe</v>
      </c>
      <c r="U117" s="328" t="s">
        <v>876</v>
      </c>
      <c r="V117" s="337" t="s">
        <v>878</v>
      </c>
      <c r="W117" s="337" t="s">
        <v>898</v>
      </c>
      <c r="X117" s="337" t="s">
        <v>772</v>
      </c>
      <c r="Y117" s="337" t="s">
        <v>772</v>
      </c>
      <c r="Z117" s="337" t="s">
        <v>879</v>
      </c>
    </row>
    <row r="118" spans="1:26">
      <c r="A118" s="328">
        <v>182139</v>
      </c>
      <c r="B118" s="328">
        <v>2100</v>
      </c>
      <c r="C118" s="334">
        <v>320045</v>
      </c>
      <c r="D118" s="328" t="s">
        <v>811</v>
      </c>
      <c r="E118" s="335" t="str">
        <f t="shared" si="1"/>
        <v>2100.320045.00</v>
      </c>
      <c r="F118" s="328">
        <v>2100</v>
      </c>
      <c r="G118" s="337"/>
      <c r="H118" s="336" t="s">
        <v>955</v>
      </c>
      <c r="I118" s="337" t="s">
        <v>702</v>
      </c>
      <c r="J118" s="337" t="s">
        <v>794</v>
      </c>
      <c r="K118" s="338" t="s">
        <v>873</v>
      </c>
      <c r="L118" s="337" t="s">
        <v>804</v>
      </c>
      <c r="M118" s="338" t="s">
        <v>874</v>
      </c>
      <c r="N118" s="337" t="s">
        <v>875</v>
      </c>
      <c r="O118" s="357">
        <v>22</v>
      </c>
      <c r="P118" s="332" t="s">
        <v>952</v>
      </c>
      <c r="Q118" s="337" t="s">
        <v>804</v>
      </c>
      <c r="R118" s="337" t="s">
        <v>770</v>
      </c>
      <c r="S118" s="339" t="s">
        <v>953</v>
      </c>
      <c r="T118" s="340" t="str">
        <f>VLOOKUP(S118,'[2]Sub-County'!E:F,2,FALSE)</f>
        <v>Buncombe</v>
      </c>
      <c r="U118" s="328" t="s">
        <v>876</v>
      </c>
      <c r="V118" s="337" t="s">
        <v>772</v>
      </c>
      <c r="W118" s="337" t="s">
        <v>772</v>
      </c>
      <c r="X118" s="337" t="s">
        <v>772</v>
      </c>
      <c r="Y118" s="337" t="s">
        <v>772</v>
      </c>
      <c r="Z118" s="337" t="s">
        <v>772</v>
      </c>
    </row>
    <row r="119" spans="1:26">
      <c r="A119" s="328">
        <v>182140</v>
      </c>
      <c r="B119" s="328">
        <v>2100</v>
      </c>
      <c r="C119" s="334">
        <v>320046</v>
      </c>
      <c r="D119" s="328" t="s">
        <v>806</v>
      </c>
      <c r="E119" s="335" t="str">
        <f t="shared" si="1"/>
        <v>2100.320046.15</v>
      </c>
      <c r="F119" s="328">
        <v>2100</v>
      </c>
      <c r="G119" s="337"/>
      <c r="H119" s="336" t="s">
        <v>956</v>
      </c>
      <c r="I119" s="337" t="s">
        <v>808</v>
      </c>
      <c r="J119" s="337" t="s">
        <v>794</v>
      </c>
      <c r="K119" s="338" t="s">
        <v>873</v>
      </c>
      <c r="L119" s="337" t="s">
        <v>804</v>
      </c>
      <c r="M119" s="338" t="s">
        <v>874</v>
      </c>
      <c r="N119" s="337" t="s">
        <v>875</v>
      </c>
      <c r="O119" s="357">
        <v>273</v>
      </c>
      <c r="P119" s="332" t="s">
        <v>956</v>
      </c>
      <c r="Q119" s="337" t="s">
        <v>794</v>
      </c>
      <c r="R119" s="337" t="s">
        <v>770</v>
      </c>
      <c r="S119" s="339" t="s">
        <v>953</v>
      </c>
      <c r="T119" s="340" t="str">
        <f>VLOOKUP(S119,'[2]Sub-County'!E:F,2,FALSE)</f>
        <v>Buncombe</v>
      </c>
      <c r="U119" s="328" t="s">
        <v>876</v>
      </c>
      <c r="V119" s="337" t="s">
        <v>878</v>
      </c>
      <c r="W119" s="337" t="s">
        <v>898</v>
      </c>
      <c r="X119" s="337" t="s">
        <v>772</v>
      </c>
      <c r="Y119" s="337" t="s">
        <v>772</v>
      </c>
      <c r="Z119" s="337" t="s">
        <v>879</v>
      </c>
    </row>
    <row r="120" spans="1:26">
      <c r="A120" s="328">
        <v>182141</v>
      </c>
      <c r="B120" s="328">
        <v>2100</v>
      </c>
      <c r="C120" s="334">
        <v>320047</v>
      </c>
      <c r="D120" s="328" t="s">
        <v>798</v>
      </c>
      <c r="E120" s="335" t="str">
        <f t="shared" si="1"/>
        <v>2100.320047.10</v>
      </c>
      <c r="F120" s="328">
        <v>2100</v>
      </c>
      <c r="G120" s="337"/>
      <c r="H120" s="336" t="s">
        <v>957</v>
      </c>
      <c r="I120" s="337" t="s">
        <v>799</v>
      </c>
      <c r="J120" s="337" t="s">
        <v>794</v>
      </c>
      <c r="K120" s="338" t="s">
        <v>873</v>
      </c>
      <c r="L120" s="337" t="s">
        <v>804</v>
      </c>
      <c r="M120" s="338" t="s">
        <v>874</v>
      </c>
      <c r="N120" s="337" t="s">
        <v>875</v>
      </c>
      <c r="O120" s="357">
        <v>478</v>
      </c>
      <c r="P120" s="332" t="s">
        <v>957</v>
      </c>
      <c r="Q120" s="337" t="s">
        <v>770</v>
      </c>
      <c r="R120" s="337" t="s">
        <v>770</v>
      </c>
      <c r="S120" s="339" t="s">
        <v>958</v>
      </c>
      <c r="T120" s="340" t="str">
        <f>VLOOKUP(S120,'[2]Sub-County'!E:F,2,FALSE)</f>
        <v>Moore</v>
      </c>
      <c r="U120" s="328" t="s">
        <v>876</v>
      </c>
      <c r="V120" s="337" t="s">
        <v>886</v>
      </c>
      <c r="W120" s="337" t="s">
        <v>898</v>
      </c>
      <c r="X120" s="337" t="s">
        <v>772</v>
      </c>
      <c r="Y120" s="337" t="s">
        <v>772</v>
      </c>
      <c r="Z120" s="337" t="s">
        <v>887</v>
      </c>
    </row>
    <row r="121" spans="1:26">
      <c r="A121" s="328">
        <v>182142</v>
      </c>
      <c r="B121" s="328">
        <v>2100</v>
      </c>
      <c r="C121" s="334">
        <v>320048</v>
      </c>
      <c r="D121" s="328" t="s">
        <v>798</v>
      </c>
      <c r="E121" s="335" t="str">
        <f t="shared" si="1"/>
        <v>2100.320048.10</v>
      </c>
      <c r="F121" s="328">
        <v>2100</v>
      </c>
      <c r="G121" s="337"/>
      <c r="H121" s="336" t="s">
        <v>959</v>
      </c>
      <c r="I121" s="337" t="s">
        <v>799</v>
      </c>
      <c r="J121" s="337" t="s">
        <v>794</v>
      </c>
      <c r="K121" s="338" t="s">
        <v>873</v>
      </c>
      <c r="L121" s="337" t="s">
        <v>804</v>
      </c>
      <c r="M121" s="338" t="s">
        <v>874</v>
      </c>
      <c r="N121" s="337" t="s">
        <v>875</v>
      </c>
      <c r="O121" s="357">
        <v>87</v>
      </c>
      <c r="P121" s="332" t="s">
        <v>959</v>
      </c>
      <c r="Q121" s="337" t="s">
        <v>770</v>
      </c>
      <c r="R121" s="337" t="s">
        <v>770</v>
      </c>
      <c r="S121" s="339" t="s">
        <v>930</v>
      </c>
      <c r="T121" s="340" t="str">
        <f>VLOOKUP(S121,'[2]Sub-County'!E:F,2,FALSE)</f>
        <v>Watauga</v>
      </c>
      <c r="U121" s="328" t="s">
        <v>876</v>
      </c>
      <c r="V121" s="337" t="s">
        <v>886</v>
      </c>
      <c r="W121" s="337" t="s">
        <v>898</v>
      </c>
      <c r="X121" s="337" t="s">
        <v>772</v>
      </c>
      <c r="Y121" s="337" t="s">
        <v>772</v>
      </c>
      <c r="Z121" s="337" t="s">
        <v>887</v>
      </c>
    </row>
    <row r="122" spans="1:26">
      <c r="A122" s="328">
        <v>182143</v>
      </c>
      <c r="B122" s="328">
        <v>2100</v>
      </c>
      <c r="C122" s="334">
        <v>320049</v>
      </c>
      <c r="D122" s="328" t="s">
        <v>798</v>
      </c>
      <c r="E122" s="335" t="str">
        <f t="shared" si="1"/>
        <v>2100.320049.10</v>
      </c>
      <c r="F122" s="328">
        <v>2100</v>
      </c>
      <c r="G122" s="337"/>
      <c r="H122" s="336" t="s">
        <v>960</v>
      </c>
      <c r="I122" s="337" t="s">
        <v>799</v>
      </c>
      <c r="J122" s="337" t="s">
        <v>794</v>
      </c>
      <c r="K122" s="338" t="s">
        <v>873</v>
      </c>
      <c r="L122" s="337" t="s">
        <v>804</v>
      </c>
      <c r="M122" s="338" t="s">
        <v>874</v>
      </c>
      <c r="N122" s="337" t="s">
        <v>875</v>
      </c>
      <c r="O122" s="357">
        <v>382</v>
      </c>
      <c r="P122" s="332" t="s">
        <v>960</v>
      </c>
      <c r="Q122" s="337" t="s">
        <v>770</v>
      </c>
      <c r="R122" s="337" t="s">
        <v>770</v>
      </c>
      <c r="S122" s="339" t="s">
        <v>958</v>
      </c>
      <c r="T122" s="340" t="str">
        <f>VLOOKUP(S122,'[2]Sub-County'!E:F,2,FALSE)</f>
        <v>Moore</v>
      </c>
      <c r="U122" s="328" t="s">
        <v>876</v>
      </c>
      <c r="V122" s="337" t="s">
        <v>886</v>
      </c>
      <c r="W122" s="337" t="s">
        <v>898</v>
      </c>
      <c r="X122" s="337" t="s">
        <v>772</v>
      </c>
      <c r="Y122" s="337" t="s">
        <v>772</v>
      </c>
      <c r="Z122" s="337" t="s">
        <v>887</v>
      </c>
    </row>
    <row r="123" spans="1:26">
      <c r="A123" s="328">
        <v>182144</v>
      </c>
      <c r="B123" s="328">
        <v>2100</v>
      </c>
      <c r="C123" s="334">
        <v>320050</v>
      </c>
      <c r="D123" s="328" t="s">
        <v>798</v>
      </c>
      <c r="E123" s="335" t="str">
        <f t="shared" si="1"/>
        <v>2100.320050.10</v>
      </c>
      <c r="F123" s="328">
        <v>2100</v>
      </c>
      <c r="G123" s="337"/>
      <c r="H123" s="336" t="s">
        <v>961</v>
      </c>
      <c r="I123" s="337" t="s">
        <v>799</v>
      </c>
      <c r="J123" s="337" t="s">
        <v>794</v>
      </c>
      <c r="K123" s="338" t="s">
        <v>873</v>
      </c>
      <c r="L123" s="337" t="s">
        <v>804</v>
      </c>
      <c r="M123" s="338" t="s">
        <v>874</v>
      </c>
      <c r="N123" s="337" t="s">
        <v>875</v>
      </c>
      <c r="O123" s="357">
        <v>267</v>
      </c>
      <c r="P123" s="332" t="s">
        <v>961</v>
      </c>
      <c r="Q123" s="337" t="s">
        <v>770</v>
      </c>
      <c r="R123" s="337" t="s">
        <v>770</v>
      </c>
      <c r="S123" s="339" t="s">
        <v>930</v>
      </c>
      <c r="T123" s="340" t="str">
        <f>VLOOKUP(S123,'[2]Sub-County'!E:F,2,FALSE)</f>
        <v>Watauga</v>
      </c>
      <c r="U123" s="328" t="s">
        <v>876</v>
      </c>
      <c r="V123" s="337" t="s">
        <v>886</v>
      </c>
      <c r="W123" s="337" t="s">
        <v>898</v>
      </c>
      <c r="X123" s="337" t="s">
        <v>772</v>
      </c>
      <c r="Y123" s="337" t="s">
        <v>772</v>
      </c>
      <c r="Z123" s="337" t="s">
        <v>887</v>
      </c>
    </row>
    <row r="124" spans="1:26">
      <c r="A124" s="328">
        <v>182145</v>
      </c>
      <c r="B124" s="328">
        <v>2100</v>
      </c>
      <c r="C124" s="334">
        <v>320051</v>
      </c>
      <c r="D124" s="328" t="s">
        <v>798</v>
      </c>
      <c r="E124" s="335" t="str">
        <f t="shared" si="1"/>
        <v>2100.320051.10</v>
      </c>
      <c r="F124" s="328">
        <v>2100</v>
      </c>
      <c r="G124" s="337"/>
      <c r="H124" s="336" t="s">
        <v>962</v>
      </c>
      <c r="I124" s="337" t="s">
        <v>799</v>
      </c>
      <c r="J124" s="337" t="s">
        <v>794</v>
      </c>
      <c r="K124" s="338" t="s">
        <v>873</v>
      </c>
      <c r="L124" s="337" t="s">
        <v>804</v>
      </c>
      <c r="M124" s="338" t="s">
        <v>874</v>
      </c>
      <c r="N124" s="337" t="s">
        <v>875</v>
      </c>
      <c r="O124" s="357">
        <v>92</v>
      </c>
      <c r="P124" s="332" t="s">
        <v>962</v>
      </c>
      <c r="Q124" s="337" t="s">
        <v>770</v>
      </c>
      <c r="R124" s="337" t="s">
        <v>770</v>
      </c>
      <c r="S124" s="339" t="s">
        <v>930</v>
      </c>
      <c r="T124" s="340" t="str">
        <f>VLOOKUP(S124,'[2]Sub-County'!E:F,2,FALSE)</f>
        <v>Watauga</v>
      </c>
      <c r="U124" s="328" t="s">
        <v>876</v>
      </c>
      <c r="V124" s="337" t="s">
        <v>886</v>
      </c>
      <c r="W124" s="337" t="s">
        <v>898</v>
      </c>
      <c r="X124" s="337" t="s">
        <v>772</v>
      </c>
      <c r="Y124" s="337" t="s">
        <v>772</v>
      </c>
      <c r="Z124" s="337" t="s">
        <v>887</v>
      </c>
    </row>
    <row r="125" spans="1:26">
      <c r="A125" s="328">
        <v>182146</v>
      </c>
      <c r="B125" s="328">
        <v>2100</v>
      </c>
      <c r="C125" s="334">
        <v>320052</v>
      </c>
      <c r="D125" s="328" t="s">
        <v>798</v>
      </c>
      <c r="E125" s="335" t="str">
        <f t="shared" si="1"/>
        <v>2100.320052.10</v>
      </c>
      <c r="F125" s="328">
        <v>2100</v>
      </c>
      <c r="G125" s="337"/>
      <c r="H125" s="336" t="s">
        <v>963</v>
      </c>
      <c r="I125" s="337" t="s">
        <v>799</v>
      </c>
      <c r="J125" s="337" t="s">
        <v>794</v>
      </c>
      <c r="K125" s="338" t="s">
        <v>873</v>
      </c>
      <c r="L125" s="337" t="s">
        <v>804</v>
      </c>
      <c r="M125" s="338" t="s">
        <v>874</v>
      </c>
      <c r="N125" s="337" t="s">
        <v>875</v>
      </c>
      <c r="O125" s="357">
        <v>387</v>
      </c>
      <c r="P125" s="332" t="s">
        <v>963</v>
      </c>
      <c r="Q125" s="337" t="s">
        <v>770</v>
      </c>
      <c r="R125" s="337" t="s">
        <v>770</v>
      </c>
      <c r="S125" s="339" t="s">
        <v>930</v>
      </c>
      <c r="T125" s="340" t="str">
        <f>VLOOKUP(S125,'[2]Sub-County'!E:F,2,FALSE)</f>
        <v>Watauga</v>
      </c>
      <c r="U125" s="328" t="s">
        <v>876</v>
      </c>
      <c r="V125" s="337" t="s">
        <v>886</v>
      </c>
      <c r="W125" s="337" t="s">
        <v>898</v>
      </c>
      <c r="X125" s="337" t="s">
        <v>772</v>
      </c>
      <c r="Y125" s="337" t="s">
        <v>772</v>
      </c>
      <c r="Z125" s="337" t="s">
        <v>887</v>
      </c>
    </row>
    <row r="126" spans="1:26">
      <c r="A126" s="328">
        <v>182147</v>
      </c>
      <c r="B126" s="328">
        <v>2100</v>
      </c>
      <c r="C126" s="334">
        <v>320053</v>
      </c>
      <c r="D126" s="328" t="s">
        <v>798</v>
      </c>
      <c r="E126" s="335" t="str">
        <f t="shared" si="1"/>
        <v>2100.320053.10</v>
      </c>
      <c r="F126" s="328">
        <v>2100</v>
      </c>
      <c r="G126" s="337"/>
      <c r="H126" s="336" t="s">
        <v>964</v>
      </c>
      <c r="I126" s="337" t="s">
        <v>799</v>
      </c>
      <c r="J126" s="337" t="s">
        <v>794</v>
      </c>
      <c r="K126" s="338" t="s">
        <v>873</v>
      </c>
      <c r="L126" s="337" t="s">
        <v>804</v>
      </c>
      <c r="M126" s="338" t="s">
        <v>874</v>
      </c>
      <c r="N126" s="337" t="s">
        <v>875</v>
      </c>
      <c r="O126" s="357">
        <v>275</v>
      </c>
      <c r="P126" s="332" t="s">
        <v>964</v>
      </c>
      <c r="Q126" s="337" t="s">
        <v>770</v>
      </c>
      <c r="R126" s="337" t="s">
        <v>770</v>
      </c>
      <c r="S126" s="339" t="s">
        <v>705</v>
      </c>
      <c r="T126" s="340" t="str">
        <f>VLOOKUP(S126,'[2]Sub-County'!E:F,2,FALSE)</f>
        <v>Yancey</v>
      </c>
      <c r="U126" s="328" t="s">
        <v>876</v>
      </c>
      <c r="V126" s="337" t="s">
        <v>886</v>
      </c>
      <c r="W126" s="337" t="s">
        <v>898</v>
      </c>
      <c r="X126" s="337" t="s">
        <v>772</v>
      </c>
      <c r="Y126" s="337" t="s">
        <v>772</v>
      </c>
      <c r="Z126" s="337" t="s">
        <v>887</v>
      </c>
    </row>
    <row r="127" spans="1:26">
      <c r="A127" s="328">
        <v>182148</v>
      </c>
      <c r="B127" s="328">
        <v>2100</v>
      </c>
      <c r="C127" s="334">
        <v>320054</v>
      </c>
      <c r="D127" s="328" t="s">
        <v>798</v>
      </c>
      <c r="E127" s="335" t="str">
        <f t="shared" si="1"/>
        <v>2100.320054.10</v>
      </c>
      <c r="F127" s="328">
        <v>2100</v>
      </c>
      <c r="G127" s="337"/>
      <c r="H127" s="336" t="s">
        <v>965</v>
      </c>
      <c r="I127" s="337" t="s">
        <v>799</v>
      </c>
      <c r="J127" s="337" t="s">
        <v>794</v>
      </c>
      <c r="K127" s="338" t="s">
        <v>873</v>
      </c>
      <c r="L127" s="337" t="s">
        <v>804</v>
      </c>
      <c r="M127" s="338" t="s">
        <v>874</v>
      </c>
      <c r="N127" s="337" t="s">
        <v>875</v>
      </c>
      <c r="O127" s="357">
        <v>16</v>
      </c>
      <c r="P127" s="332" t="s">
        <v>966</v>
      </c>
      <c r="Q127" s="337" t="s">
        <v>770</v>
      </c>
      <c r="R127" s="337" t="s">
        <v>770</v>
      </c>
      <c r="S127" s="339" t="s">
        <v>967</v>
      </c>
      <c r="T127" s="340" t="str">
        <f>VLOOKUP(S127,'[2]Sub-County'!E:F,2,FALSE)</f>
        <v>Cherokee</v>
      </c>
      <c r="U127" s="328" t="s">
        <v>876</v>
      </c>
      <c r="V127" s="337" t="s">
        <v>886</v>
      </c>
      <c r="W127" s="337" t="s">
        <v>898</v>
      </c>
      <c r="X127" s="337" t="s">
        <v>772</v>
      </c>
      <c r="Y127" s="337" t="s">
        <v>772</v>
      </c>
      <c r="Z127" s="337" t="s">
        <v>887</v>
      </c>
    </row>
    <row r="128" spans="1:26">
      <c r="A128" s="328">
        <v>182149</v>
      </c>
      <c r="B128" s="328">
        <v>2100</v>
      </c>
      <c r="C128" s="334">
        <v>320055</v>
      </c>
      <c r="D128" s="328" t="s">
        <v>806</v>
      </c>
      <c r="E128" s="335" t="str">
        <f t="shared" si="1"/>
        <v>2100.320055.15</v>
      </c>
      <c r="F128" s="328">
        <v>2100</v>
      </c>
      <c r="G128" s="337"/>
      <c r="H128" s="336" t="s">
        <v>968</v>
      </c>
      <c r="I128" s="337" t="s">
        <v>808</v>
      </c>
      <c r="J128" s="337" t="s">
        <v>794</v>
      </c>
      <c r="K128" s="338" t="s">
        <v>873</v>
      </c>
      <c r="L128" s="337" t="s">
        <v>804</v>
      </c>
      <c r="M128" s="338" t="s">
        <v>874</v>
      </c>
      <c r="N128" s="337" t="s">
        <v>875</v>
      </c>
      <c r="O128" s="357">
        <v>16</v>
      </c>
      <c r="P128" s="332" t="s">
        <v>966</v>
      </c>
      <c r="Q128" s="337" t="s">
        <v>794</v>
      </c>
      <c r="R128" s="337" t="s">
        <v>770</v>
      </c>
      <c r="S128" s="339" t="s">
        <v>967</v>
      </c>
      <c r="T128" s="340" t="str">
        <f>VLOOKUP(S128,'[2]Sub-County'!E:F,2,FALSE)</f>
        <v>Cherokee</v>
      </c>
      <c r="U128" s="328" t="s">
        <v>876</v>
      </c>
      <c r="V128" s="337" t="s">
        <v>878</v>
      </c>
      <c r="W128" s="337" t="s">
        <v>898</v>
      </c>
      <c r="X128" s="337" t="s">
        <v>772</v>
      </c>
      <c r="Y128" s="337" t="s">
        <v>772</v>
      </c>
      <c r="Z128" s="337" t="s">
        <v>879</v>
      </c>
    </row>
    <row r="129" spans="1:26">
      <c r="A129" s="328">
        <v>182150</v>
      </c>
      <c r="B129" s="328">
        <v>2100</v>
      </c>
      <c r="C129" s="334">
        <v>320056</v>
      </c>
      <c r="D129" s="328" t="s">
        <v>811</v>
      </c>
      <c r="E129" s="335" t="str">
        <f t="shared" si="1"/>
        <v>2100.320056.00</v>
      </c>
      <c r="F129" s="328">
        <v>2100</v>
      </c>
      <c r="G129" s="337"/>
      <c r="H129" s="336" t="s">
        <v>969</v>
      </c>
      <c r="I129" s="337" t="s">
        <v>702</v>
      </c>
      <c r="J129" s="337" t="s">
        <v>794</v>
      </c>
      <c r="K129" s="338" t="s">
        <v>873</v>
      </c>
      <c r="L129" s="337" t="s">
        <v>804</v>
      </c>
      <c r="M129" s="338" t="s">
        <v>874</v>
      </c>
      <c r="N129" s="337" t="s">
        <v>875</v>
      </c>
      <c r="O129" s="357">
        <v>16</v>
      </c>
      <c r="P129" s="332" t="s">
        <v>966</v>
      </c>
      <c r="Q129" s="337" t="s">
        <v>804</v>
      </c>
      <c r="R129" s="337" t="s">
        <v>770</v>
      </c>
      <c r="S129" s="339" t="s">
        <v>967</v>
      </c>
      <c r="T129" s="340" t="str">
        <f>VLOOKUP(S129,'[2]Sub-County'!E:F,2,FALSE)</f>
        <v>Cherokee</v>
      </c>
      <c r="U129" s="328" t="s">
        <v>876</v>
      </c>
      <c r="V129" s="337" t="s">
        <v>772</v>
      </c>
      <c r="W129" s="337" t="s">
        <v>772</v>
      </c>
      <c r="X129" s="337" t="s">
        <v>772</v>
      </c>
      <c r="Y129" s="337" t="s">
        <v>772</v>
      </c>
      <c r="Z129" s="337" t="s">
        <v>772</v>
      </c>
    </row>
    <row r="130" spans="1:26">
      <c r="A130" s="328">
        <v>182151</v>
      </c>
      <c r="B130" s="328">
        <v>2100</v>
      </c>
      <c r="C130" s="334">
        <v>320057</v>
      </c>
      <c r="D130" s="328" t="s">
        <v>798</v>
      </c>
      <c r="E130" s="335" t="str">
        <f t="shared" si="1"/>
        <v>2100.320057.10</v>
      </c>
      <c r="F130" s="328">
        <v>2100</v>
      </c>
      <c r="G130" s="337"/>
      <c r="H130" s="336" t="s">
        <v>970</v>
      </c>
      <c r="I130" s="337" t="s">
        <v>799</v>
      </c>
      <c r="J130" s="337" t="s">
        <v>794</v>
      </c>
      <c r="K130" s="338" t="s">
        <v>873</v>
      </c>
      <c r="L130" s="337" t="s">
        <v>804</v>
      </c>
      <c r="M130" s="338" t="s">
        <v>874</v>
      </c>
      <c r="N130" s="337" t="s">
        <v>875</v>
      </c>
      <c r="O130" s="357">
        <v>123</v>
      </c>
      <c r="P130" s="332" t="s">
        <v>970</v>
      </c>
      <c r="Q130" s="337" t="s">
        <v>770</v>
      </c>
      <c r="R130" s="337" t="s">
        <v>770</v>
      </c>
      <c r="S130" s="339" t="s">
        <v>910</v>
      </c>
      <c r="T130" s="340" t="str">
        <f>VLOOKUP(S130,'[2]Sub-County'!E:F,2,FALSE)</f>
        <v>Gaston</v>
      </c>
      <c r="U130" s="328" t="s">
        <v>876</v>
      </c>
      <c r="V130" s="337" t="s">
        <v>886</v>
      </c>
      <c r="W130" s="337" t="s">
        <v>898</v>
      </c>
      <c r="X130" s="337" t="s">
        <v>772</v>
      </c>
      <c r="Y130" s="337" t="s">
        <v>772</v>
      </c>
      <c r="Z130" s="337" t="s">
        <v>887</v>
      </c>
    </row>
    <row r="131" spans="1:26">
      <c r="A131" s="328">
        <v>182152</v>
      </c>
      <c r="B131" s="328">
        <v>2100</v>
      </c>
      <c r="C131" s="334">
        <v>320058</v>
      </c>
      <c r="D131" s="328" t="s">
        <v>798</v>
      </c>
      <c r="E131" s="335" t="str">
        <f t="shared" si="1"/>
        <v>2100.320058.10</v>
      </c>
      <c r="F131" s="328">
        <v>2100</v>
      </c>
      <c r="G131" s="337"/>
      <c r="H131" s="336" t="s">
        <v>971</v>
      </c>
      <c r="I131" s="337" t="s">
        <v>799</v>
      </c>
      <c r="J131" s="337" t="s">
        <v>794</v>
      </c>
      <c r="K131" s="338" t="s">
        <v>873</v>
      </c>
      <c r="L131" s="337" t="s">
        <v>804</v>
      </c>
      <c r="M131" s="338" t="s">
        <v>874</v>
      </c>
      <c r="N131" s="337" t="s">
        <v>875</v>
      </c>
      <c r="O131" s="357">
        <v>47</v>
      </c>
      <c r="P131" s="332" t="s">
        <v>971</v>
      </c>
      <c r="Q131" s="337" t="s">
        <v>770</v>
      </c>
      <c r="R131" s="337" t="s">
        <v>770</v>
      </c>
      <c r="S131" s="339" t="s">
        <v>972</v>
      </c>
      <c r="T131" s="340" t="str">
        <f>VLOOKUP(S131,'[2]Sub-County'!E:F,2,FALSE)</f>
        <v>Montgomery</v>
      </c>
      <c r="U131" s="328" t="s">
        <v>876</v>
      </c>
      <c r="V131" s="337" t="s">
        <v>886</v>
      </c>
      <c r="W131" s="337" t="s">
        <v>898</v>
      </c>
      <c r="X131" s="337" t="s">
        <v>772</v>
      </c>
      <c r="Y131" s="337" t="s">
        <v>772</v>
      </c>
      <c r="Z131" s="337" t="s">
        <v>887</v>
      </c>
    </row>
    <row r="132" spans="1:26">
      <c r="A132" s="328">
        <v>182153</v>
      </c>
      <c r="B132" s="328">
        <v>2100</v>
      </c>
      <c r="C132" s="334">
        <v>320059</v>
      </c>
      <c r="D132" s="328" t="s">
        <v>798</v>
      </c>
      <c r="E132" s="335" t="str">
        <f t="shared" si="1"/>
        <v>2100.320059.10</v>
      </c>
      <c r="F132" s="328">
        <v>2100</v>
      </c>
      <c r="G132" s="337"/>
      <c r="H132" s="336" t="s">
        <v>973</v>
      </c>
      <c r="I132" s="337" t="s">
        <v>799</v>
      </c>
      <c r="J132" s="337" t="s">
        <v>794</v>
      </c>
      <c r="K132" s="338" t="s">
        <v>873</v>
      </c>
      <c r="L132" s="337" t="s">
        <v>804</v>
      </c>
      <c r="M132" s="338" t="s">
        <v>874</v>
      </c>
      <c r="N132" s="337" t="s">
        <v>875</v>
      </c>
      <c r="O132" s="357">
        <v>505</v>
      </c>
      <c r="P132" s="332" t="s">
        <v>973</v>
      </c>
      <c r="Q132" s="337" t="s">
        <v>770</v>
      </c>
      <c r="R132" s="337" t="s">
        <v>770</v>
      </c>
      <c r="S132" s="339" t="s">
        <v>972</v>
      </c>
      <c r="T132" s="340" t="str">
        <f>VLOOKUP(S132,'[2]Sub-County'!E:F,2,FALSE)</f>
        <v>Montgomery</v>
      </c>
      <c r="U132" s="328" t="s">
        <v>876</v>
      </c>
      <c r="V132" s="337" t="s">
        <v>886</v>
      </c>
      <c r="W132" s="337" t="s">
        <v>898</v>
      </c>
      <c r="X132" s="337" t="s">
        <v>772</v>
      </c>
      <c r="Y132" s="337" t="s">
        <v>772</v>
      </c>
      <c r="Z132" s="337" t="s">
        <v>887</v>
      </c>
    </row>
    <row r="133" spans="1:26">
      <c r="A133" s="328">
        <v>182154</v>
      </c>
      <c r="B133" s="328">
        <v>2100</v>
      </c>
      <c r="C133" s="334">
        <v>320060</v>
      </c>
      <c r="D133" s="328" t="s">
        <v>798</v>
      </c>
      <c r="E133" s="335" t="str">
        <f t="shared" ref="E133:E196" si="2">B133&amp;"."&amp;C133&amp;"."&amp;D133</f>
        <v>2100.320060.10</v>
      </c>
      <c r="F133" s="328">
        <v>2100</v>
      </c>
      <c r="G133" s="337"/>
      <c r="H133" s="336" t="s">
        <v>974</v>
      </c>
      <c r="I133" s="337" t="s">
        <v>799</v>
      </c>
      <c r="J133" s="337" t="s">
        <v>794</v>
      </c>
      <c r="K133" s="338" t="s">
        <v>873</v>
      </c>
      <c r="L133" s="337" t="s">
        <v>804</v>
      </c>
      <c r="M133" s="338" t="s">
        <v>874</v>
      </c>
      <c r="N133" s="337" t="s">
        <v>875</v>
      </c>
      <c r="O133" s="357">
        <v>211</v>
      </c>
      <c r="P133" s="332" t="s">
        <v>975</v>
      </c>
      <c r="Q133" s="337" t="s">
        <v>770</v>
      </c>
      <c r="R133" s="337" t="s">
        <v>770</v>
      </c>
      <c r="S133" s="339" t="s">
        <v>910</v>
      </c>
      <c r="T133" s="340" t="str">
        <f>VLOOKUP(S133,'[2]Sub-County'!E:F,2,FALSE)</f>
        <v>Gaston</v>
      </c>
      <c r="U133" s="328" t="s">
        <v>876</v>
      </c>
      <c r="V133" s="337" t="s">
        <v>886</v>
      </c>
      <c r="W133" s="337" t="s">
        <v>898</v>
      </c>
      <c r="X133" s="337" t="s">
        <v>772</v>
      </c>
      <c r="Y133" s="337" t="s">
        <v>772</v>
      </c>
      <c r="Z133" s="337" t="s">
        <v>887</v>
      </c>
    </row>
    <row r="134" spans="1:26">
      <c r="A134" s="328">
        <v>182155</v>
      </c>
      <c r="B134" s="328">
        <v>2100</v>
      </c>
      <c r="C134" s="334">
        <v>320061</v>
      </c>
      <c r="D134" s="328" t="s">
        <v>806</v>
      </c>
      <c r="E134" s="335" t="str">
        <f t="shared" si="2"/>
        <v>2100.320061.15</v>
      </c>
      <c r="F134" s="328">
        <v>2100</v>
      </c>
      <c r="G134" s="337"/>
      <c r="H134" s="336" t="s">
        <v>976</v>
      </c>
      <c r="I134" s="337" t="s">
        <v>808</v>
      </c>
      <c r="J134" s="337" t="s">
        <v>794</v>
      </c>
      <c r="K134" s="338" t="s">
        <v>873</v>
      </c>
      <c r="L134" s="337" t="s">
        <v>804</v>
      </c>
      <c r="M134" s="338" t="s">
        <v>874</v>
      </c>
      <c r="N134" s="337" t="s">
        <v>875</v>
      </c>
      <c r="O134" s="357">
        <v>211</v>
      </c>
      <c r="P134" s="332" t="s">
        <v>975</v>
      </c>
      <c r="Q134" s="337" t="s">
        <v>794</v>
      </c>
      <c r="R134" s="337" t="s">
        <v>770</v>
      </c>
      <c r="S134" s="339" t="s">
        <v>910</v>
      </c>
      <c r="T134" s="340" t="str">
        <f>VLOOKUP(S134,'[2]Sub-County'!E:F,2,FALSE)</f>
        <v>Gaston</v>
      </c>
      <c r="U134" s="328" t="s">
        <v>876</v>
      </c>
      <c r="V134" s="337" t="s">
        <v>878</v>
      </c>
      <c r="W134" s="337" t="s">
        <v>898</v>
      </c>
      <c r="X134" s="337" t="s">
        <v>772</v>
      </c>
      <c r="Y134" s="337" t="s">
        <v>772</v>
      </c>
      <c r="Z134" s="337" t="s">
        <v>879</v>
      </c>
    </row>
    <row r="135" spans="1:26">
      <c r="A135" s="328">
        <v>182156</v>
      </c>
      <c r="B135" s="328">
        <v>2100</v>
      </c>
      <c r="C135" s="334">
        <v>320062</v>
      </c>
      <c r="D135" s="328" t="s">
        <v>811</v>
      </c>
      <c r="E135" s="335" t="str">
        <f t="shared" si="2"/>
        <v>2100.320062.00</v>
      </c>
      <c r="F135" s="328">
        <v>2100</v>
      </c>
      <c r="G135" s="337"/>
      <c r="H135" s="336" t="s">
        <v>977</v>
      </c>
      <c r="I135" s="337" t="s">
        <v>702</v>
      </c>
      <c r="J135" s="337" t="s">
        <v>794</v>
      </c>
      <c r="K135" s="338" t="s">
        <v>873</v>
      </c>
      <c r="L135" s="337" t="s">
        <v>804</v>
      </c>
      <c r="M135" s="338" t="s">
        <v>874</v>
      </c>
      <c r="N135" s="337" t="s">
        <v>875</v>
      </c>
      <c r="O135" s="357">
        <v>211</v>
      </c>
      <c r="P135" s="332" t="s">
        <v>975</v>
      </c>
      <c r="Q135" s="337" t="s">
        <v>804</v>
      </c>
      <c r="R135" s="337" t="s">
        <v>770</v>
      </c>
      <c r="S135" s="339" t="s">
        <v>910</v>
      </c>
      <c r="T135" s="340" t="str">
        <f>VLOOKUP(S135,'[2]Sub-County'!E:F,2,FALSE)</f>
        <v>Gaston</v>
      </c>
      <c r="U135" s="328" t="s">
        <v>876</v>
      </c>
      <c r="V135" s="337" t="s">
        <v>772</v>
      </c>
      <c r="W135" s="337" t="s">
        <v>772</v>
      </c>
      <c r="X135" s="337" t="s">
        <v>772</v>
      </c>
      <c r="Y135" s="337" t="s">
        <v>772</v>
      </c>
      <c r="Z135" s="337" t="s">
        <v>772</v>
      </c>
    </row>
    <row r="136" spans="1:26">
      <c r="A136" s="328">
        <v>182157</v>
      </c>
      <c r="B136" s="328">
        <v>2100</v>
      </c>
      <c r="C136" s="334">
        <v>320063</v>
      </c>
      <c r="D136" s="328" t="s">
        <v>798</v>
      </c>
      <c r="E136" s="335" t="str">
        <f t="shared" si="2"/>
        <v>2100.320063.10</v>
      </c>
      <c r="F136" s="328">
        <v>2100</v>
      </c>
      <c r="G136" s="337"/>
      <c r="H136" s="336" t="s">
        <v>978</v>
      </c>
      <c r="I136" s="337" t="s">
        <v>799</v>
      </c>
      <c r="J136" s="337" t="s">
        <v>794</v>
      </c>
      <c r="K136" s="338" t="s">
        <v>873</v>
      </c>
      <c r="L136" s="337" t="s">
        <v>804</v>
      </c>
      <c r="M136" s="338" t="s">
        <v>874</v>
      </c>
      <c r="N136" s="337" t="s">
        <v>875</v>
      </c>
      <c r="O136" s="357">
        <v>339</v>
      </c>
      <c r="P136" s="332" t="s">
        <v>978</v>
      </c>
      <c r="Q136" s="337" t="s">
        <v>770</v>
      </c>
      <c r="R136" s="337" t="s">
        <v>770</v>
      </c>
      <c r="S136" s="339" t="s">
        <v>979</v>
      </c>
      <c r="T136" s="340" t="str">
        <f>VLOOKUP(S136,'[2]Sub-County'!E:F,2,FALSE)</f>
        <v>Lee</v>
      </c>
      <c r="U136" s="328" t="s">
        <v>876</v>
      </c>
      <c r="V136" s="337" t="s">
        <v>886</v>
      </c>
      <c r="W136" s="337" t="s">
        <v>898</v>
      </c>
      <c r="X136" s="337" t="s">
        <v>772</v>
      </c>
      <c r="Y136" s="337" t="s">
        <v>772</v>
      </c>
      <c r="Z136" s="337" t="s">
        <v>887</v>
      </c>
    </row>
    <row r="137" spans="1:26">
      <c r="A137" s="328">
        <v>182158</v>
      </c>
      <c r="B137" s="328">
        <v>2100</v>
      </c>
      <c r="C137" s="334">
        <v>320064</v>
      </c>
      <c r="D137" s="328" t="s">
        <v>798</v>
      </c>
      <c r="E137" s="335" t="str">
        <f t="shared" si="2"/>
        <v>2100.320064.10</v>
      </c>
      <c r="F137" s="328">
        <v>2100</v>
      </c>
      <c r="G137" s="337"/>
      <c r="H137" s="336" t="s">
        <v>980</v>
      </c>
      <c r="I137" s="337" t="s">
        <v>799</v>
      </c>
      <c r="J137" s="337" t="s">
        <v>794</v>
      </c>
      <c r="K137" s="338" t="s">
        <v>873</v>
      </c>
      <c r="L137" s="337" t="s">
        <v>804</v>
      </c>
      <c r="M137" s="338" t="s">
        <v>874</v>
      </c>
      <c r="N137" s="337" t="s">
        <v>875</v>
      </c>
      <c r="O137" s="357">
        <v>18</v>
      </c>
      <c r="P137" s="332" t="s">
        <v>980</v>
      </c>
      <c r="Q137" s="337" t="s">
        <v>770</v>
      </c>
      <c r="R137" s="337" t="s">
        <v>770</v>
      </c>
      <c r="S137" s="339" t="s">
        <v>910</v>
      </c>
      <c r="T137" s="340" t="str">
        <f>VLOOKUP(S137,'[2]Sub-County'!E:F,2,FALSE)</f>
        <v>Gaston</v>
      </c>
      <c r="U137" s="328" t="s">
        <v>876</v>
      </c>
      <c r="V137" s="337" t="s">
        <v>886</v>
      </c>
      <c r="W137" s="337" t="s">
        <v>898</v>
      </c>
      <c r="X137" s="337" t="s">
        <v>772</v>
      </c>
      <c r="Y137" s="337" t="s">
        <v>772</v>
      </c>
      <c r="Z137" s="337" t="s">
        <v>887</v>
      </c>
    </row>
    <row r="138" spans="1:26">
      <c r="A138" s="328">
        <v>182159</v>
      </c>
      <c r="B138" s="328">
        <v>2100</v>
      </c>
      <c r="C138" s="334">
        <v>320065</v>
      </c>
      <c r="D138" s="328" t="s">
        <v>798</v>
      </c>
      <c r="E138" s="335" t="str">
        <f t="shared" si="2"/>
        <v>2100.320065.10</v>
      </c>
      <c r="F138" s="328">
        <v>2100</v>
      </c>
      <c r="G138" s="337"/>
      <c r="H138" s="336" t="s">
        <v>981</v>
      </c>
      <c r="I138" s="337" t="s">
        <v>799</v>
      </c>
      <c r="J138" s="337" t="s">
        <v>794</v>
      </c>
      <c r="K138" s="338" t="s">
        <v>873</v>
      </c>
      <c r="L138" s="337" t="s">
        <v>804</v>
      </c>
      <c r="M138" s="338" t="s">
        <v>874</v>
      </c>
      <c r="N138" s="337" t="s">
        <v>875</v>
      </c>
      <c r="O138" s="357">
        <v>69</v>
      </c>
      <c r="P138" s="332" t="s">
        <v>982</v>
      </c>
      <c r="Q138" s="337" t="s">
        <v>770</v>
      </c>
      <c r="R138" s="337" t="s">
        <v>770</v>
      </c>
      <c r="S138" s="339" t="s">
        <v>910</v>
      </c>
      <c r="T138" s="340" t="str">
        <f>VLOOKUP(S138,'[2]Sub-County'!E:F,2,FALSE)</f>
        <v>Gaston</v>
      </c>
      <c r="U138" s="328" t="s">
        <v>876</v>
      </c>
      <c r="V138" s="337" t="s">
        <v>886</v>
      </c>
      <c r="W138" s="337" t="s">
        <v>898</v>
      </c>
      <c r="X138" s="337" t="s">
        <v>772</v>
      </c>
      <c r="Y138" s="337" t="s">
        <v>772</v>
      </c>
      <c r="Z138" s="337" t="s">
        <v>887</v>
      </c>
    </row>
    <row r="139" spans="1:26">
      <c r="A139" s="328">
        <v>182160</v>
      </c>
      <c r="B139" s="328">
        <v>2100</v>
      </c>
      <c r="C139" s="334">
        <v>320066</v>
      </c>
      <c r="D139" s="328" t="s">
        <v>806</v>
      </c>
      <c r="E139" s="335" t="str">
        <f t="shared" si="2"/>
        <v>2100.320066.15</v>
      </c>
      <c r="F139" s="328">
        <v>2100</v>
      </c>
      <c r="G139" s="337"/>
      <c r="H139" s="336" t="s">
        <v>983</v>
      </c>
      <c r="I139" s="337" t="s">
        <v>808</v>
      </c>
      <c r="J139" s="337" t="s">
        <v>794</v>
      </c>
      <c r="K139" s="338" t="s">
        <v>873</v>
      </c>
      <c r="L139" s="337" t="s">
        <v>804</v>
      </c>
      <c r="M139" s="338" t="s">
        <v>874</v>
      </c>
      <c r="N139" s="337" t="s">
        <v>875</v>
      </c>
      <c r="O139" s="357">
        <v>69</v>
      </c>
      <c r="P139" s="332" t="s">
        <v>982</v>
      </c>
      <c r="Q139" s="337" t="s">
        <v>794</v>
      </c>
      <c r="R139" s="337" t="s">
        <v>770</v>
      </c>
      <c r="S139" s="339" t="s">
        <v>910</v>
      </c>
      <c r="T139" s="340" t="str">
        <f>VLOOKUP(S139,'[2]Sub-County'!E:F,2,FALSE)</f>
        <v>Gaston</v>
      </c>
      <c r="U139" s="328" t="s">
        <v>876</v>
      </c>
      <c r="V139" s="337" t="s">
        <v>878</v>
      </c>
      <c r="W139" s="337" t="s">
        <v>898</v>
      </c>
      <c r="X139" s="337" t="s">
        <v>772</v>
      </c>
      <c r="Y139" s="337" t="s">
        <v>772</v>
      </c>
      <c r="Z139" s="337" t="s">
        <v>879</v>
      </c>
    </row>
    <row r="140" spans="1:26">
      <c r="A140" s="328">
        <v>182161</v>
      </c>
      <c r="B140" s="328">
        <v>2100</v>
      </c>
      <c r="C140" s="334">
        <v>320067</v>
      </c>
      <c r="D140" s="328" t="s">
        <v>811</v>
      </c>
      <c r="E140" s="335" t="str">
        <f t="shared" si="2"/>
        <v>2100.320067.00</v>
      </c>
      <c r="F140" s="328">
        <v>2100</v>
      </c>
      <c r="G140" s="337"/>
      <c r="H140" s="336" t="s">
        <v>984</v>
      </c>
      <c r="I140" s="337" t="s">
        <v>702</v>
      </c>
      <c r="J140" s="337" t="s">
        <v>794</v>
      </c>
      <c r="K140" s="338" t="s">
        <v>873</v>
      </c>
      <c r="L140" s="337" t="s">
        <v>804</v>
      </c>
      <c r="M140" s="338" t="s">
        <v>874</v>
      </c>
      <c r="N140" s="337" t="s">
        <v>875</v>
      </c>
      <c r="O140" s="357">
        <v>69</v>
      </c>
      <c r="P140" s="332" t="s">
        <v>982</v>
      </c>
      <c r="Q140" s="337" t="s">
        <v>804</v>
      </c>
      <c r="R140" s="337" t="s">
        <v>770</v>
      </c>
      <c r="S140" s="339" t="s">
        <v>910</v>
      </c>
      <c r="T140" s="340" t="str">
        <f>VLOOKUP(S140,'[2]Sub-County'!E:F,2,FALSE)</f>
        <v>Gaston</v>
      </c>
      <c r="U140" s="328" t="s">
        <v>876</v>
      </c>
      <c r="V140" s="337" t="s">
        <v>772</v>
      </c>
      <c r="W140" s="337" t="s">
        <v>772</v>
      </c>
      <c r="X140" s="337" t="s">
        <v>772</v>
      </c>
      <c r="Y140" s="337" t="s">
        <v>772</v>
      </c>
      <c r="Z140" s="337" t="s">
        <v>772</v>
      </c>
    </row>
    <row r="141" spans="1:26">
      <c r="A141" s="328">
        <v>182162</v>
      </c>
      <c r="B141" s="328">
        <v>2100</v>
      </c>
      <c r="C141" s="334">
        <v>320068</v>
      </c>
      <c r="D141" s="328" t="s">
        <v>798</v>
      </c>
      <c r="E141" s="335" t="str">
        <f t="shared" si="2"/>
        <v>2100.320068.10</v>
      </c>
      <c r="F141" s="328">
        <v>2100</v>
      </c>
      <c r="G141" s="337"/>
      <c r="H141" s="336" t="s">
        <v>985</v>
      </c>
      <c r="I141" s="337" t="s">
        <v>799</v>
      </c>
      <c r="J141" s="337" t="s">
        <v>794</v>
      </c>
      <c r="K141" s="338" t="s">
        <v>873</v>
      </c>
      <c r="L141" s="337" t="s">
        <v>804</v>
      </c>
      <c r="M141" s="338" t="s">
        <v>874</v>
      </c>
      <c r="N141" s="337" t="s">
        <v>875</v>
      </c>
      <c r="O141" s="357">
        <v>73</v>
      </c>
      <c r="P141" s="332" t="s">
        <v>985</v>
      </c>
      <c r="Q141" s="337" t="s">
        <v>770</v>
      </c>
      <c r="R141" s="337" t="s">
        <v>770</v>
      </c>
      <c r="S141" s="339" t="s">
        <v>894</v>
      </c>
      <c r="T141" s="340" t="str">
        <f>VLOOKUP(S141,'[2]Sub-County'!E:F,2,FALSE)</f>
        <v>Forsyth</v>
      </c>
      <c r="U141" s="328" t="s">
        <v>876</v>
      </c>
      <c r="V141" s="337" t="s">
        <v>886</v>
      </c>
      <c r="W141" s="337" t="s">
        <v>898</v>
      </c>
      <c r="X141" s="337" t="s">
        <v>772</v>
      </c>
      <c r="Y141" s="337" t="s">
        <v>772</v>
      </c>
      <c r="Z141" s="337" t="s">
        <v>887</v>
      </c>
    </row>
    <row r="142" spans="1:26">
      <c r="A142" s="328">
        <v>182163</v>
      </c>
      <c r="B142" s="328">
        <v>2100</v>
      </c>
      <c r="C142" s="334">
        <v>320069</v>
      </c>
      <c r="D142" s="328" t="s">
        <v>798</v>
      </c>
      <c r="E142" s="335" t="str">
        <f t="shared" si="2"/>
        <v>2100.320069.10</v>
      </c>
      <c r="F142" s="328">
        <v>2100</v>
      </c>
      <c r="G142" s="337"/>
      <c r="H142" s="336" t="s">
        <v>986</v>
      </c>
      <c r="I142" s="337" t="s">
        <v>799</v>
      </c>
      <c r="J142" s="337" t="s">
        <v>794</v>
      </c>
      <c r="K142" s="338" t="s">
        <v>873</v>
      </c>
      <c r="L142" s="337" t="s">
        <v>804</v>
      </c>
      <c r="M142" s="338" t="s">
        <v>874</v>
      </c>
      <c r="N142" s="337" t="s">
        <v>875</v>
      </c>
      <c r="O142" s="357">
        <v>75</v>
      </c>
      <c r="P142" s="332" t="s">
        <v>986</v>
      </c>
      <c r="Q142" s="337" t="s">
        <v>770</v>
      </c>
      <c r="R142" s="337" t="s">
        <v>770</v>
      </c>
      <c r="S142" s="339" t="s">
        <v>891</v>
      </c>
      <c r="T142" s="340" t="str">
        <f>VLOOKUP(S142,'[2]Sub-County'!E:F,2,FALSE)</f>
        <v>Mecklenburg</v>
      </c>
      <c r="U142" s="328" t="s">
        <v>876</v>
      </c>
      <c r="V142" s="337" t="s">
        <v>886</v>
      </c>
      <c r="W142" s="337" t="s">
        <v>898</v>
      </c>
      <c r="X142" s="337" t="s">
        <v>772</v>
      </c>
      <c r="Y142" s="337" t="s">
        <v>772</v>
      </c>
      <c r="Z142" s="337" t="s">
        <v>887</v>
      </c>
    </row>
    <row r="143" spans="1:26">
      <c r="A143" s="328">
        <v>182164</v>
      </c>
      <c r="B143" s="328">
        <v>2100</v>
      </c>
      <c r="C143" s="334">
        <v>320070</v>
      </c>
      <c r="D143" s="328" t="s">
        <v>798</v>
      </c>
      <c r="E143" s="335" t="str">
        <f t="shared" si="2"/>
        <v>2100.320070.10</v>
      </c>
      <c r="F143" s="328">
        <v>2100</v>
      </c>
      <c r="G143" s="337"/>
      <c r="H143" s="336" t="s">
        <v>987</v>
      </c>
      <c r="I143" s="337" t="s">
        <v>799</v>
      </c>
      <c r="J143" s="337" t="s">
        <v>794</v>
      </c>
      <c r="K143" s="338" t="s">
        <v>873</v>
      </c>
      <c r="L143" s="337" t="s">
        <v>804</v>
      </c>
      <c r="M143" s="338" t="s">
        <v>874</v>
      </c>
      <c r="N143" s="337" t="s">
        <v>875</v>
      </c>
      <c r="O143" s="357">
        <v>150</v>
      </c>
      <c r="P143" s="332" t="s">
        <v>987</v>
      </c>
      <c r="Q143" s="337" t="s">
        <v>770</v>
      </c>
      <c r="R143" s="337" t="s">
        <v>770</v>
      </c>
      <c r="S143" s="339" t="s">
        <v>891</v>
      </c>
      <c r="T143" s="340" t="str">
        <f>VLOOKUP(S143,'[2]Sub-County'!E:F,2,FALSE)</f>
        <v>Mecklenburg</v>
      </c>
      <c r="U143" s="328" t="s">
        <v>876</v>
      </c>
      <c r="V143" s="337" t="s">
        <v>886</v>
      </c>
      <c r="W143" s="337" t="s">
        <v>898</v>
      </c>
      <c r="X143" s="337" t="s">
        <v>772</v>
      </c>
      <c r="Y143" s="337" t="s">
        <v>772</v>
      </c>
      <c r="Z143" s="337" t="s">
        <v>887</v>
      </c>
    </row>
    <row r="144" spans="1:26">
      <c r="A144" s="328">
        <v>182165</v>
      </c>
      <c r="B144" s="328">
        <v>2100</v>
      </c>
      <c r="C144" s="334">
        <v>320071</v>
      </c>
      <c r="D144" s="328" t="s">
        <v>798</v>
      </c>
      <c r="E144" s="335" t="str">
        <f t="shared" si="2"/>
        <v>2100.320071.10</v>
      </c>
      <c r="F144" s="328">
        <v>2100</v>
      </c>
      <c r="G144" s="337"/>
      <c r="H144" s="336" t="s">
        <v>988</v>
      </c>
      <c r="I144" s="337" t="s">
        <v>799</v>
      </c>
      <c r="J144" s="337" t="s">
        <v>794</v>
      </c>
      <c r="K144" s="338" t="s">
        <v>873</v>
      </c>
      <c r="L144" s="337" t="s">
        <v>804</v>
      </c>
      <c r="M144" s="338" t="s">
        <v>874</v>
      </c>
      <c r="N144" s="337" t="s">
        <v>875</v>
      </c>
      <c r="O144" s="357">
        <v>185</v>
      </c>
      <c r="P144" s="332" t="s">
        <v>988</v>
      </c>
      <c r="Q144" s="337" t="s">
        <v>770</v>
      </c>
      <c r="R144" s="337" t="s">
        <v>770</v>
      </c>
      <c r="S144" s="339" t="s">
        <v>910</v>
      </c>
      <c r="T144" s="340" t="str">
        <f>VLOOKUP(S144,'[2]Sub-County'!E:F,2,FALSE)</f>
        <v>Gaston</v>
      </c>
      <c r="U144" s="328" t="s">
        <v>876</v>
      </c>
      <c r="V144" s="337" t="s">
        <v>886</v>
      </c>
      <c r="W144" s="337" t="s">
        <v>898</v>
      </c>
      <c r="X144" s="337" t="s">
        <v>772</v>
      </c>
      <c r="Y144" s="337" t="s">
        <v>772</v>
      </c>
      <c r="Z144" s="337" t="s">
        <v>887</v>
      </c>
    </row>
    <row r="145" spans="1:26">
      <c r="A145" s="328">
        <v>182166</v>
      </c>
      <c r="B145" s="328">
        <v>2100</v>
      </c>
      <c r="C145" s="334">
        <v>320072</v>
      </c>
      <c r="D145" s="328" t="s">
        <v>798</v>
      </c>
      <c r="E145" s="335" t="str">
        <f t="shared" si="2"/>
        <v>2100.320072.10</v>
      </c>
      <c r="F145" s="328">
        <v>2100</v>
      </c>
      <c r="G145" s="337"/>
      <c r="H145" s="336" t="s">
        <v>989</v>
      </c>
      <c r="I145" s="337" t="s">
        <v>799</v>
      </c>
      <c r="J145" s="337" t="s">
        <v>794</v>
      </c>
      <c r="K145" s="338" t="s">
        <v>873</v>
      </c>
      <c r="L145" s="337" t="s">
        <v>804</v>
      </c>
      <c r="M145" s="338" t="s">
        <v>874</v>
      </c>
      <c r="N145" s="337" t="s">
        <v>875</v>
      </c>
      <c r="O145" s="357">
        <v>291</v>
      </c>
      <c r="P145" s="332" t="s">
        <v>989</v>
      </c>
      <c r="Q145" s="337" t="s">
        <v>770</v>
      </c>
      <c r="R145" s="337" t="s">
        <v>770</v>
      </c>
      <c r="S145" s="339" t="s">
        <v>891</v>
      </c>
      <c r="T145" s="340" t="str">
        <f>VLOOKUP(S145,'[2]Sub-County'!E:F,2,FALSE)</f>
        <v>Mecklenburg</v>
      </c>
      <c r="U145" s="328" t="s">
        <v>876</v>
      </c>
      <c r="V145" s="337" t="s">
        <v>886</v>
      </c>
      <c r="W145" s="337" t="s">
        <v>898</v>
      </c>
      <c r="X145" s="337" t="s">
        <v>772</v>
      </c>
      <c r="Y145" s="337" t="s">
        <v>772</v>
      </c>
      <c r="Z145" s="337" t="s">
        <v>887</v>
      </c>
    </row>
    <row r="146" spans="1:26">
      <c r="A146" s="328">
        <v>182167</v>
      </c>
      <c r="B146" s="328">
        <v>2100</v>
      </c>
      <c r="C146" s="334">
        <v>320073</v>
      </c>
      <c r="D146" s="328" t="s">
        <v>798</v>
      </c>
      <c r="E146" s="335" t="str">
        <f t="shared" si="2"/>
        <v>2100.320073.10</v>
      </c>
      <c r="F146" s="328">
        <v>2100</v>
      </c>
      <c r="G146" s="337"/>
      <c r="H146" s="336" t="s">
        <v>990</v>
      </c>
      <c r="I146" s="337" t="s">
        <v>799</v>
      </c>
      <c r="J146" s="337" t="s">
        <v>794</v>
      </c>
      <c r="K146" s="338" t="s">
        <v>873</v>
      </c>
      <c r="L146" s="337" t="s">
        <v>804</v>
      </c>
      <c r="M146" s="338" t="s">
        <v>874</v>
      </c>
      <c r="N146" s="337" t="s">
        <v>875</v>
      </c>
      <c r="O146" s="357">
        <v>412</v>
      </c>
      <c r="P146" s="332" t="s">
        <v>990</v>
      </c>
      <c r="Q146" s="337" t="s">
        <v>770</v>
      </c>
      <c r="R146" s="337" t="s">
        <v>770</v>
      </c>
      <c r="S146" s="339" t="s">
        <v>910</v>
      </c>
      <c r="T146" s="340" t="str">
        <f>VLOOKUP(S146,'[2]Sub-County'!E:F,2,FALSE)</f>
        <v>Gaston</v>
      </c>
      <c r="U146" s="328" t="s">
        <v>876</v>
      </c>
      <c r="V146" s="337" t="s">
        <v>886</v>
      </c>
      <c r="W146" s="337" t="s">
        <v>898</v>
      </c>
      <c r="X146" s="337" t="s">
        <v>772</v>
      </c>
      <c r="Y146" s="337" t="s">
        <v>772</v>
      </c>
      <c r="Z146" s="337" t="s">
        <v>887</v>
      </c>
    </row>
    <row r="147" spans="1:26">
      <c r="A147" s="328">
        <v>182170</v>
      </c>
      <c r="B147" s="328">
        <v>2100</v>
      </c>
      <c r="C147" s="334">
        <v>320074</v>
      </c>
      <c r="D147" s="328" t="s">
        <v>798</v>
      </c>
      <c r="E147" s="335" t="str">
        <f t="shared" si="2"/>
        <v>2100.320074.10</v>
      </c>
      <c r="F147" s="328">
        <v>2100</v>
      </c>
      <c r="G147" s="337"/>
      <c r="H147" s="336" t="s">
        <v>991</v>
      </c>
      <c r="I147" s="337" t="s">
        <v>799</v>
      </c>
      <c r="J147" s="337" t="s">
        <v>794</v>
      </c>
      <c r="K147" s="338" t="s">
        <v>873</v>
      </c>
      <c r="L147" s="337" t="s">
        <v>804</v>
      </c>
      <c r="M147" s="338" t="s">
        <v>874</v>
      </c>
      <c r="N147" s="337" t="s">
        <v>875</v>
      </c>
      <c r="O147" s="357">
        <v>511</v>
      </c>
      <c r="P147" s="332" t="s">
        <v>991</v>
      </c>
      <c r="Q147" s="337" t="s">
        <v>770</v>
      </c>
      <c r="R147" s="337" t="s">
        <v>770</v>
      </c>
      <c r="S147" s="339" t="s">
        <v>894</v>
      </c>
      <c r="T147" s="340" t="str">
        <f>VLOOKUP(S147,'[2]Sub-County'!E:F,2,FALSE)</f>
        <v>Forsyth</v>
      </c>
      <c r="U147" s="328" t="s">
        <v>876</v>
      </c>
      <c r="V147" s="337" t="s">
        <v>886</v>
      </c>
      <c r="W147" s="337" t="s">
        <v>898</v>
      </c>
      <c r="X147" s="337" t="s">
        <v>772</v>
      </c>
      <c r="Y147" s="337" t="s">
        <v>772</v>
      </c>
      <c r="Z147" s="337" t="s">
        <v>887</v>
      </c>
    </row>
    <row r="148" spans="1:26">
      <c r="A148" s="328">
        <v>182171</v>
      </c>
      <c r="B148" s="328">
        <v>2100</v>
      </c>
      <c r="C148" s="334">
        <v>320075</v>
      </c>
      <c r="D148" s="328" t="s">
        <v>798</v>
      </c>
      <c r="E148" s="335" t="str">
        <f t="shared" si="2"/>
        <v>2100.320075.10</v>
      </c>
      <c r="F148" s="328">
        <v>2100</v>
      </c>
      <c r="G148" s="337"/>
      <c r="H148" s="336" t="s">
        <v>992</v>
      </c>
      <c r="I148" s="337" t="s">
        <v>799</v>
      </c>
      <c r="J148" s="337" t="s">
        <v>794</v>
      </c>
      <c r="K148" s="338" t="s">
        <v>873</v>
      </c>
      <c r="L148" s="337" t="s">
        <v>804</v>
      </c>
      <c r="M148" s="338" t="s">
        <v>874</v>
      </c>
      <c r="N148" s="337" t="s">
        <v>875</v>
      </c>
      <c r="O148" s="357">
        <v>332</v>
      </c>
      <c r="P148" s="332" t="s">
        <v>992</v>
      </c>
      <c r="Q148" s="337" t="s">
        <v>770</v>
      </c>
      <c r="R148" s="337" t="s">
        <v>770</v>
      </c>
      <c r="S148" s="339" t="s">
        <v>930</v>
      </c>
      <c r="T148" s="340" t="str">
        <f>VLOOKUP(S148,'[2]Sub-County'!E:F,2,FALSE)</f>
        <v>Watauga</v>
      </c>
      <c r="U148" s="328" t="s">
        <v>876</v>
      </c>
      <c r="V148" s="337" t="s">
        <v>886</v>
      </c>
      <c r="W148" s="337" t="s">
        <v>898</v>
      </c>
      <c r="X148" s="337" t="s">
        <v>772</v>
      </c>
      <c r="Y148" s="337" t="s">
        <v>772</v>
      </c>
      <c r="Z148" s="337" t="s">
        <v>887</v>
      </c>
    </row>
    <row r="149" spans="1:26">
      <c r="A149" s="328">
        <v>182173</v>
      </c>
      <c r="B149" s="328">
        <v>2100</v>
      </c>
      <c r="C149" s="334">
        <v>320076</v>
      </c>
      <c r="D149" s="328" t="s">
        <v>806</v>
      </c>
      <c r="E149" s="335" t="str">
        <f t="shared" si="2"/>
        <v>2100.320076.15</v>
      </c>
      <c r="F149" s="328">
        <v>2100</v>
      </c>
      <c r="G149" s="337"/>
      <c r="H149" s="336" t="s">
        <v>993</v>
      </c>
      <c r="I149" s="337" t="s">
        <v>808</v>
      </c>
      <c r="J149" s="337" t="s">
        <v>794</v>
      </c>
      <c r="K149" s="338" t="s">
        <v>873</v>
      </c>
      <c r="L149" s="337" t="s">
        <v>804</v>
      </c>
      <c r="M149" s="338" t="s">
        <v>874</v>
      </c>
      <c r="N149" s="337" t="s">
        <v>875</v>
      </c>
      <c r="O149" s="357">
        <v>269</v>
      </c>
      <c r="P149" s="332" t="s">
        <v>994</v>
      </c>
      <c r="Q149" s="337" t="s">
        <v>794</v>
      </c>
      <c r="R149" s="337" t="s">
        <v>770</v>
      </c>
      <c r="S149" s="339" t="s">
        <v>923</v>
      </c>
      <c r="T149" s="340" t="str">
        <f>VLOOKUP(S149,'[2]Sub-County'!E:F,2,FALSE)</f>
        <v>Currituck</v>
      </c>
      <c r="U149" s="328" t="s">
        <v>876</v>
      </c>
      <c r="V149" s="337" t="s">
        <v>878</v>
      </c>
      <c r="W149" s="337" t="s">
        <v>898</v>
      </c>
      <c r="X149" s="337" t="s">
        <v>772</v>
      </c>
      <c r="Y149" s="337" t="s">
        <v>772</v>
      </c>
      <c r="Z149" s="337" t="s">
        <v>879</v>
      </c>
    </row>
    <row r="150" spans="1:26">
      <c r="A150" s="328">
        <v>182174</v>
      </c>
      <c r="B150" s="328">
        <v>2100</v>
      </c>
      <c r="C150" s="334">
        <v>320077</v>
      </c>
      <c r="D150" s="328" t="s">
        <v>811</v>
      </c>
      <c r="E150" s="335" t="str">
        <f t="shared" si="2"/>
        <v>2100.320077.00</v>
      </c>
      <c r="F150" s="328">
        <v>2100</v>
      </c>
      <c r="G150" s="337"/>
      <c r="H150" s="336" t="s">
        <v>995</v>
      </c>
      <c r="I150" s="337" t="s">
        <v>702</v>
      </c>
      <c r="J150" s="337" t="s">
        <v>794</v>
      </c>
      <c r="K150" s="338" t="s">
        <v>873</v>
      </c>
      <c r="L150" s="337" t="s">
        <v>804</v>
      </c>
      <c r="M150" s="338" t="s">
        <v>874</v>
      </c>
      <c r="N150" s="337" t="s">
        <v>875</v>
      </c>
      <c r="O150" s="357">
        <v>269</v>
      </c>
      <c r="P150" s="332" t="s">
        <v>994</v>
      </c>
      <c r="Q150" s="337" t="s">
        <v>804</v>
      </c>
      <c r="R150" s="337" t="s">
        <v>770</v>
      </c>
      <c r="S150" s="339" t="s">
        <v>923</v>
      </c>
      <c r="T150" s="340" t="str">
        <f>VLOOKUP(S150,'[2]Sub-County'!E:F,2,FALSE)</f>
        <v>Currituck</v>
      </c>
      <c r="U150" s="328" t="s">
        <v>876</v>
      </c>
      <c r="V150" s="337" t="s">
        <v>772</v>
      </c>
      <c r="W150" s="337" t="s">
        <v>772</v>
      </c>
      <c r="X150" s="337" t="s">
        <v>772</v>
      </c>
      <c r="Y150" s="337" t="s">
        <v>772</v>
      </c>
      <c r="Z150" s="337" t="s">
        <v>772</v>
      </c>
    </row>
    <row r="151" spans="1:26">
      <c r="A151" s="328">
        <v>182175</v>
      </c>
      <c r="B151" s="328">
        <v>2100</v>
      </c>
      <c r="C151" s="334">
        <v>320078</v>
      </c>
      <c r="D151" s="328" t="s">
        <v>798</v>
      </c>
      <c r="E151" s="335" t="str">
        <f t="shared" si="2"/>
        <v>2100.320078.10</v>
      </c>
      <c r="F151" s="328">
        <v>2100</v>
      </c>
      <c r="G151" s="337"/>
      <c r="H151" s="336" t="s">
        <v>996</v>
      </c>
      <c r="I151" s="337" t="s">
        <v>799</v>
      </c>
      <c r="J151" s="337" t="s">
        <v>794</v>
      </c>
      <c r="K151" s="338" t="s">
        <v>873</v>
      </c>
      <c r="L151" s="337" t="s">
        <v>804</v>
      </c>
      <c r="M151" s="338" t="s">
        <v>874</v>
      </c>
      <c r="N151" s="337" t="s">
        <v>875</v>
      </c>
      <c r="O151" s="357">
        <v>304</v>
      </c>
      <c r="P151" s="332" t="s">
        <v>997</v>
      </c>
      <c r="Q151" s="337" t="s">
        <v>770</v>
      </c>
      <c r="R151" s="337" t="s">
        <v>770</v>
      </c>
      <c r="S151" s="339" t="s">
        <v>903</v>
      </c>
      <c r="T151" s="340" t="str">
        <f>VLOOKUP(S151,'[2]Sub-County'!E:F,2,FALSE)</f>
        <v>Pender</v>
      </c>
      <c r="U151" s="328" t="s">
        <v>876</v>
      </c>
      <c r="V151" s="337" t="s">
        <v>886</v>
      </c>
      <c r="W151" s="337" t="s">
        <v>898</v>
      </c>
      <c r="X151" s="337" t="s">
        <v>772</v>
      </c>
      <c r="Y151" s="337" t="s">
        <v>772</v>
      </c>
      <c r="Z151" s="337" t="s">
        <v>887</v>
      </c>
    </row>
    <row r="152" spans="1:26">
      <c r="A152" s="328">
        <v>182176</v>
      </c>
      <c r="B152" s="328">
        <v>2100</v>
      </c>
      <c r="C152" s="334">
        <v>320079</v>
      </c>
      <c r="D152" s="328" t="s">
        <v>806</v>
      </c>
      <c r="E152" s="335" t="str">
        <f t="shared" si="2"/>
        <v>2100.320079.15</v>
      </c>
      <c r="F152" s="328">
        <v>2100</v>
      </c>
      <c r="G152" s="337"/>
      <c r="H152" s="336" t="s">
        <v>998</v>
      </c>
      <c r="I152" s="337" t="s">
        <v>808</v>
      </c>
      <c r="J152" s="337" t="s">
        <v>794</v>
      </c>
      <c r="K152" s="338" t="s">
        <v>873</v>
      </c>
      <c r="L152" s="337" t="s">
        <v>804</v>
      </c>
      <c r="M152" s="338" t="s">
        <v>874</v>
      </c>
      <c r="N152" s="337" t="s">
        <v>875</v>
      </c>
      <c r="O152" s="357">
        <v>304</v>
      </c>
      <c r="P152" s="332" t="s">
        <v>997</v>
      </c>
      <c r="Q152" s="337" t="s">
        <v>794</v>
      </c>
      <c r="R152" s="337" t="s">
        <v>770</v>
      </c>
      <c r="S152" s="339" t="s">
        <v>903</v>
      </c>
      <c r="T152" s="340" t="str">
        <f>VLOOKUP(S152,'[2]Sub-County'!E:F,2,FALSE)</f>
        <v>Pender</v>
      </c>
      <c r="U152" s="328" t="s">
        <v>876</v>
      </c>
      <c r="V152" s="337" t="s">
        <v>878</v>
      </c>
      <c r="W152" s="337" t="s">
        <v>898</v>
      </c>
      <c r="X152" s="337" t="s">
        <v>772</v>
      </c>
      <c r="Y152" s="337" t="s">
        <v>772</v>
      </c>
      <c r="Z152" s="337" t="s">
        <v>879</v>
      </c>
    </row>
    <row r="153" spans="1:26">
      <c r="A153" s="328">
        <v>182177</v>
      </c>
      <c r="B153" s="328">
        <v>2100</v>
      </c>
      <c r="C153" s="334">
        <v>320080</v>
      </c>
      <c r="D153" s="328" t="s">
        <v>811</v>
      </c>
      <c r="E153" s="335" t="str">
        <f t="shared" si="2"/>
        <v>2100.320080.00</v>
      </c>
      <c r="F153" s="328">
        <v>2100</v>
      </c>
      <c r="G153" s="337"/>
      <c r="H153" s="336" t="s">
        <v>999</v>
      </c>
      <c r="I153" s="337" t="s">
        <v>702</v>
      </c>
      <c r="J153" s="337" t="s">
        <v>794</v>
      </c>
      <c r="K153" s="338" t="s">
        <v>873</v>
      </c>
      <c r="L153" s="337" t="s">
        <v>804</v>
      </c>
      <c r="M153" s="338" t="s">
        <v>874</v>
      </c>
      <c r="N153" s="337" t="s">
        <v>875</v>
      </c>
      <c r="O153" s="357">
        <v>304</v>
      </c>
      <c r="P153" s="332" t="s">
        <v>997</v>
      </c>
      <c r="Q153" s="337" t="s">
        <v>804</v>
      </c>
      <c r="R153" s="337" t="s">
        <v>770</v>
      </c>
      <c r="S153" s="339" t="s">
        <v>903</v>
      </c>
      <c r="T153" s="340" t="str">
        <f>VLOOKUP(S153,'[2]Sub-County'!E:F,2,FALSE)</f>
        <v>Pender</v>
      </c>
      <c r="U153" s="328" t="s">
        <v>876</v>
      </c>
      <c r="V153" s="337" t="s">
        <v>772</v>
      </c>
      <c r="W153" s="337" t="s">
        <v>772</v>
      </c>
      <c r="X153" s="337" t="s">
        <v>772</v>
      </c>
      <c r="Y153" s="337" t="s">
        <v>772</v>
      </c>
      <c r="Z153" s="337" t="s">
        <v>772</v>
      </c>
    </row>
    <row r="154" spans="1:26">
      <c r="A154" s="328">
        <v>182178</v>
      </c>
      <c r="B154" s="328">
        <v>2100</v>
      </c>
      <c r="C154" s="334">
        <v>320081</v>
      </c>
      <c r="D154" s="328" t="s">
        <v>806</v>
      </c>
      <c r="E154" s="335" t="str">
        <f t="shared" si="2"/>
        <v>2100.320081.15</v>
      </c>
      <c r="F154" s="328">
        <v>2100</v>
      </c>
      <c r="G154" s="337"/>
      <c r="H154" s="336" t="s">
        <v>1000</v>
      </c>
      <c r="I154" s="337" t="s">
        <v>808</v>
      </c>
      <c r="J154" s="337" t="s">
        <v>794</v>
      </c>
      <c r="K154" s="338" t="s">
        <v>873</v>
      </c>
      <c r="L154" s="337" t="s">
        <v>804</v>
      </c>
      <c r="M154" s="338" t="s">
        <v>874</v>
      </c>
      <c r="N154" s="337" t="s">
        <v>875</v>
      </c>
      <c r="O154" s="357">
        <v>197</v>
      </c>
      <c r="P154" s="332" t="s">
        <v>1000</v>
      </c>
      <c r="Q154" s="337" t="s">
        <v>794</v>
      </c>
      <c r="R154" s="337" t="s">
        <v>770</v>
      </c>
      <c r="S154" s="339" t="s">
        <v>1001</v>
      </c>
      <c r="T154" s="340" t="str">
        <f>VLOOKUP(S154,'[2]Sub-County'!E:F,2,FALSE)</f>
        <v>Union</v>
      </c>
      <c r="U154" s="328" t="s">
        <v>876</v>
      </c>
      <c r="V154" s="337" t="s">
        <v>878</v>
      </c>
      <c r="W154" s="337" t="s">
        <v>898</v>
      </c>
      <c r="X154" s="337" t="s">
        <v>772</v>
      </c>
      <c r="Y154" s="337" t="s">
        <v>772</v>
      </c>
      <c r="Z154" s="337" t="s">
        <v>879</v>
      </c>
    </row>
    <row r="155" spans="1:26">
      <c r="A155" s="328">
        <v>182179</v>
      </c>
      <c r="B155" s="328">
        <v>2100</v>
      </c>
      <c r="C155" s="334">
        <v>320082</v>
      </c>
      <c r="D155" s="328" t="s">
        <v>798</v>
      </c>
      <c r="E155" s="335" t="str">
        <f t="shared" si="2"/>
        <v>2100.320082.10</v>
      </c>
      <c r="F155" s="328">
        <v>2100</v>
      </c>
      <c r="G155" s="337"/>
      <c r="H155" s="336" t="s">
        <v>1002</v>
      </c>
      <c r="I155" s="337" t="s">
        <v>799</v>
      </c>
      <c r="J155" s="337" t="s">
        <v>794</v>
      </c>
      <c r="K155" s="338" t="s">
        <v>873</v>
      </c>
      <c r="L155" s="337" t="s">
        <v>804</v>
      </c>
      <c r="M155" s="338" t="s">
        <v>874</v>
      </c>
      <c r="N155" s="337" t="s">
        <v>875</v>
      </c>
      <c r="O155" s="357">
        <v>171</v>
      </c>
      <c r="P155" s="332" t="s">
        <v>1002</v>
      </c>
      <c r="Q155" s="337" t="s">
        <v>770</v>
      </c>
      <c r="R155" s="337" t="s">
        <v>770</v>
      </c>
      <c r="S155" s="339" t="s">
        <v>1003</v>
      </c>
      <c r="T155" s="340" t="str">
        <f>VLOOKUP(S155,'[2]Sub-County'!E:F,2,FALSE)</f>
        <v>Alleghany</v>
      </c>
      <c r="U155" s="328" t="s">
        <v>876</v>
      </c>
      <c r="V155" s="337" t="s">
        <v>886</v>
      </c>
      <c r="W155" s="337" t="s">
        <v>898</v>
      </c>
      <c r="X155" s="337" t="s">
        <v>772</v>
      </c>
      <c r="Y155" s="337" t="s">
        <v>772</v>
      </c>
      <c r="Z155" s="337" t="s">
        <v>887</v>
      </c>
    </row>
    <row r="156" spans="1:26">
      <c r="A156" s="328">
        <v>182180</v>
      </c>
      <c r="B156" s="328">
        <v>2100</v>
      </c>
      <c r="C156" s="334">
        <v>320083</v>
      </c>
      <c r="D156" s="328" t="s">
        <v>798</v>
      </c>
      <c r="E156" s="335" t="str">
        <f t="shared" si="2"/>
        <v>2100.320083.10</v>
      </c>
      <c r="F156" s="328">
        <v>2100</v>
      </c>
      <c r="G156" s="337"/>
      <c r="H156" s="336" t="s">
        <v>1004</v>
      </c>
      <c r="I156" s="337" t="s">
        <v>799</v>
      </c>
      <c r="J156" s="337" t="s">
        <v>794</v>
      </c>
      <c r="K156" s="338" t="s">
        <v>873</v>
      </c>
      <c r="L156" s="337" t="s">
        <v>804</v>
      </c>
      <c r="M156" s="338" t="s">
        <v>874</v>
      </c>
      <c r="N156" s="337" t="s">
        <v>875</v>
      </c>
      <c r="O156" s="357">
        <v>57</v>
      </c>
      <c r="P156" s="332" t="s">
        <v>1004</v>
      </c>
      <c r="Q156" s="337" t="s">
        <v>770</v>
      </c>
      <c r="R156" s="337" t="s">
        <v>770</v>
      </c>
      <c r="S156" s="339" t="s">
        <v>930</v>
      </c>
      <c r="T156" s="340" t="str">
        <f>VLOOKUP(S156,'[2]Sub-County'!E:F,2,FALSE)</f>
        <v>Watauga</v>
      </c>
      <c r="U156" s="328" t="s">
        <v>876</v>
      </c>
      <c r="V156" s="337" t="s">
        <v>886</v>
      </c>
      <c r="W156" s="337" t="s">
        <v>898</v>
      </c>
      <c r="X156" s="337" t="s">
        <v>772</v>
      </c>
      <c r="Y156" s="337" t="s">
        <v>772</v>
      </c>
      <c r="Z156" s="337" t="s">
        <v>887</v>
      </c>
    </row>
    <row r="157" spans="1:26">
      <c r="A157" s="328">
        <v>182181</v>
      </c>
      <c r="B157" s="328">
        <v>2100</v>
      </c>
      <c r="C157" s="334">
        <v>320084</v>
      </c>
      <c r="D157" s="328" t="s">
        <v>798</v>
      </c>
      <c r="E157" s="335" t="str">
        <f t="shared" si="2"/>
        <v>2100.320084.10</v>
      </c>
      <c r="F157" s="328">
        <v>2100</v>
      </c>
      <c r="G157" s="337"/>
      <c r="H157" s="336" t="s">
        <v>1005</v>
      </c>
      <c r="I157" s="337" t="s">
        <v>799</v>
      </c>
      <c r="J157" s="337" t="s">
        <v>794</v>
      </c>
      <c r="K157" s="338" t="s">
        <v>873</v>
      </c>
      <c r="L157" s="337" t="s">
        <v>804</v>
      </c>
      <c r="M157" s="338" t="s">
        <v>874</v>
      </c>
      <c r="N157" s="337" t="s">
        <v>875</v>
      </c>
      <c r="O157" s="357">
        <v>189</v>
      </c>
      <c r="P157" s="332" t="s">
        <v>1005</v>
      </c>
      <c r="Q157" s="337" t="s">
        <v>770</v>
      </c>
      <c r="R157" s="337" t="s">
        <v>770</v>
      </c>
      <c r="S157" s="339" t="s">
        <v>891</v>
      </c>
      <c r="T157" s="340" t="str">
        <f>VLOOKUP(S157,'[2]Sub-County'!E:F,2,FALSE)</f>
        <v>Mecklenburg</v>
      </c>
      <c r="U157" s="328" t="s">
        <v>876</v>
      </c>
      <c r="V157" s="337" t="s">
        <v>886</v>
      </c>
      <c r="W157" s="337" t="s">
        <v>898</v>
      </c>
      <c r="X157" s="337" t="s">
        <v>772</v>
      </c>
      <c r="Y157" s="337" t="s">
        <v>772</v>
      </c>
      <c r="Z157" s="337" t="s">
        <v>887</v>
      </c>
    </row>
    <row r="158" spans="1:26">
      <c r="A158" s="328">
        <v>182182</v>
      </c>
      <c r="B158" s="328">
        <v>2100</v>
      </c>
      <c r="C158" s="334">
        <v>320085</v>
      </c>
      <c r="D158" s="328" t="s">
        <v>798</v>
      </c>
      <c r="E158" s="335" t="str">
        <f t="shared" si="2"/>
        <v>2100.320085.10</v>
      </c>
      <c r="F158" s="328">
        <v>2100</v>
      </c>
      <c r="G158" s="337"/>
      <c r="H158" s="336" t="s">
        <v>1006</v>
      </c>
      <c r="I158" s="337" t="s">
        <v>799</v>
      </c>
      <c r="J158" s="337" t="s">
        <v>794</v>
      </c>
      <c r="K158" s="338" t="s">
        <v>873</v>
      </c>
      <c r="L158" s="337" t="s">
        <v>804</v>
      </c>
      <c r="M158" s="338" t="s">
        <v>874</v>
      </c>
      <c r="N158" s="337" t="s">
        <v>875</v>
      </c>
      <c r="O158" s="357">
        <v>107</v>
      </c>
      <c r="P158" s="332" t="s">
        <v>1006</v>
      </c>
      <c r="Q158" s="337" t="s">
        <v>770</v>
      </c>
      <c r="R158" s="337" t="s">
        <v>770</v>
      </c>
      <c r="S158" s="339" t="s">
        <v>891</v>
      </c>
      <c r="T158" s="340" t="str">
        <f>VLOOKUP(S158,'[2]Sub-County'!E:F,2,FALSE)</f>
        <v>Mecklenburg</v>
      </c>
      <c r="U158" s="328" t="s">
        <v>876</v>
      </c>
      <c r="V158" s="337" t="s">
        <v>886</v>
      </c>
      <c r="W158" s="337" t="s">
        <v>898</v>
      </c>
      <c r="X158" s="337" t="s">
        <v>772</v>
      </c>
      <c r="Y158" s="337" t="s">
        <v>772</v>
      </c>
      <c r="Z158" s="337" t="s">
        <v>887</v>
      </c>
    </row>
    <row r="159" spans="1:26">
      <c r="A159" s="328">
        <v>182183</v>
      </c>
      <c r="B159" s="328">
        <v>2100</v>
      </c>
      <c r="C159" s="334">
        <v>320086</v>
      </c>
      <c r="D159" s="328" t="s">
        <v>798</v>
      </c>
      <c r="E159" s="335" t="str">
        <f t="shared" si="2"/>
        <v>2100.320086.10</v>
      </c>
      <c r="F159" s="328">
        <v>2100</v>
      </c>
      <c r="G159" s="337"/>
      <c r="H159" s="336" t="s">
        <v>1007</v>
      </c>
      <c r="I159" s="337" t="s">
        <v>799</v>
      </c>
      <c r="J159" s="337" t="s">
        <v>794</v>
      </c>
      <c r="K159" s="338" t="s">
        <v>873</v>
      </c>
      <c r="L159" s="337" t="s">
        <v>804</v>
      </c>
      <c r="M159" s="338" t="s">
        <v>874</v>
      </c>
      <c r="N159" s="337" t="s">
        <v>875</v>
      </c>
      <c r="O159" s="357">
        <v>476</v>
      </c>
      <c r="P159" s="332" t="s">
        <v>1007</v>
      </c>
      <c r="Q159" s="337" t="s">
        <v>770</v>
      </c>
      <c r="R159" s="337" t="s">
        <v>770</v>
      </c>
      <c r="S159" s="339" t="s">
        <v>891</v>
      </c>
      <c r="T159" s="340" t="str">
        <f>VLOOKUP(S159,'[2]Sub-County'!E:F,2,FALSE)</f>
        <v>Mecklenburg</v>
      </c>
      <c r="U159" s="328" t="s">
        <v>876</v>
      </c>
      <c r="V159" s="337" t="s">
        <v>886</v>
      </c>
      <c r="W159" s="337" t="s">
        <v>898</v>
      </c>
      <c r="X159" s="337" t="s">
        <v>772</v>
      </c>
      <c r="Y159" s="337" t="s">
        <v>772</v>
      </c>
      <c r="Z159" s="337" t="s">
        <v>887</v>
      </c>
    </row>
    <row r="160" spans="1:26">
      <c r="A160" s="328">
        <v>182184</v>
      </c>
      <c r="B160" s="328">
        <v>2100</v>
      </c>
      <c r="C160" s="334">
        <v>320087</v>
      </c>
      <c r="D160" s="328" t="s">
        <v>798</v>
      </c>
      <c r="E160" s="335" t="str">
        <f t="shared" si="2"/>
        <v>2100.320087.10</v>
      </c>
      <c r="F160" s="328">
        <v>2100</v>
      </c>
      <c r="G160" s="337"/>
      <c r="H160" s="336" t="s">
        <v>1008</v>
      </c>
      <c r="I160" s="337" t="s">
        <v>799</v>
      </c>
      <c r="J160" s="337" t="s">
        <v>794</v>
      </c>
      <c r="K160" s="338" t="s">
        <v>873</v>
      </c>
      <c r="L160" s="337" t="s">
        <v>804</v>
      </c>
      <c r="M160" s="338" t="s">
        <v>874</v>
      </c>
      <c r="N160" s="337" t="s">
        <v>875</v>
      </c>
      <c r="O160" s="357">
        <v>485</v>
      </c>
      <c r="P160" s="332" t="s">
        <v>1008</v>
      </c>
      <c r="Q160" s="337" t="s">
        <v>770</v>
      </c>
      <c r="R160" s="337" t="s">
        <v>770</v>
      </c>
      <c r="S160" s="339" t="s">
        <v>891</v>
      </c>
      <c r="T160" s="340" t="str">
        <f>VLOOKUP(S160,'[2]Sub-County'!E:F,2,FALSE)</f>
        <v>Mecklenburg</v>
      </c>
      <c r="U160" s="328" t="s">
        <v>876</v>
      </c>
      <c r="V160" s="337" t="s">
        <v>886</v>
      </c>
      <c r="W160" s="337" t="s">
        <v>898</v>
      </c>
      <c r="X160" s="337" t="s">
        <v>772</v>
      </c>
      <c r="Y160" s="337" t="s">
        <v>772</v>
      </c>
      <c r="Z160" s="337" t="s">
        <v>887</v>
      </c>
    </row>
    <row r="161" spans="1:26">
      <c r="A161" s="328">
        <v>182185</v>
      </c>
      <c r="B161" s="328">
        <v>2100</v>
      </c>
      <c r="C161" s="334">
        <v>320088</v>
      </c>
      <c r="D161" s="328" t="s">
        <v>798</v>
      </c>
      <c r="E161" s="335" t="str">
        <f t="shared" si="2"/>
        <v>2100.320088.10</v>
      </c>
      <c r="F161" s="328">
        <v>2100</v>
      </c>
      <c r="G161" s="337"/>
      <c r="H161" s="336" t="s">
        <v>1009</v>
      </c>
      <c r="I161" s="337" t="s">
        <v>799</v>
      </c>
      <c r="J161" s="337" t="s">
        <v>794</v>
      </c>
      <c r="K161" s="338" t="s">
        <v>873</v>
      </c>
      <c r="L161" s="337" t="s">
        <v>804</v>
      </c>
      <c r="M161" s="338" t="s">
        <v>874</v>
      </c>
      <c r="N161" s="337" t="s">
        <v>875</v>
      </c>
      <c r="O161" s="357">
        <v>9</v>
      </c>
      <c r="P161" s="332" t="s">
        <v>1009</v>
      </c>
      <c r="Q161" s="337" t="s">
        <v>770</v>
      </c>
      <c r="R161" s="337" t="s">
        <v>770</v>
      </c>
      <c r="S161" s="339" t="s">
        <v>891</v>
      </c>
      <c r="T161" s="340" t="str">
        <f>VLOOKUP(S161,'[2]Sub-County'!E:F,2,FALSE)</f>
        <v>Mecklenburg</v>
      </c>
      <c r="U161" s="328" t="s">
        <v>876</v>
      </c>
      <c r="V161" s="337" t="s">
        <v>886</v>
      </c>
      <c r="W161" s="337" t="s">
        <v>898</v>
      </c>
      <c r="X161" s="337" t="s">
        <v>772</v>
      </c>
      <c r="Y161" s="337" t="s">
        <v>772</v>
      </c>
      <c r="Z161" s="337" t="s">
        <v>887</v>
      </c>
    </row>
    <row r="162" spans="1:26">
      <c r="A162" s="328">
        <v>182189</v>
      </c>
      <c r="B162" s="328">
        <v>2100</v>
      </c>
      <c r="C162" s="334">
        <v>320089</v>
      </c>
      <c r="D162" s="328" t="s">
        <v>798</v>
      </c>
      <c r="E162" s="335" t="str">
        <f t="shared" si="2"/>
        <v>2100.320089.10</v>
      </c>
      <c r="F162" s="328">
        <v>2100</v>
      </c>
      <c r="G162" s="337"/>
      <c r="H162" s="336" t="s">
        <v>1010</v>
      </c>
      <c r="I162" s="337" t="s">
        <v>799</v>
      </c>
      <c r="J162" s="337" t="s">
        <v>794</v>
      </c>
      <c r="K162" s="338" t="s">
        <v>873</v>
      </c>
      <c r="L162" s="337" t="s">
        <v>804</v>
      </c>
      <c r="M162" s="338" t="s">
        <v>874</v>
      </c>
      <c r="N162" s="337" t="s">
        <v>875</v>
      </c>
      <c r="O162" s="357">
        <v>96</v>
      </c>
      <c r="P162" s="332" t="s">
        <v>1011</v>
      </c>
      <c r="Q162" s="337" t="s">
        <v>770</v>
      </c>
      <c r="R162" s="337" t="s">
        <v>770</v>
      </c>
      <c r="S162" s="339" t="s">
        <v>891</v>
      </c>
      <c r="T162" s="340" t="str">
        <f>VLOOKUP(S162,'[2]Sub-County'!E:F,2,FALSE)</f>
        <v>Mecklenburg</v>
      </c>
      <c r="U162" s="328" t="s">
        <v>876</v>
      </c>
      <c r="V162" s="337" t="s">
        <v>886</v>
      </c>
      <c r="W162" s="337" t="s">
        <v>898</v>
      </c>
      <c r="X162" s="337" t="s">
        <v>772</v>
      </c>
      <c r="Y162" s="337" t="s">
        <v>772</v>
      </c>
      <c r="Z162" s="337" t="s">
        <v>887</v>
      </c>
    </row>
    <row r="163" spans="1:26">
      <c r="A163" s="328">
        <v>182190</v>
      </c>
      <c r="B163" s="328">
        <v>2100</v>
      </c>
      <c r="C163" s="334">
        <v>320090</v>
      </c>
      <c r="D163" s="328" t="s">
        <v>806</v>
      </c>
      <c r="E163" s="335" t="str">
        <f t="shared" si="2"/>
        <v>2100.320090.15</v>
      </c>
      <c r="F163" s="328">
        <v>2100</v>
      </c>
      <c r="G163" s="337"/>
      <c r="H163" s="336" t="s">
        <v>1012</v>
      </c>
      <c r="I163" s="337" t="s">
        <v>808</v>
      </c>
      <c r="J163" s="337" t="s">
        <v>794</v>
      </c>
      <c r="K163" s="338" t="s">
        <v>873</v>
      </c>
      <c r="L163" s="337" t="s">
        <v>804</v>
      </c>
      <c r="M163" s="338" t="s">
        <v>874</v>
      </c>
      <c r="N163" s="337" t="s">
        <v>875</v>
      </c>
      <c r="O163" s="357">
        <v>96</v>
      </c>
      <c r="P163" s="332" t="s">
        <v>1011</v>
      </c>
      <c r="Q163" s="337" t="s">
        <v>794</v>
      </c>
      <c r="R163" s="337" t="s">
        <v>770</v>
      </c>
      <c r="S163" s="339" t="s">
        <v>891</v>
      </c>
      <c r="T163" s="340" t="str">
        <f>VLOOKUP(S163,'[2]Sub-County'!E:F,2,FALSE)</f>
        <v>Mecklenburg</v>
      </c>
      <c r="U163" s="328" t="s">
        <v>876</v>
      </c>
      <c r="V163" s="337" t="s">
        <v>878</v>
      </c>
      <c r="W163" s="337" t="s">
        <v>898</v>
      </c>
      <c r="X163" s="337" t="s">
        <v>772</v>
      </c>
      <c r="Y163" s="337" t="s">
        <v>772</v>
      </c>
      <c r="Z163" s="337" t="s">
        <v>879</v>
      </c>
    </row>
    <row r="164" spans="1:26">
      <c r="A164" s="328">
        <v>182191</v>
      </c>
      <c r="B164" s="328">
        <v>2100</v>
      </c>
      <c r="C164" s="334">
        <v>320091</v>
      </c>
      <c r="D164" s="328" t="s">
        <v>811</v>
      </c>
      <c r="E164" s="335" t="str">
        <f t="shared" si="2"/>
        <v>2100.320091.00</v>
      </c>
      <c r="F164" s="328">
        <v>2100</v>
      </c>
      <c r="G164" s="337"/>
      <c r="H164" s="336" t="s">
        <v>1013</v>
      </c>
      <c r="I164" s="337" t="s">
        <v>702</v>
      </c>
      <c r="J164" s="337" t="s">
        <v>794</v>
      </c>
      <c r="K164" s="338" t="s">
        <v>873</v>
      </c>
      <c r="L164" s="337" t="s">
        <v>804</v>
      </c>
      <c r="M164" s="338" t="s">
        <v>874</v>
      </c>
      <c r="N164" s="337" t="s">
        <v>875</v>
      </c>
      <c r="O164" s="357">
        <v>96</v>
      </c>
      <c r="P164" s="332" t="s">
        <v>1011</v>
      </c>
      <c r="Q164" s="337" t="s">
        <v>804</v>
      </c>
      <c r="R164" s="337" t="s">
        <v>770</v>
      </c>
      <c r="S164" s="339" t="s">
        <v>891</v>
      </c>
      <c r="T164" s="340" t="str">
        <f>VLOOKUP(S164,'[2]Sub-County'!E:F,2,FALSE)</f>
        <v>Mecklenburg</v>
      </c>
      <c r="U164" s="328" t="s">
        <v>876</v>
      </c>
      <c r="V164" s="337" t="s">
        <v>772</v>
      </c>
      <c r="W164" s="337" t="s">
        <v>772</v>
      </c>
      <c r="X164" s="337" t="s">
        <v>772</v>
      </c>
      <c r="Y164" s="337" t="s">
        <v>772</v>
      </c>
      <c r="Z164" s="337" t="s">
        <v>772</v>
      </c>
    </row>
    <row r="165" spans="1:26">
      <c r="A165" s="328">
        <v>182196</v>
      </c>
      <c r="B165" s="328">
        <v>2100</v>
      </c>
      <c r="C165" s="334">
        <v>320092</v>
      </c>
      <c r="D165" s="328" t="s">
        <v>798</v>
      </c>
      <c r="E165" s="335" t="str">
        <f t="shared" si="2"/>
        <v>2100.320092.10</v>
      </c>
      <c r="F165" s="328">
        <v>2100</v>
      </c>
      <c r="G165" s="337"/>
      <c r="H165" s="336" t="s">
        <v>1014</v>
      </c>
      <c r="I165" s="337" t="s">
        <v>799</v>
      </c>
      <c r="J165" s="337" t="s">
        <v>794</v>
      </c>
      <c r="K165" s="338" t="s">
        <v>873</v>
      </c>
      <c r="L165" s="337" t="s">
        <v>804</v>
      </c>
      <c r="M165" s="338" t="s">
        <v>874</v>
      </c>
      <c r="N165" s="337" t="s">
        <v>875</v>
      </c>
      <c r="O165" s="357">
        <v>340</v>
      </c>
      <c r="P165" s="332" t="s">
        <v>1015</v>
      </c>
      <c r="Q165" s="337" t="s">
        <v>770</v>
      </c>
      <c r="R165" s="337" t="s">
        <v>770</v>
      </c>
      <c r="S165" s="339" t="s">
        <v>891</v>
      </c>
      <c r="T165" s="340" t="str">
        <f>VLOOKUP(S165,'[2]Sub-County'!E:F,2,FALSE)</f>
        <v>Mecklenburg</v>
      </c>
      <c r="U165" s="328" t="s">
        <v>876</v>
      </c>
      <c r="V165" s="337" t="s">
        <v>886</v>
      </c>
      <c r="W165" s="337" t="s">
        <v>898</v>
      </c>
      <c r="X165" s="337" t="s">
        <v>772</v>
      </c>
      <c r="Y165" s="337" t="s">
        <v>772</v>
      </c>
      <c r="Z165" s="337" t="s">
        <v>887</v>
      </c>
    </row>
    <row r="166" spans="1:26">
      <c r="A166" s="328">
        <v>182197</v>
      </c>
      <c r="B166" s="328">
        <v>2100</v>
      </c>
      <c r="C166" s="334">
        <v>320093</v>
      </c>
      <c r="D166" s="328" t="s">
        <v>806</v>
      </c>
      <c r="E166" s="335" t="str">
        <f t="shared" si="2"/>
        <v>2100.320093.15</v>
      </c>
      <c r="F166" s="328">
        <v>2100</v>
      </c>
      <c r="G166" s="337"/>
      <c r="H166" s="336" t="s">
        <v>1016</v>
      </c>
      <c r="I166" s="337" t="s">
        <v>808</v>
      </c>
      <c r="J166" s="337" t="s">
        <v>794</v>
      </c>
      <c r="K166" s="338" t="s">
        <v>873</v>
      </c>
      <c r="L166" s="337" t="s">
        <v>804</v>
      </c>
      <c r="M166" s="338" t="s">
        <v>874</v>
      </c>
      <c r="N166" s="337" t="s">
        <v>875</v>
      </c>
      <c r="O166" s="357">
        <v>340</v>
      </c>
      <c r="P166" s="332" t="s">
        <v>1015</v>
      </c>
      <c r="Q166" s="337" t="s">
        <v>794</v>
      </c>
      <c r="R166" s="337" t="s">
        <v>770</v>
      </c>
      <c r="S166" s="339" t="s">
        <v>891</v>
      </c>
      <c r="T166" s="340" t="str">
        <f>VLOOKUP(S166,'[2]Sub-County'!E:F,2,FALSE)</f>
        <v>Mecklenburg</v>
      </c>
      <c r="U166" s="328" t="s">
        <v>876</v>
      </c>
      <c r="V166" s="337" t="s">
        <v>878</v>
      </c>
      <c r="W166" s="337" t="s">
        <v>898</v>
      </c>
      <c r="X166" s="337" t="s">
        <v>772</v>
      </c>
      <c r="Y166" s="337" t="s">
        <v>772</v>
      </c>
      <c r="Z166" s="337" t="s">
        <v>879</v>
      </c>
    </row>
    <row r="167" spans="1:26">
      <c r="A167" s="328">
        <v>182198</v>
      </c>
      <c r="B167" s="328">
        <v>2100</v>
      </c>
      <c r="C167" s="334">
        <v>320094</v>
      </c>
      <c r="D167" s="328" t="s">
        <v>811</v>
      </c>
      <c r="E167" s="335" t="str">
        <f t="shared" si="2"/>
        <v>2100.320094.00</v>
      </c>
      <c r="F167" s="328">
        <v>2100</v>
      </c>
      <c r="G167" s="337"/>
      <c r="H167" s="336" t="s">
        <v>1017</v>
      </c>
      <c r="I167" s="337" t="s">
        <v>702</v>
      </c>
      <c r="J167" s="337" t="s">
        <v>794</v>
      </c>
      <c r="K167" s="338" t="s">
        <v>873</v>
      </c>
      <c r="L167" s="337" t="s">
        <v>804</v>
      </c>
      <c r="M167" s="338" t="s">
        <v>874</v>
      </c>
      <c r="N167" s="337" t="s">
        <v>875</v>
      </c>
      <c r="O167" s="357">
        <v>340</v>
      </c>
      <c r="P167" s="332" t="s">
        <v>1015</v>
      </c>
      <c r="Q167" s="337" t="s">
        <v>804</v>
      </c>
      <c r="R167" s="337" t="s">
        <v>770</v>
      </c>
      <c r="S167" s="339" t="s">
        <v>891</v>
      </c>
      <c r="T167" s="340" t="str">
        <f>VLOOKUP(S167,'[2]Sub-County'!E:F,2,FALSE)</f>
        <v>Mecklenburg</v>
      </c>
      <c r="U167" s="328" t="s">
        <v>876</v>
      </c>
      <c r="V167" s="337" t="s">
        <v>772</v>
      </c>
      <c r="W167" s="337" t="s">
        <v>772</v>
      </c>
      <c r="X167" s="337" t="s">
        <v>772</v>
      </c>
      <c r="Y167" s="337" t="s">
        <v>772</v>
      </c>
      <c r="Z167" s="337" t="s">
        <v>772</v>
      </c>
    </row>
    <row r="168" spans="1:26">
      <c r="A168" s="328">
        <v>182199</v>
      </c>
      <c r="B168" s="328">
        <v>2100</v>
      </c>
      <c r="C168" s="334">
        <v>320095</v>
      </c>
      <c r="D168" s="328" t="s">
        <v>798</v>
      </c>
      <c r="E168" s="335" t="str">
        <f t="shared" si="2"/>
        <v>2100.320095.10</v>
      </c>
      <c r="F168" s="328">
        <v>2100</v>
      </c>
      <c r="G168" s="337"/>
      <c r="H168" s="336" t="s">
        <v>1018</v>
      </c>
      <c r="I168" s="337" t="s">
        <v>799</v>
      </c>
      <c r="J168" s="337" t="s">
        <v>794</v>
      </c>
      <c r="K168" s="338" t="s">
        <v>873</v>
      </c>
      <c r="L168" s="337" t="s">
        <v>804</v>
      </c>
      <c r="M168" s="338" t="s">
        <v>874</v>
      </c>
      <c r="N168" s="337" t="s">
        <v>875</v>
      </c>
      <c r="O168" s="357">
        <v>322</v>
      </c>
      <c r="P168" s="332" t="s">
        <v>1018</v>
      </c>
      <c r="Q168" s="337" t="s">
        <v>770</v>
      </c>
      <c r="R168" s="337" t="s">
        <v>770</v>
      </c>
      <c r="S168" s="339" t="s">
        <v>900</v>
      </c>
      <c r="T168" s="340" t="str">
        <f>VLOOKUP(S168,'[2]Sub-County'!E:F,2,FALSE)</f>
        <v>Iredell</v>
      </c>
      <c r="U168" s="328" t="s">
        <v>876</v>
      </c>
      <c r="V168" s="337" t="s">
        <v>886</v>
      </c>
      <c r="W168" s="337" t="s">
        <v>898</v>
      </c>
      <c r="X168" s="337" t="s">
        <v>772</v>
      </c>
      <c r="Y168" s="337" t="s">
        <v>772</v>
      </c>
      <c r="Z168" s="337" t="s">
        <v>887</v>
      </c>
    </row>
    <row r="169" spans="1:26">
      <c r="A169" s="328">
        <v>182203</v>
      </c>
      <c r="B169" s="328">
        <v>2100</v>
      </c>
      <c r="C169" s="334">
        <v>320096</v>
      </c>
      <c r="D169" s="328" t="s">
        <v>798</v>
      </c>
      <c r="E169" s="335" t="str">
        <f t="shared" si="2"/>
        <v>2100.320096.10</v>
      </c>
      <c r="F169" s="328">
        <v>2100</v>
      </c>
      <c r="G169" s="337"/>
      <c r="H169" s="336" t="s">
        <v>1019</v>
      </c>
      <c r="I169" s="337" t="s">
        <v>799</v>
      </c>
      <c r="J169" s="337" t="s">
        <v>794</v>
      </c>
      <c r="K169" s="338" t="s">
        <v>873</v>
      </c>
      <c r="L169" s="337" t="s">
        <v>804</v>
      </c>
      <c r="M169" s="338" t="s">
        <v>874</v>
      </c>
      <c r="N169" s="337" t="s">
        <v>875</v>
      </c>
      <c r="O169" s="357">
        <v>469</v>
      </c>
      <c r="P169" s="332" t="s">
        <v>1019</v>
      </c>
      <c r="Q169" s="337" t="s">
        <v>770</v>
      </c>
      <c r="R169" s="337" t="s">
        <v>770</v>
      </c>
      <c r="S169" s="339" t="s">
        <v>1020</v>
      </c>
      <c r="T169" s="340" t="str">
        <f>VLOOKUP(S169,'[2]Sub-County'!E:F,2,FALSE)</f>
        <v>Mcdowell</v>
      </c>
      <c r="U169" s="328" t="s">
        <v>876</v>
      </c>
      <c r="V169" s="337" t="s">
        <v>886</v>
      </c>
      <c r="W169" s="337" t="s">
        <v>898</v>
      </c>
      <c r="X169" s="337" t="s">
        <v>772</v>
      </c>
      <c r="Y169" s="337" t="s">
        <v>772</v>
      </c>
      <c r="Z169" s="337" t="s">
        <v>887</v>
      </c>
    </row>
    <row r="170" spans="1:26">
      <c r="A170" s="328">
        <v>182204</v>
      </c>
      <c r="B170" s="328">
        <v>2100</v>
      </c>
      <c r="C170" s="334">
        <v>320097</v>
      </c>
      <c r="D170" s="328" t="s">
        <v>798</v>
      </c>
      <c r="E170" s="335" t="str">
        <f t="shared" si="2"/>
        <v>2100.320097.10</v>
      </c>
      <c r="F170" s="328">
        <v>2100</v>
      </c>
      <c r="G170" s="337"/>
      <c r="H170" s="336" t="s">
        <v>1021</v>
      </c>
      <c r="I170" s="337" t="s">
        <v>799</v>
      </c>
      <c r="J170" s="337" t="s">
        <v>794</v>
      </c>
      <c r="K170" s="338" t="s">
        <v>873</v>
      </c>
      <c r="L170" s="337" t="s">
        <v>804</v>
      </c>
      <c r="M170" s="338" t="s">
        <v>874</v>
      </c>
      <c r="N170" s="337" t="s">
        <v>875</v>
      </c>
      <c r="O170" s="357">
        <v>37</v>
      </c>
      <c r="P170" s="332" t="s">
        <v>1021</v>
      </c>
      <c r="Q170" s="337" t="s">
        <v>770</v>
      </c>
      <c r="R170" s="337" t="s">
        <v>770</v>
      </c>
      <c r="S170" s="339" t="s">
        <v>935</v>
      </c>
      <c r="T170" s="340" t="str">
        <f>VLOOKUP(S170,'[2]Sub-County'!E:F,2,FALSE)</f>
        <v>Johnston</v>
      </c>
      <c r="U170" s="328" t="s">
        <v>876</v>
      </c>
      <c r="V170" s="337" t="s">
        <v>886</v>
      </c>
      <c r="W170" s="337" t="s">
        <v>898</v>
      </c>
      <c r="X170" s="337" t="s">
        <v>772</v>
      </c>
      <c r="Y170" s="337" t="s">
        <v>772</v>
      </c>
      <c r="Z170" s="337" t="s">
        <v>887</v>
      </c>
    </row>
    <row r="171" spans="1:26">
      <c r="A171" s="328">
        <v>182205</v>
      </c>
      <c r="B171" s="328">
        <v>2100</v>
      </c>
      <c r="C171" s="334">
        <v>320098</v>
      </c>
      <c r="D171" s="328" t="s">
        <v>798</v>
      </c>
      <c r="E171" s="335" t="str">
        <f t="shared" si="2"/>
        <v>2100.320098.10</v>
      </c>
      <c r="F171" s="328">
        <v>2100</v>
      </c>
      <c r="G171" s="337"/>
      <c r="H171" s="336" t="s">
        <v>1022</v>
      </c>
      <c r="I171" s="337" t="s">
        <v>799</v>
      </c>
      <c r="J171" s="337" t="s">
        <v>794</v>
      </c>
      <c r="K171" s="338" t="s">
        <v>873</v>
      </c>
      <c r="L171" s="337" t="s">
        <v>804</v>
      </c>
      <c r="M171" s="338" t="s">
        <v>874</v>
      </c>
      <c r="N171" s="337" t="s">
        <v>875</v>
      </c>
      <c r="O171" s="357">
        <v>409</v>
      </c>
      <c r="P171" s="332" t="s">
        <v>1022</v>
      </c>
      <c r="Q171" s="337" t="s">
        <v>770</v>
      </c>
      <c r="R171" s="337" t="s">
        <v>770</v>
      </c>
      <c r="S171" s="339" t="s">
        <v>891</v>
      </c>
      <c r="T171" s="340" t="str">
        <f>VLOOKUP(S171,'[2]Sub-County'!E:F,2,FALSE)</f>
        <v>Mecklenburg</v>
      </c>
      <c r="U171" s="328" t="s">
        <v>876</v>
      </c>
      <c r="V171" s="337" t="s">
        <v>886</v>
      </c>
      <c r="W171" s="337" t="s">
        <v>898</v>
      </c>
      <c r="X171" s="337" t="s">
        <v>772</v>
      </c>
      <c r="Y171" s="337" t="s">
        <v>772</v>
      </c>
      <c r="Z171" s="337" t="s">
        <v>887</v>
      </c>
    </row>
    <row r="172" spans="1:26">
      <c r="A172" s="328">
        <v>182206</v>
      </c>
      <c r="B172" s="328">
        <v>2100</v>
      </c>
      <c r="C172" s="334">
        <v>320099</v>
      </c>
      <c r="D172" s="328" t="s">
        <v>798</v>
      </c>
      <c r="E172" s="335" t="str">
        <f t="shared" si="2"/>
        <v>2100.320099.10</v>
      </c>
      <c r="F172" s="328">
        <v>2100</v>
      </c>
      <c r="G172" s="337"/>
      <c r="H172" s="336" t="s">
        <v>1023</v>
      </c>
      <c r="I172" s="337" t="s">
        <v>799</v>
      </c>
      <c r="J172" s="337" t="s">
        <v>794</v>
      </c>
      <c r="K172" s="338" t="s">
        <v>873</v>
      </c>
      <c r="L172" s="337" t="s">
        <v>804</v>
      </c>
      <c r="M172" s="338" t="s">
        <v>874</v>
      </c>
      <c r="N172" s="337" t="s">
        <v>875</v>
      </c>
      <c r="O172" s="357">
        <v>499</v>
      </c>
      <c r="P172" s="332" t="s">
        <v>1023</v>
      </c>
      <c r="Q172" s="337" t="s">
        <v>770</v>
      </c>
      <c r="R172" s="337" t="s">
        <v>770</v>
      </c>
      <c r="S172" s="339" t="s">
        <v>881</v>
      </c>
      <c r="T172" s="340" t="str">
        <f>VLOOKUP(S172,'[2]Sub-County'!E:F,2,FALSE)</f>
        <v>Wake</v>
      </c>
      <c r="U172" s="328" t="s">
        <v>876</v>
      </c>
      <c r="V172" s="337" t="s">
        <v>886</v>
      </c>
      <c r="W172" s="337" t="s">
        <v>898</v>
      </c>
      <c r="X172" s="337" t="s">
        <v>772</v>
      </c>
      <c r="Y172" s="337" t="s">
        <v>772</v>
      </c>
      <c r="Z172" s="337" t="s">
        <v>887</v>
      </c>
    </row>
    <row r="173" spans="1:26">
      <c r="A173" s="328">
        <v>182207</v>
      </c>
      <c r="B173" s="328">
        <v>2100</v>
      </c>
      <c r="C173" s="334">
        <v>320100</v>
      </c>
      <c r="D173" s="328" t="s">
        <v>798</v>
      </c>
      <c r="E173" s="335" t="str">
        <f t="shared" si="2"/>
        <v>2100.320100.10</v>
      </c>
      <c r="F173" s="328">
        <v>2100</v>
      </c>
      <c r="G173" s="337"/>
      <c r="H173" s="336" t="s">
        <v>1024</v>
      </c>
      <c r="I173" s="337" t="s">
        <v>799</v>
      </c>
      <c r="J173" s="337" t="s">
        <v>794</v>
      </c>
      <c r="K173" s="338" t="s">
        <v>873</v>
      </c>
      <c r="L173" s="337" t="s">
        <v>804</v>
      </c>
      <c r="M173" s="338" t="s">
        <v>874</v>
      </c>
      <c r="N173" s="337" t="s">
        <v>875</v>
      </c>
      <c r="O173" s="357">
        <v>238</v>
      </c>
      <c r="P173" s="332" t="s">
        <v>1024</v>
      </c>
      <c r="Q173" s="337" t="s">
        <v>770</v>
      </c>
      <c r="R173" s="337" t="s">
        <v>770</v>
      </c>
      <c r="S173" s="339" t="s">
        <v>891</v>
      </c>
      <c r="T173" s="340" t="str">
        <f>VLOOKUP(S173,'[2]Sub-County'!E:F,2,FALSE)</f>
        <v>Mecklenburg</v>
      </c>
      <c r="U173" s="328" t="s">
        <v>876</v>
      </c>
      <c r="V173" s="337" t="s">
        <v>886</v>
      </c>
      <c r="W173" s="337" t="s">
        <v>898</v>
      </c>
      <c r="X173" s="337" t="s">
        <v>772</v>
      </c>
      <c r="Y173" s="337" t="s">
        <v>772</v>
      </c>
      <c r="Z173" s="337" t="s">
        <v>887</v>
      </c>
    </row>
    <row r="174" spans="1:26">
      <c r="A174" s="328">
        <v>182208</v>
      </c>
      <c r="B174" s="328">
        <v>2100</v>
      </c>
      <c r="C174" s="334">
        <v>320101</v>
      </c>
      <c r="D174" s="328" t="s">
        <v>798</v>
      </c>
      <c r="E174" s="335" t="str">
        <f t="shared" si="2"/>
        <v>2100.320101.10</v>
      </c>
      <c r="F174" s="328">
        <v>2100</v>
      </c>
      <c r="G174" s="337"/>
      <c r="H174" s="336" t="s">
        <v>1025</v>
      </c>
      <c r="I174" s="337" t="s">
        <v>799</v>
      </c>
      <c r="J174" s="337" t="s">
        <v>794</v>
      </c>
      <c r="K174" s="338" t="s">
        <v>873</v>
      </c>
      <c r="L174" s="337" t="s">
        <v>804</v>
      </c>
      <c r="M174" s="338" t="s">
        <v>874</v>
      </c>
      <c r="N174" s="337" t="s">
        <v>875</v>
      </c>
      <c r="O174" s="357">
        <v>484</v>
      </c>
      <c r="P174" s="332" t="s">
        <v>1025</v>
      </c>
      <c r="Q174" s="337" t="s">
        <v>770</v>
      </c>
      <c r="R174" s="337" t="s">
        <v>770</v>
      </c>
      <c r="S174" s="339" t="s">
        <v>900</v>
      </c>
      <c r="T174" s="340" t="str">
        <f>VLOOKUP(S174,'[2]Sub-County'!E:F,2,FALSE)</f>
        <v>Iredell</v>
      </c>
      <c r="U174" s="328" t="s">
        <v>876</v>
      </c>
      <c r="V174" s="337" t="s">
        <v>886</v>
      </c>
      <c r="W174" s="337" t="s">
        <v>898</v>
      </c>
      <c r="X174" s="337" t="s">
        <v>772</v>
      </c>
      <c r="Y174" s="337" t="s">
        <v>772</v>
      </c>
      <c r="Z174" s="337" t="s">
        <v>887</v>
      </c>
    </row>
    <row r="175" spans="1:26">
      <c r="A175" s="328">
        <v>182209</v>
      </c>
      <c r="B175" s="328">
        <v>2100</v>
      </c>
      <c r="C175" s="334">
        <v>320102</v>
      </c>
      <c r="D175" s="328" t="s">
        <v>806</v>
      </c>
      <c r="E175" s="335" t="str">
        <f t="shared" si="2"/>
        <v>2100.320102.15</v>
      </c>
      <c r="F175" s="328">
        <v>2100</v>
      </c>
      <c r="G175" s="337"/>
      <c r="H175" s="336" t="s">
        <v>1026</v>
      </c>
      <c r="I175" s="337" t="s">
        <v>808</v>
      </c>
      <c r="J175" s="337" t="s">
        <v>794</v>
      </c>
      <c r="K175" s="338" t="s">
        <v>873</v>
      </c>
      <c r="L175" s="337" t="s">
        <v>804</v>
      </c>
      <c r="M175" s="338" t="s">
        <v>874</v>
      </c>
      <c r="N175" s="337" t="s">
        <v>875</v>
      </c>
      <c r="O175" s="357">
        <v>278</v>
      </c>
      <c r="P175" s="332" t="s">
        <v>1026</v>
      </c>
      <c r="Q175" s="337" t="s">
        <v>794</v>
      </c>
      <c r="R175" s="337" t="s">
        <v>770</v>
      </c>
      <c r="S175" s="339" t="s">
        <v>1027</v>
      </c>
      <c r="T175" s="340" t="str">
        <f>VLOOKUP(S175,'[2]Sub-County'!E:F,2,FALSE)</f>
        <v>Dare</v>
      </c>
      <c r="U175" s="328" t="s">
        <v>876</v>
      </c>
      <c r="V175" s="337" t="s">
        <v>878</v>
      </c>
      <c r="W175" s="337" t="s">
        <v>898</v>
      </c>
      <c r="X175" s="337" t="s">
        <v>772</v>
      </c>
      <c r="Y175" s="337" t="s">
        <v>772</v>
      </c>
      <c r="Z175" s="337" t="s">
        <v>879</v>
      </c>
    </row>
    <row r="176" spans="1:26">
      <c r="A176" s="328">
        <v>182211</v>
      </c>
      <c r="B176" s="328">
        <v>2100</v>
      </c>
      <c r="C176" s="334">
        <v>320103</v>
      </c>
      <c r="D176" s="328" t="s">
        <v>798</v>
      </c>
      <c r="E176" s="335" t="str">
        <f t="shared" si="2"/>
        <v>2100.320103.10</v>
      </c>
      <c r="F176" s="328">
        <v>2100</v>
      </c>
      <c r="G176" s="337"/>
      <c r="H176" s="336" t="s">
        <v>1028</v>
      </c>
      <c r="I176" s="337" t="s">
        <v>799</v>
      </c>
      <c r="J176" s="337" t="s">
        <v>794</v>
      </c>
      <c r="K176" s="338" t="s">
        <v>873</v>
      </c>
      <c r="L176" s="337" t="s">
        <v>804</v>
      </c>
      <c r="M176" s="338" t="s">
        <v>874</v>
      </c>
      <c r="N176" s="337" t="s">
        <v>875</v>
      </c>
      <c r="O176" s="357">
        <v>259</v>
      </c>
      <c r="P176" s="332" t="s">
        <v>1028</v>
      </c>
      <c r="Q176" s="337" t="s">
        <v>770</v>
      </c>
      <c r="R176" s="337" t="s">
        <v>770</v>
      </c>
      <c r="S176" s="339" t="s">
        <v>881</v>
      </c>
      <c r="T176" s="340" t="str">
        <f>VLOOKUP(S176,'[2]Sub-County'!E:F,2,FALSE)</f>
        <v>Wake</v>
      </c>
      <c r="U176" s="328" t="s">
        <v>876</v>
      </c>
      <c r="V176" s="337" t="s">
        <v>886</v>
      </c>
      <c r="W176" s="337" t="s">
        <v>898</v>
      </c>
      <c r="X176" s="337" t="s">
        <v>772</v>
      </c>
      <c r="Y176" s="337" t="s">
        <v>772</v>
      </c>
      <c r="Z176" s="337" t="s">
        <v>887</v>
      </c>
    </row>
    <row r="177" spans="1:26">
      <c r="A177" s="328">
        <v>182212</v>
      </c>
      <c r="B177" s="328">
        <v>2100</v>
      </c>
      <c r="C177" s="334">
        <v>320104</v>
      </c>
      <c r="D177" s="328" t="s">
        <v>798</v>
      </c>
      <c r="E177" s="335" t="str">
        <f t="shared" si="2"/>
        <v>2100.320104.10</v>
      </c>
      <c r="F177" s="328">
        <v>2100</v>
      </c>
      <c r="G177" s="337"/>
      <c r="H177" s="336" t="s">
        <v>1029</v>
      </c>
      <c r="I177" s="337" t="s">
        <v>799</v>
      </c>
      <c r="J177" s="337" t="s">
        <v>794</v>
      </c>
      <c r="K177" s="338" t="s">
        <v>873</v>
      </c>
      <c r="L177" s="337" t="s">
        <v>804</v>
      </c>
      <c r="M177" s="338" t="s">
        <v>874</v>
      </c>
      <c r="N177" s="337" t="s">
        <v>875</v>
      </c>
      <c r="O177" s="357">
        <v>161</v>
      </c>
      <c r="P177" s="332" t="s">
        <v>1029</v>
      </c>
      <c r="Q177" s="337" t="s">
        <v>770</v>
      </c>
      <c r="R177" s="337" t="s">
        <v>770</v>
      </c>
      <c r="S177" s="339" t="s">
        <v>891</v>
      </c>
      <c r="T177" s="340" t="str">
        <f>VLOOKUP(S177,'[2]Sub-County'!E:F,2,FALSE)</f>
        <v>Mecklenburg</v>
      </c>
      <c r="U177" s="328" t="s">
        <v>876</v>
      </c>
      <c r="V177" s="337" t="s">
        <v>886</v>
      </c>
      <c r="W177" s="337" t="s">
        <v>898</v>
      </c>
      <c r="X177" s="337" t="s">
        <v>772</v>
      </c>
      <c r="Y177" s="337" t="s">
        <v>772</v>
      </c>
      <c r="Z177" s="337" t="s">
        <v>887</v>
      </c>
    </row>
    <row r="178" spans="1:26">
      <c r="A178" s="328">
        <v>182213</v>
      </c>
      <c r="B178" s="328">
        <v>2100</v>
      </c>
      <c r="C178" s="334">
        <v>320105</v>
      </c>
      <c r="D178" s="328" t="s">
        <v>798</v>
      </c>
      <c r="E178" s="335" t="str">
        <f t="shared" si="2"/>
        <v>2100.320105.10</v>
      </c>
      <c r="F178" s="328">
        <v>2100</v>
      </c>
      <c r="G178" s="337"/>
      <c r="H178" s="336" t="s">
        <v>1030</v>
      </c>
      <c r="I178" s="337" t="s">
        <v>799</v>
      </c>
      <c r="J178" s="337" t="s">
        <v>794</v>
      </c>
      <c r="K178" s="338" t="s">
        <v>873</v>
      </c>
      <c r="L178" s="337" t="s">
        <v>804</v>
      </c>
      <c r="M178" s="338" t="s">
        <v>874</v>
      </c>
      <c r="N178" s="337" t="s">
        <v>875</v>
      </c>
      <c r="O178" s="357">
        <v>270</v>
      </c>
      <c r="P178" s="332" t="s">
        <v>1030</v>
      </c>
      <c r="Q178" s="337" t="s">
        <v>770</v>
      </c>
      <c r="R178" s="337" t="s">
        <v>770</v>
      </c>
      <c r="S178" s="339" t="s">
        <v>881</v>
      </c>
      <c r="T178" s="340" t="str">
        <f>VLOOKUP(S178,'[2]Sub-County'!E:F,2,FALSE)</f>
        <v>Wake</v>
      </c>
      <c r="U178" s="328" t="s">
        <v>876</v>
      </c>
      <c r="V178" s="337" t="s">
        <v>886</v>
      </c>
      <c r="W178" s="337" t="s">
        <v>898</v>
      </c>
      <c r="X178" s="337" t="s">
        <v>772</v>
      </c>
      <c r="Y178" s="337" t="s">
        <v>772</v>
      </c>
      <c r="Z178" s="337" t="s">
        <v>887</v>
      </c>
    </row>
    <row r="179" spans="1:26">
      <c r="A179" s="328">
        <v>182214</v>
      </c>
      <c r="B179" s="328">
        <v>2100</v>
      </c>
      <c r="C179" s="334">
        <v>320106</v>
      </c>
      <c r="D179" s="328" t="s">
        <v>798</v>
      </c>
      <c r="E179" s="335" t="str">
        <f t="shared" si="2"/>
        <v>2100.320106.10</v>
      </c>
      <c r="F179" s="328">
        <v>2100</v>
      </c>
      <c r="G179" s="337"/>
      <c r="H179" s="336" t="s">
        <v>1031</v>
      </c>
      <c r="I179" s="337" t="s">
        <v>799</v>
      </c>
      <c r="J179" s="337" t="s">
        <v>794</v>
      </c>
      <c r="K179" s="338" t="s">
        <v>873</v>
      </c>
      <c r="L179" s="337" t="s">
        <v>804</v>
      </c>
      <c r="M179" s="338" t="s">
        <v>874</v>
      </c>
      <c r="N179" s="337" t="s">
        <v>875</v>
      </c>
      <c r="O179" s="357">
        <v>172</v>
      </c>
      <c r="P179" s="332" t="s">
        <v>1031</v>
      </c>
      <c r="Q179" s="337" t="s">
        <v>770</v>
      </c>
      <c r="R179" s="337" t="s">
        <v>770</v>
      </c>
      <c r="S179" s="339" t="s">
        <v>916</v>
      </c>
      <c r="T179" s="340" t="str">
        <f>VLOOKUP(S179,'[2]Sub-County'!E:F,2,FALSE)</f>
        <v>Henderson</v>
      </c>
      <c r="U179" s="328" t="s">
        <v>876</v>
      </c>
      <c r="V179" s="337" t="s">
        <v>886</v>
      </c>
      <c r="W179" s="337" t="s">
        <v>898</v>
      </c>
      <c r="X179" s="337" t="s">
        <v>772</v>
      </c>
      <c r="Y179" s="337" t="s">
        <v>772</v>
      </c>
      <c r="Z179" s="337" t="s">
        <v>887</v>
      </c>
    </row>
    <row r="180" spans="1:26">
      <c r="A180" s="328">
        <v>182215</v>
      </c>
      <c r="B180" s="328">
        <v>2100</v>
      </c>
      <c r="C180" s="334">
        <v>320107</v>
      </c>
      <c r="D180" s="328" t="s">
        <v>798</v>
      </c>
      <c r="E180" s="335" t="str">
        <f t="shared" si="2"/>
        <v>2100.320107.10</v>
      </c>
      <c r="F180" s="328">
        <v>2100</v>
      </c>
      <c r="G180" s="337"/>
      <c r="H180" s="336" t="s">
        <v>1032</v>
      </c>
      <c r="I180" s="337" t="s">
        <v>799</v>
      </c>
      <c r="J180" s="337" t="s">
        <v>794</v>
      </c>
      <c r="K180" s="338" t="s">
        <v>873</v>
      </c>
      <c r="L180" s="337" t="s">
        <v>804</v>
      </c>
      <c r="M180" s="338" t="s">
        <v>874</v>
      </c>
      <c r="N180" s="337" t="s">
        <v>875</v>
      </c>
      <c r="O180" s="357">
        <v>105</v>
      </c>
      <c r="P180" s="332" t="s">
        <v>1032</v>
      </c>
      <c r="Q180" s="337" t="s">
        <v>770</v>
      </c>
      <c r="R180" s="337" t="s">
        <v>770</v>
      </c>
      <c r="S180" s="339" t="s">
        <v>881</v>
      </c>
      <c r="T180" s="340" t="str">
        <f>VLOOKUP(S180,'[2]Sub-County'!E:F,2,FALSE)</f>
        <v>Wake</v>
      </c>
      <c r="U180" s="328" t="s">
        <v>876</v>
      </c>
      <c r="V180" s="337" t="s">
        <v>886</v>
      </c>
      <c r="W180" s="337" t="s">
        <v>898</v>
      </c>
      <c r="X180" s="337" t="s">
        <v>772</v>
      </c>
      <c r="Y180" s="337" t="s">
        <v>772</v>
      </c>
      <c r="Z180" s="337" t="s">
        <v>887</v>
      </c>
    </row>
    <row r="181" spans="1:26">
      <c r="A181" s="328">
        <v>182216</v>
      </c>
      <c r="B181" s="328">
        <v>2100</v>
      </c>
      <c r="C181" s="334">
        <v>320108</v>
      </c>
      <c r="D181" s="328" t="s">
        <v>798</v>
      </c>
      <c r="E181" s="335" t="str">
        <f t="shared" si="2"/>
        <v>2100.320108.10</v>
      </c>
      <c r="F181" s="328">
        <v>2100</v>
      </c>
      <c r="G181" s="337"/>
      <c r="H181" s="336" t="s">
        <v>1033</v>
      </c>
      <c r="I181" s="337" t="s">
        <v>799</v>
      </c>
      <c r="J181" s="337" t="s">
        <v>794</v>
      </c>
      <c r="K181" s="338" t="s">
        <v>873</v>
      </c>
      <c r="L181" s="337" t="s">
        <v>804</v>
      </c>
      <c r="M181" s="338" t="s">
        <v>874</v>
      </c>
      <c r="N181" s="337" t="s">
        <v>875</v>
      </c>
      <c r="O181" s="357">
        <v>234</v>
      </c>
      <c r="P181" s="332" t="s">
        <v>1033</v>
      </c>
      <c r="Q181" s="337" t="s">
        <v>770</v>
      </c>
      <c r="R181" s="337" t="s">
        <v>770</v>
      </c>
      <c r="S181" s="339" t="s">
        <v>891</v>
      </c>
      <c r="T181" s="340" t="str">
        <f>VLOOKUP(S181,'[2]Sub-County'!E:F,2,FALSE)</f>
        <v>Mecklenburg</v>
      </c>
      <c r="U181" s="328" t="s">
        <v>876</v>
      </c>
      <c r="V181" s="337" t="s">
        <v>886</v>
      </c>
      <c r="W181" s="337" t="s">
        <v>898</v>
      </c>
      <c r="X181" s="337" t="s">
        <v>772</v>
      </c>
      <c r="Y181" s="337" t="s">
        <v>772</v>
      </c>
      <c r="Z181" s="337" t="s">
        <v>887</v>
      </c>
    </row>
    <row r="182" spans="1:26">
      <c r="A182" s="328">
        <v>182217</v>
      </c>
      <c r="B182" s="328">
        <v>2100</v>
      </c>
      <c r="C182" s="334">
        <v>320109</v>
      </c>
      <c r="D182" s="328" t="s">
        <v>806</v>
      </c>
      <c r="E182" s="335" t="str">
        <f t="shared" si="2"/>
        <v>2100.320109.15</v>
      </c>
      <c r="F182" s="328">
        <v>2100</v>
      </c>
      <c r="G182" s="337"/>
      <c r="H182" s="336" t="s">
        <v>1034</v>
      </c>
      <c r="I182" s="337" t="s">
        <v>808</v>
      </c>
      <c r="J182" s="337" t="s">
        <v>794</v>
      </c>
      <c r="K182" s="338" t="s">
        <v>873</v>
      </c>
      <c r="L182" s="337" t="s">
        <v>804</v>
      </c>
      <c r="M182" s="338" t="s">
        <v>874</v>
      </c>
      <c r="N182" s="337" t="s">
        <v>875</v>
      </c>
      <c r="O182" s="357">
        <v>345</v>
      </c>
      <c r="P182" s="332" t="s">
        <v>1034</v>
      </c>
      <c r="Q182" s="337" t="s">
        <v>794</v>
      </c>
      <c r="R182" s="337" t="s">
        <v>770</v>
      </c>
      <c r="S182" s="339" t="s">
        <v>1035</v>
      </c>
      <c r="T182" s="340" t="str">
        <f>VLOOKUP(S182,'[2]Sub-County'!E:F,2,FALSE)</f>
        <v>Onslow</v>
      </c>
      <c r="U182" s="328" t="s">
        <v>876</v>
      </c>
      <c r="V182" s="337" t="s">
        <v>878</v>
      </c>
      <c r="W182" s="337" t="s">
        <v>898</v>
      </c>
      <c r="X182" s="337" t="s">
        <v>772</v>
      </c>
      <c r="Y182" s="337" t="s">
        <v>772</v>
      </c>
      <c r="Z182" s="337" t="s">
        <v>879</v>
      </c>
    </row>
    <row r="183" spans="1:26">
      <c r="A183" s="328">
        <v>182218</v>
      </c>
      <c r="B183" s="328">
        <v>2100</v>
      </c>
      <c r="C183" s="334">
        <v>320110</v>
      </c>
      <c r="D183" s="328" t="s">
        <v>806</v>
      </c>
      <c r="E183" s="335" t="str">
        <f t="shared" si="2"/>
        <v>2100.320110.15</v>
      </c>
      <c r="F183" s="328">
        <v>2100</v>
      </c>
      <c r="G183" s="337"/>
      <c r="H183" s="336" t="s">
        <v>1036</v>
      </c>
      <c r="I183" s="337" t="s">
        <v>808</v>
      </c>
      <c r="J183" s="337" t="s">
        <v>794</v>
      </c>
      <c r="K183" s="338" t="s">
        <v>873</v>
      </c>
      <c r="L183" s="337" t="s">
        <v>804</v>
      </c>
      <c r="M183" s="338" t="s">
        <v>874</v>
      </c>
      <c r="N183" s="337" t="s">
        <v>875</v>
      </c>
      <c r="O183" s="357">
        <v>479</v>
      </c>
      <c r="P183" s="332" t="s">
        <v>1036</v>
      </c>
      <c r="Q183" s="337" t="s">
        <v>794</v>
      </c>
      <c r="R183" s="337" t="s">
        <v>770</v>
      </c>
      <c r="S183" s="339" t="s">
        <v>1035</v>
      </c>
      <c r="T183" s="340" t="str">
        <f>VLOOKUP(S183,'[2]Sub-County'!E:F,2,FALSE)</f>
        <v>Onslow</v>
      </c>
      <c r="U183" s="328" t="s">
        <v>876</v>
      </c>
      <c r="V183" s="337" t="s">
        <v>878</v>
      </c>
      <c r="W183" s="337" t="s">
        <v>898</v>
      </c>
      <c r="X183" s="337" t="s">
        <v>772</v>
      </c>
      <c r="Y183" s="337" t="s">
        <v>772</v>
      </c>
      <c r="Z183" s="337" t="s">
        <v>879</v>
      </c>
    </row>
    <row r="184" spans="1:26">
      <c r="A184" s="328">
        <v>182219</v>
      </c>
      <c r="B184" s="328">
        <v>2100</v>
      </c>
      <c r="C184" s="334">
        <v>320111</v>
      </c>
      <c r="D184" s="328" t="s">
        <v>798</v>
      </c>
      <c r="E184" s="335" t="str">
        <f t="shared" si="2"/>
        <v>2100.320111.10</v>
      </c>
      <c r="F184" s="328">
        <v>2100</v>
      </c>
      <c r="G184" s="337"/>
      <c r="H184" s="336" t="s">
        <v>1037</v>
      </c>
      <c r="I184" s="337" t="s">
        <v>799</v>
      </c>
      <c r="J184" s="337" t="s">
        <v>794</v>
      </c>
      <c r="K184" s="338" t="s">
        <v>873</v>
      </c>
      <c r="L184" s="337" t="s">
        <v>804</v>
      </c>
      <c r="M184" s="338" t="s">
        <v>874</v>
      </c>
      <c r="N184" s="337" t="s">
        <v>875</v>
      </c>
      <c r="O184" s="357">
        <v>356</v>
      </c>
      <c r="P184" s="332" t="s">
        <v>1038</v>
      </c>
      <c r="Q184" s="337" t="s">
        <v>770</v>
      </c>
      <c r="R184" s="337" t="s">
        <v>770</v>
      </c>
      <c r="S184" s="339" t="s">
        <v>935</v>
      </c>
      <c r="T184" s="340" t="str">
        <f>VLOOKUP(S184,'[2]Sub-County'!E:F,2,FALSE)</f>
        <v>Johnston</v>
      </c>
      <c r="U184" s="328" t="s">
        <v>876</v>
      </c>
      <c r="V184" s="337" t="s">
        <v>886</v>
      </c>
      <c r="W184" s="337" t="s">
        <v>898</v>
      </c>
      <c r="X184" s="337" t="s">
        <v>772</v>
      </c>
      <c r="Y184" s="337" t="s">
        <v>772</v>
      </c>
      <c r="Z184" s="337" t="s">
        <v>887</v>
      </c>
    </row>
    <row r="185" spans="1:26">
      <c r="A185" s="328">
        <v>182220</v>
      </c>
      <c r="B185" s="328">
        <v>2100</v>
      </c>
      <c r="C185" s="334">
        <v>320112</v>
      </c>
      <c r="D185" s="328" t="s">
        <v>855</v>
      </c>
      <c r="E185" s="335" t="str">
        <f t="shared" si="2"/>
        <v>2100.320112.91</v>
      </c>
      <c r="F185" s="328">
        <v>2100</v>
      </c>
      <c r="G185" s="337"/>
      <c r="H185" s="336" t="s">
        <v>1039</v>
      </c>
      <c r="I185" s="337" t="s">
        <v>767</v>
      </c>
      <c r="J185" s="337" t="s">
        <v>794</v>
      </c>
      <c r="K185" s="338" t="s">
        <v>873</v>
      </c>
      <c r="L185" s="337" t="s">
        <v>804</v>
      </c>
      <c r="M185" s="338" t="s">
        <v>874</v>
      </c>
      <c r="N185" s="337" t="s">
        <v>875</v>
      </c>
      <c r="O185" s="333" t="s">
        <v>772</v>
      </c>
      <c r="P185" s="332" t="s">
        <v>773</v>
      </c>
      <c r="Q185" s="337" t="s">
        <v>768</v>
      </c>
      <c r="R185" s="337" t="s">
        <v>770</v>
      </c>
      <c r="S185" s="339" t="s">
        <v>891</v>
      </c>
      <c r="T185" s="340" t="str">
        <f>VLOOKUP(S185,'[2]Sub-County'!E:F,2,FALSE)</f>
        <v>Mecklenburg</v>
      </c>
      <c r="U185" s="328" t="s">
        <v>876</v>
      </c>
      <c r="V185" s="337" t="s">
        <v>772</v>
      </c>
      <c r="W185" s="337" t="s">
        <v>772</v>
      </c>
      <c r="X185" s="337" t="s">
        <v>772</v>
      </c>
      <c r="Y185" s="337" t="s">
        <v>772</v>
      </c>
      <c r="Z185" s="337" t="s">
        <v>772</v>
      </c>
    </row>
    <row r="186" spans="1:26">
      <c r="A186" s="328">
        <v>182221</v>
      </c>
      <c r="B186" s="328">
        <v>2100</v>
      </c>
      <c r="C186" s="334">
        <v>320113</v>
      </c>
      <c r="D186" s="328" t="s">
        <v>798</v>
      </c>
      <c r="E186" s="335" t="str">
        <f t="shared" si="2"/>
        <v>2100.320113.10</v>
      </c>
      <c r="F186" s="328">
        <v>2100</v>
      </c>
      <c r="G186" s="337"/>
      <c r="H186" s="336" t="s">
        <v>1040</v>
      </c>
      <c r="I186" s="337" t="s">
        <v>799</v>
      </c>
      <c r="J186" s="337" t="s">
        <v>794</v>
      </c>
      <c r="K186" s="338" t="s">
        <v>873</v>
      </c>
      <c r="L186" s="337" t="s">
        <v>804</v>
      </c>
      <c r="M186" s="338" t="s">
        <v>874</v>
      </c>
      <c r="N186" s="337" t="s">
        <v>875</v>
      </c>
      <c r="O186" s="357">
        <v>321</v>
      </c>
      <c r="P186" s="332" t="s">
        <v>1040</v>
      </c>
      <c r="Q186" s="337" t="s">
        <v>1041</v>
      </c>
      <c r="R186" s="337" t="s">
        <v>770</v>
      </c>
      <c r="S186" s="339" t="s">
        <v>897</v>
      </c>
      <c r="T186" s="340" t="str">
        <f>VLOOKUP(S186,'[2]Sub-County'!E:F,2,FALSE)</f>
        <v>Carteret</v>
      </c>
      <c r="U186" s="328" t="s">
        <v>876</v>
      </c>
      <c r="V186" s="337" t="s">
        <v>886</v>
      </c>
      <c r="W186" s="337" t="s">
        <v>898</v>
      </c>
      <c r="X186" s="337" t="s">
        <v>772</v>
      </c>
      <c r="Y186" s="337" t="s">
        <v>772</v>
      </c>
      <c r="Z186" s="337" t="s">
        <v>887</v>
      </c>
    </row>
    <row r="187" spans="1:26">
      <c r="A187" s="328">
        <v>182222</v>
      </c>
      <c r="B187" s="328">
        <v>2100</v>
      </c>
      <c r="C187" s="334">
        <v>320114</v>
      </c>
      <c r="D187" s="328" t="s">
        <v>1042</v>
      </c>
      <c r="E187" s="335" t="str">
        <f t="shared" si="2"/>
        <v>2100.320114.98</v>
      </c>
      <c r="F187" s="328">
        <v>2100</v>
      </c>
      <c r="G187" s="337"/>
      <c r="H187" s="336" t="s">
        <v>1043</v>
      </c>
      <c r="I187" s="337" t="s">
        <v>767</v>
      </c>
      <c r="J187" s="337" t="s">
        <v>794</v>
      </c>
      <c r="K187" s="338" t="s">
        <v>873</v>
      </c>
      <c r="L187" s="337" t="s">
        <v>804</v>
      </c>
      <c r="M187" s="338" t="s">
        <v>874</v>
      </c>
      <c r="N187" s="337" t="s">
        <v>875</v>
      </c>
      <c r="O187" s="333" t="s">
        <v>772</v>
      </c>
      <c r="P187" s="332" t="s">
        <v>773</v>
      </c>
      <c r="Q187" s="337" t="s">
        <v>768</v>
      </c>
      <c r="R187" s="337" t="s">
        <v>770</v>
      </c>
      <c r="S187" s="339" t="s">
        <v>891</v>
      </c>
      <c r="T187" s="340" t="str">
        <f>VLOOKUP(S187,'[2]Sub-County'!E:F,2,FALSE)</f>
        <v>Mecklenburg</v>
      </c>
      <c r="U187" s="328" t="s">
        <v>876</v>
      </c>
      <c r="V187" s="337" t="s">
        <v>772</v>
      </c>
      <c r="W187" s="337" t="s">
        <v>772</v>
      </c>
      <c r="X187" s="337" t="s">
        <v>772</v>
      </c>
      <c r="Y187" s="337" t="s">
        <v>772</v>
      </c>
      <c r="Z187" s="337" t="s">
        <v>772</v>
      </c>
    </row>
    <row r="188" spans="1:26">
      <c r="A188" s="328">
        <v>182223</v>
      </c>
      <c r="B188" s="328">
        <v>2100</v>
      </c>
      <c r="C188" s="334">
        <v>320115</v>
      </c>
      <c r="D188" s="328" t="s">
        <v>855</v>
      </c>
      <c r="E188" s="335" t="str">
        <f t="shared" si="2"/>
        <v>2100.320115.91</v>
      </c>
      <c r="F188" s="328">
        <v>2100</v>
      </c>
      <c r="G188" s="337"/>
      <c r="H188" s="336" t="s">
        <v>1044</v>
      </c>
      <c r="I188" s="337" t="s">
        <v>767</v>
      </c>
      <c r="J188" s="337" t="s">
        <v>794</v>
      </c>
      <c r="K188" s="338" t="s">
        <v>873</v>
      </c>
      <c r="L188" s="337" t="s">
        <v>804</v>
      </c>
      <c r="M188" s="338" t="s">
        <v>874</v>
      </c>
      <c r="N188" s="337" t="s">
        <v>875</v>
      </c>
      <c r="O188" s="333" t="s">
        <v>772</v>
      </c>
      <c r="P188" s="332" t="s">
        <v>773</v>
      </c>
      <c r="Q188" s="337" t="s">
        <v>768</v>
      </c>
      <c r="R188" s="337" t="s">
        <v>770</v>
      </c>
      <c r="S188" s="339" t="s">
        <v>885</v>
      </c>
      <c r="T188" s="340" t="str">
        <f>VLOOKUP(S188,'[2]Sub-County'!E:F,2,FALSE)</f>
        <v>Avery</v>
      </c>
      <c r="U188" s="328" t="s">
        <v>876</v>
      </c>
      <c r="V188" s="337" t="s">
        <v>772</v>
      </c>
      <c r="W188" s="337" t="s">
        <v>772</v>
      </c>
      <c r="X188" s="337" t="s">
        <v>772</v>
      </c>
      <c r="Y188" s="337" t="s">
        <v>772</v>
      </c>
      <c r="Z188" s="337" t="s">
        <v>772</v>
      </c>
    </row>
    <row r="189" spans="1:26">
      <c r="A189" s="328">
        <v>182224</v>
      </c>
      <c r="B189" s="328">
        <v>2100</v>
      </c>
      <c r="C189" s="334">
        <v>320116</v>
      </c>
      <c r="D189" s="328" t="s">
        <v>855</v>
      </c>
      <c r="E189" s="335" t="str">
        <f t="shared" si="2"/>
        <v>2100.320116.91</v>
      </c>
      <c r="F189" s="328">
        <v>2100</v>
      </c>
      <c r="G189" s="337"/>
      <c r="H189" s="336" t="s">
        <v>1045</v>
      </c>
      <c r="I189" s="337" t="s">
        <v>767</v>
      </c>
      <c r="J189" s="337" t="s">
        <v>794</v>
      </c>
      <c r="K189" s="338" t="s">
        <v>873</v>
      </c>
      <c r="L189" s="337" t="s">
        <v>804</v>
      </c>
      <c r="M189" s="338" t="s">
        <v>874</v>
      </c>
      <c r="N189" s="337" t="s">
        <v>875</v>
      </c>
      <c r="O189" s="333" t="s">
        <v>772</v>
      </c>
      <c r="P189" s="332" t="s">
        <v>773</v>
      </c>
      <c r="Q189" s="337" t="s">
        <v>768</v>
      </c>
      <c r="R189" s="337" t="s">
        <v>770</v>
      </c>
      <c r="S189" s="339" t="s">
        <v>958</v>
      </c>
      <c r="T189" s="340" t="str">
        <f>VLOOKUP(S189,'[2]Sub-County'!E:F,2,FALSE)</f>
        <v>Moore</v>
      </c>
      <c r="U189" s="328" t="s">
        <v>876</v>
      </c>
      <c r="V189" s="337" t="s">
        <v>772</v>
      </c>
      <c r="W189" s="337" t="s">
        <v>772</v>
      </c>
      <c r="X189" s="337" t="s">
        <v>772</v>
      </c>
      <c r="Y189" s="337" t="s">
        <v>772</v>
      </c>
      <c r="Z189" s="337" t="s">
        <v>772</v>
      </c>
    </row>
    <row r="190" spans="1:26">
      <c r="A190" s="328">
        <v>182225</v>
      </c>
      <c r="B190" s="328">
        <v>2100</v>
      </c>
      <c r="C190" s="334">
        <v>320117</v>
      </c>
      <c r="D190" s="328" t="s">
        <v>855</v>
      </c>
      <c r="E190" s="335" t="str">
        <f t="shared" si="2"/>
        <v>2100.320117.91</v>
      </c>
      <c r="F190" s="328">
        <v>2100</v>
      </c>
      <c r="G190" s="337"/>
      <c r="H190" s="336" t="s">
        <v>1046</v>
      </c>
      <c r="I190" s="337" t="s">
        <v>767</v>
      </c>
      <c r="J190" s="337" t="s">
        <v>794</v>
      </c>
      <c r="K190" s="338" t="s">
        <v>873</v>
      </c>
      <c r="L190" s="337" t="s">
        <v>804</v>
      </c>
      <c r="M190" s="338" t="s">
        <v>874</v>
      </c>
      <c r="N190" s="337" t="s">
        <v>875</v>
      </c>
      <c r="O190" s="333" t="s">
        <v>772</v>
      </c>
      <c r="P190" s="332" t="s">
        <v>773</v>
      </c>
      <c r="Q190" s="337" t="s">
        <v>768</v>
      </c>
      <c r="R190" s="337" t="s">
        <v>770</v>
      </c>
      <c r="S190" s="339" t="s">
        <v>923</v>
      </c>
      <c r="T190" s="340" t="str">
        <f>VLOOKUP(S190,'[2]Sub-County'!E:F,2,FALSE)</f>
        <v>Currituck</v>
      </c>
      <c r="U190" s="328" t="s">
        <v>876</v>
      </c>
      <c r="V190" s="337" t="s">
        <v>772</v>
      </c>
      <c r="W190" s="337" t="s">
        <v>772</v>
      </c>
      <c r="X190" s="337" t="s">
        <v>772</v>
      </c>
      <c r="Y190" s="337" t="s">
        <v>772</v>
      </c>
      <c r="Z190" s="337" t="s">
        <v>772</v>
      </c>
    </row>
    <row r="191" spans="1:26">
      <c r="A191" s="328">
        <v>182226</v>
      </c>
      <c r="B191" s="328">
        <v>2100</v>
      </c>
      <c r="C191" s="334">
        <v>320118</v>
      </c>
      <c r="D191" s="328" t="s">
        <v>855</v>
      </c>
      <c r="E191" s="335" t="str">
        <f t="shared" si="2"/>
        <v>2100.320118.91</v>
      </c>
      <c r="F191" s="328">
        <v>2100</v>
      </c>
      <c r="G191" s="337"/>
      <c r="H191" s="336" t="s">
        <v>1047</v>
      </c>
      <c r="I191" s="337" t="s">
        <v>767</v>
      </c>
      <c r="J191" s="337" t="s">
        <v>794</v>
      </c>
      <c r="K191" s="338" t="s">
        <v>873</v>
      </c>
      <c r="L191" s="337" t="s">
        <v>804</v>
      </c>
      <c r="M191" s="338" t="s">
        <v>874</v>
      </c>
      <c r="N191" s="337" t="s">
        <v>875</v>
      </c>
      <c r="O191" s="333" t="s">
        <v>772</v>
      </c>
      <c r="P191" s="332" t="s">
        <v>773</v>
      </c>
      <c r="Q191" s="337" t="s">
        <v>768</v>
      </c>
      <c r="R191" s="337" t="s">
        <v>770</v>
      </c>
      <c r="S191" s="339" t="s">
        <v>897</v>
      </c>
      <c r="T191" s="340" t="str">
        <f>VLOOKUP(S191,'[2]Sub-County'!E:F,2,FALSE)</f>
        <v>Carteret</v>
      </c>
      <c r="U191" s="328" t="s">
        <v>876</v>
      </c>
      <c r="V191" s="337" t="s">
        <v>772</v>
      </c>
      <c r="W191" s="337" t="s">
        <v>772</v>
      </c>
      <c r="X191" s="337" t="s">
        <v>772</v>
      </c>
      <c r="Y191" s="337" t="s">
        <v>772</v>
      </c>
      <c r="Z191" s="337" t="s">
        <v>772</v>
      </c>
    </row>
    <row r="192" spans="1:26">
      <c r="A192" s="328">
        <v>182227</v>
      </c>
      <c r="B192" s="328">
        <v>2100</v>
      </c>
      <c r="C192" s="334">
        <v>320119</v>
      </c>
      <c r="D192" s="328" t="s">
        <v>798</v>
      </c>
      <c r="E192" s="335" t="str">
        <f t="shared" si="2"/>
        <v>2100.320119.10</v>
      </c>
      <c r="F192" s="328">
        <v>2100</v>
      </c>
      <c r="G192" s="337"/>
      <c r="H192" s="336" t="s">
        <v>1048</v>
      </c>
      <c r="I192" s="337" t="s">
        <v>799</v>
      </c>
      <c r="J192" s="337" t="s">
        <v>794</v>
      </c>
      <c r="K192" s="338" t="s">
        <v>873</v>
      </c>
      <c r="L192" s="337" t="s">
        <v>804</v>
      </c>
      <c r="M192" s="338" t="s">
        <v>874</v>
      </c>
      <c r="N192" s="337" t="s">
        <v>875</v>
      </c>
      <c r="O192" s="357">
        <v>216</v>
      </c>
      <c r="P192" s="332" t="s">
        <v>893</v>
      </c>
      <c r="Q192" s="337" t="s">
        <v>770</v>
      </c>
      <c r="R192" s="337" t="s">
        <v>770</v>
      </c>
      <c r="S192" s="339" t="s">
        <v>894</v>
      </c>
      <c r="T192" s="340" t="str">
        <f>VLOOKUP(S192,'[2]Sub-County'!E:F,2,FALSE)</f>
        <v>Forsyth</v>
      </c>
      <c r="U192" s="328" t="s">
        <v>876</v>
      </c>
      <c r="V192" s="337" t="s">
        <v>886</v>
      </c>
      <c r="W192" s="337" t="s">
        <v>898</v>
      </c>
      <c r="X192" s="337" t="s">
        <v>772</v>
      </c>
      <c r="Y192" s="337" t="s">
        <v>772</v>
      </c>
      <c r="Z192" s="337" t="s">
        <v>887</v>
      </c>
    </row>
    <row r="193" spans="1:26">
      <c r="A193" s="328">
        <v>182228</v>
      </c>
      <c r="B193" s="328">
        <v>2100</v>
      </c>
      <c r="C193" s="334">
        <v>320120</v>
      </c>
      <c r="D193" s="328" t="s">
        <v>811</v>
      </c>
      <c r="E193" s="335" t="str">
        <f t="shared" si="2"/>
        <v>2100.320120.00</v>
      </c>
      <c r="F193" s="328">
        <v>2100</v>
      </c>
      <c r="G193" s="337"/>
      <c r="H193" s="336" t="s">
        <v>1049</v>
      </c>
      <c r="I193" s="337" t="s">
        <v>702</v>
      </c>
      <c r="J193" s="337" t="s">
        <v>794</v>
      </c>
      <c r="K193" s="338" t="s">
        <v>873</v>
      </c>
      <c r="L193" s="337" t="s">
        <v>804</v>
      </c>
      <c r="M193" s="338" t="s">
        <v>874</v>
      </c>
      <c r="N193" s="337" t="s">
        <v>875</v>
      </c>
      <c r="O193" s="357">
        <v>216</v>
      </c>
      <c r="P193" s="332" t="s">
        <v>893</v>
      </c>
      <c r="Q193" s="337" t="s">
        <v>804</v>
      </c>
      <c r="R193" s="337" t="s">
        <v>770</v>
      </c>
      <c r="S193" s="339" t="s">
        <v>894</v>
      </c>
      <c r="T193" s="340" t="str">
        <f>VLOOKUP(S193,'[2]Sub-County'!E:F,2,FALSE)</f>
        <v>Forsyth</v>
      </c>
      <c r="U193" s="328" t="s">
        <v>876</v>
      </c>
      <c r="V193" s="337" t="s">
        <v>772</v>
      </c>
      <c r="W193" s="337" t="s">
        <v>772</v>
      </c>
      <c r="X193" s="337" t="s">
        <v>772</v>
      </c>
      <c r="Y193" s="337" t="s">
        <v>772</v>
      </c>
      <c r="Z193" s="337" t="s">
        <v>772</v>
      </c>
    </row>
    <row r="194" spans="1:26" s="418" customFormat="1">
      <c r="A194" s="328">
        <v>182231</v>
      </c>
      <c r="B194" s="328">
        <v>2100</v>
      </c>
      <c r="C194" s="334">
        <v>320121</v>
      </c>
      <c r="D194" s="328" t="s">
        <v>798</v>
      </c>
      <c r="E194" s="335" t="str">
        <f t="shared" si="2"/>
        <v>2100.320121.10</v>
      </c>
      <c r="F194" s="328">
        <v>2100</v>
      </c>
      <c r="G194" s="337"/>
      <c r="H194" s="414" t="s">
        <v>1050</v>
      </c>
      <c r="I194" s="415" t="s">
        <v>799</v>
      </c>
      <c r="J194" s="337" t="s">
        <v>794</v>
      </c>
      <c r="K194" s="416" t="s">
        <v>873</v>
      </c>
      <c r="L194" s="415" t="s">
        <v>804</v>
      </c>
      <c r="M194" s="416" t="s">
        <v>874</v>
      </c>
      <c r="N194" s="415" t="s">
        <v>875</v>
      </c>
      <c r="O194" s="357">
        <v>402</v>
      </c>
      <c r="P194" s="332" t="s">
        <v>896</v>
      </c>
      <c r="Q194" s="415" t="s">
        <v>770</v>
      </c>
      <c r="R194" s="415" t="s">
        <v>770</v>
      </c>
      <c r="S194" s="417" t="s">
        <v>897</v>
      </c>
      <c r="T194" s="340" t="str">
        <f>VLOOKUP(S194,'[2]Sub-County'!E:F,2,FALSE)</f>
        <v>Carteret</v>
      </c>
      <c r="U194" s="328" t="s">
        <v>876</v>
      </c>
      <c r="V194" s="415" t="s">
        <v>886</v>
      </c>
      <c r="W194" s="415" t="s">
        <v>898</v>
      </c>
      <c r="X194" s="415" t="s">
        <v>772</v>
      </c>
      <c r="Y194" s="415" t="s">
        <v>772</v>
      </c>
      <c r="Z194" s="415" t="s">
        <v>887</v>
      </c>
    </row>
    <row r="195" spans="1:26" s="418" customFormat="1">
      <c r="A195" s="328">
        <v>182232</v>
      </c>
      <c r="B195" s="328">
        <v>2100</v>
      </c>
      <c r="C195" s="334">
        <v>320122</v>
      </c>
      <c r="D195" s="328" t="s">
        <v>811</v>
      </c>
      <c r="E195" s="335" t="str">
        <f t="shared" si="2"/>
        <v>2100.320122.00</v>
      </c>
      <c r="F195" s="328">
        <v>2100</v>
      </c>
      <c r="G195" s="337"/>
      <c r="H195" s="414" t="s">
        <v>1051</v>
      </c>
      <c r="I195" s="415" t="s">
        <v>702</v>
      </c>
      <c r="J195" s="337" t="s">
        <v>794</v>
      </c>
      <c r="K195" s="416" t="s">
        <v>873</v>
      </c>
      <c r="L195" s="415" t="s">
        <v>804</v>
      </c>
      <c r="M195" s="416" t="s">
        <v>874</v>
      </c>
      <c r="N195" s="415" t="s">
        <v>875</v>
      </c>
      <c r="O195" s="357">
        <v>402</v>
      </c>
      <c r="P195" s="332" t="s">
        <v>896</v>
      </c>
      <c r="Q195" s="415" t="s">
        <v>804</v>
      </c>
      <c r="R195" s="415" t="s">
        <v>770</v>
      </c>
      <c r="S195" s="417" t="s">
        <v>897</v>
      </c>
      <c r="T195" s="340" t="str">
        <f>VLOOKUP(S195,'[2]Sub-County'!E:F,2,FALSE)</f>
        <v>Carteret</v>
      </c>
      <c r="U195" s="328" t="s">
        <v>876</v>
      </c>
      <c r="V195" s="415" t="s">
        <v>772</v>
      </c>
      <c r="W195" s="415" t="s">
        <v>772</v>
      </c>
      <c r="X195" s="415" t="s">
        <v>772</v>
      </c>
      <c r="Y195" s="415" t="s">
        <v>772</v>
      </c>
      <c r="Z195" s="415" t="s">
        <v>772</v>
      </c>
    </row>
    <row r="196" spans="1:26" s="418" customFormat="1">
      <c r="A196" s="328">
        <v>182233</v>
      </c>
      <c r="B196" s="328">
        <v>2100</v>
      </c>
      <c r="C196" s="334">
        <v>320123</v>
      </c>
      <c r="D196" s="328" t="s">
        <v>806</v>
      </c>
      <c r="E196" s="335" t="str">
        <f t="shared" si="2"/>
        <v>2100.320123.15</v>
      </c>
      <c r="F196" s="328">
        <v>2100</v>
      </c>
      <c r="G196" s="337"/>
      <c r="H196" s="414" t="s">
        <v>1052</v>
      </c>
      <c r="I196" s="415" t="s">
        <v>808</v>
      </c>
      <c r="J196" s="337" t="s">
        <v>794</v>
      </c>
      <c r="K196" s="416" t="s">
        <v>873</v>
      </c>
      <c r="L196" s="415" t="s">
        <v>804</v>
      </c>
      <c r="M196" s="416" t="s">
        <v>874</v>
      </c>
      <c r="N196" s="415" t="s">
        <v>875</v>
      </c>
      <c r="O196" s="357">
        <v>262</v>
      </c>
      <c r="P196" s="332" t="s">
        <v>902</v>
      </c>
      <c r="Q196" s="415" t="s">
        <v>794</v>
      </c>
      <c r="R196" s="415" t="s">
        <v>770</v>
      </c>
      <c r="S196" s="417" t="s">
        <v>903</v>
      </c>
      <c r="T196" s="340" t="str">
        <f>VLOOKUP(S196,'[2]Sub-County'!E:F,2,FALSE)</f>
        <v>Pender</v>
      </c>
      <c r="U196" s="328" t="s">
        <v>876</v>
      </c>
      <c r="V196" s="415" t="s">
        <v>878</v>
      </c>
      <c r="W196" s="415" t="s">
        <v>898</v>
      </c>
      <c r="X196" s="415" t="s">
        <v>772</v>
      </c>
      <c r="Y196" s="415" t="s">
        <v>772</v>
      </c>
      <c r="Z196" s="415" t="s">
        <v>879</v>
      </c>
    </row>
    <row r="197" spans="1:26" s="418" customFormat="1">
      <c r="A197" s="328">
        <v>182234</v>
      </c>
      <c r="B197" s="328">
        <v>2100</v>
      </c>
      <c r="C197" s="334">
        <v>320124</v>
      </c>
      <c r="D197" s="328" t="s">
        <v>811</v>
      </c>
      <c r="E197" s="335" t="str">
        <f t="shared" ref="E197:E260" si="3">B197&amp;"."&amp;C197&amp;"."&amp;D197</f>
        <v>2100.320124.00</v>
      </c>
      <c r="F197" s="328">
        <v>2100</v>
      </c>
      <c r="G197" s="337"/>
      <c r="H197" s="414" t="s">
        <v>1053</v>
      </c>
      <c r="I197" s="415" t="s">
        <v>702</v>
      </c>
      <c r="J197" s="337" t="s">
        <v>794</v>
      </c>
      <c r="K197" s="416" t="s">
        <v>873</v>
      </c>
      <c r="L197" s="415" t="s">
        <v>804</v>
      </c>
      <c r="M197" s="416" t="s">
        <v>874</v>
      </c>
      <c r="N197" s="415" t="s">
        <v>875</v>
      </c>
      <c r="O197" s="357">
        <v>262</v>
      </c>
      <c r="P197" s="332" t="s">
        <v>902</v>
      </c>
      <c r="Q197" s="415" t="s">
        <v>804</v>
      </c>
      <c r="R197" s="415" t="s">
        <v>770</v>
      </c>
      <c r="S197" s="417" t="s">
        <v>903</v>
      </c>
      <c r="T197" s="340" t="str">
        <f>VLOOKUP(S197,'[2]Sub-County'!E:F,2,FALSE)</f>
        <v>Pender</v>
      </c>
      <c r="U197" s="328" t="s">
        <v>876</v>
      </c>
      <c r="V197" s="415" t="s">
        <v>772</v>
      </c>
      <c r="W197" s="415" t="s">
        <v>772</v>
      </c>
      <c r="X197" s="415" t="s">
        <v>772</v>
      </c>
      <c r="Y197" s="415" t="s">
        <v>772</v>
      </c>
      <c r="Z197" s="415" t="s">
        <v>772</v>
      </c>
    </row>
    <row r="198" spans="1:26">
      <c r="A198" s="328">
        <v>182235</v>
      </c>
      <c r="B198" s="328">
        <v>2100</v>
      </c>
      <c r="C198" s="334">
        <v>320125</v>
      </c>
      <c r="D198" s="328" t="s">
        <v>798</v>
      </c>
      <c r="E198" s="335" t="str">
        <f t="shared" si="3"/>
        <v>2100.320125.10</v>
      </c>
      <c r="F198" s="328">
        <v>2100</v>
      </c>
      <c r="G198" s="337"/>
      <c r="H198" s="336" t="s">
        <v>1054</v>
      </c>
      <c r="I198" s="337" t="s">
        <v>799</v>
      </c>
      <c r="J198" s="337" t="s">
        <v>794</v>
      </c>
      <c r="K198" s="338" t="s">
        <v>873</v>
      </c>
      <c r="L198" s="337" t="s">
        <v>804</v>
      </c>
      <c r="M198" s="338" t="s">
        <v>874</v>
      </c>
      <c r="N198" s="337" t="s">
        <v>875</v>
      </c>
      <c r="O198" s="357">
        <v>353</v>
      </c>
      <c r="P198" s="332" t="s">
        <v>1055</v>
      </c>
      <c r="Q198" s="337" t="s">
        <v>770</v>
      </c>
      <c r="R198" s="337" t="s">
        <v>772</v>
      </c>
      <c r="S198" s="339" t="s">
        <v>891</v>
      </c>
      <c r="T198" s="340" t="str">
        <f>VLOOKUP(S198,'[2]Sub-County'!E:F,2,FALSE)</f>
        <v>Mecklenburg</v>
      </c>
      <c r="U198" s="328" t="s">
        <v>876</v>
      </c>
      <c r="V198" s="337" t="s">
        <v>886</v>
      </c>
      <c r="W198" s="337" t="s">
        <v>898</v>
      </c>
      <c r="X198" s="337" t="s">
        <v>772</v>
      </c>
      <c r="Y198" s="337" t="s">
        <v>772</v>
      </c>
      <c r="Z198" s="337" t="s">
        <v>887</v>
      </c>
    </row>
    <row r="199" spans="1:26">
      <c r="A199" s="328">
        <v>182236</v>
      </c>
      <c r="B199" s="328">
        <v>2100</v>
      </c>
      <c r="C199" s="334">
        <v>320126</v>
      </c>
      <c r="D199" s="328" t="s">
        <v>806</v>
      </c>
      <c r="E199" s="335" t="str">
        <f t="shared" si="3"/>
        <v>2100.320126.15</v>
      </c>
      <c r="F199" s="328">
        <v>2100</v>
      </c>
      <c r="G199" s="337"/>
      <c r="H199" s="336" t="s">
        <v>1056</v>
      </c>
      <c r="I199" s="337" t="s">
        <v>808</v>
      </c>
      <c r="J199" s="337" t="s">
        <v>794</v>
      </c>
      <c r="K199" s="338" t="s">
        <v>873</v>
      </c>
      <c r="L199" s="337" t="s">
        <v>804</v>
      </c>
      <c r="M199" s="338" t="s">
        <v>874</v>
      </c>
      <c r="N199" s="337" t="s">
        <v>875</v>
      </c>
      <c r="O199" s="357">
        <v>353</v>
      </c>
      <c r="P199" s="332" t="s">
        <v>1055</v>
      </c>
      <c r="Q199" s="337" t="s">
        <v>794</v>
      </c>
      <c r="R199" s="337" t="s">
        <v>772</v>
      </c>
      <c r="S199" s="339" t="s">
        <v>891</v>
      </c>
      <c r="T199" s="340" t="str">
        <f>VLOOKUP(S199,'[2]Sub-County'!E:F,2,FALSE)</f>
        <v>Mecklenburg</v>
      </c>
      <c r="U199" s="328" t="s">
        <v>876</v>
      </c>
      <c r="V199" s="337" t="s">
        <v>878</v>
      </c>
      <c r="W199" s="337" t="s">
        <v>898</v>
      </c>
      <c r="X199" s="337" t="s">
        <v>772</v>
      </c>
      <c r="Y199" s="337" t="s">
        <v>772</v>
      </c>
      <c r="Z199" s="337" t="s">
        <v>879</v>
      </c>
    </row>
    <row r="200" spans="1:26">
      <c r="A200" s="328">
        <v>182237</v>
      </c>
      <c r="B200" s="328">
        <v>2100</v>
      </c>
      <c r="C200" s="334">
        <v>320127</v>
      </c>
      <c r="D200" s="328" t="s">
        <v>811</v>
      </c>
      <c r="E200" s="335" t="str">
        <f t="shared" si="3"/>
        <v>2100.320127.00</v>
      </c>
      <c r="F200" s="328">
        <v>2100</v>
      </c>
      <c r="G200" s="337"/>
      <c r="H200" s="336" t="s">
        <v>1057</v>
      </c>
      <c r="I200" s="337" t="s">
        <v>702</v>
      </c>
      <c r="J200" s="337" t="s">
        <v>794</v>
      </c>
      <c r="K200" s="338" t="s">
        <v>873</v>
      </c>
      <c r="L200" s="337" t="s">
        <v>804</v>
      </c>
      <c r="M200" s="338" t="s">
        <v>874</v>
      </c>
      <c r="N200" s="337" t="s">
        <v>875</v>
      </c>
      <c r="O200" s="357">
        <v>353</v>
      </c>
      <c r="P200" s="332" t="s">
        <v>1055</v>
      </c>
      <c r="Q200" s="337" t="s">
        <v>804</v>
      </c>
      <c r="R200" s="337" t="s">
        <v>772</v>
      </c>
      <c r="S200" s="339" t="s">
        <v>891</v>
      </c>
      <c r="T200" s="340" t="str">
        <f>VLOOKUP(S200,'[2]Sub-County'!E:F,2,FALSE)</f>
        <v>Mecklenburg</v>
      </c>
      <c r="U200" s="328" t="s">
        <v>876</v>
      </c>
      <c r="V200" s="337" t="s">
        <v>772</v>
      </c>
      <c r="W200" s="337" t="s">
        <v>772</v>
      </c>
      <c r="X200" s="337" t="s">
        <v>772</v>
      </c>
      <c r="Y200" s="337" t="s">
        <v>772</v>
      </c>
      <c r="Z200" s="337" t="s">
        <v>772</v>
      </c>
    </row>
    <row r="201" spans="1:26">
      <c r="A201" s="328">
        <v>182238</v>
      </c>
      <c r="B201" s="328">
        <v>2100</v>
      </c>
      <c r="C201" s="334">
        <v>320128</v>
      </c>
      <c r="D201" s="328" t="s">
        <v>798</v>
      </c>
      <c r="E201" s="335" t="str">
        <f t="shared" si="3"/>
        <v>2100.320128.10</v>
      </c>
      <c r="F201" s="328">
        <v>2100</v>
      </c>
      <c r="G201" s="337"/>
      <c r="H201" s="336" t="s">
        <v>1058</v>
      </c>
      <c r="I201" s="337" t="s">
        <v>799</v>
      </c>
      <c r="J201" s="337" t="s">
        <v>794</v>
      </c>
      <c r="K201" s="338" t="s">
        <v>873</v>
      </c>
      <c r="L201" s="337" t="s">
        <v>804</v>
      </c>
      <c r="M201" s="338" t="s">
        <v>874</v>
      </c>
      <c r="N201" s="337" t="s">
        <v>875</v>
      </c>
      <c r="O201" s="357">
        <v>465</v>
      </c>
      <c r="P201" s="332" t="s">
        <v>1058</v>
      </c>
      <c r="Q201" s="337" t="s">
        <v>770</v>
      </c>
      <c r="R201" s="337" t="s">
        <v>772</v>
      </c>
      <c r="S201" s="339" t="s">
        <v>1059</v>
      </c>
      <c r="T201" s="340" t="str">
        <f>VLOOKUP(S201,'[2]Sub-County'!E:F,2,FALSE)</f>
        <v>Macon</v>
      </c>
      <c r="U201" s="328" t="s">
        <v>876</v>
      </c>
      <c r="V201" s="337" t="s">
        <v>886</v>
      </c>
      <c r="W201" s="337" t="s">
        <v>898</v>
      </c>
      <c r="X201" s="337" t="s">
        <v>772</v>
      </c>
      <c r="Y201" s="337" t="s">
        <v>772</v>
      </c>
      <c r="Z201" s="337" t="s">
        <v>887</v>
      </c>
    </row>
    <row r="202" spans="1:26">
      <c r="A202" s="328">
        <v>182239</v>
      </c>
      <c r="B202" s="328">
        <v>2100</v>
      </c>
      <c r="C202" s="334">
        <v>320129</v>
      </c>
      <c r="D202" s="328" t="s">
        <v>798</v>
      </c>
      <c r="E202" s="335" t="str">
        <f t="shared" si="3"/>
        <v>2100.320129.10</v>
      </c>
      <c r="F202" s="328">
        <v>2100</v>
      </c>
      <c r="G202" s="337"/>
      <c r="H202" s="336" t="s">
        <v>1060</v>
      </c>
      <c r="I202" s="337" t="s">
        <v>799</v>
      </c>
      <c r="J202" s="337" t="s">
        <v>794</v>
      </c>
      <c r="K202" s="338" t="s">
        <v>873</v>
      </c>
      <c r="L202" s="337" t="s">
        <v>804</v>
      </c>
      <c r="M202" s="338" t="s">
        <v>874</v>
      </c>
      <c r="N202" s="337" t="s">
        <v>875</v>
      </c>
      <c r="O202" s="357">
        <v>524</v>
      </c>
      <c r="P202" s="332" t="s">
        <v>1060</v>
      </c>
      <c r="Q202" s="337" t="s">
        <v>770</v>
      </c>
      <c r="R202" s="337" t="s">
        <v>770</v>
      </c>
      <c r="S202" s="339" t="s">
        <v>953</v>
      </c>
      <c r="T202" s="340" t="str">
        <f>VLOOKUP(S202,'[2]Sub-County'!E:F,2,FALSE)</f>
        <v>Buncombe</v>
      </c>
      <c r="U202" s="328" t="s">
        <v>876</v>
      </c>
      <c r="V202" s="337" t="s">
        <v>886</v>
      </c>
      <c r="W202" s="337" t="s">
        <v>898</v>
      </c>
      <c r="X202" s="337" t="s">
        <v>772</v>
      </c>
      <c r="Y202" s="337" t="s">
        <v>772</v>
      </c>
      <c r="Z202" s="337" t="s">
        <v>887</v>
      </c>
    </row>
    <row r="203" spans="1:26">
      <c r="A203" s="328">
        <v>182240</v>
      </c>
      <c r="B203" s="328">
        <v>2100</v>
      </c>
      <c r="C203" s="334">
        <v>320130</v>
      </c>
      <c r="D203" s="328" t="s">
        <v>798</v>
      </c>
      <c r="E203" s="335" t="str">
        <f t="shared" si="3"/>
        <v>2100.320130.10</v>
      </c>
      <c r="F203" s="328">
        <v>2100</v>
      </c>
      <c r="G203" s="337"/>
      <c r="H203" s="336" t="s">
        <v>1061</v>
      </c>
      <c r="I203" s="337" t="s">
        <v>799</v>
      </c>
      <c r="J203" s="337" t="s">
        <v>794</v>
      </c>
      <c r="K203" s="338" t="s">
        <v>873</v>
      </c>
      <c r="L203" s="337" t="s">
        <v>804</v>
      </c>
      <c r="M203" s="338" t="s">
        <v>874</v>
      </c>
      <c r="N203" s="337" t="s">
        <v>875</v>
      </c>
      <c r="O203" s="357">
        <v>526</v>
      </c>
      <c r="P203" s="332" t="s">
        <v>1061</v>
      </c>
      <c r="Q203" s="337" t="s">
        <v>770</v>
      </c>
      <c r="R203" s="337" t="s">
        <v>772</v>
      </c>
      <c r="S203" s="339" t="s">
        <v>1062</v>
      </c>
      <c r="T203" s="340" t="str">
        <f>VLOOKUP(S203,'[2]Sub-County'!E:F,2,FALSE)</f>
        <v>New Hanover</v>
      </c>
      <c r="U203" s="328" t="s">
        <v>876</v>
      </c>
      <c r="V203" s="337" t="s">
        <v>886</v>
      </c>
      <c r="W203" s="337" t="s">
        <v>898</v>
      </c>
      <c r="X203" s="337" t="s">
        <v>772</v>
      </c>
      <c r="Y203" s="337" t="s">
        <v>772</v>
      </c>
      <c r="Z203" s="337" t="s">
        <v>887</v>
      </c>
    </row>
    <row r="204" spans="1:26">
      <c r="A204" s="328">
        <v>182241</v>
      </c>
      <c r="B204" s="328">
        <v>2100</v>
      </c>
      <c r="C204" s="334">
        <v>320131</v>
      </c>
      <c r="D204" s="328" t="s">
        <v>806</v>
      </c>
      <c r="E204" s="335" t="str">
        <f t="shared" si="3"/>
        <v>2100.320131.15</v>
      </c>
      <c r="F204" s="328">
        <v>2100</v>
      </c>
      <c r="G204" s="337"/>
      <c r="H204" s="336" t="s">
        <v>50</v>
      </c>
      <c r="I204" s="337" t="s">
        <v>808</v>
      </c>
      <c r="J204" s="337" t="s">
        <v>794</v>
      </c>
      <c r="K204" s="338" t="s">
        <v>873</v>
      </c>
      <c r="L204" s="337" t="s">
        <v>804</v>
      </c>
      <c r="M204" s="338" t="s">
        <v>874</v>
      </c>
      <c r="N204" s="337" t="s">
        <v>875</v>
      </c>
      <c r="O204" s="357">
        <v>48</v>
      </c>
      <c r="P204" s="332" t="s">
        <v>50</v>
      </c>
      <c r="Q204" s="337" t="s">
        <v>794</v>
      </c>
      <c r="R204" s="337" t="s">
        <v>804</v>
      </c>
      <c r="S204" s="339" t="s">
        <v>1063</v>
      </c>
      <c r="T204" s="340" t="str">
        <f>VLOOKUP(S204,'[2]Sub-County'!E:F,2,FALSE)</f>
        <v>Craven</v>
      </c>
      <c r="U204" s="328" t="s">
        <v>876</v>
      </c>
      <c r="V204" s="337" t="s">
        <v>878</v>
      </c>
      <c r="W204" s="337" t="s">
        <v>898</v>
      </c>
      <c r="X204" s="337" t="s">
        <v>772</v>
      </c>
      <c r="Y204" s="337" t="s">
        <v>772</v>
      </c>
      <c r="Z204" s="337" t="s">
        <v>879</v>
      </c>
    </row>
    <row r="205" spans="1:26">
      <c r="A205" s="328">
        <v>182242</v>
      </c>
      <c r="B205" s="328">
        <v>2100</v>
      </c>
      <c r="C205" s="334">
        <v>320132</v>
      </c>
      <c r="D205" s="328" t="s">
        <v>798</v>
      </c>
      <c r="E205" s="335" t="str">
        <f t="shared" si="3"/>
        <v>2100.320132.10</v>
      </c>
      <c r="F205" s="328">
        <v>2100</v>
      </c>
      <c r="G205" s="337"/>
      <c r="H205" s="336" t="s">
        <v>1064</v>
      </c>
      <c r="I205" s="337" t="s">
        <v>799</v>
      </c>
      <c r="J205" s="337" t="s">
        <v>794</v>
      </c>
      <c r="K205" s="338" t="s">
        <v>873</v>
      </c>
      <c r="L205" s="337" t="s">
        <v>804</v>
      </c>
      <c r="M205" s="338" t="s">
        <v>874</v>
      </c>
      <c r="N205" s="337" t="s">
        <v>875</v>
      </c>
      <c r="O205" s="357">
        <v>279</v>
      </c>
      <c r="P205" s="332" t="s">
        <v>52</v>
      </c>
      <c r="Q205" s="337" t="s">
        <v>770</v>
      </c>
      <c r="R205" s="337" t="s">
        <v>804</v>
      </c>
      <c r="S205" s="339" t="s">
        <v>881</v>
      </c>
      <c r="T205" s="340" t="str">
        <f>VLOOKUP(S205,'[2]Sub-County'!E:F,2,FALSE)</f>
        <v>Wake</v>
      </c>
      <c r="U205" s="328" t="s">
        <v>876</v>
      </c>
      <c r="V205" s="337" t="s">
        <v>886</v>
      </c>
      <c r="W205" s="337" t="s">
        <v>898</v>
      </c>
      <c r="X205" s="337" t="s">
        <v>772</v>
      </c>
      <c r="Y205" s="337" t="s">
        <v>772</v>
      </c>
      <c r="Z205" s="337" t="s">
        <v>887</v>
      </c>
    </row>
    <row r="206" spans="1:26">
      <c r="A206" s="328">
        <v>182243</v>
      </c>
      <c r="B206" s="328">
        <v>2100</v>
      </c>
      <c r="C206" s="334">
        <v>320133</v>
      </c>
      <c r="D206" s="328" t="s">
        <v>806</v>
      </c>
      <c r="E206" s="335" t="str">
        <f t="shared" si="3"/>
        <v>2100.320133.15</v>
      </c>
      <c r="F206" s="328">
        <v>2100</v>
      </c>
      <c r="G206" s="337"/>
      <c r="H206" s="336" t="s">
        <v>1065</v>
      </c>
      <c r="I206" s="337" t="s">
        <v>808</v>
      </c>
      <c r="J206" s="337" t="s">
        <v>794</v>
      </c>
      <c r="K206" s="338" t="s">
        <v>873</v>
      </c>
      <c r="L206" s="337" t="s">
        <v>804</v>
      </c>
      <c r="M206" s="338" t="s">
        <v>874</v>
      </c>
      <c r="N206" s="337" t="s">
        <v>875</v>
      </c>
      <c r="O206" s="357">
        <v>279</v>
      </c>
      <c r="P206" s="332" t="s">
        <v>52</v>
      </c>
      <c r="Q206" s="337" t="s">
        <v>794</v>
      </c>
      <c r="R206" s="337" t="s">
        <v>804</v>
      </c>
      <c r="S206" s="339" t="s">
        <v>881</v>
      </c>
      <c r="T206" s="340" t="str">
        <f>VLOOKUP(S206,'[2]Sub-County'!E:F,2,FALSE)</f>
        <v>Wake</v>
      </c>
      <c r="U206" s="328" t="s">
        <v>876</v>
      </c>
      <c r="V206" s="337" t="s">
        <v>878</v>
      </c>
      <c r="W206" s="337" t="s">
        <v>898</v>
      </c>
      <c r="X206" s="337" t="s">
        <v>772</v>
      </c>
      <c r="Y206" s="337" t="s">
        <v>772</v>
      </c>
      <c r="Z206" s="337" t="s">
        <v>879</v>
      </c>
    </row>
    <row r="207" spans="1:26">
      <c r="A207" s="328">
        <v>182244</v>
      </c>
      <c r="B207" s="328">
        <v>2100</v>
      </c>
      <c r="C207" s="334">
        <v>320134</v>
      </c>
      <c r="D207" s="328" t="s">
        <v>811</v>
      </c>
      <c r="E207" s="335" t="str">
        <f t="shared" si="3"/>
        <v>2100.320134.00</v>
      </c>
      <c r="F207" s="328">
        <v>2100</v>
      </c>
      <c r="G207" s="337"/>
      <c r="H207" s="336" t="s">
        <v>1066</v>
      </c>
      <c r="I207" s="337" t="s">
        <v>702</v>
      </c>
      <c r="J207" s="337" t="s">
        <v>794</v>
      </c>
      <c r="K207" s="338" t="s">
        <v>873</v>
      </c>
      <c r="L207" s="337" t="s">
        <v>804</v>
      </c>
      <c r="M207" s="338" t="s">
        <v>874</v>
      </c>
      <c r="N207" s="337" t="s">
        <v>875</v>
      </c>
      <c r="O207" s="357">
        <v>279</v>
      </c>
      <c r="P207" s="332" t="s">
        <v>52</v>
      </c>
      <c r="Q207" s="337" t="s">
        <v>804</v>
      </c>
      <c r="R207" s="337" t="s">
        <v>804</v>
      </c>
      <c r="S207" s="339" t="s">
        <v>881</v>
      </c>
      <c r="T207" s="340" t="str">
        <f>VLOOKUP(S207,'[2]Sub-County'!E:F,2,FALSE)</f>
        <v>Wake</v>
      </c>
      <c r="U207" s="328" t="s">
        <v>876</v>
      </c>
      <c r="V207" s="337" t="s">
        <v>772</v>
      </c>
      <c r="W207" s="337" t="s">
        <v>772</v>
      </c>
      <c r="X207" s="337" t="s">
        <v>772</v>
      </c>
      <c r="Y207" s="337" t="s">
        <v>772</v>
      </c>
      <c r="Z207" s="337" t="s">
        <v>772</v>
      </c>
    </row>
    <row r="208" spans="1:26">
      <c r="A208" s="328">
        <v>182245</v>
      </c>
      <c r="B208" s="328">
        <v>2100</v>
      </c>
      <c r="C208" s="334">
        <v>320135</v>
      </c>
      <c r="D208" s="328" t="s">
        <v>798</v>
      </c>
      <c r="E208" s="335" t="str">
        <f t="shared" si="3"/>
        <v>2100.320135.10</v>
      </c>
      <c r="F208" s="328">
        <v>2100</v>
      </c>
      <c r="G208" s="337"/>
      <c r="H208" s="336" t="s">
        <v>1067</v>
      </c>
      <c r="I208" s="337" t="s">
        <v>799</v>
      </c>
      <c r="J208" s="337" t="s">
        <v>794</v>
      </c>
      <c r="K208" s="338" t="s">
        <v>873</v>
      </c>
      <c r="L208" s="337" t="s">
        <v>804</v>
      </c>
      <c r="M208" s="338" t="s">
        <v>874</v>
      </c>
      <c r="N208" s="337" t="s">
        <v>875</v>
      </c>
      <c r="O208" s="357">
        <v>530</v>
      </c>
      <c r="P208" s="332" t="s">
        <v>1067</v>
      </c>
      <c r="Q208" s="337" t="s">
        <v>770</v>
      </c>
      <c r="R208" s="337" t="s">
        <v>772</v>
      </c>
      <c r="S208" s="339" t="s">
        <v>885</v>
      </c>
      <c r="T208" s="340" t="str">
        <f>VLOOKUP(S208,'[2]Sub-County'!E:F,2,FALSE)</f>
        <v>Avery</v>
      </c>
      <c r="U208" s="328" t="s">
        <v>876</v>
      </c>
      <c r="V208" s="337" t="s">
        <v>886</v>
      </c>
      <c r="W208" s="337" t="s">
        <v>898</v>
      </c>
      <c r="X208" s="337" t="s">
        <v>772</v>
      </c>
      <c r="Y208" s="337" t="s">
        <v>772</v>
      </c>
      <c r="Z208" s="337" t="s">
        <v>887</v>
      </c>
    </row>
    <row r="209" spans="1:26">
      <c r="A209" s="328">
        <v>182246</v>
      </c>
      <c r="B209" s="328">
        <v>2100</v>
      </c>
      <c r="C209" s="334">
        <v>320136</v>
      </c>
      <c r="D209" s="328" t="s">
        <v>798</v>
      </c>
      <c r="E209" s="335" t="str">
        <f t="shared" si="3"/>
        <v>2100.320136.10</v>
      </c>
      <c r="F209" s="328">
        <v>2100</v>
      </c>
      <c r="G209" s="337"/>
      <c r="H209" s="336" t="s">
        <v>1068</v>
      </c>
      <c r="I209" s="337" t="s">
        <v>799</v>
      </c>
      <c r="J209" s="337" t="s">
        <v>794</v>
      </c>
      <c r="K209" s="338" t="s">
        <v>873</v>
      </c>
      <c r="L209" s="337" t="s">
        <v>804</v>
      </c>
      <c r="M209" s="338" t="s">
        <v>874</v>
      </c>
      <c r="N209" s="337" t="s">
        <v>875</v>
      </c>
      <c r="O209" s="357">
        <v>627</v>
      </c>
      <c r="P209" s="332" t="s">
        <v>1069</v>
      </c>
      <c r="Q209" s="337" t="s">
        <v>770</v>
      </c>
      <c r="R209" s="337" t="s">
        <v>804</v>
      </c>
      <c r="S209" s="339" t="s">
        <v>1070</v>
      </c>
      <c r="T209" s="340" t="s">
        <v>2033</v>
      </c>
      <c r="U209" s="328" t="s">
        <v>876</v>
      </c>
      <c r="V209" s="337" t="s">
        <v>886</v>
      </c>
      <c r="W209" s="337" t="s">
        <v>898</v>
      </c>
      <c r="X209" s="337" t="s">
        <v>772</v>
      </c>
      <c r="Y209" s="337" t="s">
        <v>772</v>
      </c>
      <c r="Z209" s="337" t="s">
        <v>887</v>
      </c>
    </row>
    <row r="210" spans="1:26">
      <c r="A210" s="328">
        <v>182247</v>
      </c>
      <c r="B210" s="328">
        <v>2100</v>
      </c>
      <c r="C210" s="334">
        <v>320137</v>
      </c>
      <c r="D210" s="328" t="s">
        <v>806</v>
      </c>
      <c r="E210" s="335" t="str">
        <f t="shared" si="3"/>
        <v>2100.320137.15</v>
      </c>
      <c r="F210" s="328">
        <v>2100</v>
      </c>
      <c r="G210" s="337"/>
      <c r="H210" s="336" t="s">
        <v>1071</v>
      </c>
      <c r="I210" s="337" t="s">
        <v>808</v>
      </c>
      <c r="J210" s="337" t="s">
        <v>794</v>
      </c>
      <c r="K210" s="338" t="s">
        <v>873</v>
      </c>
      <c r="L210" s="337" t="s">
        <v>804</v>
      </c>
      <c r="M210" s="338" t="s">
        <v>874</v>
      </c>
      <c r="N210" s="337" t="s">
        <v>875</v>
      </c>
      <c r="O210" s="357">
        <v>627</v>
      </c>
      <c r="P210" s="332" t="s">
        <v>1069</v>
      </c>
      <c r="Q210" s="337" t="s">
        <v>794</v>
      </c>
      <c r="R210" s="337" t="s">
        <v>804</v>
      </c>
      <c r="S210" s="339">
        <v>138</v>
      </c>
      <c r="T210" s="365" t="s">
        <v>2033</v>
      </c>
      <c r="U210" s="328" t="s">
        <v>876</v>
      </c>
      <c r="V210" s="337" t="s">
        <v>878</v>
      </c>
      <c r="W210" s="337" t="s">
        <v>898</v>
      </c>
      <c r="X210" s="337" t="s">
        <v>772</v>
      </c>
      <c r="Y210" s="337" t="s">
        <v>772</v>
      </c>
      <c r="Z210" s="337" t="s">
        <v>879</v>
      </c>
    </row>
    <row r="211" spans="1:26">
      <c r="A211" s="328">
        <v>182248</v>
      </c>
      <c r="B211" s="328">
        <v>2100</v>
      </c>
      <c r="C211" s="334">
        <v>320138</v>
      </c>
      <c r="D211" s="328" t="s">
        <v>811</v>
      </c>
      <c r="E211" s="335" t="str">
        <f t="shared" si="3"/>
        <v>2100.320138.00</v>
      </c>
      <c r="F211" s="328">
        <v>2100</v>
      </c>
      <c r="G211" s="337"/>
      <c r="H211" s="336" t="s">
        <v>1072</v>
      </c>
      <c r="I211" s="337" t="s">
        <v>702</v>
      </c>
      <c r="J211" s="337" t="s">
        <v>794</v>
      </c>
      <c r="K211" s="338" t="s">
        <v>873</v>
      </c>
      <c r="L211" s="337" t="s">
        <v>804</v>
      </c>
      <c r="M211" s="338" t="s">
        <v>874</v>
      </c>
      <c r="N211" s="337" t="s">
        <v>875</v>
      </c>
      <c r="O211" s="357">
        <v>627</v>
      </c>
      <c r="P211" s="332" t="s">
        <v>1069</v>
      </c>
      <c r="Q211" s="337" t="s">
        <v>770</v>
      </c>
      <c r="R211" s="337" t="s">
        <v>804</v>
      </c>
      <c r="S211" s="339">
        <v>138</v>
      </c>
      <c r="T211" s="365" t="s">
        <v>2033</v>
      </c>
      <c r="U211" s="328" t="s">
        <v>876</v>
      </c>
      <c r="V211" s="337"/>
      <c r="W211" s="337"/>
      <c r="X211" s="337" t="s">
        <v>772</v>
      </c>
      <c r="Y211" s="337" t="s">
        <v>772</v>
      </c>
      <c r="Z211" s="337"/>
    </row>
    <row r="212" spans="1:26">
      <c r="A212" s="328">
        <v>182249</v>
      </c>
      <c r="B212" s="328">
        <v>2100</v>
      </c>
      <c r="C212" s="334">
        <v>320139</v>
      </c>
      <c r="D212" s="328" t="s">
        <v>798</v>
      </c>
      <c r="E212" s="335" t="str">
        <f t="shared" si="3"/>
        <v>2100.320139.10</v>
      </c>
      <c r="F212" s="328">
        <v>2100</v>
      </c>
      <c r="G212" s="337"/>
      <c r="H212" s="336" t="s">
        <v>1073</v>
      </c>
      <c r="I212" s="337" t="s">
        <v>799</v>
      </c>
      <c r="J212" s="337" t="s">
        <v>794</v>
      </c>
      <c r="K212" s="338" t="s">
        <v>873</v>
      </c>
      <c r="L212" s="337" t="s">
        <v>804</v>
      </c>
      <c r="M212" s="338" t="s">
        <v>874</v>
      </c>
      <c r="N212" s="337" t="s">
        <v>875</v>
      </c>
      <c r="O212" s="357">
        <v>713</v>
      </c>
      <c r="P212" s="332" t="s">
        <v>1074</v>
      </c>
      <c r="Q212" s="337" t="s">
        <v>770</v>
      </c>
      <c r="R212" s="337" t="s">
        <v>770</v>
      </c>
      <c r="S212" s="339" t="s">
        <v>945</v>
      </c>
      <c r="T212" s="340" t="str">
        <f>VLOOKUP(S212,'[2]Sub-County'!E:F,2,FALSE)</f>
        <v>Cumberland</v>
      </c>
      <c r="U212" s="328" t="s">
        <v>876</v>
      </c>
      <c r="V212" s="330">
        <v>13</v>
      </c>
      <c r="W212" s="337" t="s">
        <v>898</v>
      </c>
      <c r="X212" s="330" t="s">
        <v>772</v>
      </c>
      <c r="Y212" s="330" t="s">
        <v>772</v>
      </c>
      <c r="Z212" s="330" t="s">
        <v>887</v>
      </c>
    </row>
    <row r="213" spans="1:26">
      <c r="A213" s="328">
        <v>182250</v>
      </c>
      <c r="B213" s="328">
        <v>2100</v>
      </c>
      <c r="C213" s="334">
        <v>320140</v>
      </c>
      <c r="D213" s="328" t="s">
        <v>798</v>
      </c>
      <c r="E213" s="335" t="str">
        <f t="shared" si="3"/>
        <v>2100.320140.10</v>
      </c>
      <c r="F213" s="328">
        <v>2100</v>
      </c>
      <c r="G213" s="337"/>
      <c r="H213" s="336" t="s">
        <v>1075</v>
      </c>
      <c r="I213" s="337" t="s">
        <v>799</v>
      </c>
      <c r="J213" s="337" t="s">
        <v>794</v>
      </c>
      <c r="K213" s="338" t="s">
        <v>873</v>
      </c>
      <c r="L213" s="337" t="s">
        <v>804</v>
      </c>
      <c r="M213" s="338" t="s">
        <v>874</v>
      </c>
      <c r="N213" s="337" t="s">
        <v>875</v>
      </c>
      <c r="O213" s="357">
        <v>714</v>
      </c>
      <c r="P213" s="332" t="s">
        <v>1076</v>
      </c>
      <c r="Q213" s="337" t="s">
        <v>770</v>
      </c>
      <c r="R213" s="337" t="s">
        <v>770</v>
      </c>
      <c r="S213" s="339" t="s">
        <v>945</v>
      </c>
      <c r="T213" s="340" t="str">
        <f>VLOOKUP(S213,'[2]Sub-County'!E:F,2,FALSE)</f>
        <v>Cumberland</v>
      </c>
      <c r="U213" s="328" t="s">
        <v>876</v>
      </c>
      <c r="V213" s="330">
        <v>13</v>
      </c>
      <c r="W213" s="337" t="s">
        <v>898</v>
      </c>
      <c r="X213" s="330" t="s">
        <v>772</v>
      </c>
      <c r="Y213" s="330" t="s">
        <v>772</v>
      </c>
      <c r="Z213" s="330" t="s">
        <v>887</v>
      </c>
    </row>
    <row r="214" spans="1:26">
      <c r="A214" s="328">
        <v>182251</v>
      </c>
      <c r="B214" s="328">
        <v>2100</v>
      </c>
      <c r="C214" s="334">
        <v>320141</v>
      </c>
      <c r="D214" s="328" t="s">
        <v>798</v>
      </c>
      <c r="E214" s="335" t="str">
        <f t="shared" si="3"/>
        <v>2100.320141.10</v>
      </c>
      <c r="F214" s="328">
        <v>2100</v>
      </c>
      <c r="G214" s="337"/>
      <c r="H214" s="336" t="s">
        <v>1077</v>
      </c>
      <c r="I214" s="337" t="s">
        <v>799</v>
      </c>
      <c r="J214" s="337" t="s">
        <v>794</v>
      </c>
      <c r="K214" s="338" t="s">
        <v>873</v>
      </c>
      <c r="L214" s="337" t="s">
        <v>804</v>
      </c>
      <c r="M214" s="338" t="s">
        <v>874</v>
      </c>
      <c r="N214" s="337" t="s">
        <v>875</v>
      </c>
      <c r="O214" s="357">
        <v>715</v>
      </c>
      <c r="P214" s="332" t="s">
        <v>1078</v>
      </c>
      <c r="Q214" s="337" t="s">
        <v>770</v>
      </c>
      <c r="R214" s="337" t="s">
        <v>770</v>
      </c>
      <c r="S214" s="339" t="s">
        <v>935</v>
      </c>
      <c r="T214" s="340" t="str">
        <f>VLOOKUP(S214,'[2]Sub-County'!E:F,2,FALSE)</f>
        <v>Johnston</v>
      </c>
      <c r="U214" s="328" t="s">
        <v>876</v>
      </c>
      <c r="V214" s="330">
        <v>13</v>
      </c>
      <c r="W214" s="337" t="s">
        <v>898</v>
      </c>
      <c r="X214" s="330" t="s">
        <v>772</v>
      </c>
      <c r="Y214" s="330" t="s">
        <v>772</v>
      </c>
      <c r="Z214" s="330" t="s">
        <v>887</v>
      </c>
    </row>
    <row r="215" spans="1:26">
      <c r="A215" s="328">
        <v>182252</v>
      </c>
      <c r="B215" s="328">
        <v>2100</v>
      </c>
      <c r="C215" s="334">
        <v>320142</v>
      </c>
      <c r="D215" s="328" t="s">
        <v>798</v>
      </c>
      <c r="E215" s="335" t="str">
        <f t="shared" si="3"/>
        <v>2100.320142.10</v>
      </c>
      <c r="F215" s="328">
        <v>2100</v>
      </c>
      <c r="G215" s="337"/>
      <c r="H215" s="336" t="s">
        <v>1079</v>
      </c>
      <c r="I215" s="337" t="s">
        <v>799</v>
      </c>
      <c r="J215" s="337" t="s">
        <v>794</v>
      </c>
      <c r="K215" s="338" t="s">
        <v>873</v>
      </c>
      <c r="L215" s="337" t="s">
        <v>804</v>
      </c>
      <c r="M215" s="338" t="s">
        <v>874</v>
      </c>
      <c r="N215" s="337" t="s">
        <v>875</v>
      </c>
      <c r="O215" s="357">
        <v>720</v>
      </c>
      <c r="P215" s="332" t="s">
        <v>1080</v>
      </c>
      <c r="Q215" s="337" t="s">
        <v>770</v>
      </c>
      <c r="R215" s="337" t="s">
        <v>770</v>
      </c>
      <c r="S215" s="339" t="s">
        <v>885</v>
      </c>
      <c r="T215" s="340" t="str">
        <f>VLOOKUP(S215,'[2]Sub-County'!E:F,2,FALSE)</f>
        <v>Avery</v>
      </c>
      <c r="U215" s="328" t="s">
        <v>876</v>
      </c>
      <c r="V215" s="330">
        <v>13</v>
      </c>
      <c r="W215" s="337" t="s">
        <v>898</v>
      </c>
      <c r="X215" s="330" t="s">
        <v>772</v>
      </c>
      <c r="Y215" s="330" t="s">
        <v>772</v>
      </c>
      <c r="Z215" s="330" t="s">
        <v>887</v>
      </c>
    </row>
    <row r="216" spans="1:26">
      <c r="A216" s="328">
        <v>182253</v>
      </c>
      <c r="B216" s="328">
        <v>2100</v>
      </c>
      <c r="C216" s="334">
        <v>320143</v>
      </c>
      <c r="D216" s="328" t="s">
        <v>798</v>
      </c>
      <c r="E216" s="335" t="str">
        <f t="shared" si="3"/>
        <v>2100.320143.10</v>
      </c>
      <c r="F216" s="328">
        <v>2100</v>
      </c>
      <c r="G216" s="337"/>
      <c r="H216" s="336" t="s">
        <v>1081</v>
      </c>
      <c r="I216" s="337" t="s">
        <v>799</v>
      </c>
      <c r="J216" s="337" t="s">
        <v>794</v>
      </c>
      <c r="K216" s="338" t="s">
        <v>873</v>
      </c>
      <c r="L216" s="337" t="s">
        <v>804</v>
      </c>
      <c r="M216" s="338" t="s">
        <v>874</v>
      </c>
      <c r="N216" s="337" t="s">
        <v>875</v>
      </c>
      <c r="O216" s="357">
        <v>719</v>
      </c>
      <c r="P216" s="332" t="s">
        <v>1082</v>
      </c>
      <c r="Q216" s="337" t="s">
        <v>770</v>
      </c>
      <c r="R216" s="337" t="s">
        <v>770</v>
      </c>
      <c r="S216" s="339" t="s">
        <v>910</v>
      </c>
      <c r="T216" s="340" t="str">
        <f>VLOOKUP(S216,'[2]Sub-County'!E:F,2,FALSE)</f>
        <v>Gaston</v>
      </c>
      <c r="U216" s="328" t="s">
        <v>876</v>
      </c>
      <c r="V216" s="330">
        <v>13</v>
      </c>
      <c r="W216" s="337" t="s">
        <v>898</v>
      </c>
      <c r="X216" s="330" t="s">
        <v>772</v>
      </c>
      <c r="Y216" s="330" t="s">
        <v>772</v>
      </c>
      <c r="Z216" s="330" t="s">
        <v>887</v>
      </c>
    </row>
    <row r="217" spans="1:26">
      <c r="A217" s="328">
        <v>182254</v>
      </c>
      <c r="B217" s="328">
        <v>2100</v>
      </c>
      <c r="C217" s="334">
        <v>320144</v>
      </c>
      <c r="D217" s="328" t="s">
        <v>798</v>
      </c>
      <c r="E217" s="335" t="str">
        <f t="shared" si="3"/>
        <v>2100.320144.10</v>
      </c>
      <c r="F217" s="328">
        <v>2100</v>
      </c>
      <c r="G217" s="337"/>
      <c r="H217" s="336" t="s">
        <v>1083</v>
      </c>
      <c r="I217" s="337" t="s">
        <v>799</v>
      </c>
      <c r="J217" s="337" t="s">
        <v>794</v>
      </c>
      <c r="K217" s="338" t="s">
        <v>873</v>
      </c>
      <c r="L217" s="337" t="s">
        <v>804</v>
      </c>
      <c r="M217" s="338" t="s">
        <v>874</v>
      </c>
      <c r="N217" s="337" t="s">
        <v>875</v>
      </c>
      <c r="O217" s="357">
        <v>716</v>
      </c>
      <c r="P217" s="332" t="s">
        <v>1084</v>
      </c>
      <c r="Q217" s="337" t="s">
        <v>770</v>
      </c>
      <c r="R217" s="337" t="s">
        <v>770</v>
      </c>
      <c r="S217" s="339" t="s">
        <v>935</v>
      </c>
      <c r="T217" s="340" t="str">
        <f>VLOOKUP(S217,'[2]Sub-County'!E:F,2,FALSE)</f>
        <v>Johnston</v>
      </c>
      <c r="U217" s="328" t="s">
        <v>876</v>
      </c>
      <c r="V217" s="330">
        <v>13</v>
      </c>
      <c r="W217" s="337" t="s">
        <v>898</v>
      </c>
      <c r="X217" s="330" t="s">
        <v>772</v>
      </c>
      <c r="Y217" s="330" t="s">
        <v>772</v>
      </c>
      <c r="Z217" s="330" t="s">
        <v>887</v>
      </c>
    </row>
    <row r="218" spans="1:26">
      <c r="A218" s="328">
        <v>182255</v>
      </c>
      <c r="B218" s="328">
        <v>2100</v>
      </c>
      <c r="C218" s="334">
        <v>320145</v>
      </c>
      <c r="D218" s="328" t="s">
        <v>806</v>
      </c>
      <c r="E218" s="335" t="str">
        <f t="shared" si="3"/>
        <v>2100.320145.15</v>
      </c>
      <c r="F218" s="328">
        <v>2100</v>
      </c>
      <c r="G218" s="337"/>
      <c r="H218" s="336" t="s">
        <v>1085</v>
      </c>
      <c r="I218" s="337" t="s">
        <v>808</v>
      </c>
      <c r="J218" s="337" t="s">
        <v>794</v>
      </c>
      <c r="K218" s="338" t="s">
        <v>873</v>
      </c>
      <c r="L218" s="337" t="s">
        <v>804</v>
      </c>
      <c r="M218" s="338" t="s">
        <v>874</v>
      </c>
      <c r="N218" s="337" t="s">
        <v>875</v>
      </c>
      <c r="O218" s="357">
        <v>716</v>
      </c>
      <c r="P218" s="332" t="s">
        <v>1084</v>
      </c>
      <c r="Q218" s="337" t="s">
        <v>794</v>
      </c>
      <c r="R218" s="337" t="s">
        <v>770</v>
      </c>
      <c r="S218" s="339" t="s">
        <v>935</v>
      </c>
      <c r="T218" s="340" t="str">
        <f>VLOOKUP(S218,'[2]Sub-County'!E:F,2,FALSE)</f>
        <v>Johnston</v>
      </c>
      <c r="U218" s="328" t="s">
        <v>876</v>
      </c>
      <c r="V218" s="330">
        <v>23</v>
      </c>
      <c r="W218" s="337" t="s">
        <v>898</v>
      </c>
      <c r="Z218" s="330" t="s">
        <v>879</v>
      </c>
    </row>
    <row r="219" spans="1:26">
      <c r="A219" s="328">
        <v>182256</v>
      </c>
      <c r="B219" s="328">
        <v>2100</v>
      </c>
      <c r="C219" s="334">
        <v>320146</v>
      </c>
      <c r="D219" s="328" t="s">
        <v>811</v>
      </c>
      <c r="E219" s="335" t="str">
        <f t="shared" si="3"/>
        <v>2100.320146.00</v>
      </c>
      <c r="F219" s="328">
        <v>2100</v>
      </c>
      <c r="G219" s="337"/>
      <c r="H219" s="336" t="s">
        <v>1086</v>
      </c>
      <c r="I219" s="337" t="s">
        <v>702</v>
      </c>
      <c r="J219" s="337" t="s">
        <v>794</v>
      </c>
      <c r="K219" s="338" t="s">
        <v>873</v>
      </c>
      <c r="L219" s="337" t="s">
        <v>804</v>
      </c>
      <c r="M219" s="338" t="s">
        <v>874</v>
      </c>
      <c r="N219" s="337" t="s">
        <v>875</v>
      </c>
      <c r="O219" s="357">
        <v>716</v>
      </c>
      <c r="P219" s="332" t="s">
        <v>1084</v>
      </c>
      <c r="Q219" s="337" t="s">
        <v>804</v>
      </c>
      <c r="R219" s="337" t="s">
        <v>770</v>
      </c>
      <c r="S219" s="339" t="s">
        <v>935</v>
      </c>
      <c r="T219" s="340" t="str">
        <f>VLOOKUP(S219,'[2]Sub-County'!E:F,2,FALSE)</f>
        <v>Johnston</v>
      </c>
      <c r="U219" s="328" t="s">
        <v>876</v>
      </c>
      <c r="V219" s="330" t="s">
        <v>772</v>
      </c>
      <c r="W219" s="337"/>
    </row>
    <row r="220" spans="1:26">
      <c r="A220" s="328">
        <v>182257</v>
      </c>
      <c r="B220" s="328">
        <v>2100</v>
      </c>
      <c r="C220" s="334">
        <v>320147</v>
      </c>
      <c r="D220" s="328" t="s">
        <v>798</v>
      </c>
      <c r="E220" s="335" t="str">
        <f t="shared" si="3"/>
        <v>2100.320147.10</v>
      </c>
      <c r="F220" s="328">
        <v>2100</v>
      </c>
      <c r="G220" s="337"/>
      <c r="H220" s="336" t="s">
        <v>1087</v>
      </c>
      <c r="I220" s="337" t="s">
        <v>799</v>
      </c>
      <c r="J220" s="337" t="s">
        <v>794</v>
      </c>
      <c r="K220" s="338" t="s">
        <v>873</v>
      </c>
      <c r="L220" s="337" t="s">
        <v>804</v>
      </c>
      <c r="M220" s="338" t="s">
        <v>874</v>
      </c>
      <c r="N220" s="337" t="s">
        <v>875</v>
      </c>
      <c r="O220" s="357">
        <v>724</v>
      </c>
      <c r="P220" s="332" t="s">
        <v>1088</v>
      </c>
      <c r="Q220" s="337" t="s">
        <v>770</v>
      </c>
      <c r="R220" s="337" t="s">
        <v>770</v>
      </c>
      <c r="S220" s="339" t="s">
        <v>1003</v>
      </c>
      <c r="T220" s="340" t="str">
        <f>VLOOKUP(S220,'[2]Sub-County'!E:F,2,FALSE)</f>
        <v>Alleghany</v>
      </c>
      <c r="U220" s="328" t="s">
        <v>876</v>
      </c>
      <c r="V220" s="337" t="s">
        <v>886</v>
      </c>
      <c r="W220" s="337" t="s">
        <v>898</v>
      </c>
      <c r="X220" s="337" t="s">
        <v>772</v>
      </c>
      <c r="Y220" s="337" t="s">
        <v>772</v>
      </c>
      <c r="Z220" s="337" t="s">
        <v>887</v>
      </c>
    </row>
    <row r="221" spans="1:26">
      <c r="A221" s="328">
        <v>183100</v>
      </c>
      <c r="B221" s="328">
        <v>2100</v>
      </c>
      <c r="C221" s="334">
        <v>320148</v>
      </c>
      <c r="D221" s="328" t="s">
        <v>855</v>
      </c>
      <c r="E221" s="335" t="str">
        <f t="shared" si="3"/>
        <v>2100.320148.91</v>
      </c>
      <c r="F221" s="328">
        <v>2100</v>
      </c>
      <c r="G221" s="337"/>
      <c r="H221" s="336" t="s">
        <v>1089</v>
      </c>
      <c r="I221" s="337" t="s">
        <v>767</v>
      </c>
      <c r="J221" s="337" t="s">
        <v>794</v>
      </c>
      <c r="K221" s="338" t="s">
        <v>873</v>
      </c>
      <c r="L221" s="337" t="s">
        <v>804</v>
      </c>
      <c r="M221" s="338" t="s">
        <v>874</v>
      </c>
      <c r="N221" s="337" t="s">
        <v>875</v>
      </c>
      <c r="O221" s="333" t="s">
        <v>772</v>
      </c>
      <c r="P221" s="332" t="s">
        <v>773</v>
      </c>
      <c r="Q221" s="337" t="s">
        <v>768</v>
      </c>
      <c r="R221" s="337" t="s">
        <v>770</v>
      </c>
      <c r="S221" s="339" t="s">
        <v>1090</v>
      </c>
      <c r="T221" s="340" t="str">
        <f>VLOOKUP(S221,'[2]Sub-County'!E:F,2,FALSE)</f>
        <v>Rutherford</v>
      </c>
      <c r="U221" s="328" t="s">
        <v>876</v>
      </c>
      <c r="V221" s="337" t="s">
        <v>772</v>
      </c>
      <c r="W221" s="337" t="s">
        <v>772</v>
      </c>
      <c r="X221" s="337" t="s">
        <v>772</v>
      </c>
      <c r="Y221" s="337" t="s">
        <v>772</v>
      </c>
      <c r="Z221" s="337" t="s">
        <v>772</v>
      </c>
    </row>
    <row r="222" spans="1:26">
      <c r="A222" s="328">
        <v>183101</v>
      </c>
      <c r="B222" s="328">
        <v>2100</v>
      </c>
      <c r="C222" s="334">
        <v>320149</v>
      </c>
      <c r="D222" s="328" t="s">
        <v>798</v>
      </c>
      <c r="E222" s="335" t="str">
        <f t="shared" si="3"/>
        <v>2100.320149.10</v>
      </c>
      <c r="F222" s="328">
        <v>2100</v>
      </c>
      <c r="G222" s="337"/>
      <c r="H222" s="336" t="s">
        <v>1091</v>
      </c>
      <c r="I222" s="337" t="s">
        <v>799</v>
      </c>
      <c r="J222" s="337" t="s">
        <v>794</v>
      </c>
      <c r="K222" s="338" t="s">
        <v>873</v>
      </c>
      <c r="L222" s="337" t="s">
        <v>804</v>
      </c>
      <c r="M222" s="338" t="s">
        <v>874</v>
      </c>
      <c r="N222" s="337" t="s">
        <v>875</v>
      </c>
      <c r="O222" s="357">
        <v>369</v>
      </c>
      <c r="P222" s="332" t="s">
        <v>1092</v>
      </c>
      <c r="Q222" s="337" t="s">
        <v>770</v>
      </c>
      <c r="R222" s="337" t="s">
        <v>770</v>
      </c>
      <c r="S222" s="339" t="s">
        <v>1093</v>
      </c>
      <c r="T222" s="340" t="str">
        <f>VLOOKUP(S222,'[2]Sub-County'!E:F,2,FALSE)</f>
        <v>Jackson</v>
      </c>
      <c r="U222" s="328" t="s">
        <v>876</v>
      </c>
      <c r="V222" s="337" t="s">
        <v>886</v>
      </c>
      <c r="W222" s="337" t="s">
        <v>774</v>
      </c>
      <c r="X222" s="337" t="s">
        <v>772</v>
      </c>
      <c r="Y222" s="337" t="s">
        <v>772</v>
      </c>
      <c r="Z222" s="337" t="s">
        <v>887</v>
      </c>
    </row>
    <row r="223" spans="1:26">
      <c r="A223" s="328">
        <v>183102</v>
      </c>
      <c r="B223" s="328">
        <v>2100</v>
      </c>
      <c r="C223" s="334">
        <v>320150</v>
      </c>
      <c r="D223" s="328" t="s">
        <v>806</v>
      </c>
      <c r="E223" s="335" t="str">
        <f t="shared" si="3"/>
        <v>2100.320150.15</v>
      </c>
      <c r="F223" s="328">
        <v>2100</v>
      </c>
      <c r="G223" s="337"/>
      <c r="H223" s="336" t="s">
        <v>1094</v>
      </c>
      <c r="I223" s="337" t="s">
        <v>808</v>
      </c>
      <c r="J223" s="337" t="s">
        <v>794</v>
      </c>
      <c r="K223" s="338" t="s">
        <v>873</v>
      </c>
      <c r="L223" s="337" t="s">
        <v>804</v>
      </c>
      <c r="M223" s="338" t="s">
        <v>874</v>
      </c>
      <c r="N223" s="337" t="s">
        <v>875</v>
      </c>
      <c r="O223" s="357">
        <v>369</v>
      </c>
      <c r="P223" s="332" t="s">
        <v>1092</v>
      </c>
      <c r="Q223" s="337" t="s">
        <v>794</v>
      </c>
      <c r="R223" s="337" t="s">
        <v>770</v>
      </c>
      <c r="S223" s="339" t="s">
        <v>1093</v>
      </c>
      <c r="T223" s="340" t="str">
        <f>VLOOKUP(S223,'[2]Sub-County'!E:F,2,FALSE)</f>
        <v>Jackson</v>
      </c>
      <c r="U223" s="328" t="s">
        <v>876</v>
      </c>
      <c r="V223" s="337" t="s">
        <v>878</v>
      </c>
      <c r="W223" s="337" t="s">
        <v>774</v>
      </c>
      <c r="X223" s="337" t="s">
        <v>772</v>
      </c>
      <c r="Y223" s="337" t="s">
        <v>772</v>
      </c>
      <c r="Z223" s="337" t="s">
        <v>879</v>
      </c>
    </row>
    <row r="224" spans="1:26">
      <c r="A224" s="328">
        <v>183103</v>
      </c>
      <c r="B224" s="328">
        <v>2100</v>
      </c>
      <c r="C224" s="334">
        <v>320151</v>
      </c>
      <c r="D224" s="328" t="s">
        <v>811</v>
      </c>
      <c r="E224" s="335" t="str">
        <f t="shared" si="3"/>
        <v>2100.320151.00</v>
      </c>
      <c r="F224" s="328">
        <v>2100</v>
      </c>
      <c r="G224" s="337"/>
      <c r="H224" s="336" t="s">
        <v>1095</v>
      </c>
      <c r="I224" s="337" t="s">
        <v>702</v>
      </c>
      <c r="J224" s="337" t="s">
        <v>794</v>
      </c>
      <c r="K224" s="338" t="s">
        <v>873</v>
      </c>
      <c r="L224" s="337" t="s">
        <v>804</v>
      </c>
      <c r="M224" s="338" t="s">
        <v>874</v>
      </c>
      <c r="N224" s="337" t="s">
        <v>875</v>
      </c>
      <c r="O224" s="357">
        <v>369</v>
      </c>
      <c r="P224" s="332" t="s">
        <v>1092</v>
      </c>
      <c r="Q224" s="337" t="s">
        <v>804</v>
      </c>
      <c r="R224" s="337" t="s">
        <v>770</v>
      </c>
      <c r="S224" s="339" t="s">
        <v>1093</v>
      </c>
      <c r="T224" s="340" t="str">
        <f>VLOOKUP(S224,'[2]Sub-County'!E:F,2,FALSE)</f>
        <v>Jackson</v>
      </c>
      <c r="U224" s="328" t="s">
        <v>876</v>
      </c>
      <c r="V224" s="337" t="s">
        <v>772</v>
      </c>
      <c r="W224" s="337" t="s">
        <v>772</v>
      </c>
      <c r="X224" s="337" t="s">
        <v>772</v>
      </c>
      <c r="Y224" s="337" t="s">
        <v>772</v>
      </c>
      <c r="Z224" s="337" t="s">
        <v>772</v>
      </c>
    </row>
    <row r="225" spans="1:26">
      <c r="A225" s="328">
        <v>183104</v>
      </c>
      <c r="B225" s="328">
        <v>2100</v>
      </c>
      <c r="C225" s="334">
        <v>320152</v>
      </c>
      <c r="D225" s="328" t="s">
        <v>798</v>
      </c>
      <c r="E225" s="335" t="str">
        <f t="shared" si="3"/>
        <v>2100.320152.10</v>
      </c>
      <c r="F225" s="328">
        <v>2100</v>
      </c>
      <c r="G225" s="337"/>
      <c r="H225" s="336" t="s">
        <v>920</v>
      </c>
      <c r="I225" s="337" t="s">
        <v>799</v>
      </c>
      <c r="J225" s="337" t="s">
        <v>794</v>
      </c>
      <c r="K225" s="338" t="s">
        <v>873</v>
      </c>
      <c r="L225" s="337" t="s">
        <v>804</v>
      </c>
      <c r="M225" s="338" t="s">
        <v>874</v>
      </c>
      <c r="N225" s="337" t="s">
        <v>875</v>
      </c>
      <c r="O225" s="357">
        <v>723</v>
      </c>
      <c r="P225" s="332" t="s">
        <v>920</v>
      </c>
      <c r="Q225" s="337" t="s">
        <v>770</v>
      </c>
      <c r="R225" s="337" t="s">
        <v>770</v>
      </c>
      <c r="S225" s="339" t="s">
        <v>881</v>
      </c>
      <c r="T225" s="340" t="str">
        <f>VLOOKUP(S225,'[2]Sub-County'!E:F,2,FALSE)</f>
        <v>Wake</v>
      </c>
      <c r="U225" s="328" t="s">
        <v>876</v>
      </c>
      <c r="V225" s="337" t="s">
        <v>886</v>
      </c>
      <c r="W225" s="337" t="s">
        <v>774</v>
      </c>
      <c r="X225" s="337" t="s">
        <v>772</v>
      </c>
      <c r="Y225" s="337" t="s">
        <v>772</v>
      </c>
      <c r="Z225" s="337" t="s">
        <v>887</v>
      </c>
    </row>
    <row r="226" spans="1:26">
      <c r="A226" s="328">
        <v>183105</v>
      </c>
      <c r="B226" s="328">
        <v>2100</v>
      </c>
      <c r="C226" s="334">
        <v>320153</v>
      </c>
      <c r="D226" s="328" t="s">
        <v>798</v>
      </c>
      <c r="E226" s="335" t="str">
        <f t="shared" si="3"/>
        <v>2100.320153.10</v>
      </c>
      <c r="F226" s="328">
        <v>2100</v>
      </c>
      <c r="G226" s="337"/>
      <c r="H226" s="336" t="s">
        <v>1096</v>
      </c>
      <c r="I226" s="337" t="s">
        <v>799</v>
      </c>
      <c r="J226" s="337" t="s">
        <v>794</v>
      </c>
      <c r="K226" s="338" t="s">
        <v>873</v>
      </c>
      <c r="L226" s="337" t="s">
        <v>804</v>
      </c>
      <c r="M226" s="338" t="s">
        <v>874</v>
      </c>
      <c r="N226" s="337" t="s">
        <v>875</v>
      </c>
      <c r="O226" s="357">
        <v>114</v>
      </c>
      <c r="P226" s="332" t="s">
        <v>1097</v>
      </c>
      <c r="Q226" s="337" t="s">
        <v>770</v>
      </c>
      <c r="R226" s="337" t="s">
        <v>770</v>
      </c>
      <c r="S226" s="339" t="s">
        <v>1063</v>
      </c>
      <c r="T226" s="340" t="str">
        <f>VLOOKUP(S226,'[2]Sub-County'!E:F,2,FALSE)</f>
        <v>Craven</v>
      </c>
      <c r="U226" s="328" t="s">
        <v>876</v>
      </c>
      <c r="V226" s="337" t="s">
        <v>886</v>
      </c>
      <c r="W226" s="337" t="s">
        <v>774</v>
      </c>
      <c r="X226" s="337" t="s">
        <v>772</v>
      </c>
      <c r="Y226" s="337" t="s">
        <v>772</v>
      </c>
      <c r="Z226" s="337" t="s">
        <v>887</v>
      </c>
    </row>
    <row r="227" spans="1:26">
      <c r="A227" s="328">
        <v>183106</v>
      </c>
      <c r="B227" s="328">
        <v>2100</v>
      </c>
      <c r="C227" s="334">
        <v>320154</v>
      </c>
      <c r="D227" s="328" t="s">
        <v>806</v>
      </c>
      <c r="E227" s="335" t="str">
        <f t="shared" si="3"/>
        <v>2100.320154.15</v>
      </c>
      <c r="F227" s="328">
        <v>2100</v>
      </c>
      <c r="G227" s="337"/>
      <c r="H227" s="336" t="s">
        <v>1098</v>
      </c>
      <c r="I227" s="337" t="s">
        <v>808</v>
      </c>
      <c r="J227" s="337" t="s">
        <v>794</v>
      </c>
      <c r="K227" s="338" t="s">
        <v>873</v>
      </c>
      <c r="L227" s="337" t="s">
        <v>804</v>
      </c>
      <c r="M227" s="338" t="s">
        <v>874</v>
      </c>
      <c r="N227" s="337" t="s">
        <v>875</v>
      </c>
      <c r="O227" s="357">
        <v>114</v>
      </c>
      <c r="P227" s="332" t="s">
        <v>1097</v>
      </c>
      <c r="Q227" s="337" t="s">
        <v>794</v>
      </c>
      <c r="R227" s="337" t="s">
        <v>770</v>
      </c>
      <c r="S227" s="339" t="s">
        <v>1063</v>
      </c>
      <c r="T227" s="340" t="str">
        <f>VLOOKUP(S227,'[2]Sub-County'!E:F,2,FALSE)</f>
        <v>Craven</v>
      </c>
      <c r="U227" s="328" t="s">
        <v>876</v>
      </c>
      <c r="V227" s="337" t="s">
        <v>878</v>
      </c>
      <c r="W227" s="337" t="s">
        <v>774</v>
      </c>
      <c r="X227" s="337" t="s">
        <v>772</v>
      </c>
      <c r="Y227" s="337" t="s">
        <v>772</v>
      </c>
      <c r="Z227" s="337" t="s">
        <v>879</v>
      </c>
    </row>
    <row r="228" spans="1:26">
      <c r="A228" s="328">
        <v>183107</v>
      </c>
      <c r="B228" s="328">
        <v>2100</v>
      </c>
      <c r="C228" s="334">
        <v>320155</v>
      </c>
      <c r="D228" s="328" t="s">
        <v>811</v>
      </c>
      <c r="E228" s="335" t="str">
        <f t="shared" si="3"/>
        <v>2100.320155.00</v>
      </c>
      <c r="F228" s="328">
        <v>2100</v>
      </c>
      <c r="G228" s="337"/>
      <c r="H228" s="336" t="s">
        <v>1099</v>
      </c>
      <c r="I228" s="337" t="s">
        <v>702</v>
      </c>
      <c r="J228" s="337" t="s">
        <v>794</v>
      </c>
      <c r="K228" s="338" t="s">
        <v>873</v>
      </c>
      <c r="L228" s="337" t="s">
        <v>804</v>
      </c>
      <c r="M228" s="338" t="s">
        <v>874</v>
      </c>
      <c r="N228" s="337" t="s">
        <v>875</v>
      </c>
      <c r="O228" s="357">
        <v>114</v>
      </c>
      <c r="P228" s="332" t="s">
        <v>1097</v>
      </c>
      <c r="Q228" s="337" t="s">
        <v>804</v>
      </c>
      <c r="R228" s="337" t="s">
        <v>770</v>
      </c>
      <c r="S228" s="339" t="s">
        <v>1063</v>
      </c>
      <c r="T228" s="340" t="str">
        <f>VLOOKUP(S228,'[2]Sub-County'!E:F,2,FALSE)</f>
        <v>Craven</v>
      </c>
      <c r="U228" s="328" t="s">
        <v>876</v>
      </c>
      <c r="V228" s="337" t="s">
        <v>772</v>
      </c>
      <c r="W228" s="337" t="s">
        <v>772</v>
      </c>
      <c r="X228" s="337" t="s">
        <v>772</v>
      </c>
      <c r="Y228" s="337" t="s">
        <v>772</v>
      </c>
      <c r="Z228" s="337" t="s">
        <v>772</v>
      </c>
    </row>
    <row r="229" spans="1:26">
      <c r="A229" s="328">
        <v>183108</v>
      </c>
      <c r="B229" s="328">
        <v>2100</v>
      </c>
      <c r="C229" s="334">
        <v>320156</v>
      </c>
      <c r="D229" s="328" t="s">
        <v>798</v>
      </c>
      <c r="E229" s="335" t="str">
        <f t="shared" si="3"/>
        <v>2100.320156.10</v>
      </c>
      <c r="F229" s="328">
        <v>2100</v>
      </c>
      <c r="G229" s="337"/>
      <c r="H229" s="336" t="s">
        <v>1100</v>
      </c>
      <c r="I229" s="337" t="s">
        <v>799</v>
      </c>
      <c r="J229" s="337" t="s">
        <v>794</v>
      </c>
      <c r="K229" s="338" t="s">
        <v>873</v>
      </c>
      <c r="L229" s="337" t="s">
        <v>804</v>
      </c>
      <c r="M229" s="338" t="s">
        <v>874</v>
      </c>
      <c r="N229" s="337" t="s">
        <v>875</v>
      </c>
      <c r="O229" s="357">
        <v>271</v>
      </c>
      <c r="P229" s="332" t="s">
        <v>1101</v>
      </c>
      <c r="Q229" s="337" t="s">
        <v>770</v>
      </c>
      <c r="R229" s="337" t="s">
        <v>770</v>
      </c>
      <c r="S229" s="339" t="s">
        <v>1090</v>
      </c>
      <c r="T229" s="340" t="str">
        <f>VLOOKUP(S229,'[2]Sub-County'!E:F,2,FALSE)</f>
        <v>Rutherford</v>
      </c>
      <c r="U229" s="328" t="s">
        <v>876</v>
      </c>
      <c r="V229" s="337" t="s">
        <v>886</v>
      </c>
      <c r="W229" s="337" t="s">
        <v>774</v>
      </c>
      <c r="X229" s="337" t="s">
        <v>772</v>
      </c>
      <c r="Y229" s="337" t="s">
        <v>772</v>
      </c>
      <c r="Z229" s="337" t="s">
        <v>887</v>
      </c>
    </row>
    <row r="230" spans="1:26">
      <c r="A230" s="328">
        <v>183109</v>
      </c>
      <c r="B230" s="328">
        <v>2100</v>
      </c>
      <c r="C230" s="334">
        <v>320157</v>
      </c>
      <c r="D230" s="328" t="s">
        <v>806</v>
      </c>
      <c r="E230" s="335" t="str">
        <f t="shared" si="3"/>
        <v>2100.320157.15</v>
      </c>
      <c r="F230" s="328">
        <v>2100</v>
      </c>
      <c r="G230" s="337"/>
      <c r="H230" s="336" t="s">
        <v>1102</v>
      </c>
      <c r="I230" s="337" t="s">
        <v>808</v>
      </c>
      <c r="J230" s="337" t="s">
        <v>794</v>
      </c>
      <c r="K230" s="338" t="s">
        <v>873</v>
      </c>
      <c r="L230" s="337" t="s">
        <v>804</v>
      </c>
      <c r="M230" s="338" t="s">
        <v>874</v>
      </c>
      <c r="N230" s="337" t="s">
        <v>875</v>
      </c>
      <c r="O230" s="357">
        <v>271</v>
      </c>
      <c r="P230" s="332" t="s">
        <v>1101</v>
      </c>
      <c r="Q230" s="337" t="s">
        <v>794</v>
      </c>
      <c r="R230" s="337" t="s">
        <v>770</v>
      </c>
      <c r="S230" s="339" t="s">
        <v>1090</v>
      </c>
      <c r="T230" s="340" t="str">
        <f>VLOOKUP(S230,'[2]Sub-County'!E:F,2,FALSE)</f>
        <v>Rutherford</v>
      </c>
      <c r="U230" s="328" t="s">
        <v>876</v>
      </c>
      <c r="V230" s="337" t="s">
        <v>878</v>
      </c>
      <c r="W230" s="337" t="s">
        <v>774</v>
      </c>
      <c r="X230" s="337" t="s">
        <v>772</v>
      </c>
      <c r="Y230" s="337" t="s">
        <v>772</v>
      </c>
      <c r="Z230" s="337" t="s">
        <v>879</v>
      </c>
    </row>
    <row r="231" spans="1:26">
      <c r="A231" s="328">
        <v>183110</v>
      </c>
      <c r="B231" s="328">
        <v>2100</v>
      </c>
      <c r="C231" s="334">
        <v>320158</v>
      </c>
      <c r="D231" s="328" t="s">
        <v>811</v>
      </c>
      <c r="E231" s="335" t="str">
        <f t="shared" si="3"/>
        <v>2100.320158.00</v>
      </c>
      <c r="F231" s="328">
        <v>2100</v>
      </c>
      <c r="G231" s="337"/>
      <c r="H231" s="336" t="s">
        <v>1103</v>
      </c>
      <c r="I231" s="337" t="s">
        <v>702</v>
      </c>
      <c r="J231" s="337" t="s">
        <v>794</v>
      </c>
      <c r="K231" s="338" t="s">
        <v>873</v>
      </c>
      <c r="L231" s="337" t="s">
        <v>804</v>
      </c>
      <c r="M231" s="338" t="s">
        <v>874</v>
      </c>
      <c r="N231" s="337" t="s">
        <v>875</v>
      </c>
      <c r="O231" s="357">
        <v>271</v>
      </c>
      <c r="P231" s="332" t="s">
        <v>1101</v>
      </c>
      <c r="Q231" s="337" t="s">
        <v>804</v>
      </c>
      <c r="R231" s="337" t="s">
        <v>770</v>
      </c>
      <c r="S231" s="339" t="s">
        <v>1090</v>
      </c>
      <c r="T231" s="340" t="str">
        <f>VLOOKUP(S231,'[2]Sub-County'!E:F,2,FALSE)</f>
        <v>Rutherford</v>
      </c>
      <c r="U231" s="328" t="s">
        <v>876</v>
      </c>
      <c r="V231" s="337" t="s">
        <v>772</v>
      </c>
      <c r="W231" s="337" t="s">
        <v>772</v>
      </c>
      <c r="X231" s="337" t="s">
        <v>772</v>
      </c>
      <c r="Y231" s="337" t="s">
        <v>772</v>
      </c>
      <c r="Z231" s="337" t="s">
        <v>772</v>
      </c>
    </row>
    <row r="232" spans="1:26">
      <c r="A232" s="328">
        <v>183111</v>
      </c>
      <c r="B232" s="328">
        <v>2100</v>
      </c>
      <c r="C232" s="334">
        <v>320159</v>
      </c>
      <c r="D232" s="328" t="s">
        <v>798</v>
      </c>
      <c r="E232" s="335" t="str">
        <f t="shared" si="3"/>
        <v>2100.320159.10</v>
      </c>
      <c r="F232" s="328">
        <v>2100</v>
      </c>
      <c r="G232" s="337"/>
      <c r="H232" s="336" t="s">
        <v>1104</v>
      </c>
      <c r="I232" s="337" t="s">
        <v>799</v>
      </c>
      <c r="J232" s="337" t="s">
        <v>794</v>
      </c>
      <c r="K232" s="338" t="s">
        <v>873</v>
      </c>
      <c r="L232" s="337" t="s">
        <v>804</v>
      </c>
      <c r="M232" s="338" t="s">
        <v>874</v>
      </c>
      <c r="N232" s="337" t="s">
        <v>875</v>
      </c>
      <c r="O232" s="357">
        <v>365</v>
      </c>
      <c r="P232" s="332" t="s">
        <v>1104</v>
      </c>
      <c r="Q232" s="337" t="s">
        <v>770</v>
      </c>
      <c r="R232" s="337" t="s">
        <v>770</v>
      </c>
      <c r="S232" s="339" t="s">
        <v>881</v>
      </c>
      <c r="T232" s="340" t="str">
        <f>VLOOKUP(S232,'[2]Sub-County'!E:F,2,FALSE)</f>
        <v>Wake</v>
      </c>
      <c r="U232" s="328" t="s">
        <v>876</v>
      </c>
      <c r="V232" s="337" t="s">
        <v>886</v>
      </c>
      <c r="W232" s="337" t="s">
        <v>774</v>
      </c>
      <c r="X232" s="337" t="s">
        <v>772</v>
      </c>
      <c r="Y232" s="337" t="s">
        <v>772</v>
      </c>
      <c r="Z232" s="337" t="s">
        <v>887</v>
      </c>
    </row>
    <row r="233" spans="1:26">
      <c r="A233" s="328">
        <v>183112</v>
      </c>
      <c r="B233" s="328">
        <v>2100</v>
      </c>
      <c r="C233" s="334">
        <v>320160</v>
      </c>
      <c r="D233" s="328" t="s">
        <v>798</v>
      </c>
      <c r="E233" s="335" t="str">
        <f t="shared" si="3"/>
        <v>2100.320160.10</v>
      </c>
      <c r="F233" s="328">
        <v>2100</v>
      </c>
      <c r="G233" s="337"/>
      <c r="H233" s="336" t="s">
        <v>1105</v>
      </c>
      <c r="I233" s="337" t="s">
        <v>799</v>
      </c>
      <c r="J233" s="337" t="s">
        <v>794</v>
      </c>
      <c r="K233" s="338" t="s">
        <v>873</v>
      </c>
      <c r="L233" s="337" t="s">
        <v>804</v>
      </c>
      <c r="M233" s="338" t="s">
        <v>874</v>
      </c>
      <c r="N233" s="337" t="s">
        <v>875</v>
      </c>
      <c r="O233" s="357">
        <v>124</v>
      </c>
      <c r="P233" s="332" t="s">
        <v>1105</v>
      </c>
      <c r="Q233" s="337" t="s">
        <v>770</v>
      </c>
      <c r="R233" s="337" t="s">
        <v>770</v>
      </c>
      <c r="S233" s="339" t="s">
        <v>1090</v>
      </c>
      <c r="T233" s="340" t="str">
        <f>VLOOKUP(S233,'[2]Sub-County'!E:F,2,FALSE)</f>
        <v>Rutherford</v>
      </c>
      <c r="U233" s="328" t="s">
        <v>876</v>
      </c>
      <c r="V233" s="337" t="s">
        <v>886</v>
      </c>
      <c r="W233" s="337" t="s">
        <v>774</v>
      </c>
      <c r="X233" s="337" t="s">
        <v>772</v>
      </c>
      <c r="Y233" s="337" t="s">
        <v>772</v>
      </c>
      <c r="Z233" s="337" t="s">
        <v>887</v>
      </c>
    </row>
    <row r="234" spans="1:26">
      <c r="A234" s="328">
        <v>183113</v>
      </c>
      <c r="B234" s="328">
        <v>2100</v>
      </c>
      <c r="C234" s="334">
        <v>320161</v>
      </c>
      <c r="D234" s="328" t="s">
        <v>798</v>
      </c>
      <c r="E234" s="335" t="str">
        <f t="shared" si="3"/>
        <v>2100.320161.10</v>
      </c>
      <c r="F234" s="328">
        <v>2100</v>
      </c>
      <c r="G234" s="337"/>
      <c r="H234" s="336" t="s">
        <v>1106</v>
      </c>
      <c r="I234" s="337" t="s">
        <v>799</v>
      </c>
      <c r="J234" s="337" t="s">
        <v>794</v>
      </c>
      <c r="K234" s="338" t="s">
        <v>873</v>
      </c>
      <c r="L234" s="337" t="s">
        <v>804</v>
      </c>
      <c r="M234" s="338" t="s">
        <v>874</v>
      </c>
      <c r="N234" s="337" t="s">
        <v>875</v>
      </c>
      <c r="O234" s="357">
        <v>159</v>
      </c>
      <c r="P234" s="332" t="s">
        <v>1106</v>
      </c>
      <c r="Q234" s="337" t="s">
        <v>770</v>
      </c>
      <c r="R234" s="337" t="s">
        <v>770</v>
      </c>
      <c r="S234" s="339" t="s">
        <v>877</v>
      </c>
      <c r="T234" s="340" t="str">
        <f>VLOOKUP(S234,'[2]Sub-County'!E:F,2,FALSE)</f>
        <v>Durham</v>
      </c>
      <c r="U234" s="328" t="s">
        <v>876</v>
      </c>
      <c r="V234" s="337" t="s">
        <v>886</v>
      </c>
      <c r="W234" s="337" t="s">
        <v>774</v>
      </c>
      <c r="X234" s="337" t="s">
        <v>772</v>
      </c>
      <c r="Y234" s="337" t="s">
        <v>772</v>
      </c>
      <c r="Z234" s="337" t="s">
        <v>887</v>
      </c>
    </row>
    <row r="235" spans="1:26">
      <c r="A235" s="328">
        <v>183114</v>
      </c>
      <c r="B235" s="328">
        <v>2100</v>
      </c>
      <c r="C235" s="334">
        <v>320162</v>
      </c>
      <c r="D235" s="328" t="s">
        <v>798</v>
      </c>
      <c r="E235" s="335" t="str">
        <f t="shared" si="3"/>
        <v>2100.320162.10</v>
      </c>
      <c r="F235" s="328">
        <v>2100</v>
      </c>
      <c r="G235" s="337"/>
      <c r="H235" s="336" t="s">
        <v>1107</v>
      </c>
      <c r="I235" s="337" t="s">
        <v>799</v>
      </c>
      <c r="J235" s="337" t="s">
        <v>794</v>
      </c>
      <c r="K235" s="338" t="s">
        <v>873</v>
      </c>
      <c r="L235" s="337" t="s">
        <v>804</v>
      </c>
      <c r="M235" s="338" t="s">
        <v>874</v>
      </c>
      <c r="N235" s="337" t="s">
        <v>875</v>
      </c>
      <c r="O235" s="357">
        <v>74</v>
      </c>
      <c r="P235" s="332" t="s">
        <v>1108</v>
      </c>
      <c r="Q235" s="337" t="s">
        <v>770</v>
      </c>
      <c r="R235" s="337" t="s">
        <v>770</v>
      </c>
      <c r="S235" s="339" t="s">
        <v>881</v>
      </c>
      <c r="T235" s="340" t="str">
        <f>VLOOKUP(S235,'[2]Sub-County'!E:F,2,FALSE)</f>
        <v>Wake</v>
      </c>
      <c r="U235" s="328" t="s">
        <v>876</v>
      </c>
      <c r="V235" s="337" t="s">
        <v>886</v>
      </c>
      <c r="W235" s="337" t="s">
        <v>774</v>
      </c>
      <c r="X235" s="337" t="s">
        <v>772</v>
      </c>
      <c r="Y235" s="337" t="s">
        <v>772</v>
      </c>
      <c r="Z235" s="337" t="s">
        <v>887</v>
      </c>
    </row>
    <row r="236" spans="1:26">
      <c r="A236" s="328">
        <v>183115</v>
      </c>
      <c r="B236" s="328">
        <v>2100</v>
      </c>
      <c r="C236" s="334">
        <v>320163</v>
      </c>
      <c r="D236" s="328" t="s">
        <v>798</v>
      </c>
      <c r="E236" s="335" t="str">
        <f t="shared" si="3"/>
        <v>2100.320163.10</v>
      </c>
      <c r="F236" s="328">
        <v>2100</v>
      </c>
      <c r="G236" s="337"/>
      <c r="H236" s="336" t="s">
        <v>1109</v>
      </c>
      <c r="I236" s="337" t="s">
        <v>799</v>
      </c>
      <c r="J236" s="337" t="s">
        <v>794</v>
      </c>
      <c r="K236" s="338" t="s">
        <v>873</v>
      </c>
      <c r="L236" s="337" t="s">
        <v>804</v>
      </c>
      <c r="M236" s="338" t="s">
        <v>874</v>
      </c>
      <c r="N236" s="337" t="s">
        <v>875</v>
      </c>
      <c r="O236" s="357">
        <v>292</v>
      </c>
      <c r="P236" s="332" t="s">
        <v>1109</v>
      </c>
      <c r="Q236" s="337" t="s">
        <v>770</v>
      </c>
      <c r="R236" s="337" t="s">
        <v>770</v>
      </c>
      <c r="S236" s="339" t="s">
        <v>881</v>
      </c>
      <c r="T236" s="340" t="str">
        <f>VLOOKUP(S236,'[2]Sub-County'!E:F,2,FALSE)</f>
        <v>Wake</v>
      </c>
      <c r="U236" s="328" t="s">
        <v>876</v>
      </c>
      <c r="V236" s="337" t="s">
        <v>886</v>
      </c>
      <c r="W236" s="337" t="s">
        <v>774</v>
      </c>
      <c r="X236" s="337" t="s">
        <v>772</v>
      </c>
      <c r="Y236" s="337" t="s">
        <v>772</v>
      </c>
      <c r="Z236" s="337" t="s">
        <v>887</v>
      </c>
    </row>
    <row r="237" spans="1:26">
      <c r="A237" s="328">
        <v>183116</v>
      </c>
      <c r="B237" s="328">
        <v>2100</v>
      </c>
      <c r="C237" s="334">
        <v>320164</v>
      </c>
      <c r="D237" s="328" t="s">
        <v>798</v>
      </c>
      <c r="E237" s="335" t="str">
        <f t="shared" si="3"/>
        <v>2100.320164.10</v>
      </c>
      <c r="F237" s="328">
        <v>2100</v>
      </c>
      <c r="G237" s="337"/>
      <c r="H237" s="336" t="s">
        <v>1110</v>
      </c>
      <c r="I237" s="337" t="s">
        <v>799</v>
      </c>
      <c r="J237" s="337" t="s">
        <v>794</v>
      </c>
      <c r="K237" s="338" t="s">
        <v>873</v>
      </c>
      <c r="L237" s="337" t="s">
        <v>804</v>
      </c>
      <c r="M237" s="338" t="s">
        <v>874</v>
      </c>
      <c r="N237" s="337" t="s">
        <v>875</v>
      </c>
      <c r="O237" s="357">
        <v>343</v>
      </c>
      <c r="P237" s="332" t="s">
        <v>1110</v>
      </c>
      <c r="Q237" s="337" t="s">
        <v>770</v>
      </c>
      <c r="R237" s="337" t="s">
        <v>770</v>
      </c>
      <c r="S237" s="339" t="s">
        <v>881</v>
      </c>
      <c r="T237" s="340" t="str">
        <f>VLOOKUP(S237,'[2]Sub-County'!E:F,2,FALSE)</f>
        <v>Wake</v>
      </c>
      <c r="U237" s="328" t="s">
        <v>876</v>
      </c>
      <c r="V237" s="337" t="s">
        <v>886</v>
      </c>
      <c r="W237" s="337" t="s">
        <v>774</v>
      </c>
      <c r="X237" s="337" t="s">
        <v>772</v>
      </c>
      <c r="Y237" s="337" t="s">
        <v>772</v>
      </c>
      <c r="Z237" s="337" t="s">
        <v>887</v>
      </c>
    </row>
    <row r="238" spans="1:26">
      <c r="A238" s="328">
        <v>183117</v>
      </c>
      <c r="B238" s="328">
        <v>2100</v>
      </c>
      <c r="C238" s="334">
        <v>320165</v>
      </c>
      <c r="D238" s="328" t="s">
        <v>798</v>
      </c>
      <c r="E238" s="335" t="str">
        <f t="shared" si="3"/>
        <v>2100.320165.10</v>
      </c>
      <c r="F238" s="328">
        <v>2100</v>
      </c>
      <c r="G238" s="337"/>
      <c r="H238" s="336" t="s">
        <v>1111</v>
      </c>
      <c r="I238" s="337" t="s">
        <v>799</v>
      </c>
      <c r="J238" s="337" t="s">
        <v>794</v>
      </c>
      <c r="K238" s="338" t="s">
        <v>873</v>
      </c>
      <c r="L238" s="337" t="s">
        <v>804</v>
      </c>
      <c r="M238" s="338" t="s">
        <v>874</v>
      </c>
      <c r="N238" s="337" t="s">
        <v>875</v>
      </c>
      <c r="O238" s="357">
        <v>365</v>
      </c>
      <c r="P238" s="332" t="s">
        <v>1104</v>
      </c>
      <c r="Q238" s="337" t="s">
        <v>770</v>
      </c>
      <c r="R238" s="337" t="s">
        <v>770</v>
      </c>
      <c r="S238" s="339" t="s">
        <v>881</v>
      </c>
      <c r="T238" s="340" t="str">
        <f>VLOOKUP(S238,'[2]Sub-County'!E:F,2,FALSE)</f>
        <v>Wake</v>
      </c>
      <c r="U238" s="328" t="s">
        <v>876</v>
      </c>
      <c r="V238" s="337" t="s">
        <v>886</v>
      </c>
      <c r="W238" s="337" t="s">
        <v>774</v>
      </c>
      <c r="X238" s="337" t="s">
        <v>772</v>
      </c>
      <c r="Y238" s="337" t="s">
        <v>772</v>
      </c>
      <c r="Z238" s="337" t="s">
        <v>887</v>
      </c>
    </row>
    <row r="239" spans="1:26">
      <c r="A239" s="328">
        <v>183118</v>
      </c>
      <c r="B239" s="328">
        <v>2100</v>
      </c>
      <c r="C239" s="334">
        <v>320166</v>
      </c>
      <c r="D239" s="328" t="s">
        <v>798</v>
      </c>
      <c r="E239" s="335" t="str">
        <f t="shared" si="3"/>
        <v>2100.320166.10</v>
      </c>
      <c r="F239" s="328">
        <v>2100</v>
      </c>
      <c r="G239" s="337"/>
      <c r="H239" s="336" t="s">
        <v>1112</v>
      </c>
      <c r="I239" s="337" t="s">
        <v>799</v>
      </c>
      <c r="J239" s="337" t="s">
        <v>794</v>
      </c>
      <c r="K239" s="338" t="s">
        <v>873</v>
      </c>
      <c r="L239" s="337" t="s">
        <v>804</v>
      </c>
      <c r="M239" s="338" t="s">
        <v>874</v>
      </c>
      <c r="N239" s="337" t="s">
        <v>875</v>
      </c>
      <c r="O239" s="357">
        <v>408</v>
      </c>
      <c r="P239" s="332" t="s">
        <v>1112</v>
      </c>
      <c r="Q239" s="337" t="s">
        <v>770</v>
      </c>
      <c r="R239" s="337" t="s">
        <v>770</v>
      </c>
      <c r="S239" s="339" t="s">
        <v>881</v>
      </c>
      <c r="T239" s="340" t="str">
        <f>VLOOKUP(S239,'[2]Sub-County'!E:F,2,FALSE)</f>
        <v>Wake</v>
      </c>
      <c r="U239" s="328" t="s">
        <v>876</v>
      </c>
      <c r="V239" s="337" t="s">
        <v>886</v>
      </c>
      <c r="W239" s="337" t="s">
        <v>774</v>
      </c>
      <c r="X239" s="337" t="s">
        <v>772</v>
      </c>
      <c r="Y239" s="337" t="s">
        <v>772</v>
      </c>
      <c r="Z239" s="337" t="s">
        <v>887</v>
      </c>
    </row>
    <row r="240" spans="1:26">
      <c r="A240" s="328">
        <v>183119</v>
      </c>
      <c r="B240" s="328">
        <v>2100</v>
      </c>
      <c r="C240" s="334">
        <v>320167</v>
      </c>
      <c r="D240" s="328" t="s">
        <v>798</v>
      </c>
      <c r="E240" s="335" t="str">
        <f t="shared" si="3"/>
        <v>2100.320167.10</v>
      </c>
      <c r="F240" s="328">
        <v>2100</v>
      </c>
      <c r="G240" s="337"/>
      <c r="H240" s="336" t="s">
        <v>1113</v>
      </c>
      <c r="I240" s="337" t="s">
        <v>799</v>
      </c>
      <c r="J240" s="337" t="s">
        <v>794</v>
      </c>
      <c r="K240" s="338" t="s">
        <v>873</v>
      </c>
      <c r="L240" s="337" t="s">
        <v>804</v>
      </c>
      <c r="M240" s="338" t="s">
        <v>874</v>
      </c>
      <c r="N240" s="337" t="s">
        <v>875</v>
      </c>
      <c r="O240" s="357">
        <v>435</v>
      </c>
      <c r="P240" s="332" t="s">
        <v>1113</v>
      </c>
      <c r="Q240" s="337" t="s">
        <v>770</v>
      </c>
      <c r="R240" s="337" t="s">
        <v>770</v>
      </c>
      <c r="S240" s="339" t="s">
        <v>881</v>
      </c>
      <c r="T240" s="340" t="str">
        <f>VLOOKUP(S240,'[2]Sub-County'!E:F,2,FALSE)</f>
        <v>Wake</v>
      </c>
      <c r="U240" s="328" t="s">
        <v>876</v>
      </c>
      <c r="V240" s="337" t="s">
        <v>886</v>
      </c>
      <c r="W240" s="337" t="s">
        <v>774</v>
      </c>
      <c r="X240" s="337" t="s">
        <v>772</v>
      </c>
      <c r="Y240" s="337" t="s">
        <v>772</v>
      </c>
      <c r="Z240" s="337" t="s">
        <v>887</v>
      </c>
    </row>
    <row r="241" spans="1:26">
      <c r="A241" s="328">
        <v>183120</v>
      </c>
      <c r="B241" s="328">
        <v>2100</v>
      </c>
      <c r="C241" s="334">
        <v>320168</v>
      </c>
      <c r="D241" s="328" t="s">
        <v>798</v>
      </c>
      <c r="E241" s="335" t="str">
        <f t="shared" si="3"/>
        <v>2100.320168.10</v>
      </c>
      <c r="F241" s="328">
        <v>2100</v>
      </c>
      <c r="G241" s="337"/>
      <c r="H241" s="336" t="s">
        <v>1114</v>
      </c>
      <c r="I241" s="337" t="s">
        <v>799</v>
      </c>
      <c r="J241" s="337" t="s">
        <v>794</v>
      </c>
      <c r="K241" s="338" t="s">
        <v>873</v>
      </c>
      <c r="L241" s="337" t="s">
        <v>804</v>
      </c>
      <c r="M241" s="338" t="s">
        <v>874</v>
      </c>
      <c r="N241" s="337" t="s">
        <v>875</v>
      </c>
      <c r="O241" s="357">
        <v>483</v>
      </c>
      <c r="P241" s="332" t="s">
        <v>1114</v>
      </c>
      <c r="Q241" s="337" t="s">
        <v>770</v>
      </c>
      <c r="R241" s="337" t="s">
        <v>770</v>
      </c>
      <c r="S241" s="339" t="s">
        <v>1115</v>
      </c>
      <c r="T241" s="340" t="str">
        <f>VLOOKUP(S241,'[2]Sub-County'!E:F,2,FALSE)</f>
        <v>Franklin</v>
      </c>
      <c r="U241" s="328" t="s">
        <v>876</v>
      </c>
      <c r="V241" s="337" t="s">
        <v>886</v>
      </c>
      <c r="W241" s="337" t="s">
        <v>774</v>
      </c>
      <c r="X241" s="337" t="s">
        <v>772</v>
      </c>
      <c r="Y241" s="337" t="s">
        <v>772</v>
      </c>
      <c r="Z241" s="337" t="s">
        <v>887</v>
      </c>
    </row>
    <row r="242" spans="1:26">
      <c r="A242" s="328">
        <v>183121</v>
      </c>
      <c r="B242" s="328">
        <v>2100</v>
      </c>
      <c r="C242" s="334">
        <v>320169</v>
      </c>
      <c r="D242" s="328" t="s">
        <v>798</v>
      </c>
      <c r="E242" s="335" t="str">
        <f t="shared" si="3"/>
        <v>2100.320169.10</v>
      </c>
      <c r="F242" s="328">
        <v>2100</v>
      </c>
      <c r="G242" s="337"/>
      <c r="H242" s="336" t="s">
        <v>1116</v>
      </c>
      <c r="I242" s="337" t="s">
        <v>799</v>
      </c>
      <c r="J242" s="337" t="s">
        <v>794</v>
      </c>
      <c r="K242" s="338" t="s">
        <v>873</v>
      </c>
      <c r="L242" s="337" t="s">
        <v>804</v>
      </c>
      <c r="M242" s="338" t="s">
        <v>874</v>
      </c>
      <c r="N242" s="337" t="s">
        <v>875</v>
      </c>
      <c r="O242" s="357">
        <v>280</v>
      </c>
      <c r="P242" s="332" t="s">
        <v>1116</v>
      </c>
      <c r="Q242" s="337" t="s">
        <v>770</v>
      </c>
      <c r="R242" s="337" t="s">
        <v>770</v>
      </c>
      <c r="S242" s="339" t="s">
        <v>881</v>
      </c>
      <c r="T242" s="340" t="str">
        <f>VLOOKUP(S242,'[2]Sub-County'!E:F,2,FALSE)</f>
        <v>Wake</v>
      </c>
      <c r="U242" s="328" t="s">
        <v>876</v>
      </c>
      <c r="V242" s="337" t="s">
        <v>886</v>
      </c>
      <c r="W242" s="337" t="s">
        <v>774</v>
      </c>
      <c r="X242" s="337" t="s">
        <v>772</v>
      </c>
      <c r="Y242" s="337" t="s">
        <v>772</v>
      </c>
      <c r="Z242" s="337" t="s">
        <v>887</v>
      </c>
    </row>
    <row r="243" spans="1:26">
      <c r="A243" s="328">
        <v>183122</v>
      </c>
      <c r="B243" s="328">
        <v>2100</v>
      </c>
      <c r="C243" s="334">
        <v>320170</v>
      </c>
      <c r="D243" s="328" t="s">
        <v>798</v>
      </c>
      <c r="E243" s="335" t="str">
        <f t="shared" si="3"/>
        <v>2100.320170.10</v>
      </c>
      <c r="F243" s="328">
        <v>2100</v>
      </c>
      <c r="G243" s="337"/>
      <c r="H243" s="336" t="s">
        <v>1117</v>
      </c>
      <c r="I243" s="337" t="s">
        <v>799</v>
      </c>
      <c r="J243" s="337" t="s">
        <v>794</v>
      </c>
      <c r="K243" s="338" t="s">
        <v>873</v>
      </c>
      <c r="L243" s="337" t="s">
        <v>804</v>
      </c>
      <c r="M243" s="338" t="s">
        <v>874</v>
      </c>
      <c r="N243" s="337" t="s">
        <v>875</v>
      </c>
      <c r="O243" s="357">
        <v>205</v>
      </c>
      <c r="P243" s="332" t="s">
        <v>1117</v>
      </c>
      <c r="Q243" s="337" t="s">
        <v>770</v>
      </c>
      <c r="R243" s="337" t="s">
        <v>770</v>
      </c>
      <c r="S243" s="339" t="s">
        <v>881</v>
      </c>
      <c r="T243" s="340" t="str">
        <f>VLOOKUP(S243,'[2]Sub-County'!E:F,2,FALSE)</f>
        <v>Wake</v>
      </c>
      <c r="U243" s="328" t="s">
        <v>876</v>
      </c>
      <c r="V243" s="337" t="s">
        <v>886</v>
      </c>
      <c r="W243" s="337" t="s">
        <v>774</v>
      </c>
      <c r="X243" s="337" t="s">
        <v>772</v>
      </c>
      <c r="Y243" s="337" t="s">
        <v>772</v>
      </c>
      <c r="Z243" s="337" t="s">
        <v>887</v>
      </c>
    </row>
    <row r="244" spans="1:26">
      <c r="A244" s="328">
        <v>183123</v>
      </c>
      <c r="B244" s="328">
        <v>2100</v>
      </c>
      <c r="C244" s="334">
        <v>320171</v>
      </c>
      <c r="D244" s="328" t="s">
        <v>798</v>
      </c>
      <c r="E244" s="335" t="str">
        <f t="shared" si="3"/>
        <v>2100.320171.10</v>
      </c>
      <c r="F244" s="328">
        <v>2100</v>
      </c>
      <c r="G244" s="337"/>
      <c r="H244" s="336" t="s">
        <v>1118</v>
      </c>
      <c r="I244" s="337" t="s">
        <v>799</v>
      </c>
      <c r="J244" s="337" t="s">
        <v>794</v>
      </c>
      <c r="K244" s="338" t="s">
        <v>873</v>
      </c>
      <c r="L244" s="337" t="s">
        <v>804</v>
      </c>
      <c r="M244" s="338" t="s">
        <v>874</v>
      </c>
      <c r="N244" s="337" t="s">
        <v>875</v>
      </c>
      <c r="O244" s="357">
        <v>491</v>
      </c>
      <c r="P244" s="332" t="s">
        <v>1118</v>
      </c>
      <c r="Q244" s="337" t="s">
        <v>770</v>
      </c>
      <c r="R244" s="337" t="s">
        <v>770</v>
      </c>
      <c r="S244" s="339" t="s">
        <v>1119</v>
      </c>
      <c r="T244" s="340" t="str">
        <f>VLOOKUP(S244,'[2]Sub-County'!E:F,2,FALSE)</f>
        <v>Wilson</v>
      </c>
      <c r="U244" s="328" t="s">
        <v>876</v>
      </c>
      <c r="V244" s="337" t="s">
        <v>886</v>
      </c>
      <c r="W244" s="337" t="s">
        <v>774</v>
      </c>
      <c r="X244" s="337" t="s">
        <v>772</v>
      </c>
      <c r="Y244" s="337" t="s">
        <v>772</v>
      </c>
      <c r="Z244" s="337" t="s">
        <v>887</v>
      </c>
    </row>
    <row r="245" spans="1:26">
      <c r="A245" s="328">
        <v>183124</v>
      </c>
      <c r="B245" s="328">
        <v>2100</v>
      </c>
      <c r="C245" s="334">
        <v>320172</v>
      </c>
      <c r="D245" s="328" t="s">
        <v>798</v>
      </c>
      <c r="E245" s="335" t="str">
        <f t="shared" si="3"/>
        <v>2100.320172.10</v>
      </c>
      <c r="F245" s="328">
        <v>2100</v>
      </c>
      <c r="G245" s="337"/>
      <c r="H245" s="336" t="s">
        <v>1120</v>
      </c>
      <c r="I245" s="337" t="s">
        <v>799</v>
      </c>
      <c r="J245" s="337" t="s">
        <v>794</v>
      </c>
      <c r="K245" s="338" t="s">
        <v>873</v>
      </c>
      <c r="L245" s="337" t="s">
        <v>804</v>
      </c>
      <c r="M245" s="338" t="s">
        <v>874</v>
      </c>
      <c r="N245" s="337" t="s">
        <v>875</v>
      </c>
      <c r="O245" s="357">
        <v>431</v>
      </c>
      <c r="P245" s="332" t="s">
        <v>1120</v>
      </c>
      <c r="Q245" s="337" t="s">
        <v>770</v>
      </c>
      <c r="R245" s="337" t="s">
        <v>770</v>
      </c>
      <c r="S245" s="339" t="s">
        <v>1062</v>
      </c>
      <c r="T245" s="340" t="str">
        <f>VLOOKUP(S245,'[2]Sub-County'!E:F,2,FALSE)</f>
        <v>New Hanover</v>
      </c>
      <c r="U245" s="328" t="s">
        <v>876</v>
      </c>
      <c r="V245" s="337" t="s">
        <v>886</v>
      </c>
      <c r="W245" s="337" t="s">
        <v>774</v>
      </c>
      <c r="X245" s="337" t="s">
        <v>772</v>
      </c>
      <c r="Y245" s="337" t="s">
        <v>772</v>
      </c>
      <c r="Z245" s="337" t="s">
        <v>887</v>
      </c>
    </row>
    <row r="246" spans="1:26">
      <c r="A246" s="328">
        <v>183125</v>
      </c>
      <c r="B246" s="328">
        <v>2100</v>
      </c>
      <c r="C246" s="334">
        <v>320173</v>
      </c>
      <c r="D246" s="328" t="s">
        <v>798</v>
      </c>
      <c r="E246" s="335" t="str">
        <f t="shared" si="3"/>
        <v>2100.320173.10</v>
      </c>
      <c r="F246" s="328">
        <v>2100</v>
      </c>
      <c r="G246" s="337"/>
      <c r="H246" s="336" t="s">
        <v>1121</v>
      </c>
      <c r="I246" s="337" t="s">
        <v>799</v>
      </c>
      <c r="J246" s="337" t="s">
        <v>794</v>
      </c>
      <c r="K246" s="338" t="s">
        <v>873</v>
      </c>
      <c r="L246" s="337" t="s">
        <v>804</v>
      </c>
      <c r="M246" s="338" t="s">
        <v>874</v>
      </c>
      <c r="N246" s="337" t="s">
        <v>875</v>
      </c>
      <c r="O246" s="357">
        <v>166</v>
      </c>
      <c r="P246" s="332" t="s">
        <v>1121</v>
      </c>
      <c r="Q246" s="337" t="s">
        <v>770</v>
      </c>
      <c r="R246" s="337" t="s">
        <v>770</v>
      </c>
      <c r="S246" s="339" t="s">
        <v>881</v>
      </c>
      <c r="T246" s="340" t="str">
        <f>VLOOKUP(S246,'[2]Sub-County'!E:F,2,FALSE)</f>
        <v>Wake</v>
      </c>
      <c r="U246" s="328" t="s">
        <v>876</v>
      </c>
      <c r="V246" s="337" t="s">
        <v>886</v>
      </c>
      <c r="W246" s="337" t="s">
        <v>774</v>
      </c>
      <c r="X246" s="337" t="s">
        <v>772</v>
      </c>
      <c r="Y246" s="337" t="s">
        <v>772</v>
      </c>
      <c r="Z246" s="337" t="s">
        <v>887</v>
      </c>
    </row>
    <row r="247" spans="1:26">
      <c r="A247" s="328">
        <v>183126</v>
      </c>
      <c r="B247" s="328">
        <v>2100</v>
      </c>
      <c r="C247" s="334">
        <v>320174</v>
      </c>
      <c r="D247" s="328" t="s">
        <v>798</v>
      </c>
      <c r="E247" s="335" t="str">
        <f t="shared" si="3"/>
        <v>2100.320174.10</v>
      </c>
      <c r="F247" s="328">
        <v>2100</v>
      </c>
      <c r="G247" s="337"/>
      <c r="H247" s="336" t="s">
        <v>1122</v>
      </c>
      <c r="I247" s="337" t="s">
        <v>799</v>
      </c>
      <c r="J247" s="337" t="s">
        <v>794</v>
      </c>
      <c r="K247" s="338" t="s">
        <v>873</v>
      </c>
      <c r="L247" s="337" t="s">
        <v>804</v>
      </c>
      <c r="M247" s="338" t="s">
        <v>874</v>
      </c>
      <c r="N247" s="337" t="s">
        <v>875</v>
      </c>
      <c r="O247" s="357">
        <v>246</v>
      </c>
      <c r="P247" s="332" t="s">
        <v>1122</v>
      </c>
      <c r="Q247" s="337" t="s">
        <v>770</v>
      </c>
      <c r="R247" s="337" t="s">
        <v>770</v>
      </c>
      <c r="S247" s="339" t="s">
        <v>881</v>
      </c>
      <c r="T247" s="340" t="str">
        <f>VLOOKUP(S247,'[2]Sub-County'!E:F,2,FALSE)</f>
        <v>Wake</v>
      </c>
      <c r="U247" s="328" t="s">
        <v>876</v>
      </c>
      <c r="V247" s="337" t="s">
        <v>886</v>
      </c>
      <c r="W247" s="337" t="s">
        <v>774</v>
      </c>
      <c r="X247" s="337" t="s">
        <v>772</v>
      </c>
      <c r="Y247" s="337" t="s">
        <v>772</v>
      </c>
      <c r="Z247" s="337" t="s">
        <v>887</v>
      </c>
    </row>
    <row r="248" spans="1:26">
      <c r="A248" s="328">
        <v>183127</v>
      </c>
      <c r="B248" s="328">
        <v>2100</v>
      </c>
      <c r="C248" s="334">
        <v>320175</v>
      </c>
      <c r="D248" s="328" t="s">
        <v>798</v>
      </c>
      <c r="E248" s="335" t="str">
        <f t="shared" si="3"/>
        <v>2100.320175.10</v>
      </c>
      <c r="F248" s="328">
        <v>2100</v>
      </c>
      <c r="G248" s="337"/>
      <c r="H248" s="336" t="s">
        <v>1123</v>
      </c>
      <c r="I248" s="337" t="s">
        <v>799</v>
      </c>
      <c r="J248" s="337" t="s">
        <v>794</v>
      </c>
      <c r="K248" s="338" t="s">
        <v>873</v>
      </c>
      <c r="L248" s="337" t="s">
        <v>804</v>
      </c>
      <c r="M248" s="338" t="s">
        <v>874</v>
      </c>
      <c r="N248" s="337" t="s">
        <v>875</v>
      </c>
      <c r="O248" s="357">
        <v>520</v>
      </c>
      <c r="P248" s="332" t="s">
        <v>1123</v>
      </c>
      <c r="Q248" s="337" t="s">
        <v>770</v>
      </c>
      <c r="R248" s="337" t="s">
        <v>770</v>
      </c>
      <c r="S248" s="339" t="s">
        <v>881</v>
      </c>
      <c r="T248" s="340" t="s">
        <v>2034</v>
      </c>
      <c r="U248" s="328" t="s">
        <v>876</v>
      </c>
      <c r="V248" s="337" t="s">
        <v>886</v>
      </c>
      <c r="W248" s="337" t="s">
        <v>774</v>
      </c>
      <c r="X248" s="337" t="s">
        <v>772</v>
      </c>
      <c r="Y248" s="337" t="s">
        <v>772</v>
      </c>
      <c r="Z248" s="337" t="s">
        <v>887</v>
      </c>
    </row>
    <row r="249" spans="1:26">
      <c r="A249" s="328">
        <v>183128</v>
      </c>
      <c r="B249" s="328">
        <v>2100</v>
      </c>
      <c r="C249" s="334">
        <v>320176</v>
      </c>
      <c r="D249" s="328" t="s">
        <v>798</v>
      </c>
      <c r="E249" s="335" t="str">
        <f t="shared" si="3"/>
        <v>2100.320176.10</v>
      </c>
      <c r="F249" s="328">
        <v>2100</v>
      </c>
      <c r="G249" s="337"/>
      <c r="H249" s="336" t="s">
        <v>1124</v>
      </c>
      <c r="I249" s="337" t="s">
        <v>799</v>
      </c>
      <c r="J249" s="337" t="s">
        <v>794</v>
      </c>
      <c r="K249" s="338" t="s">
        <v>873</v>
      </c>
      <c r="L249" s="337" t="s">
        <v>804</v>
      </c>
      <c r="M249" s="338" t="s">
        <v>874</v>
      </c>
      <c r="N249" s="337" t="s">
        <v>875</v>
      </c>
      <c r="O249" s="357">
        <v>711</v>
      </c>
      <c r="P249" s="332" t="s">
        <v>1125</v>
      </c>
      <c r="Q249" s="337" t="s">
        <v>770</v>
      </c>
      <c r="R249" s="337" t="s">
        <v>770</v>
      </c>
      <c r="S249" s="339" t="s">
        <v>881</v>
      </c>
      <c r="T249" s="340" t="s">
        <v>2034</v>
      </c>
      <c r="U249" s="328" t="s">
        <v>876</v>
      </c>
      <c r="V249" s="330">
        <v>13</v>
      </c>
      <c r="W249" s="330">
        <v>9</v>
      </c>
      <c r="X249" s="330" t="s">
        <v>772</v>
      </c>
      <c r="Y249" s="330" t="s">
        <v>772</v>
      </c>
      <c r="Z249" s="330" t="s">
        <v>887</v>
      </c>
    </row>
    <row r="250" spans="1:26">
      <c r="A250" s="328">
        <v>183129</v>
      </c>
      <c r="B250" s="328">
        <v>2100</v>
      </c>
      <c r="C250" s="334">
        <v>320177</v>
      </c>
      <c r="D250" s="328" t="s">
        <v>806</v>
      </c>
      <c r="E250" s="335" t="str">
        <f t="shared" si="3"/>
        <v>2100.320177.15</v>
      </c>
      <c r="F250" s="328">
        <v>2100</v>
      </c>
      <c r="G250" s="337"/>
      <c r="H250" s="336" t="s">
        <v>1126</v>
      </c>
      <c r="I250" s="337" t="s">
        <v>808</v>
      </c>
      <c r="J250" s="337" t="s">
        <v>794</v>
      </c>
      <c r="K250" s="338" t="s">
        <v>873</v>
      </c>
      <c r="L250" s="337" t="s">
        <v>804</v>
      </c>
      <c r="M250" s="338" t="s">
        <v>874</v>
      </c>
      <c r="N250" s="337" t="s">
        <v>875</v>
      </c>
      <c r="O250" s="357">
        <v>711</v>
      </c>
      <c r="P250" s="332" t="s">
        <v>1125</v>
      </c>
      <c r="Q250" s="337" t="s">
        <v>794</v>
      </c>
      <c r="R250" s="337" t="s">
        <v>770</v>
      </c>
      <c r="S250" s="339" t="s">
        <v>881</v>
      </c>
      <c r="T250" s="340" t="s">
        <v>2034</v>
      </c>
      <c r="U250" s="328" t="s">
        <v>876</v>
      </c>
      <c r="V250" s="330">
        <v>23</v>
      </c>
      <c r="W250" s="330">
        <v>9</v>
      </c>
      <c r="X250" s="330" t="s">
        <v>772</v>
      </c>
      <c r="Y250" s="330" t="s">
        <v>772</v>
      </c>
      <c r="Z250" s="330" t="s">
        <v>879</v>
      </c>
    </row>
    <row r="251" spans="1:26">
      <c r="A251" s="328">
        <v>183130</v>
      </c>
      <c r="B251" s="328">
        <v>2100</v>
      </c>
      <c r="C251" s="334">
        <v>320178</v>
      </c>
      <c r="D251" s="328" t="s">
        <v>811</v>
      </c>
      <c r="E251" s="335" t="str">
        <f t="shared" si="3"/>
        <v>2100.320178.00</v>
      </c>
      <c r="F251" s="328">
        <v>2100</v>
      </c>
      <c r="G251" s="337"/>
      <c r="H251" s="336" t="s">
        <v>1127</v>
      </c>
      <c r="I251" s="337" t="s">
        <v>702</v>
      </c>
      <c r="J251" s="337" t="s">
        <v>794</v>
      </c>
      <c r="K251" s="338" t="s">
        <v>873</v>
      </c>
      <c r="L251" s="337" t="s">
        <v>804</v>
      </c>
      <c r="M251" s="338" t="s">
        <v>874</v>
      </c>
      <c r="N251" s="337" t="s">
        <v>875</v>
      </c>
      <c r="O251" s="357">
        <v>711</v>
      </c>
      <c r="P251" s="332" t="s">
        <v>1125</v>
      </c>
      <c r="Q251" s="337" t="s">
        <v>804</v>
      </c>
      <c r="R251" s="337" t="s">
        <v>770</v>
      </c>
      <c r="S251" s="339" t="s">
        <v>881</v>
      </c>
      <c r="T251" s="340" t="s">
        <v>2034</v>
      </c>
      <c r="U251" s="328" t="s">
        <v>876</v>
      </c>
      <c r="V251" s="330" t="s">
        <v>772</v>
      </c>
      <c r="W251" s="330" t="s">
        <v>772</v>
      </c>
      <c r="X251" s="330" t="s">
        <v>772</v>
      </c>
      <c r="Y251" s="330" t="s">
        <v>772</v>
      </c>
      <c r="Z251" s="330" t="s">
        <v>772</v>
      </c>
    </row>
    <row r="252" spans="1:26">
      <c r="A252" s="328">
        <v>183131</v>
      </c>
      <c r="B252" s="328">
        <v>2100</v>
      </c>
      <c r="C252" s="334">
        <v>320179</v>
      </c>
      <c r="D252" s="328" t="s">
        <v>798</v>
      </c>
      <c r="E252" s="335" t="str">
        <f t="shared" si="3"/>
        <v>2100.320179.10</v>
      </c>
      <c r="F252" s="328">
        <v>2100</v>
      </c>
      <c r="G252" s="337"/>
      <c r="H252" s="336" t="s">
        <v>1128</v>
      </c>
      <c r="I252" s="337" t="s">
        <v>799</v>
      </c>
      <c r="J252" s="337" t="s">
        <v>794</v>
      </c>
      <c r="K252" s="338" t="s">
        <v>873</v>
      </c>
      <c r="L252" s="337" t="s">
        <v>804</v>
      </c>
      <c r="M252" s="338" t="s">
        <v>874</v>
      </c>
      <c r="N252" s="337" t="s">
        <v>875</v>
      </c>
      <c r="O252" s="357">
        <v>718</v>
      </c>
      <c r="P252" s="332" t="s">
        <v>1129</v>
      </c>
      <c r="Q252" s="337" t="s">
        <v>770</v>
      </c>
      <c r="R252" s="337" t="s">
        <v>770</v>
      </c>
      <c r="S252" s="339" t="s">
        <v>881</v>
      </c>
      <c r="T252" s="340" t="s">
        <v>2034</v>
      </c>
      <c r="U252" s="328" t="s">
        <v>876</v>
      </c>
      <c r="V252" s="330">
        <v>13</v>
      </c>
      <c r="W252" s="330">
        <v>9</v>
      </c>
      <c r="X252" s="330" t="s">
        <v>772</v>
      </c>
      <c r="Y252" s="330" t="s">
        <v>772</v>
      </c>
      <c r="Z252" s="330" t="s">
        <v>887</v>
      </c>
    </row>
    <row r="253" spans="1:26">
      <c r="A253" s="328">
        <v>183132</v>
      </c>
      <c r="B253" s="328">
        <v>2100</v>
      </c>
      <c r="C253" s="334">
        <v>320180</v>
      </c>
      <c r="D253" s="328" t="s">
        <v>806</v>
      </c>
      <c r="E253" s="335" t="str">
        <f t="shared" si="3"/>
        <v>2100.320180.15</v>
      </c>
      <c r="F253" s="328">
        <v>2100</v>
      </c>
      <c r="G253" s="337"/>
      <c r="H253" s="336" t="s">
        <v>1130</v>
      </c>
      <c r="I253" s="337" t="s">
        <v>808</v>
      </c>
      <c r="J253" s="337" t="s">
        <v>794</v>
      </c>
      <c r="K253" s="338" t="s">
        <v>873</v>
      </c>
      <c r="L253" s="337" t="s">
        <v>804</v>
      </c>
      <c r="M253" s="338" t="s">
        <v>874</v>
      </c>
      <c r="N253" s="337" t="s">
        <v>875</v>
      </c>
      <c r="O253" s="357">
        <v>718</v>
      </c>
      <c r="P253" s="332" t="s">
        <v>1129</v>
      </c>
      <c r="Q253" s="337" t="s">
        <v>794</v>
      </c>
      <c r="R253" s="337" t="s">
        <v>770</v>
      </c>
      <c r="S253" s="339" t="s">
        <v>881</v>
      </c>
      <c r="T253" s="340" t="s">
        <v>2034</v>
      </c>
      <c r="U253" s="328" t="s">
        <v>876</v>
      </c>
      <c r="V253" s="330">
        <v>23</v>
      </c>
      <c r="W253" s="330">
        <v>9</v>
      </c>
      <c r="X253" s="330" t="s">
        <v>772</v>
      </c>
      <c r="Y253" s="330" t="s">
        <v>772</v>
      </c>
      <c r="Z253" s="330" t="s">
        <v>879</v>
      </c>
    </row>
    <row r="254" spans="1:26">
      <c r="A254" s="328">
        <v>183133</v>
      </c>
      <c r="B254" s="328">
        <v>2100</v>
      </c>
      <c r="C254" s="334">
        <v>320181</v>
      </c>
      <c r="D254" s="328" t="s">
        <v>811</v>
      </c>
      <c r="E254" s="335" t="str">
        <f t="shared" si="3"/>
        <v>2100.320181.00</v>
      </c>
      <c r="F254" s="328">
        <v>2100</v>
      </c>
      <c r="G254" s="337"/>
      <c r="H254" s="336" t="s">
        <v>1131</v>
      </c>
      <c r="I254" s="337" t="s">
        <v>702</v>
      </c>
      <c r="J254" s="337" t="s">
        <v>794</v>
      </c>
      <c r="K254" s="338" t="s">
        <v>873</v>
      </c>
      <c r="L254" s="337" t="s">
        <v>804</v>
      </c>
      <c r="M254" s="338" t="s">
        <v>874</v>
      </c>
      <c r="N254" s="337" t="s">
        <v>875</v>
      </c>
      <c r="O254" s="357">
        <v>718</v>
      </c>
      <c r="P254" s="332" t="s">
        <v>1129</v>
      </c>
      <c r="Q254" s="337" t="s">
        <v>804</v>
      </c>
      <c r="R254" s="337" t="s">
        <v>770</v>
      </c>
      <c r="S254" s="339" t="s">
        <v>881</v>
      </c>
      <c r="T254" s="340" t="s">
        <v>2034</v>
      </c>
      <c r="U254" s="328" t="s">
        <v>876</v>
      </c>
      <c r="V254" s="330" t="s">
        <v>772</v>
      </c>
      <c r="W254" s="330" t="s">
        <v>772</v>
      </c>
      <c r="X254" s="330" t="s">
        <v>772</v>
      </c>
      <c r="Y254" s="330" t="s">
        <v>772</v>
      </c>
      <c r="Z254" s="330" t="s">
        <v>772</v>
      </c>
    </row>
    <row r="255" spans="1:26">
      <c r="A255" s="328">
        <v>183134</v>
      </c>
      <c r="B255" s="328">
        <v>2100</v>
      </c>
      <c r="C255" s="334">
        <v>320182</v>
      </c>
      <c r="D255" s="328" t="s">
        <v>798</v>
      </c>
      <c r="E255" s="335" t="str">
        <f t="shared" si="3"/>
        <v>2100.320182.10</v>
      </c>
      <c r="F255" s="328">
        <v>2100</v>
      </c>
      <c r="G255" s="337"/>
      <c r="H255" s="336" t="s">
        <v>1132</v>
      </c>
      <c r="I255" s="337" t="s">
        <v>799</v>
      </c>
      <c r="J255" s="337" t="s">
        <v>794</v>
      </c>
      <c r="K255" s="338" t="s">
        <v>873</v>
      </c>
      <c r="L255" s="337" t="s">
        <v>804</v>
      </c>
      <c r="M255" s="338" t="s">
        <v>874</v>
      </c>
      <c r="N255" s="337" t="s">
        <v>875</v>
      </c>
      <c r="O255" s="357">
        <v>717</v>
      </c>
      <c r="P255" s="332" t="s">
        <v>1133</v>
      </c>
      <c r="Q255" s="337" t="s">
        <v>770</v>
      </c>
      <c r="R255" s="337" t="s">
        <v>770</v>
      </c>
      <c r="S255" s="339">
        <v>85</v>
      </c>
      <c r="T255" s="364" t="s">
        <v>2035</v>
      </c>
      <c r="U255" s="328" t="s">
        <v>876</v>
      </c>
      <c r="V255" s="330">
        <v>13</v>
      </c>
      <c r="W255" s="330">
        <v>9</v>
      </c>
      <c r="X255" s="330" t="s">
        <v>772</v>
      </c>
      <c r="Y255" s="330" t="s">
        <v>772</v>
      </c>
      <c r="Z255" s="330" t="s">
        <v>887</v>
      </c>
    </row>
    <row r="256" spans="1:26">
      <c r="A256" s="328">
        <v>183135</v>
      </c>
      <c r="B256" s="328">
        <v>2100</v>
      </c>
      <c r="C256" s="334">
        <v>320183</v>
      </c>
      <c r="D256" s="328" t="s">
        <v>806</v>
      </c>
      <c r="E256" s="335" t="str">
        <f t="shared" si="3"/>
        <v>2100.320183.15</v>
      </c>
      <c r="F256" s="328">
        <v>2100</v>
      </c>
      <c r="G256" s="337"/>
      <c r="H256" s="336" t="s">
        <v>1134</v>
      </c>
      <c r="I256" s="337" t="s">
        <v>808</v>
      </c>
      <c r="J256" s="337" t="s">
        <v>794</v>
      </c>
      <c r="K256" s="338" t="s">
        <v>873</v>
      </c>
      <c r="L256" s="337" t="s">
        <v>804</v>
      </c>
      <c r="M256" s="338" t="s">
        <v>874</v>
      </c>
      <c r="N256" s="337" t="s">
        <v>875</v>
      </c>
      <c r="O256" s="357">
        <v>717</v>
      </c>
      <c r="P256" s="332" t="s">
        <v>1133</v>
      </c>
      <c r="Q256" s="337" t="s">
        <v>794</v>
      </c>
      <c r="R256" s="337" t="s">
        <v>770</v>
      </c>
      <c r="S256" s="339">
        <v>85</v>
      </c>
      <c r="T256" s="364" t="s">
        <v>2035</v>
      </c>
      <c r="U256" s="328" t="s">
        <v>876</v>
      </c>
      <c r="V256" s="330">
        <v>23</v>
      </c>
      <c r="W256" s="330">
        <v>9</v>
      </c>
      <c r="X256" s="330" t="s">
        <v>772</v>
      </c>
      <c r="Y256" s="330" t="s">
        <v>772</v>
      </c>
      <c r="Z256" s="330" t="s">
        <v>879</v>
      </c>
    </row>
    <row r="257" spans="1:26">
      <c r="A257" s="328">
        <v>183136</v>
      </c>
      <c r="B257" s="328">
        <v>2100</v>
      </c>
      <c r="C257" s="334">
        <v>320184</v>
      </c>
      <c r="D257" s="328" t="s">
        <v>811</v>
      </c>
      <c r="E257" s="335" t="str">
        <f t="shared" si="3"/>
        <v>2100.320184.00</v>
      </c>
      <c r="F257" s="328">
        <v>2100</v>
      </c>
      <c r="G257" s="337"/>
      <c r="H257" s="336" t="s">
        <v>1135</v>
      </c>
      <c r="I257" s="337" t="s">
        <v>702</v>
      </c>
      <c r="J257" s="337" t="s">
        <v>794</v>
      </c>
      <c r="K257" s="338" t="s">
        <v>873</v>
      </c>
      <c r="L257" s="337" t="s">
        <v>804</v>
      </c>
      <c r="M257" s="338" t="s">
        <v>874</v>
      </c>
      <c r="N257" s="337" t="s">
        <v>875</v>
      </c>
      <c r="O257" s="357">
        <v>717</v>
      </c>
      <c r="P257" s="332" t="s">
        <v>1133</v>
      </c>
      <c r="Q257" s="337" t="s">
        <v>804</v>
      </c>
      <c r="R257" s="337" t="s">
        <v>770</v>
      </c>
      <c r="S257" s="339">
        <v>85</v>
      </c>
      <c r="T257" s="364" t="s">
        <v>2035</v>
      </c>
      <c r="U257" s="328" t="s">
        <v>876</v>
      </c>
      <c r="V257" s="330" t="s">
        <v>772</v>
      </c>
      <c r="W257" s="330" t="s">
        <v>772</v>
      </c>
      <c r="X257" s="330" t="s">
        <v>772</v>
      </c>
      <c r="Y257" s="330" t="s">
        <v>772</v>
      </c>
      <c r="Z257" s="330" t="s">
        <v>772</v>
      </c>
    </row>
    <row r="258" spans="1:26">
      <c r="A258" s="328">
        <v>183137</v>
      </c>
      <c r="B258" s="328">
        <v>2100</v>
      </c>
      <c r="C258" s="334">
        <v>320185</v>
      </c>
      <c r="D258" s="328" t="s">
        <v>798</v>
      </c>
      <c r="E258" s="335" t="str">
        <f t="shared" si="3"/>
        <v>2100.320185.10</v>
      </c>
      <c r="F258" s="328">
        <v>2100</v>
      </c>
      <c r="G258" s="337"/>
      <c r="H258" s="336" t="s">
        <v>1136</v>
      </c>
      <c r="I258" s="337" t="s">
        <v>799</v>
      </c>
      <c r="J258" s="337" t="s">
        <v>794</v>
      </c>
      <c r="K258" s="338" t="s">
        <v>873</v>
      </c>
      <c r="L258" s="337" t="s">
        <v>804</v>
      </c>
      <c r="M258" s="338" t="s">
        <v>874</v>
      </c>
      <c r="N258" s="337" t="s">
        <v>875</v>
      </c>
      <c r="O258" s="357">
        <v>712</v>
      </c>
      <c r="P258" s="332" t="s">
        <v>1137</v>
      </c>
      <c r="Q258" s="337" t="s">
        <v>770</v>
      </c>
      <c r="R258" s="337" t="s">
        <v>770</v>
      </c>
      <c r="S258" s="366" t="s">
        <v>881</v>
      </c>
      <c r="T258" s="340" t="s">
        <v>2034</v>
      </c>
      <c r="U258" s="328" t="s">
        <v>876</v>
      </c>
      <c r="V258" s="330">
        <v>13</v>
      </c>
      <c r="W258" s="330">
        <v>9</v>
      </c>
      <c r="X258" s="330" t="s">
        <v>772</v>
      </c>
      <c r="Y258" s="330" t="s">
        <v>772</v>
      </c>
      <c r="Z258" s="330" t="s">
        <v>887</v>
      </c>
    </row>
    <row r="259" spans="1:26">
      <c r="A259" s="328">
        <v>183138</v>
      </c>
      <c r="B259" s="328">
        <v>2100</v>
      </c>
      <c r="C259" s="334">
        <v>320186</v>
      </c>
      <c r="D259" s="328" t="s">
        <v>806</v>
      </c>
      <c r="E259" s="335" t="str">
        <f t="shared" si="3"/>
        <v>2100.320186.15</v>
      </c>
      <c r="F259" s="328">
        <v>2100</v>
      </c>
      <c r="G259" s="337"/>
      <c r="H259" s="336" t="s">
        <v>1138</v>
      </c>
      <c r="I259" s="337" t="s">
        <v>808</v>
      </c>
      <c r="J259" s="337" t="s">
        <v>794</v>
      </c>
      <c r="K259" s="338" t="s">
        <v>873</v>
      </c>
      <c r="L259" s="337" t="s">
        <v>804</v>
      </c>
      <c r="M259" s="338" t="s">
        <v>874</v>
      </c>
      <c r="N259" s="337" t="s">
        <v>875</v>
      </c>
      <c r="O259" s="357">
        <v>712</v>
      </c>
      <c r="P259" s="332" t="s">
        <v>1137</v>
      </c>
      <c r="Q259" s="337" t="s">
        <v>794</v>
      </c>
      <c r="R259" s="337" t="s">
        <v>770</v>
      </c>
      <c r="S259" s="366" t="s">
        <v>881</v>
      </c>
      <c r="T259" s="340" t="s">
        <v>2034</v>
      </c>
      <c r="U259" s="328" t="s">
        <v>876</v>
      </c>
      <c r="V259" s="330">
        <v>23</v>
      </c>
      <c r="W259" s="330">
        <v>9</v>
      </c>
      <c r="X259" s="330" t="s">
        <v>772</v>
      </c>
      <c r="Y259" s="330" t="s">
        <v>772</v>
      </c>
      <c r="Z259" s="330" t="s">
        <v>879</v>
      </c>
    </row>
    <row r="260" spans="1:26">
      <c r="A260" s="328">
        <v>183139</v>
      </c>
      <c r="B260" s="328">
        <v>2100</v>
      </c>
      <c r="C260" s="334">
        <v>320187</v>
      </c>
      <c r="D260" s="328" t="s">
        <v>811</v>
      </c>
      <c r="E260" s="335" t="str">
        <f t="shared" si="3"/>
        <v>2100.320187.00</v>
      </c>
      <c r="F260" s="328">
        <v>2100</v>
      </c>
      <c r="G260" s="337"/>
      <c r="H260" s="336" t="s">
        <v>1139</v>
      </c>
      <c r="I260" s="337" t="s">
        <v>702</v>
      </c>
      <c r="J260" s="337" t="s">
        <v>794</v>
      </c>
      <c r="K260" s="338" t="s">
        <v>873</v>
      </c>
      <c r="L260" s="337" t="s">
        <v>804</v>
      </c>
      <c r="M260" s="338" t="s">
        <v>874</v>
      </c>
      <c r="N260" s="337" t="s">
        <v>875</v>
      </c>
      <c r="O260" s="357">
        <v>712</v>
      </c>
      <c r="P260" s="332" t="s">
        <v>1137</v>
      </c>
      <c r="Q260" s="337" t="s">
        <v>804</v>
      </c>
      <c r="R260" s="337" t="s">
        <v>770</v>
      </c>
      <c r="S260" s="366" t="s">
        <v>881</v>
      </c>
      <c r="T260" s="340" t="s">
        <v>2034</v>
      </c>
      <c r="U260" s="328" t="s">
        <v>876</v>
      </c>
      <c r="V260" s="330" t="s">
        <v>772</v>
      </c>
      <c r="W260" s="330" t="s">
        <v>772</v>
      </c>
      <c r="X260" s="330" t="s">
        <v>772</v>
      </c>
      <c r="Y260" s="330" t="s">
        <v>772</v>
      </c>
      <c r="Z260" s="330" t="s">
        <v>772</v>
      </c>
    </row>
    <row r="261" spans="1:26">
      <c r="A261" s="328">
        <v>183140</v>
      </c>
      <c r="B261" s="328">
        <v>2100</v>
      </c>
      <c r="C261" s="334">
        <v>320188</v>
      </c>
      <c r="D261" s="328" t="s">
        <v>806</v>
      </c>
      <c r="E261" s="335" t="str">
        <f t="shared" ref="E261:E324" si="4">B261&amp;"."&amp;C261&amp;"."&amp;D261</f>
        <v>2100.320188.15</v>
      </c>
      <c r="F261" s="328">
        <v>2100</v>
      </c>
      <c r="G261" s="337"/>
      <c r="H261" s="336" t="s">
        <v>1140</v>
      </c>
      <c r="I261" s="337" t="s">
        <v>808</v>
      </c>
      <c r="J261" s="337" t="s">
        <v>794</v>
      </c>
      <c r="K261" s="338" t="s">
        <v>873</v>
      </c>
      <c r="L261" s="337" t="s">
        <v>804</v>
      </c>
      <c r="M261" s="338" t="s">
        <v>874</v>
      </c>
      <c r="N261" s="337" t="s">
        <v>875</v>
      </c>
      <c r="O261" s="357">
        <v>723</v>
      </c>
      <c r="P261" s="332" t="s">
        <v>920</v>
      </c>
      <c r="Q261" s="337" t="s">
        <v>794</v>
      </c>
      <c r="R261" s="337" t="s">
        <v>770</v>
      </c>
      <c r="S261" s="366" t="s">
        <v>881</v>
      </c>
      <c r="T261" s="340" t="s">
        <v>2034</v>
      </c>
      <c r="U261" s="328" t="s">
        <v>876</v>
      </c>
      <c r="V261" s="330">
        <v>23</v>
      </c>
      <c r="W261" s="330">
        <v>9</v>
      </c>
      <c r="X261" s="330" t="s">
        <v>772</v>
      </c>
      <c r="Y261" s="330" t="s">
        <v>772</v>
      </c>
      <c r="Z261" s="330" t="s">
        <v>879</v>
      </c>
    </row>
    <row r="262" spans="1:26">
      <c r="A262" s="328">
        <v>183141</v>
      </c>
      <c r="B262" s="328">
        <v>2100</v>
      </c>
      <c r="C262" s="334">
        <v>320189</v>
      </c>
      <c r="D262" s="328" t="s">
        <v>811</v>
      </c>
      <c r="E262" s="335" t="str">
        <f t="shared" si="4"/>
        <v>2100.320189.00</v>
      </c>
      <c r="F262" s="328">
        <v>2100</v>
      </c>
      <c r="G262" s="337"/>
      <c r="H262" s="336" t="s">
        <v>1141</v>
      </c>
      <c r="I262" s="337" t="s">
        <v>702</v>
      </c>
      <c r="J262" s="337" t="s">
        <v>794</v>
      </c>
      <c r="K262" s="338" t="s">
        <v>873</v>
      </c>
      <c r="L262" s="337" t="s">
        <v>804</v>
      </c>
      <c r="M262" s="338" t="s">
        <v>874</v>
      </c>
      <c r="N262" s="337" t="s">
        <v>875</v>
      </c>
      <c r="O262" s="357">
        <v>723</v>
      </c>
      <c r="P262" s="332" t="s">
        <v>920</v>
      </c>
      <c r="Q262" s="337" t="s">
        <v>804</v>
      </c>
      <c r="R262" s="337" t="s">
        <v>770</v>
      </c>
      <c r="S262" s="366" t="s">
        <v>881</v>
      </c>
      <c r="T262" s="340" t="s">
        <v>2034</v>
      </c>
      <c r="U262" s="328" t="s">
        <v>876</v>
      </c>
      <c r="V262" s="330" t="s">
        <v>772</v>
      </c>
      <c r="W262" s="330" t="s">
        <v>772</v>
      </c>
      <c r="X262" s="330" t="s">
        <v>772</v>
      </c>
      <c r="Y262" s="330" t="s">
        <v>772</v>
      </c>
      <c r="Z262" s="330" t="s">
        <v>772</v>
      </c>
    </row>
    <row r="263" spans="1:26">
      <c r="A263" s="328">
        <v>183142</v>
      </c>
      <c r="B263" s="328">
        <v>2100</v>
      </c>
      <c r="C263" s="334">
        <v>320190</v>
      </c>
      <c r="D263" s="328" t="s">
        <v>798</v>
      </c>
      <c r="E263" s="335" t="str">
        <f t="shared" si="4"/>
        <v>2100.320190.10</v>
      </c>
      <c r="F263" s="328">
        <v>2100</v>
      </c>
      <c r="G263" s="337"/>
      <c r="H263" s="336" t="s">
        <v>1142</v>
      </c>
      <c r="I263" s="337" t="s">
        <v>799</v>
      </c>
      <c r="J263" s="337" t="s">
        <v>794</v>
      </c>
      <c r="K263" s="338" t="s">
        <v>873</v>
      </c>
      <c r="L263" s="337" t="s">
        <v>804</v>
      </c>
      <c r="M263" s="338" t="s">
        <v>874</v>
      </c>
      <c r="N263" s="337" t="s">
        <v>875</v>
      </c>
      <c r="O263" s="357">
        <v>721</v>
      </c>
      <c r="P263" s="332" t="s">
        <v>1143</v>
      </c>
      <c r="Q263" s="337" t="s">
        <v>770</v>
      </c>
      <c r="R263" s="337" t="s">
        <v>770</v>
      </c>
      <c r="S263" s="366" t="s">
        <v>881</v>
      </c>
      <c r="T263" s="340" t="s">
        <v>2034</v>
      </c>
      <c r="U263" s="328" t="s">
        <v>876</v>
      </c>
      <c r="V263" s="330">
        <v>13</v>
      </c>
      <c r="W263" s="330">
        <v>9</v>
      </c>
      <c r="X263" s="330" t="s">
        <v>772</v>
      </c>
      <c r="Y263" s="330" t="s">
        <v>772</v>
      </c>
      <c r="Z263" s="330" t="s">
        <v>887</v>
      </c>
    </row>
    <row r="264" spans="1:26">
      <c r="A264" s="328">
        <v>183143</v>
      </c>
      <c r="B264" s="328">
        <v>2100</v>
      </c>
      <c r="C264" s="334">
        <v>320191</v>
      </c>
      <c r="D264" s="328" t="s">
        <v>806</v>
      </c>
      <c r="E264" s="335" t="str">
        <f t="shared" si="4"/>
        <v>2100.320191.15</v>
      </c>
      <c r="F264" s="328">
        <v>2100</v>
      </c>
      <c r="G264" s="337"/>
      <c r="H264" s="336" t="s">
        <v>1144</v>
      </c>
      <c r="I264" s="337" t="s">
        <v>808</v>
      </c>
      <c r="J264" s="337" t="s">
        <v>794</v>
      </c>
      <c r="K264" s="338" t="s">
        <v>873</v>
      </c>
      <c r="L264" s="337" t="s">
        <v>804</v>
      </c>
      <c r="M264" s="338" t="s">
        <v>874</v>
      </c>
      <c r="N264" s="337" t="s">
        <v>875</v>
      </c>
      <c r="O264" s="357">
        <v>721</v>
      </c>
      <c r="P264" s="332" t="s">
        <v>1143</v>
      </c>
      <c r="Q264" s="337" t="s">
        <v>794</v>
      </c>
      <c r="R264" s="337" t="s">
        <v>770</v>
      </c>
      <c r="S264" s="366" t="s">
        <v>881</v>
      </c>
      <c r="T264" s="340" t="s">
        <v>2034</v>
      </c>
      <c r="U264" s="328" t="s">
        <v>876</v>
      </c>
      <c r="V264" s="330">
        <v>23</v>
      </c>
      <c r="W264" s="330">
        <v>9</v>
      </c>
      <c r="X264" s="330" t="s">
        <v>772</v>
      </c>
      <c r="Y264" s="330" t="s">
        <v>772</v>
      </c>
      <c r="Z264" s="330" t="s">
        <v>879</v>
      </c>
    </row>
    <row r="265" spans="1:26">
      <c r="A265" s="328">
        <v>183144</v>
      </c>
      <c r="B265" s="328">
        <v>2100</v>
      </c>
      <c r="C265" s="334">
        <v>320192</v>
      </c>
      <c r="D265" s="328" t="s">
        <v>811</v>
      </c>
      <c r="E265" s="335" t="str">
        <f t="shared" si="4"/>
        <v>2100.320192.00</v>
      </c>
      <c r="F265" s="328">
        <v>2100</v>
      </c>
      <c r="G265" s="337"/>
      <c r="H265" s="336" t="s">
        <v>1145</v>
      </c>
      <c r="I265" s="337" t="s">
        <v>702</v>
      </c>
      <c r="J265" s="337" t="s">
        <v>794</v>
      </c>
      <c r="K265" s="338" t="s">
        <v>873</v>
      </c>
      <c r="L265" s="337" t="s">
        <v>804</v>
      </c>
      <c r="M265" s="338" t="s">
        <v>874</v>
      </c>
      <c r="N265" s="337" t="s">
        <v>875</v>
      </c>
      <c r="O265" s="357">
        <v>721</v>
      </c>
      <c r="P265" s="332" t="s">
        <v>1143</v>
      </c>
      <c r="Q265" s="337" t="s">
        <v>804</v>
      </c>
      <c r="R265" s="337" t="s">
        <v>770</v>
      </c>
      <c r="S265" s="366" t="s">
        <v>881</v>
      </c>
      <c r="T265" s="340" t="s">
        <v>2034</v>
      </c>
      <c r="U265" s="328" t="s">
        <v>876</v>
      </c>
      <c r="V265" s="330" t="s">
        <v>772</v>
      </c>
      <c r="W265" s="330" t="s">
        <v>772</v>
      </c>
      <c r="X265" s="330" t="s">
        <v>772</v>
      </c>
      <c r="Y265" s="330" t="s">
        <v>772</v>
      </c>
      <c r="Z265" s="330" t="s">
        <v>772</v>
      </c>
    </row>
    <row r="266" spans="1:26">
      <c r="A266" s="328">
        <v>183145</v>
      </c>
      <c r="B266" s="328">
        <v>2100</v>
      </c>
      <c r="C266" s="334">
        <v>320193</v>
      </c>
      <c r="D266" s="328" t="s">
        <v>806</v>
      </c>
      <c r="E266" s="335" t="str">
        <f t="shared" si="4"/>
        <v>2100.320193.15</v>
      </c>
      <c r="F266" s="328">
        <v>2100</v>
      </c>
      <c r="G266" s="337"/>
      <c r="H266" s="336" t="s">
        <v>1146</v>
      </c>
      <c r="I266" s="337" t="s">
        <v>808</v>
      </c>
      <c r="J266" s="337" t="s">
        <v>794</v>
      </c>
      <c r="K266" s="338" t="s">
        <v>873</v>
      </c>
      <c r="L266" s="337" t="s">
        <v>804</v>
      </c>
      <c r="M266" s="338" t="s">
        <v>874</v>
      </c>
      <c r="N266" s="337" t="s">
        <v>875</v>
      </c>
      <c r="O266" s="357">
        <v>365</v>
      </c>
      <c r="P266" s="332" t="s">
        <v>1104</v>
      </c>
      <c r="Q266" s="337" t="s">
        <v>794</v>
      </c>
      <c r="R266" s="337" t="s">
        <v>770</v>
      </c>
      <c r="S266" s="366" t="s">
        <v>881</v>
      </c>
      <c r="T266" s="340" t="s">
        <v>2034</v>
      </c>
      <c r="U266" s="328" t="s">
        <v>876</v>
      </c>
      <c r="V266" s="330">
        <v>23</v>
      </c>
      <c r="W266" s="330">
        <v>9</v>
      </c>
      <c r="X266" s="330" t="s">
        <v>772</v>
      </c>
      <c r="Y266" s="330" t="s">
        <v>772</v>
      </c>
      <c r="Z266" s="330" t="s">
        <v>879</v>
      </c>
    </row>
    <row r="267" spans="1:26">
      <c r="A267" s="328">
        <v>183146</v>
      </c>
      <c r="B267" s="328">
        <v>2100</v>
      </c>
      <c r="C267" s="334">
        <v>320194</v>
      </c>
      <c r="D267" s="328" t="s">
        <v>811</v>
      </c>
      <c r="E267" s="335" t="str">
        <f t="shared" si="4"/>
        <v>2100.320194.00</v>
      </c>
      <c r="F267" s="328">
        <v>2100</v>
      </c>
      <c r="G267" s="337"/>
      <c r="H267" s="336" t="s">
        <v>1147</v>
      </c>
      <c r="I267" s="337" t="s">
        <v>702</v>
      </c>
      <c r="J267" s="337" t="s">
        <v>794</v>
      </c>
      <c r="K267" s="338" t="s">
        <v>873</v>
      </c>
      <c r="L267" s="337" t="s">
        <v>804</v>
      </c>
      <c r="M267" s="338" t="s">
        <v>874</v>
      </c>
      <c r="N267" s="337" t="s">
        <v>875</v>
      </c>
      <c r="O267" s="357">
        <v>365</v>
      </c>
      <c r="P267" s="332" t="s">
        <v>1104</v>
      </c>
      <c r="Q267" s="337" t="s">
        <v>804</v>
      </c>
      <c r="R267" s="337" t="s">
        <v>770</v>
      </c>
      <c r="S267" s="366" t="s">
        <v>881</v>
      </c>
      <c r="T267" s="340" t="s">
        <v>2034</v>
      </c>
      <c r="U267" s="328" t="s">
        <v>876</v>
      </c>
      <c r="V267" s="330" t="s">
        <v>772</v>
      </c>
      <c r="W267" s="330" t="s">
        <v>772</v>
      </c>
      <c r="X267" s="330" t="s">
        <v>772</v>
      </c>
      <c r="Y267" s="330" t="s">
        <v>772</v>
      </c>
      <c r="Z267" s="330" t="s">
        <v>772</v>
      </c>
    </row>
    <row r="268" spans="1:26">
      <c r="A268" s="328">
        <v>183147</v>
      </c>
      <c r="B268" s="328">
        <v>2100</v>
      </c>
      <c r="C268" s="334">
        <v>320195</v>
      </c>
      <c r="D268" s="328" t="s">
        <v>798</v>
      </c>
      <c r="E268" s="335" t="str">
        <f t="shared" si="4"/>
        <v>2100.320195.10</v>
      </c>
      <c r="F268" s="328">
        <v>2100</v>
      </c>
      <c r="G268" s="337"/>
      <c r="H268" s="336" t="s">
        <v>1148</v>
      </c>
      <c r="I268" s="337" t="s">
        <v>799</v>
      </c>
      <c r="J268" s="337" t="s">
        <v>794</v>
      </c>
      <c r="K268" s="338" t="s">
        <v>873</v>
      </c>
      <c r="L268" s="337" t="s">
        <v>804</v>
      </c>
      <c r="M268" s="338" t="s">
        <v>874</v>
      </c>
      <c r="N268" s="337" t="s">
        <v>875</v>
      </c>
      <c r="O268" s="357">
        <v>730</v>
      </c>
      <c r="P268" s="336" t="s">
        <v>1148</v>
      </c>
      <c r="Q268" s="337" t="s">
        <v>770</v>
      </c>
      <c r="R268" s="337" t="s">
        <v>770</v>
      </c>
      <c r="S268" s="366" t="s">
        <v>881</v>
      </c>
      <c r="T268" s="340" t="s">
        <v>2034</v>
      </c>
      <c r="U268" s="328" t="s">
        <v>876</v>
      </c>
      <c r="V268" s="330">
        <v>13</v>
      </c>
      <c r="W268" s="330">
        <v>9</v>
      </c>
      <c r="X268" s="330" t="s">
        <v>772</v>
      </c>
      <c r="Y268" s="330" t="s">
        <v>772</v>
      </c>
      <c r="Z268" s="330" t="s">
        <v>887</v>
      </c>
    </row>
    <row r="269" spans="1:26">
      <c r="A269" s="328">
        <v>183148</v>
      </c>
      <c r="B269" s="328">
        <v>2100</v>
      </c>
      <c r="C269" s="334">
        <v>320196</v>
      </c>
      <c r="D269" s="328" t="s">
        <v>806</v>
      </c>
      <c r="E269" s="335" t="str">
        <f t="shared" si="4"/>
        <v>2100.320196.15</v>
      </c>
      <c r="F269" s="328">
        <v>2100</v>
      </c>
      <c r="G269" s="337"/>
      <c r="H269" s="336" t="s">
        <v>1149</v>
      </c>
      <c r="I269" s="337" t="s">
        <v>808</v>
      </c>
      <c r="J269" s="337" t="s">
        <v>794</v>
      </c>
      <c r="K269" s="338" t="s">
        <v>873</v>
      </c>
      <c r="L269" s="337" t="s">
        <v>804</v>
      </c>
      <c r="M269" s="338" t="s">
        <v>874</v>
      </c>
      <c r="N269" s="337" t="s">
        <v>875</v>
      </c>
      <c r="O269" s="357">
        <v>730</v>
      </c>
      <c r="P269" s="336" t="s">
        <v>1149</v>
      </c>
      <c r="Q269" s="337" t="s">
        <v>794</v>
      </c>
      <c r="R269" s="337" t="s">
        <v>770</v>
      </c>
      <c r="S269" s="366">
        <v>100</v>
      </c>
      <c r="T269" s="340" t="s">
        <v>2034</v>
      </c>
      <c r="U269" s="328" t="s">
        <v>876</v>
      </c>
      <c r="V269" s="330">
        <v>23</v>
      </c>
      <c r="W269" s="330">
        <v>9</v>
      </c>
      <c r="X269" s="330" t="s">
        <v>772</v>
      </c>
      <c r="Y269" s="330" t="s">
        <v>772</v>
      </c>
      <c r="Z269" s="330" t="s">
        <v>879</v>
      </c>
    </row>
    <row r="270" spans="1:26">
      <c r="A270" s="328">
        <v>187100</v>
      </c>
      <c r="B270" s="328">
        <v>2100</v>
      </c>
      <c r="C270" s="334">
        <v>320197</v>
      </c>
      <c r="D270" s="328" t="s">
        <v>798</v>
      </c>
      <c r="E270" s="335" t="str">
        <f t="shared" si="4"/>
        <v>2100.320197.10</v>
      </c>
      <c r="F270" s="328">
        <v>2100</v>
      </c>
      <c r="G270" s="337"/>
      <c r="H270" s="336" t="s">
        <v>1150</v>
      </c>
      <c r="I270" s="337" t="s">
        <v>799</v>
      </c>
      <c r="J270" s="337" t="s">
        <v>794</v>
      </c>
      <c r="K270" s="338" t="s">
        <v>873</v>
      </c>
      <c r="L270" s="337" t="s">
        <v>804</v>
      </c>
      <c r="M270" s="338" t="s">
        <v>874</v>
      </c>
      <c r="N270" s="337" t="s">
        <v>875</v>
      </c>
      <c r="O270" s="357">
        <v>49</v>
      </c>
      <c r="P270" s="332" t="s">
        <v>47</v>
      </c>
      <c r="Q270" s="337" t="s">
        <v>770</v>
      </c>
      <c r="R270" s="337" t="s">
        <v>794</v>
      </c>
      <c r="S270" s="339" t="s">
        <v>979</v>
      </c>
      <c r="T270" s="340" t="str">
        <f>VLOOKUP(S270,'[2]Sub-County'!E:F,2,FALSE)</f>
        <v>Lee</v>
      </c>
      <c r="U270" s="328" t="s">
        <v>876</v>
      </c>
      <c r="V270" s="337" t="s">
        <v>886</v>
      </c>
      <c r="W270" s="337" t="s">
        <v>772</v>
      </c>
      <c r="X270" s="337" t="s">
        <v>772</v>
      </c>
      <c r="Y270" s="337" t="s">
        <v>772</v>
      </c>
      <c r="Z270" s="337" t="s">
        <v>887</v>
      </c>
    </row>
    <row r="271" spans="1:26">
      <c r="A271" s="328">
        <v>187101</v>
      </c>
      <c r="B271" s="328">
        <v>2100</v>
      </c>
      <c r="C271" s="334">
        <v>320198</v>
      </c>
      <c r="D271" s="328" t="s">
        <v>806</v>
      </c>
      <c r="E271" s="335" t="str">
        <f t="shared" si="4"/>
        <v>2100.320198.15</v>
      </c>
      <c r="F271" s="328">
        <v>2100</v>
      </c>
      <c r="G271" s="337"/>
      <c r="H271" s="336" t="s">
        <v>1151</v>
      </c>
      <c r="I271" s="337" t="s">
        <v>808</v>
      </c>
      <c r="J271" s="337" t="s">
        <v>794</v>
      </c>
      <c r="K271" s="338" t="s">
        <v>873</v>
      </c>
      <c r="L271" s="337" t="s">
        <v>804</v>
      </c>
      <c r="M271" s="338" t="s">
        <v>874</v>
      </c>
      <c r="N271" s="337" t="s">
        <v>875</v>
      </c>
      <c r="O271" s="357">
        <v>49</v>
      </c>
      <c r="P271" s="332" t="s">
        <v>47</v>
      </c>
      <c r="Q271" s="337" t="s">
        <v>794</v>
      </c>
      <c r="R271" s="337" t="s">
        <v>794</v>
      </c>
      <c r="S271" s="339" t="s">
        <v>979</v>
      </c>
      <c r="T271" s="340" t="str">
        <f>VLOOKUP(S271,'[2]Sub-County'!E:F,2,FALSE)</f>
        <v>Lee</v>
      </c>
      <c r="U271" s="328" t="s">
        <v>876</v>
      </c>
      <c r="V271" s="337" t="s">
        <v>878</v>
      </c>
      <c r="W271" s="337" t="s">
        <v>772</v>
      </c>
      <c r="X271" s="337" t="s">
        <v>772</v>
      </c>
      <c r="Y271" s="337" t="s">
        <v>772</v>
      </c>
      <c r="Z271" s="337" t="s">
        <v>879</v>
      </c>
    </row>
    <row r="272" spans="1:26">
      <c r="A272" s="328">
        <v>187102</v>
      </c>
      <c r="B272" s="328">
        <v>2100</v>
      </c>
      <c r="C272" s="334">
        <v>320199</v>
      </c>
      <c r="D272" s="328" t="s">
        <v>811</v>
      </c>
      <c r="E272" s="335" t="str">
        <f t="shared" si="4"/>
        <v>2100.320199.00</v>
      </c>
      <c r="F272" s="328">
        <v>2100</v>
      </c>
      <c r="G272" s="337"/>
      <c r="H272" s="336" t="s">
        <v>1152</v>
      </c>
      <c r="I272" s="337" t="s">
        <v>702</v>
      </c>
      <c r="J272" s="337" t="s">
        <v>794</v>
      </c>
      <c r="K272" s="338" t="s">
        <v>873</v>
      </c>
      <c r="L272" s="337" t="s">
        <v>804</v>
      </c>
      <c r="M272" s="338" t="s">
        <v>874</v>
      </c>
      <c r="N272" s="337" t="s">
        <v>875</v>
      </c>
      <c r="O272" s="357">
        <v>49</v>
      </c>
      <c r="P272" s="332" t="s">
        <v>47</v>
      </c>
      <c r="Q272" s="337" t="s">
        <v>804</v>
      </c>
      <c r="R272" s="337" t="s">
        <v>794</v>
      </c>
      <c r="S272" s="339" t="s">
        <v>979</v>
      </c>
      <c r="T272" s="340" t="str">
        <f>VLOOKUP(S272,'[2]Sub-County'!E:F,2,FALSE)</f>
        <v>Lee</v>
      </c>
      <c r="U272" s="328" t="s">
        <v>876</v>
      </c>
      <c r="V272" s="337" t="s">
        <v>772</v>
      </c>
      <c r="W272" s="337" t="s">
        <v>772</v>
      </c>
      <c r="X272" s="337" t="s">
        <v>772</v>
      </c>
      <c r="Y272" s="337" t="s">
        <v>772</v>
      </c>
      <c r="Z272" s="337" t="s">
        <v>772</v>
      </c>
    </row>
    <row r="273" spans="1:26">
      <c r="A273" s="328">
        <v>188100</v>
      </c>
      <c r="B273" s="328">
        <v>2100</v>
      </c>
      <c r="C273" s="334">
        <v>320200</v>
      </c>
      <c r="D273" s="328" t="s">
        <v>798</v>
      </c>
      <c r="E273" s="335" t="str">
        <f t="shared" si="4"/>
        <v>2100.320200.10</v>
      </c>
      <c r="F273" s="328">
        <v>2100</v>
      </c>
      <c r="G273" s="337"/>
      <c r="H273" s="336" t="s">
        <v>1153</v>
      </c>
      <c r="I273" s="337" t="s">
        <v>799</v>
      </c>
      <c r="J273" s="337" t="s">
        <v>794</v>
      </c>
      <c r="K273" s="338" t="s">
        <v>873</v>
      </c>
      <c r="L273" s="337" t="s">
        <v>804</v>
      </c>
      <c r="M273" s="338" t="s">
        <v>874</v>
      </c>
      <c r="N273" s="337" t="s">
        <v>875</v>
      </c>
      <c r="O273" s="357">
        <v>430</v>
      </c>
      <c r="P273" s="332" t="s">
        <v>48</v>
      </c>
      <c r="Q273" s="337" t="s">
        <v>770</v>
      </c>
      <c r="R273" s="337" t="s">
        <v>794</v>
      </c>
      <c r="S273" s="339" t="s">
        <v>914</v>
      </c>
      <c r="T273" s="340" t="str">
        <f>VLOOKUP(S273,'[2]Sub-County'!E:F,2,FALSE)</f>
        <v>Transylvania</v>
      </c>
      <c r="U273" s="328" t="s">
        <v>876</v>
      </c>
      <c r="V273" s="337" t="s">
        <v>886</v>
      </c>
      <c r="W273" s="337" t="s">
        <v>772</v>
      </c>
      <c r="X273" s="337" t="s">
        <v>772</v>
      </c>
      <c r="Y273" s="337" t="s">
        <v>772</v>
      </c>
      <c r="Z273" s="337" t="s">
        <v>887</v>
      </c>
    </row>
    <row r="274" spans="1:26">
      <c r="A274" s="328">
        <v>188101</v>
      </c>
      <c r="B274" s="328">
        <v>2100</v>
      </c>
      <c r="C274" s="334">
        <v>320201</v>
      </c>
      <c r="D274" s="328" t="s">
        <v>806</v>
      </c>
      <c r="E274" s="335" t="str">
        <f t="shared" si="4"/>
        <v>2100.320201.15</v>
      </c>
      <c r="F274" s="328">
        <v>2100</v>
      </c>
      <c r="G274" s="337"/>
      <c r="H274" s="336" t="s">
        <v>1154</v>
      </c>
      <c r="I274" s="337" t="s">
        <v>808</v>
      </c>
      <c r="J274" s="337" t="s">
        <v>794</v>
      </c>
      <c r="K274" s="338" t="s">
        <v>873</v>
      </c>
      <c r="L274" s="337" t="s">
        <v>804</v>
      </c>
      <c r="M274" s="338" t="s">
        <v>874</v>
      </c>
      <c r="N274" s="337" t="s">
        <v>875</v>
      </c>
      <c r="O274" s="357">
        <v>430</v>
      </c>
      <c r="P274" s="332" t="s">
        <v>48</v>
      </c>
      <c r="Q274" s="337" t="s">
        <v>794</v>
      </c>
      <c r="R274" s="337" t="s">
        <v>794</v>
      </c>
      <c r="S274" s="339" t="s">
        <v>914</v>
      </c>
      <c r="T274" s="340" t="str">
        <f>VLOOKUP(S274,'[2]Sub-County'!E:F,2,FALSE)</f>
        <v>Transylvania</v>
      </c>
      <c r="U274" s="328" t="s">
        <v>876</v>
      </c>
      <c r="V274" s="337" t="s">
        <v>878</v>
      </c>
      <c r="W274" s="337" t="s">
        <v>772</v>
      </c>
      <c r="X274" s="337" t="s">
        <v>772</v>
      </c>
      <c r="Y274" s="337" t="s">
        <v>772</v>
      </c>
      <c r="Z274" s="337" t="s">
        <v>879</v>
      </c>
    </row>
    <row r="275" spans="1:26">
      <c r="A275" s="328">
        <v>188102</v>
      </c>
      <c r="B275" s="328">
        <v>2100</v>
      </c>
      <c r="C275" s="341">
        <v>320202</v>
      </c>
      <c r="D275" s="328" t="s">
        <v>811</v>
      </c>
      <c r="E275" s="335" t="str">
        <f t="shared" si="4"/>
        <v>2100.320202.00</v>
      </c>
      <c r="F275" s="328">
        <v>2100</v>
      </c>
      <c r="G275" s="337"/>
      <c r="H275" s="336" t="s">
        <v>1155</v>
      </c>
      <c r="I275" s="337" t="s">
        <v>702</v>
      </c>
      <c r="J275" s="337" t="s">
        <v>794</v>
      </c>
      <c r="K275" s="338" t="s">
        <v>873</v>
      </c>
      <c r="L275" s="337" t="s">
        <v>804</v>
      </c>
      <c r="M275" s="338" t="s">
        <v>874</v>
      </c>
      <c r="N275" s="337" t="s">
        <v>875</v>
      </c>
      <c r="O275" s="357">
        <v>430</v>
      </c>
      <c r="P275" s="332" t="s">
        <v>48</v>
      </c>
      <c r="Q275" s="337" t="s">
        <v>804</v>
      </c>
      <c r="R275" s="337" t="s">
        <v>794</v>
      </c>
      <c r="S275" s="339" t="s">
        <v>914</v>
      </c>
      <c r="T275" s="340" t="str">
        <f>VLOOKUP(S275,'[2]Sub-County'!E:F,2,FALSE)</f>
        <v>Transylvania</v>
      </c>
      <c r="U275" s="328" t="s">
        <v>876</v>
      </c>
      <c r="V275" s="337" t="s">
        <v>772</v>
      </c>
      <c r="W275" s="337" t="s">
        <v>772</v>
      </c>
      <c r="X275" s="337" t="s">
        <v>772</v>
      </c>
      <c r="Y275" s="337" t="s">
        <v>772</v>
      </c>
      <c r="Z275" s="337" t="s">
        <v>772</v>
      </c>
    </row>
    <row r="276" spans="1:26" s="369" customFormat="1">
      <c r="A276" s="328">
        <v>189100</v>
      </c>
      <c r="B276" s="328">
        <v>2100</v>
      </c>
      <c r="C276" s="355">
        <v>320203</v>
      </c>
      <c r="D276" s="343" t="s">
        <v>806</v>
      </c>
      <c r="E276" s="335" t="str">
        <f t="shared" si="4"/>
        <v>2100.320203.15</v>
      </c>
      <c r="F276" s="328">
        <v>2100</v>
      </c>
      <c r="G276" s="345"/>
      <c r="H276" s="245" t="s">
        <v>1156</v>
      </c>
      <c r="I276" s="337" t="s">
        <v>808</v>
      </c>
      <c r="J276" s="337" t="s">
        <v>794</v>
      </c>
      <c r="K276" s="346" t="s">
        <v>873</v>
      </c>
      <c r="L276" s="345" t="s">
        <v>804</v>
      </c>
      <c r="M276" s="346" t="s">
        <v>874</v>
      </c>
      <c r="N276" s="345" t="s">
        <v>875</v>
      </c>
      <c r="O276" s="358">
        <v>287</v>
      </c>
      <c r="P276" s="245" t="s">
        <v>49</v>
      </c>
      <c r="Q276" s="345" t="s">
        <v>768</v>
      </c>
      <c r="R276" s="345" t="s">
        <v>794</v>
      </c>
      <c r="S276" s="367" t="s">
        <v>1035</v>
      </c>
      <c r="T276" s="368" t="s">
        <v>1157</v>
      </c>
      <c r="U276" s="328" t="s">
        <v>876</v>
      </c>
      <c r="V276" s="345" t="s">
        <v>886</v>
      </c>
      <c r="W276" s="345" t="s">
        <v>772</v>
      </c>
      <c r="X276" s="345" t="s">
        <v>772</v>
      </c>
      <c r="Y276" s="345" t="s">
        <v>772</v>
      </c>
      <c r="Z276" s="345" t="s">
        <v>887</v>
      </c>
    </row>
    <row r="277" spans="1:26">
      <c r="A277" s="328">
        <v>191100</v>
      </c>
      <c r="B277" s="328">
        <v>2100</v>
      </c>
      <c r="C277" s="370">
        <v>320204</v>
      </c>
      <c r="D277" s="328" t="s">
        <v>798</v>
      </c>
      <c r="E277" s="335" t="str">
        <f t="shared" si="4"/>
        <v>2100.320204.10</v>
      </c>
      <c r="F277" s="328">
        <v>2100</v>
      </c>
      <c r="G277" s="337"/>
      <c r="H277" s="336" t="s">
        <v>1158</v>
      </c>
      <c r="I277" s="337" t="s">
        <v>799</v>
      </c>
      <c r="J277" s="337" t="s">
        <v>794</v>
      </c>
      <c r="K277" s="338" t="s">
        <v>873</v>
      </c>
      <c r="L277" s="337" t="s">
        <v>804</v>
      </c>
      <c r="M277" s="338" t="s">
        <v>874</v>
      </c>
      <c r="N277" s="337" t="s">
        <v>875</v>
      </c>
      <c r="O277" s="357">
        <v>27</v>
      </c>
      <c r="P277" s="332" t="s">
        <v>1159</v>
      </c>
      <c r="Q277" s="337" t="s">
        <v>770</v>
      </c>
      <c r="R277" s="337" t="s">
        <v>794</v>
      </c>
      <c r="S277" s="339" t="s">
        <v>891</v>
      </c>
      <c r="T277" s="340" t="str">
        <f>VLOOKUP(S277,'[2]Sub-County'!E:F,2,FALSE)</f>
        <v>Mecklenburg</v>
      </c>
      <c r="U277" s="328" t="s">
        <v>876</v>
      </c>
      <c r="V277" s="337" t="s">
        <v>886</v>
      </c>
      <c r="W277" s="337" t="s">
        <v>772</v>
      </c>
      <c r="X277" s="337" t="s">
        <v>772</v>
      </c>
      <c r="Y277" s="337" t="s">
        <v>772</v>
      </c>
      <c r="Z277" s="337" t="s">
        <v>887</v>
      </c>
    </row>
    <row r="278" spans="1:26">
      <c r="A278" s="328">
        <v>191101</v>
      </c>
      <c r="B278" s="328">
        <v>2100</v>
      </c>
      <c r="C278" s="334">
        <v>320205</v>
      </c>
      <c r="D278" s="328" t="s">
        <v>806</v>
      </c>
      <c r="E278" s="335" t="str">
        <f t="shared" si="4"/>
        <v>2100.320205.15</v>
      </c>
      <c r="F278" s="328">
        <v>2100</v>
      </c>
      <c r="G278" s="337"/>
      <c r="H278" s="336" t="s">
        <v>1160</v>
      </c>
      <c r="I278" s="337" t="s">
        <v>808</v>
      </c>
      <c r="J278" s="337" t="s">
        <v>794</v>
      </c>
      <c r="K278" s="338" t="s">
        <v>873</v>
      </c>
      <c r="L278" s="337" t="s">
        <v>804</v>
      </c>
      <c r="M278" s="338" t="s">
        <v>874</v>
      </c>
      <c r="N278" s="337" t="s">
        <v>875</v>
      </c>
      <c r="O278" s="357">
        <v>27</v>
      </c>
      <c r="P278" s="332" t="s">
        <v>1159</v>
      </c>
      <c r="Q278" s="337" t="s">
        <v>794</v>
      </c>
      <c r="R278" s="337" t="s">
        <v>794</v>
      </c>
      <c r="S278" s="339" t="s">
        <v>891</v>
      </c>
      <c r="T278" s="340" t="str">
        <f>VLOOKUP(S278,'[2]Sub-County'!E:F,2,FALSE)</f>
        <v>Mecklenburg</v>
      </c>
      <c r="U278" s="328" t="s">
        <v>876</v>
      </c>
      <c r="V278" s="337" t="s">
        <v>878</v>
      </c>
      <c r="W278" s="337" t="s">
        <v>772</v>
      </c>
      <c r="X278" s="337" t="s">
        <v>772</v>
      </c>
      <c r="Y278" s="337" t="s">
        <v>772</v>
      </c>
      <c r="Z278" s="337" t="s">
        <v>879</v>
      </c>
    </row>
    <row r="279" spans="1:26">
      <c r="A279" s="328">
        <v>191102</v>
      </c>
      <c r="B279" s="328">
        <v>2100</v>
      </c>
      <c r="C279" s="334">
        <v>320206</v>
      </c>
      <c r="D279" s="328" t="s">
        <v>811</v>
      </c>
      <c r="E279" s="335" t="str">
        <f t="shared" si="4"/>
        <v>2100.320206.00</v>
      </c>
      <c r="F279" s="328">
        <v>2100</v>
      </c>
      <c r="G279" s="337"/>
      <c r="H279" s="336" t="s">
        <v>1161</v>
      </c>
      <c r="I279" s="337" t="s">
        <v>702</v>
      </c>
      <c r="J279" s="337" t="s">
        <v>794</v>
      </c>
      <c r="K279" s="338" t="s">
        <v>873</v>
      </c>
      <c r="L279" s="337" t="s">
        <v>804</v>
      </c>
      <c r="M279" s="338" t="s">
        <v>874</v>
      </c>
      <c r="N279" s="337" t="s">
        <v>875</v>
      </c>
      <c r="O279" s="357">
        <v>27</v>
      </c>
      <c r="P279" s="332" t="s">
        <v>1159</v>
      </c>
      <c r="Q279" s="337" t="s">
        <v>804</v>
      </c>
      <c r="R279" s="337" t="s">
        <v>794</v>
      </c>
      <c r="S279" s="339" t="s">
        <v>891</v>
      </c>
      <c r="T279" s="340" t="str">
        <f>VLOOKUP(S279,'[2]Sub-County'!E:F,2,FALSE)</f>
        <v>Mecklenburg</v>
      </c>
      <c r="U279" s="328" t="s">
        <v>876</v>
      </c>
      <c r="V279" s="337" t="s">
        <v>772</v>
      </c>
      <c r="W279" s="337" t="s">
        <v>772</v>
      </c>
      <c r="X279" s="337" t="s">
        <v>772</v>
      </c>
      <c r="Y279" s="337" t="s">
        <v>772</v>
      </c>
      <c r="Z279" s="337" t="s">
        <v>772</v>
      </c>
    </row>
    <row r="280" spans="1:26">
      <c r="A280" s="328">
        <v>191103</v>
      </c>
      <c r="B280" s="328">
        <v>2100</v>
      </c>
      <c r="C280" s="334" t="s">
        <v>2036</v>
      </c>
      <c r="D280" s="328" t="s">
        <v>798</v>
      </c>
      <c r="E280" s="335" t="str">
        <f t="shared" si="4"/>
        <v>2100.320221.10</v>
      </c>
      <c r="F280" s="328">
        <v>2100</v>
      </c>
      <c r="G280" s="337"/>
      <c r="H280" s="333" t="s">
        <v>2037</v>
      </c>
      <c r="I280" s="337" t="s">
        <v>799</v>
      </c>
      <c r="J280" s="337" t="s">
        <v>794</v>
      </c>
      <c r="K280" s="338" t="s">
        <v>873</v>
      </c>
      <c r="L280" s="337" t="s">
        <v>804</v>
      </c>
      <c r="M280" s="338" t="s">
        <v>874</v>
      </c>
      <c r="N280" s="337" t="s">
        <v>875</v>
      </c>
      <c r="O280" s="357">
        <v>732</v>
      </c>
      <c r="P280" s="332" t="s">
        <v>2038</v>
      </c>
      <c r="Q280" s="337" t="s">
        <v>804</v>
      </c>
      <c r="R280" s="337" t="s">
        <v>794</v>
      </c>
      <c r="S280" s="339" t="s">
        <v>918</v>
      </c>
      <c r="T280" s="340" t="str">
        <f>VLOOKUP(S280,'[2]Sub-County'!E:F,2,FALSE)</f>
        <v>Cabarrus</v>
      </c>
      <c r="U280" s="328" t="s">
        <v>876</v>
      </c>
      <c r="V280" s="337" t="s">
        <v>772</v>
      </c>
      <c r="W280" s="337" t="s">
        <v>772</v>
      </c>
      <c r="X280" s="337" t="s">
        <v>772</v>
      </c>
      <c r="Y280" s="337" t="s">
        <v>772</v>
      </c>
      <c r="Z280" s="337" t="s">
        <v>887</v>
      </c>
    </row>
    <row r="281" spans="1:26">
      <c r="A281" s="328">
        <v>191104</v>
      </c>
      <c r="B281" s="328">
        <v>2100</v>
      </c>
      <c r="C281" s="334" t="s">
        <v>2039</v>
      </c>
      <c r="D281" s="328" t="s">
        <v>806</v>
      </c>
      <c r="E281" s="335" t="str">
        <f t="shared" si="4"/>
        <v>2100.320222.15</v>
      </c>
      <c r="F281" s="328">
        <v>2100</v>
      </c>
      <c r="G281" s="337"/>
      <c r="H281" s="333" t="s">
        <v>2040</v>
      </c>
      <c r="I281" s="337" t="s">
        <v>808</v>
      </c>
      <c r="J281" s="337" t="s">
        <v>794</v>
      </c>
      <c r="K281" s="338" t="s">
        <v>873</v>
      </c>
      <c r="L281" s="337" t="s">
        <v>804</v>
      </c>
      <c r="M281" s="338" t="s">
        <v>874</v>
      </c>
      <c r="N281" s="337" t="s">
        <v>875</v>
      </c>
      <c r="O281" s="357">
        <v>732</v>
      </c>
      <c r="P281" s="332" t="s">
        <v>2038</v>
      </c>
      <c r="Q281" s="337" t="s">
        <v>804</v>
      </c>
      <c r="R281" s="337" t="s">
        <v>794</v>
      </c>
      <c r="S281" s="339" t="s">
        <v>918</v>
      </c>
      <c r="T281" s="340" t="str">
        <f>VLOOKUP(S281,'[2]Sub-County'!E:F,2,FALSE)</f>
        <v>Cabarrus</v>
      </c>
      <c r="U281" s="328" t="s">
        <v>876</v>
      </c>
      <c r="V281" s="337" t="s">
        <v>772</v>
      </c>
      <c r="W281" s="337" t="s">
        <v>772</v>
      </c>
      <c r="X281" s="337" t="s">
        <v>772</v>
      </c>
      <c r="Y281" s="337" t="s">
        <v>772</v>
      </c>
      <c r="Z281" s="337" t="s">
        <v>879</v>
      </c>
    </row>
    <row r="282" spans="1:26">
      <c r="A282" s="328">
        <v>195100</v>
      </c>
      <c r="B282" s="328">
        <v>2100</v>
      </c>
      <c r="C282" s="334">
        <v>320207</v>
      </c>
      <c r="D282" s="328" t="s">
        <v>798</v>
      </c>
      <c r="E282" s="335" t="str">
        <f t="shared" si="4"/>
        <v>2100.320207.10</v>
      </c>
      <c r="F282" s="328">
        <v>2100</v>
      </c>
      <c r="G282" s="337"/>
      <c r="H282" s="336" t="s">
        <v>1162</v>
      </c>
      <c r="I282" s="337" t="s">
        <v>799</v>
      </c>
      <c r="J282" s="337" t="s">
        <v>794</v>
      </c>
      <c r="K282" s="338" t="s">
        <v>873</v>
      </c>
      <c r="L282" s="337" t="s">
        <v>804</v>
      </c>
      <c r="M282" s="338" t="s">
        <v>874</v>
      </c>
      <c r="N282" s="337" t="s">
        <v>875</v>
      </c>
      <c r="O282" s="357">
        <v>549</v>
      </c>
      <c r="P282" s="332" t="s">
        <v>1162</v>
      </c>
      <c r="Q282" s="337" t="s">
        <v>770</v>
      </c>
      <c r="R282" s="337" t="s">
        <v>794</v>
      </c>
      <c r="S282" s="339" t="s">
        <v>707</v>
      </c>
      <c r="T282" s="340" t="str">
        <f>VLOOKUP(S282,'[2]Sub-County'!E:F,2,FALSE)</f>
        <v>Ashe</v>
      </c>
      <c r="U282" s="328" t="s">
        <v>876</v>
      </c>
      <c r="V282" s="337" t="s">
        <v>886</v>
      </c>
      <c r="W282" s="337" t="s">
        <v>772</v>
      </c>
      <c r="X282" s="337" t="s">
        <v>772</v>
      </c>
      <c r="Y282" s="337" t="s">
        <v>772</v>
      </c>
      <c r="Z282" s="337" t="s">
        <v>887</v>
      </c>
    </row>
    <row r="283" spans="1:26">
      <c r="A283" s="328">
        <v>195101</v>
      </c>
      <c r="B283" s="328">
        <v>2100</v>
      </c>
      <c r="C283" s="334">
        <v>320208</v>
      </c>
      <c r="D283" s="328" t="s">
        <v>798</v>
      </c>
      <c r="E283" s="335" t="str">
        <f t="shared" si="4"/>
        <v>2100.320208.10</v>
      </c>
      <c r="F283" s="328">
        <v>2100</v>
      </c>
      <c r="G283" s="337"/>
      <c r="H283" s="336" t="s">
        <v>1163</v>
      </c>
      <c r="I283" s="337" t="s">
        <v>799</v>
      </c>
      <c r="J283" s="337" t="s">
        <v>794</v>
      </c>
      <c r="K283" s="338" t="s">
        <v>873</v>
      </c>
      <c r="L283" s="337" t="s">
        <v>804</v>
      </c>
      <c r="M283" s="338" t="s">
        <v>874</v>
      </c>
      <c r="N283" s="337" t="s">
        <v>875</v>
      </c>
      <c r="O283" s="357">
        <v>550</v>
      </c>
      <c r="P283" s="332" t="s">
        <v>1164</v>
      </c>
      <c r="Q283" s="337" t="s">
        <v>770</v>
      </c>
      <c r="R283" s="337" t="s">
        <v>794</v>
      </c>
      <c r="S283" s="339" t="s">
        <v>707</v>
      </c>
      <c r="T283" s="340" t="str">
        <f>VLOOKUP(S283,'[2]Sub-County'!E:F,2,FALSE)</f>
        <v>Ashe</v>
      </c>
      <c r="U283" s="328" t="s">
        <v>876</v>
      </c>
      <c r="V283" s="337" t="s">
        <v>886</v>
      </c>
      <c r="W283" s="337" t="s">
        <v>772</v>
      </c>
      <c r="X283" s="337" t="s">
        <v>772</v>
      </c>
      <c r="Y283" s="337" t="s">
        <v>772</v>
      </c>
      <c r="Z283" s="337" t="s">
        <v>887</v>
      </c>
    </row>
    <row r="284" spans="1:26">
      <c r="A284" s="328">
        <v>195102</v>
      </c>
      <c r="B284" s="328">
        <v>2100</v>
      </c>
      <c r="C284" s="334">
        <v>320209</v>
      </c>
      <c r="D284" s="328" t="s">
        <v>798</v>
      </c>
      <c r="E284" s="335" t="str">
        <f t="shared" si="4"/>
        <v>2100.320209.10</v>
      </c>
      <c r="F284" s="328">
        <v>2100</v>
      </c>
      <c r="G284" s="337"/>
      <c r="H284" s="245" t="s">
        <v>1165</v>
      </c>
      <c r="I284" s="345" t="s">
        <v>799</v>
      </c>
      <c r="J284" s="337" t="s">
        <v>794</v>
      </c>
      <c r="K284" s="346" t="s">
        <v>873</v>
      </c>
      <c r="L284" s="345" t="s">
        <v>804</v>
      </c>
      <c r="M284" s="346" t="s">
        <v>874</v>
      </c>
      <c r="N284" s="345" t="s">
        <v>875</v>
      </c>
      <c r="O284" s="357">
        <v>551</v>
      </c>
      <c r="P284" s="332" t="s">
        <v>1166</v>
      </c>
      <c r="Q284" s="337" t="s">
        <v>770</v>
      </c>
      <c r="R284" s="337" t="s">
        <v>794</v>
      </c>
      <c r="S284" s="339" t="s">
        <v>707</v>
      </c>
      <c r="T284" s="340" t="str">
        <f>VLOOKUP(S284,'[2]Sub-County'!E:F,2,FALSE)</f>
        <v>Ashe</v>
      </c>
      <c r="U284" s="328" t="s">
        <v>876</v>
      </c>
      <c r="V284" s="337" t="s">
        <v>886</v>
      </c>
      <c r="W284" s="337" t="s">
        <v>772</v>
      </c>
      <c r="X284" s="337" t="s">
        <v>772</v>
      </c>
      <c r="Y284" s="337" t="s">
        <v>772</v>
      </c>
      <c r="Z284" s="337" t="s">
        <v>887</v>
      </c>
    </row>
    <row r="285" spans="1:26">
      <c r="A285" s="328">
        <v>195103</v>
      </c>
      <c r="B285" s="328">
        <v>2100</v>
      </c>
      <c r="C285" s="334">
        <v>320210</v>
      </c>
      <c r="D285" s="328" t="s">
        <v>798</v>
      </c>
      <c r="E285" s="335" t="str">
        <f t="shared" si="4"/>
        <v>2100.320210.10</v>
      </c>
      <c r="F285" s="328">
        <v>2100</v>
      </c>
      <c r="G285" s="337"/>
      <c r="H285" s="245" t="s">
        <v>1167</v>
      </c>
      <c r="I285" s="345" t="s">
        <v>799</v>
      </c>
      <c r="J285" s="337" t="s">
        <v>794</v>
      </c>
      <c r="K285" s="346" t="s">
        <v>873</v>
      </c>
      <c r="L285" s="345" t="s">
        <v>804</v>
      </c>
      <c r="M285" s="346" t="s">
        <v>874</v>
      </c>
      <c r="N285" s="345" t="s">
        <v>875</v>
      </c>
      <c r="O285" s="357">
        <v>551</v>
      </c>
      <c r="P285" s="332" t="s">
        <v>1166</v>
      </c>
      <c r="Q285" s="337" t="s">
        <v>770</v>
      </c>
      <c r="R285" s="337" t="s">
        <v>794</v>
      </c>
      <c r="S285" s="339" t="s">
        <v>718</v>
      </c>
      <c r="T285" s="340" t="str">
        <f>VLOOKUP(S285,'[2]Sub-County'!E:F,2,FALSE)</f>
        <v>WILKES</v>
      </c>
      <c r="U285" s="328" t="s">
        <v>876</v>
      </c>
      <c r="V285" s="337" t="s">
        <v>886</v>
      </c>
      <c r="W285" s="337" t="s">
        <v>772</v>
      </c>
      <c r="X285" s="337" t="s">
        <v>772</v>
      </c>
      <c r="Y285" s="337" t="s">
        <v>772</v>
      </c>
      <c r="Z285" s="337" t="s">
        <v>887</v>
      </c>
    </row>
    <row r="286" spans="1:26">
      <c r="A286" s="328">
        <v>195104</v>
      </c>
      <c r="B286" s="328">
        <v>2100</v>
      </c>
      <c r="C286" s="334">
        <v>320211</v>
      </c>
      <c r="D286" s="328" t="s">
        <v>855</v>
      </c>
      <c r="E286" s="335" t="str">
        <f t="shared" si="4"/>
        <v>2100.320211.91</v>
      </c>
      <c r="F286" s="328">
        <v>2100</v>
      </c>
      <c r="G286" s="337"/>
      <c r="H286" s="245" t="s">
        <v>1168</v>
      </c>
      <c r="I286" s="345" t="s">
        <v>767</v>
      </c>
      <c r="J286" s="337" t="s">
        <v>794</v>
      </c>
      <c r="K286" s="346" t="s">
        <v>873</v>
      </c>
      <c r="L286" s="345" t="s">
        <v>804</v>
      </c>
      <c r="M286" s="346" t="s">
        <v>874</v>
      </c>
      <c r="N286" s="345" t="s">
        <v>875</v>
      </c>
      <c r="O286" s="357">
        <v>551</v>
      </c>
      <c r="P286" s="332" t="s">
        <v>1166</v>
      </c>
      <c r="Q286" s="337" t="s">
        <v>768</v>
      </c>
      <c r="R286" s="337" t="s">
        <v>794</v>
      </c>
      <c r="S286" s="339" t="s">
        <v>891</v>
      </c>
      <c r="T286" s="364" t="s">
        <v>2032</v>
      </c>
      <c r="U286" s="328" t="s">
        <v>876</v>
      </c>
      <c r="V286" s="337"/>
      <c r="W286" s="337" t="s">
        <v>772</v>
      </c>
      <c r="X286" s="337" t="s">
        <v>772</v>
      </c>
      <c r="Y286" s="337" t="s">
        <v>772</v>
      </c>
      <c r="Z286" s="337"/>
    </row>
    <row r="287" spans="1:26">
      <c r="A287" s="328">
        <v>196100</v>
      </c>
      <c r="B287" s="328">
        <v>2100</v>
      </c>
      <c r="C287" s="341">
        <v>320212</v>
      </c>
      <c r="D287" s="328" t="s">
        <v>798</v>
      </c>
      <c r="E287" s="335" t="str">
        <f t="shared" si="4"/>
        <v>2100.320212.10</v>
      </c>
      <c r="F287" s="328">
        <v>2100</v>
      </c>
      <c r="G287" s="337"/>
      <c r="H287" s="245" t="s">
        <v>692</v>
      </c>
      <c r="I287" s="345" t="s">
        <v>799</v>
      </c>
      <c r="J287" s="337" t="s">
        <v>794</v>
      </c>
      <c r="K287" s="346" t="s">
        <v>873</v>
      </c>
      <c r="L287" s="345" t="s">
        <v>804</v>
      </c>
      <c r="M287" s="346" t="s">
        <v>874</v>
      </c>
      <c r="N287" s="345" t="s">
        <v>875</v>
      </c>
      <c r="O287" s="357">
        <v>709</v>
      </c>
      <c r="P287" s="332" t="s">
        <v>1169</v>
      </c>
      <c r="Q287" s="337" t="s">
        <v>768</v>
      </c>
      <c r="R287" s="337" t="s">
        <v>794</v>
      </c>
      <c r="S287" s="339" t="s">
        <v>1059</v>
      </c>
      <c r="T287" s="340" t="str">
        <f>VLOOKUP(S287,'[2]Sub-County'!E:F,2,FALSE)</f>
        <v>Macon</v>
      </c>
      <c r="U287" s="328" t="s">
        <v>876</v>
      </c>
      <c r="V287" s="337" t="s">
        <v>886</v>
      </c>
      <c r="W287" s="337" t="s">
        <v>772</v>
      </c>
      <c r="X287" s="337" t="s">
        <v>772</v>
      </c>
      <c r="Y287" s="337" t="s">
        <v>772</v>
      </c>
      <c r="Z287" s="337" t="s">
        <v>887</v>
      </c>
    </row>
    <row r="288" spans="1:26">
      <c r="A288" s="328">
        <v>197100</v>
      </c>
      <c r="B288" s="328">
        <v>2100</v>
      </c>
      <c r="C288" s="342">
        <v>320213</v>
      </c>
      <c r="D288" s="343" t="s">
        <v>798</v>
      </c>
      <c r="E288" s="335" t="str">
        <f t="shared" si="4"/>
        <v>2100.320213.10</v>
      </c>
      <c r="F288" s="328">
        <v>2100</v>
      </c>
      <c r="G288" s="345"/>
      <c r="H288" s="245" t="s">
        <v>1170</v>
      </c>
      <c r="I288" s="345" t="s">
        <v>799</v>
      </c>
      <c r="J288" s="337" t="s">
        <v>794</v>
      </c>
      <c r="K288" s="346" t="s">
        <v>873</v>
      </c>
      <c r="L288" s="345" t="s">
        <v>804</v>
      </c>
      <c r="M288" s="346" t="s">
        <v>874</v>
      </c>
      <c r="N288" s="345" t="s">
        <v>875</v>
      </c>
      <c r="O288" s="357">
        <v>728</v>
      </c>
      <c r="P288" s="245" t="s">
        <v>1170</v>
      </c>
      <c r="Q288" s="337" t="s">
        <v>768</v>
      </c>
      <c r="R288" s="337" t="s">
        <v>794</v>
      </c>
      <c r="S288" s="339" t="s">
        <v>930</v>
      </c>
      <c r="T288" s="340" t="str">
        <f>VLOOKUP(S288,'[2]Sub-County'!E:F,2,FALSE)</f>
        <v>Watauga</v>
      </c>
      <c r="U288" s="328" t="s">
        <v>876</v>
      </c>
      <c r="V288" s="337" t="s">
        <v>886</v>
      </c>
      <c r="W288" s="337" t="s">
        <v>772</v>
      </c>
      <c r="X288" s="337" t="s">
        <v>772</v>
      </c>
      <c r="Y288" s="337" t="s">
        <v>772</v>
      </c>
      <c r="Z288" s="337" t="s">
        <v>887</v>
      </c>
    </row>
    <row r="289" spans="1:26">
      <c r="A289" s="328">
        <v>198100</v>
      </c>
      <c r="B289" s="328">
        <v>2100</v>
      </c>
      <c r="C289" s="370">
        <v>320214</v>
      </c>
      <c r="D289" s="343" t="s">
        <v>798</v>
      </c>
      <c r="E289" s="335" t="str">
        <f t="shared" si="4"/>
        <v>2100.320214.10</v>
      </c>
      <c r="F289" s="328">
        <v>2100</v>
      </c>
      <c r="G289" s="345"/>
      <c r="H289" s="245" t="s">
        <v>1171</v>
      </c>
      <c r="I289" s="345" t="s">
        <v>799</v>
      </c>
      <c r="J289" s="337" t="s">
        <v>794</v>
      </c>
      <c r="K289" s="346" t="s">
        <v>873</v>
      </c>
      <c r="L289" s="345" t="s">
        <v>804</v>
      </c>
      <c r="M289" s="346" t="s">
        <v>874</v>
      </c>
      <c r="N289" s="345" t="s">
        <v>875</v>
      </c>
      <c r="O289" s="357">
        <v>729</v>
      </c>
      <c r="P289" s="245" t="s">
        <v>1171</v>
      </c>
      <c r="Q289" s="337" t="s">
        <v>768</v>
      </c>
      <c r="R289" s="337" t="s">
        <v>794</v>
      </c>
      <c r="S289" s="339" t="s">
        <v>958</v>
      </c>
      <c r="T289" s="340" t="str">
        <f>VLOOKUP(S289,'[2]Sub-County'!E:F,2,FALSE)</f>
        <v>Moore</v>
      </c>
      <c r="U289" s="328" t="s">
        <v>876</v>
      </c>
      <c r="V289" s="337" t="s">
        <v>886</v>
      </c>
      <c r="W289" s="337" t="s">
        <v>772</v>
      </c>
      <c r="X289" s="337" t="s">
        <v>772</v>
      </c>
      <c r="Y289" s="337" t="s">
        <v>772</v>
      </c>
      <c r="Z289" s="337" t="s">
        <v>887</v>
      </c>
    </row>
    <row r="290" spans="1:26">
      <c r="A290" s="328">
        <v>193000</v>
      </c>
      <c r="B290" s="328">
        <v>2100</v>
      </c>
      <c r="C290" s="342" t="s">
        <v>1172</v>
      </c>
      <c r="D290" s="343" t="s">
        <v>2030</v>
      </c>
      <c r="E290" s="347" t="str">
        <f t="shared" si="4"/>
        <v>2100.320215.97</v>
      </c>
      <c r="F290" s="328">
        <v>2100</v>
      </c>
      <c r="G290" s="345"/>
      <c r="H290" s="245" t="s">
        <v>53</v>
      </c>
      <c r="I290" s="345" t="s">
        <v>767</v>
      </c>
      <c r="J290" s="345" t="s">
        <v>794</v>
      </c>
      <c r="K290" s="346" t="s">
        <v>873</v>
      </c>
      <c r="L290" s="345" t="s">
        <v>804</v>
      </c>
      <c r="M290" s="346" t="s">
        <v>874</v>
      </c>
      <c r="N290" s="345" t="s">
        <v>875</v>
      </c>
      <c r="O290" s="357">
        <v>1</v>
      </c>
      <c r="P290" s="336" t="s">
        <v>1173</v>
      </c>
      <c r="Q290" s="337" t="s">
        <v>768</v>
      </c>
      <c r="R290" s="337" t="s">
        <v>794</v>
      </c>
      <c r="S290" s="371"/>
      <c r="T290" s="372"/>
      <c r="V290" s="337"/>
      <c r="W290" s="337" t="s">
        <v>772</v>
      </c>
      <c r="X290" s="337" t="s">
        <v>772</v>
      </c>
      <c r="Y290" s="337" t="s">
        <v>772</v>
      </c>
      <c r="Z290" s="337"/>
    </row>
    <row r="291" spans="1:26">
      <c r="A291" s="328">
        <v>182192</v>
      </c>
      <c r="B291" s="328">
        <v>2100</v>
      </c>
      <c r="C291" s="342" t="s">
        <v>1174</v>
      </c>
      <c r="D291" s="343" t="s">
        <v>798</v>
      </c>
      <c r="E291" s="347" t="str">
        <f t="shared" si="4"/>
        <v>2100.320220.10</v>
      </c>
      <c r="F291" s="328">
        <v>2100</v>
      </c>
      <c r="G291" s="345"/>
      <c r="H291" s="245" t="s">
        <v>1175</v>
      </c>
      <c r="I291" s="345" t="s">
        <v>799</v>
      </c>
      <c r="J291" s="345" t="s">
        <v>794</v>
      </c>
      <c r="K291" s="346" t="s">
        <v>873</v>
      </c>
      <c r="L291" s="345" t="s">
        <v>804</v>
      </c>
      <c r="M291" s="346" t="s">
        <v>874</v>
      </c>
      <c r="N291" s="345" t="s">
        <v>875</v>
      </c>
      <c r="O291" s="358"/>
      <c r="P291" s="336"/>
      <c r="Q291" s="337" t="s">
        <v>768</v>
      </c>
      <c r="R291" s="337" t="s">
        <v>794</v>
      </c>
      <c r="S291" s="339" t="s">
        <v>891</v>
      </c>
      <c r="T291" s="364" t="s">
        <v>2032</v>
      </c>
      <c r="U291" s="328" t="s">
        <v>876</v>
      </c>
      <c r="V291" s="337" t="s">
        <v>886</v>
      </c>
      <c r="W291" s="337" t="s">
        <v>772</v>
      </c>
      <c r="X291" s="337" t="s">
        <v>772</v>
      </c>
      <c r="Y291" s="337" t="s">
        <v>772</v>
      </c>
      <c r="Z291" s="337" t="s">
        <v>887</v>
      </c>
    </row>
    <row r="292" spans="1:26">
      <c r="A292" s="328">
        <v>182195</v>
      </c>
      <c r="B292" s="328">
        <v>2100</v>
      </c>
      <c r="C292" s="342" t="s">
        <v>2041</v>
      </c>
      <c r="D292" s="343" t="s">
        <v>806</v>
      </c>
      <c r="E292" s="347" t="str">
        <f t="shared" si="4"/>
        <v>2100.320223.15</v>
      </c>
      <c r="F292" s="328">
        <v>2100</v>
      </c>
      <c r="G292" s="345"/>
      <c r="H292" s="369" t="s">
        <v>2042</v>
      </c>
      <c r="I292" s="345" t="s">
        <v>808</v>
      </c>
      <c r="J292" s="345" t="s">
        <v>794</v>
      </c>
      <c r="K292" s="346" t="s">
        <v>873</v>
      </c>
      <c r="L292" s="345" t="s">
        <v>804</v>
      </c>
      <c r="M292" s="346" t="s">
        <v>874</v>
      </c>
      <c r="N292" s="345" t="s">
        <v>875</v>
      </c>
      <c r="O292" s="345"/>
      <c r="P292" s="336"/>
      <c r="Q292" s="337" t="s">
        <v>768</v>
      </c>
      <c r="R292" s="337" t="s">
        <v>794</v>
      </c>
      <c r="S292" s="339" t="s">
        <v>918</v>
      </c>
      <c r="T292" s="373" t="s">
        <v>2043</v>
      </c>
      <c r="U292" s="328" t="s">
        <v>876</v>
      </c>
      <c r="V292" s="337"/>
      <c r="W292" s="337"/>
      <c r="X292" s="337"/>
      <c r="Y292" s="337"/>
      <c r="Z292" s="337"/>
    </row>
    <row r="293" spans="1:26">
      <c r="A293" s="328">
        <v>182169</v>
      </c>
      <c r="B293" s="328">
        <v>2100</v>
      </c>
      <c r="C293" s="342" t="s">
        <v>2044</v>
      </c>
      <c r="D293" s="343" t="s">
        <v>806</v>
      </c>
      <c r="E293" s="347" t="str">
        <f t="shared" si="4"/>
        <v>2100.320224.15</v>
      </c>
      <c r="F293" s="328">
        <v>2100</v>
      </c>
      <c r="G293" s="345"/>
      <c r="H293" s="369" t="s">
        <v>2045</v>
      </c>
      <c r="I293" s="345" t="s">
        <v>808</v>
      </c>
      <c r="J293" s="345" t="s">
        <v>794</v>
      </c>
      <c r="K293" s="346" t="s">
        <v>873</v>
      </c>
      <c r="L293" s="345" t="s">
        <v>804</v>
      </c>
      <c r="M293" s="346" t="s">
        <v>874</v>
      </c>
      <c r="N293" s="345" t="s">
        <v>875</v>
      </c>
      <c r="O293" s="345"/>
      <c r="P293" s="336"/>
      <c r="Q293" s="337" t="s">
        <v>768</v>
      </c>
      <c r="R293" s="337" t="s">
        <v>794</v>
      </c>
      <c r="S293" s="339" t="s">
        <v>918</v>
      </c>
      <c r="T293" s="373" t="s">
        <v>2043</v>
      </c>
      <c r="U293" s="328" t="s">
        <v>876</v>
      </c>
      <c r="V293" s="337"/>
      <c r="W293" s="337"/>
      <c r="X293" s="337"/>
      <c r="Y293" s="337"/>
      <c r="Z293" s="337"/>
    </row>
    <row r="294" spans="1:26">
      <c r="A294" s="328">
        <v>185100</v>
      </c>
      <c r="B294" s="328">
        <v>2100</v>
      </c>
      <c r="C294" s="342" t="s">
        <v>2046</v>
      </c>
      <c r="D294" s="343" t="s">
        <v>798</v>
      </c>
      <c r="E294" s="347" t="str">
        <f t="shared" si="4"/>
        <v>2100.320229.10</v>
      </c>
      <c r="F294" s="328">
        <v>2100</v>
      </c>
      <c r="G294" s="345"/>
      <c r="H294" s="369" t="s">
        <v>1054</v>
      </c>
      <c r="I294" s="345" t="s">
        <v>799</v>
      </c>
      <c r="J294" s="345" t="s">
        <v>794</v>
      </c>
      <c r="K294" s="346" t="s">
        <v>873</v>
      </c>
      <c r="L294" s="345" t="s">
        <v>804</v>
      </c>
      <c r="M294" s="346" t="s">
        <v>874</v>
      </c>
      <c r="N294" s="345" t="s">
        <v>875</v>
      </c>
      <c r="O294" s="345"/>
      <c r="P294" s="336"/>
      <c r="Q294" s="337" t="s">
        <v>768</v>
      </c>
      <c r="R294" s="337" t="s">
        <v>794</v>
      </c>
      <c r="S294" s="339" t="s">
        <v>918</v>
      </c>
      <c r="T294" s="373" t="s">
        <v>2043</v>
      </c>
      <c r="U294" s="328" t="s">
        <v>876</v>
      </c>
      <c r="V294" s="337"/>
      <c r="W294" s="337"/>
      <c r="X294" s="337"/>
      <c r="Y294" s="337"/>
      <c r="Z294" s="337"/>
    </row>
    <row r="295" spans="1:26">
      <c r="A295" s="328">
        <v>185101</v>
      </c>
      <c r="B295" s="328">
        <v>2100</v>
      </c>
      <c r="C295" s="342" t="s">
        <v>2047</v>
      </c>
      <c r="D295" s="343" t="s">
        <v>806</v>
      </c>
      <c r="E295" s="347" t="str">
        <f t="shared" si="4"/>
        <v>2100.320230.15</v>
      </c>
      <c r="F295" s="328">
        <v>2100</v>
      </c>
      <c r="G295" s="345"/>
      <c r="H295" s="369" t="s">
        <v>1056</v>
      </c>
      <c r="I295" s="345" t="s">
        <v>808</v>
      </c>
      <c r="J295" s="345" t="s">
        <v>794</v>
      </c>
      <c r="K295" s="346" t="s">
        <v>873</v>
      </c>
      <c r="L295" s="345" t="s">
        <v>804</v>
      </c>
      <c r="M295" s="346" t="s">
        <v>874</v>
      </c>
      <c r="N295" s="345" t="s">
        <v>875</v>
      </c>
      <c r="O295" s="345"/>
      <c r="P295" s="336"/>
      <c r="Q295" s="337" t="s">
        <v>768</v>
      </c>
      <c r="R295" s="337" t="s">
        <v>794</v>
      </c>
      <c r="S295" s="339" t="s">
        <v>918</v>
      </c>
      <c r="T295" s="373" t="s">
        <v>2043</v>
      </c>
      <c r="U295" s="328" t="s">
        <v>876</v>
      </c>
      <c r="V295" s="337"/>
      <c r="W295" s="337"/>
      <c r="X295" s="337"/>
      <c r="Y295" s="337"/>
      <c r="Z295" s="337"/>
    </row>
    <row r="296" spans="1:26">
      <c r="A296" s="328">
        <v>182103</v>
      </c>
      <c r="B296" s="328">
        <v>2100</v>
      </c>
      <c r="C296" s="334" t="s">
        <v>2048</v>
      </c>
      <c r="D296" s="343" t="s">
        <v>806</v>
      </c>
      <c r="E296" s="347" t="str">
        <f t="shared" si="4"/>
        <v>2100.320231.15</v>
      </c>
      <c r="F296" s="328">
        <v>2100</v>
      </c>
      <c r="G296" s="345"/>
      <c r="H296" s="369" t="s">
        <v>2049</v>
      </c>
      <c r="I296" s="345" t="s">
        <v>808</v>
      </c>
      <c r="J296" s="345" t="s">
        <v>794</v>
      </c>
      <c r="K296" s="346" t="s">
        <v>873</v>
      </c>
      <c r="L296" s="345" t="s">
        <v>804</v>
      </c>
      <c r="M296" s="346" t="s">
        <v>874</v>
      </c>
      <c r="N296" s="345" t="s">
        <v>875</v>
      </c>
      <c r="O296" s="345"/>
      <c r="P296" s="336"/>
      <c r="Q296" s="337" t="s">
        <v>768</v>
      </c>
      <c r="R296" s="337" t="s">
        <v>794</v>
      </c>
      <c r="S296" s="339" t="s">
        <v>918</v>
      </c>
      <c r="T296" s="373" t="s">
        <v>2043</v>
      </c>
      <c r="U296" s="328" t="s">
        <v>876</v>
      </c>
      <c r="V296" s="337" t="s">
        <v>878</v>
      </c>
      <c r="W296" s="337"/>
      <c r="X296" s="337"/>
      <c r="Y296" s="337"/>
      <c r="Z296" s="337" t="s">
        <v>879</v>
      </c>
    </row>
    <row r="297" spans="1:26" ht="13.5" thickBot="1">
      <c r="A297" s="348">
        <v>182229</v>
      </c>
      <c r="B297" s="348">
        <v>2100</v>
      </c>
      <c r="C297" s="363" t="s">
        <v>2050</v>
      </c>
      <c r="D297" s="348" t="s">
        <v>798</v>
      </c>
      <c r="E297" s="350" t="str">
        <f t="shared" si="4"/>
        <v>2100.320232.10</v>
      </c>
      <c r="F297" s="348">
        <v>2100</v>
      </c>
      <c r="G297" s="353"/>
      <c r="H297" s="352" t="s">
        <v>2051</v>
      </c>
      <c r="I297" s="353" t="s">
        <v>799</v>
      </c>
      <c r="J297" s="353" t="s">
        <v>794</v>
      </c>
      <c r="K297" s="354" t="s">
        <v>873</v>
      </c>
      <c r="L297" s="353" t="s">
        <v>804</v>
      </c>
      <c r="M297" s="354" t="s">
        <v>874</v>
      </c>
      <c r="N297" s="353" t="s">
        <v>875</v>
      </c>
      <c r="O297" s="357"/>
      <c r="P297" s="336"/>
      <c r="Q297" s="337" t="s">
        <v>768</v>
      </c>
      <c r="R297" s="337" t="s">
        <v>794</v>
      </c>
      <c r="S297" s="339" t="s">
        <v>918</v>
      </c>
      <c r="T297" s="373" t="s">
        <v>2043</v>
      </c>
      <c r="U297" s="328" t="s">
        <v>876</v>
      </c>
      <c r="V297" s="337" t="s">
        <v>886</v>
      </c>
      <c r="W297" s="337" t="s">
        <v>772</v>
      </c>
      <c r="X297" s="337" t="s">
        <v>772</v>
      </c>
      <c r="Y297" s="337" t="s">
        <v>772</v>
      </c>
      <c r="Z297" s="337" t="s">
        <v>887</v>
      </c>
    </row>
    <row r="298" spans="1:26">
      <c r="E298" s="335"/>
      <c r="F298" s="328"/>
      <c r="H298" s="413" t="s">
        <v>1176</v>
      </c>
      <c r="I298" s="337"/>
      <c r="J298" s="337"/>
      <c r="L298" s="337"/>
      <c r="N298" s="337"/>
      <c r="O298" s="357"/>
      <c r="Q298" s="337"/>
      <c r="R298" s="337"/>
      <c r="S298" s="339"/>
      <c r="T298" s="340"/>
      <c r="V298" s="337"/>
      <c r="W298" s="337"/>
      <c r="X298" s="337"/>
      <c r="Y298" s="337"/>
      <c r="Z298" s="337"/>
    </row>
    <row r="299" spans="1:26">
      <c r="A299" s="328">
        <v>854100</v>
      </c>
      <c r="B299" s="328">
        <v>2105</v>
      </c>
      <c r="C299" s="334">
        <v>321000</v>
      </c>
      <c r="D299" s="328" t="s">
        <v>855</v>
      </c>
      <c r="E299" s="335" t="str">
        <f t="shared" si="4"/>
        <v>2105.321000.91</v>
      </c>
      <c r="F299" s="328">
        <v>2105</v>
      </c>
      <c r="G299" s="337"/>
      <c r="H299" s="336" t="s">
        <v>1177</v>
      </c>
      <c r="I299" s="337" t="s">
        <v>767</v>
      </c>
      <c r="J299" s="337" t="s">
        <v>794</v>
      </c>
      <c r="K299" s="338" t="s">
        <v>873</v>
      </c>
      <c r="L299" s="337" t="s">
        <v>804</v>
      </c>
      <c r="M299" s="338" t="s">
        <v>874</v>
      </c>
      <c r="N299" s="337" t="s">
        <v>1178</v>
      </c>
      <c r="O299" s="333" t="s">
        <v>772</v>
      </c>
      <c r="P299" s="332" t="s">
        <v>773</v>
      </c>
      <c r="Q299" s="337" t="s">
        <v>768</v>
      </c>
      <c r="R299" s="337" t="s">
        <v>770</v>
      </c>
      <c r="S299" s="339" t="s">
        <v>1179</v>
      </c>
      <c r="T299" s="340" t="str">
        <f>VLOOKUP(S299,'[2]Sub-County'!E:F,2,FALSE)</f>
        <v>Sevier</v>
      </c>
      <c r="U299" s="328" t="s">
        <v>876</v>
      </c>
      <c r="V299" s="337" t="s">
        <v>772</v>
      </c>
      <c r="W299" s="337" t="s">
        <v>772</v>
      </c>
      <c r="X299" s="337" t="s">
        <v>772</v>
      </c>
      <c r="Y299" s="337" t="s">
        <v>772</v>
      </c>
      <c r="Z299" s="337" t="s">
        <v>772</v>
      </c>
    </row>
    <row r="300" spans="1:26" ht="13.5" thickBot="1">
      <c r="A300" s="348">
        <v>220100</v>
      </c>
      <c r="B300" s="348">
        <v>2105</v>
      </c>
      <c r="C300" s="363">
        <v>321005</v>
      </c>
      <c r="D300" s="348" t="s">
        <v>798</v>
      </c>
      <c r="E300" s="350" t="str">
        <f t="shared" si="4"/>
        <v>2105.321005.10</v>
      </c>
      <c r="F300" s="348">
        <v>2105</v>
      </c>
      <c r="G300" s="353"/>
      <c r="H300" s="352" t="s">
        <v>54</v>
      </c>
      <c r="I300" s="353" t="s">
        <v>799</v>
      </c>
      <c r="J300" s="353" t="s">
        <v>794</v>
      </c>
      <c r="K300" s="354" t="s">
        <v>873</v>
      </c>
      <c r="L300" s="353" t="s">
        <v>804</v>
      </c>
      <c r="M300" s="354" t="s">
        <v>874</v>
      </c>
      <c r="N300" s="353" t="s">
        <v>1178</v>
      </c>
      <c r="O300" s="357">
        <v>424</v>
      </c>
      <c r="P300" s="332" t="s">
        <v>54</v>
      </c>
      <c r="Q300" s="337" t="s">
        <v>770</v>
      </c>
      <c r="R300" s="337" t="s">
        <v>794</v>
      </c>
      <c r="S300" s="339" t="s">
        <v>1179</v>
      </c>
      <c r="T300" s="340" t="str">
        <f>VLOOKUP(S300,'[2]Sub-County'!E:F,2,FALSE)</f>
        <v>Sevier</v>
      </c>
      <c r="U300" s="328" t="s">
        <v>876</v>
      </c>
      <c r="V300" s="337" t="s">
        <v>801</v>
      </c>
      <c r="W300" s="337" t="s">
        <v>772</v>
      </c>
      <c r="X300" s="337" t="s">
        <v>772</v>
      </c>
      <c r="Y300" s="337" t="s">
        <v>772</v>
      </c>
      <c r="Z300" s="337" t="s">
        <v>1180</v>
      </c>
    </row>
    <row r="301" spans="1:26">
      <c r="E301" s="335"/>
      <c r="F301" s="328"/>
      <c r="H301" s="413" t="s">
        <v>1181</v>
      </c>
      <c r="I301" s="337"/>
      <c r="J301" s="337"/>
      <c r="L301" s="337"/>
      <c r="N301" s="337"/>
      <c r="O301" s="357"/>
      <c r="Q301" s="337"/>
      <c r="R301" s="337"/>
      <c r="S301" s="339"/>
      <c r="T301" s="340"/>
      <c r="V301" s="337"/>
      <c r="W301" s="337"/>
      <c r="X301" s="337"/>
      <c r="Y301" s="337"/>
      <c r="Z301" s="337"/>
    </row>
    <row r="302" spans="1:26">
      <c r="A302" s="328">
        <v>755100</v>
      </c>
      <c r="B302" s="328">
        <v>2405</v>
      </c>
      <c r="C302" s="334">
        <v>330015</v>
      </c>
      <c r="D302" s="328">
        <v>91</v>
      </c>
      <c r="E302" s="335" t="str">
        <f t="shared" si="4"/>
        <v>2405.330015.91</v>
      </c>
      <c r="F302" s="328">
        <v>2405</v>
      </c>
      <c r="H302" s="336" t="s">
        <v>1182</v>
      </c>
      <c r="I302" s="337" t="s">
        <v>767</v>
      </c>
      <c r="J302" s="337" t="s">
        <v>804</v>
      </c>
      <c r="K302" s="338" t="s">
        <v>1183</v>
      </c>
      <c r="L302" s="337" t="s">
        <v>768</v>
      </c>
      <c r="M302" s="338" t="s">
        <v>1184</v>
      </c>
      <c r="N302" s="337" t="s">
        <v>1185</v>
      </c>
      <c r="O302" s="333" t="s">
        <v>772</v>
      </c>
      <c r="P302" s="332" t="s">
        <v>773</v>
      </c>
      <c r="Q302" s="337" t="s">
        <v>768</v>
      </c>
      <c r="R302" s="337" t="s">
        <v>772</v>
      </c>
      <c r="S302" s="339" t="s">
        <v>1196</v>
      </c>
      <c r="T302" s="364" t="s">
        <v>2052</v>
      </c>
      <c r="U302" s="328" t="s">
        <v>876</v>
      </c>
      <c r="V302" s="337" t="s">
        <v>772</v>
      </c>
      <c r="W302" s="337" t="s">
        <v>772</v>
      </c>
      <c r="X302" s="337" t="s">
        <v>772</v>
      </c>
      <c r="Y302" s="337" t="s">
        <v>772</v>
      </c>
      <c r="Z302" s="337" t="s">
        <v>772</v>
      </c>
    </row>
    <row r="303" spans="1:26">
      <c r="A303" s="328">
        <v>855100</v>
      </c>
      <c r="B303" s="328">
        <v>2410</v>
      </c>
      <c r="C303" s="334">
        <v>330010</v>
      </c>
      <c r="D303" s="328">
        <v>91</v>
      </c>
      <c r="E303" s="335" t="str">
        <f t="shared" si="4"/>
        <v>2410.330010.91</v>
      </c>
      <c r="F303" s="328">
        <v>2410</v>
      </c>
      <c r="H303" s="336" t="s">
        <v>1186</v>
      </c>
      <c r="I303" s="337" t="s">
        <v>767</v>
      </c>
      <c r="J303" s="337" t="s">
        <v>804</v>
      </c>
      <c r="K303" s="338" t="s">
        <v>1183</v>
      </c>
      <c r="L303" s="337" t="s">
        <v>768</v>
      </c>
      <c r="M303" s="338" t="s">
        <v>1184</v>
      </c>
      <c r="N303" s="337" t="s">
        <v>1185</v>
      </c>
      <c r="O303" s="333" t="s">
        <v>772</v>
      </c>
      <c r="P303" s="332" t="s">
        <v>773</v>
      </c>
      <c r="Q303" s="337" t="s">
        <v>768</v>
      </c>
      <c r="R303" s="337" t="s">
        <v>772</v>
      </c>
      <c r="S303" s="339" t="s">
        <v>1196</v>
      </c>
      <c r="T303" s="364" t="s">
        <v>2052</v>
      </c>
      <c r="U303" s="328" t="s">
        <v>876</v>
      </c>
      <c r="V303" s="337" t="s">
        <v>772</v>
      </c>
      <c r="W303" s="337" t="s">
        <v>772</v>
      </c>
      <c r="X303" s="337" t="s">
        <v>772</v>
      </c>
      <c r="Y303" s="337" t="s">
        <v>772</v>
      </c>
      <c r="Z303" s="337" t="s">
        <v>772</v>
      </c>
    </row>
    <row r="304" spans="1:26">
      <c r="A304" s="328">
        <v>241100</v>
      </c>
      <c r="B304" s="328">
        <v>2410</v>
      </c>
      <c r="C304" s="334">
        <v>330020</v>
      </c>
      <c r="D304" s="328" t="s">
        <v>806</v>
      </c>
      <c r="E304" s="335" t="str">
        <f t="shared" si="4"/>
        <v>2410.330020.15</v>
      </c>
      <c r="F304" s="328">
        <v>2410</v>
      </c>
      <c r="G304" s="337"/>
      <c r="H304" s="336" t="s">
        <v>224</v>
      </c>
      <c r="I304" s="337" t="s">
        <v>808</v>
      </c>
      <c r="J304" s="337" t="s">
        <v>804</v>
      </c>
      <c r="K304" s="338" t="s">
        <v>1183</v>
      </c>
      <c r="L304" s="337" t="s">
        <v>768</v>
      </c>
      <c r="M304" s="338" t="s">
        <v>1184</v>
      </c>
      <c r="N304" s="337" t="s">
        <v>1185</v>
      </c>
      <c r="O304" s="357">
        <v>428</v>
      </c>
      <c r="P304" s="332" t="s">
        <v>224</v>
      </c>
      <c r="Q304" s="337" t="s">
        <v>794</v>
      </c>
      <c r="R304" s="337" t="s">
        <v>794</v>
      </c>
      <c r="S304" s="339" t="s">
        <v>1187</v>
      </c>
      <c r="T304" s="340" t="str">
        <f>VLOOKUP(S304,'[2]Sub-County'!E:F,2,FALSE)</f>
        <v>Pinellas</v>
      </c>
      <c r="U304" s="328" t="s">
        <v>876</v>
      </c>
      <c r="V304" s="337" t="s">
        <v>1188</v>
      </c>
      <c r="W304" s="337" t="s">
        <v>772</v>
      </c>
      <c r="X304" s="337" t="s">
        <v>772</v>
      </c>
      <c r="Y304" s="337" t="s">
        <v>772</v>
      </c>
      <c r="Z304" s="337" t="s">
        <v>1189</v>
      </c>
    </row>
    <row r="305" spans="1:26">
      <c r="A305" s="328">
        <v>242100</v>
      </c>
      <c r="B305" s="328">
        <v>2410</v>
      </c>
      <c r="C305" s="334">
        <v>330025</v>
      </c>
      <c r="D305" s="328" t="s">
        <v>798</v>
      </c>
      <c r="E305" s="335" t="str">
        <f t="shared" si="4"/>
        <v>2410.330025.10</v>
      </c>
      <c r="F305" s="328">
        <v>2410</v>
      </c>
      <c r="G305" s="337"/>
      <c r="H305" s="336" t="s">
        <v>1190</v>
      </c>
      <c r="I305" s="337" t="s">
        <v>799</v>
      </c>
      <c r="J305" s="337" t="s">
        <v>804</v>
      </c>
      <c r="K305" s="338" t="s">
        <v>1183</v>
      </c>
      <c r="L305" s="337" t="s">
        <v>768</v>
      </c>
      <c r="M305" s="338" t="s">
        <v>1184</v>
      </c>
      <c r="N305" s="337" t="s">
        <v>1185</v>
      </c>
      <c r="O305" s="357">
        <v>223</v>
      </c>
      <c r="P305" s="332" t="s">
        <v>55</v>
      </c>
      <c r="Q305" s="337" t="s">
        <v>770</v>
      </c>
      <c r="R305" s="337" t="s">
        <v>804</v>
      </c>
      <c r="S305" s="339" t="s">
        <v>1191</v>
      </c>
      <c r="T305" s="340" t="str">
        <f>VLOOKUP(S305,'[2]Sub-County'!E:F,2,FALSE)</f>
        <v>Highlands</v>
      </c>
      <c r="U305" s="328" t="s">
        <v>876</v>
      </c>
      <c r="V305" s="337" t="s">
        <v>1192</v>
      </c>
      <c r="W305" s="337" t="s">
        <v>772</v>
      </c>
      <c r="X305" s="337" t="s">
        <v>772</v>
      </c>
      <c r="Y305" s="337" t="s">
        <v>772</v>
      </c>
      <c r="Z305" s="337" t="s">
        <v>1193</v>
      </c>
    </row>
    <row r="306" spans="1:26">
      <c r="A306" s="328">
        <v>242101</v>
      </c>
      <c r="B306" s="328">
        <v>2410</v>
      </c>
      <c r="C306" s="334">
        <v>330030</v>
      </c>
      <c r="D306" s="328" t="s">
        <v>806</v>
      </c>
      <c r="E306" s="335" t="str">
        <f t="shared" si="4"/>
        <v>2410.330030.15</v>
      </c>
      <c r="F306" s="328">
        <v>2410</v>
      </c>
      <c r="G306" s="337"/>
      <c r="H306" s="336" t="s">
        <v>1194</v>
      </c>
      <c r="I306" s="337" t="s">
        <v>808</v>
      </c>
      <c r="J306" s="337" t="s">
        <v>804</v>
      </c>
      <c r="K306" s="338" t="s">
        <v>1183</v>
      </c>
      <c r="L306" s="337" t="s">
        <v>768</v>
      </c>
      <c r="M306" s="338" t="s">
        <v>1184</v>
      </c>
      <c r="N306" s="337" t="s">
        <v>1185</v>
      </c>
      <c r="O306" s="357">
        <v>223</v>
      </c>
      <c r="P306" s="332" t="s">
        <v>55</v>
      </c>
      <c r="Q306" s="337" t="s">
        <v>794</v>
      </c>
      <c r="R306" s="337" t="s">
        <v>804</v>
      </c>
      <c r="S306" s="339" t="s">
        <v>1191</v>
      </c>
      <c r="T306" s="340" t="str">
        <f>VLOOKUP(S306,'[2]Sub-County'!E:F,2,FALSE)</f>
        <v>Highlands</v>
      </c>
      <c r="U306" s="328" t="s">
        <v>876</v>
      </c>
      <c r="V306" s="337" t="s">
        <v>1188</v>
      </c>
      <c r="W306" s="337" t="s">
        <v>772</v>
      </c>
      <c r="X306" s="337" t="s">
        <v>772</v>
      </c>
      <c r="Y306" s="337" t="s">
        <v>772</v>
      </c>
      <c r="Z306" s="337" t="s">
        <v>1189</v>
      </c>
    </row>
    <row r="307" spans="1:26">
      <c r="A307" s="328">
        <v>242102</v>
      </c>
      <c r="B307" s="328">
        <v>2410</v>
      </c>
      <c r="C307" s="334">
        <v>330035</v>
      </c>
      <c r="D307" s="328" t="s">
        <v>811</v>
      </c>
      <c r="E307" s="335" t="str">
        <f t="shared" si="4"/>
        <v>2410.330035.00</v>
      </c>
      <c r="F307" s="328">
        <v>2410</v>
      </c>
      <c r="G307" s="337"/>
      <c r="H307" s="336" t="s">
        <v>1195</v>
      </c>
      <c r="I307" s="337" t="s">
        <v>702</v>
      </c>
      <c r="J307" s="337" t="s">
        <v>804</v>
      </c>
      <c r="K307" s="338" t="s">
        <v>1183</v>
      </c>
      <c r="L307" s="337" t="s">
        <v>768</v>
      </c>
      <c r="M307" s="338" t="s">
        <v>1184</v>
      </c>
      <c r="N307" s="337" t="s">
        <v>1185</v>
      </c>
      <c r="O307" s="357">
        <v>223</v>
      </c>
      <c r="P307" s="332" t="s">
        <v>55</v>
      </c>
      <c r="Q307" s="337" t="s">
        <v>804</v>
      </c>
      <c r="R307" s="337" t="s">
        <v>804</v>
      </c>
      <c r="S307" s="339" t="s">
        <v>1191</v>
      </c>
      <c r="T307" s="340" t="str">
        <f>VLOOKUP(S307,'[2]Sub-County'!E:F,2,FALSE)</f>
        <v>Highlands</v>
      </c>
      <c r="U307" s="328" t="s">
        <v>876</v>
      </c>
      <c r="V307" s="337" t="s">
        <v>772</v>
      </c>
      <c r="W307" s="337" t="s">
        <v>772</v>
      </c>
      <c r="X307" s="337" t="s">
        <v>772</v>
      </c>
      <c r="Y307" s="337" t="s">
        <v>772</v>
      </c>
      <c r="Z307" s="337" t="s">
        <v>772</v>
      </c>
    </row>
    <row r="308" spans="1:26">
      <c r="A308" s="328">
        <v>246100</v>
      </c>
      <c r="B308" s="328">
        <v>2410</v>
      </c>
      <c r="C308" s="334">
        <v>330040</v>
      </c>
      <c r="D308" s="328" t="s">
        <v>806</v>
      </c>
      <c r="E308" s="335" t="str">
        <f t="shared" si="4"/>
        <v>2410.330040.15</v>
      </c>
      <c r="F308" s="328">
        <v>2410</v>
      </c>
      <c r="G308" s="337"/>
      <c r="H308" s="336" t="s">
        <v>56</v>
      </c>
      <c r="I308" s="337" t="s">
        <v>808</v>
      </c>
      <c r="J308" s="337" t="s">
        <v>804</v>
      </c>
      <c r="K308" s="338" t="s">
        <v>1183</v>
      </c>
      <c r="L308" s="337" t="s">
        <v>768</v>
      </c>
      <c r="M308" s="338" t="s">
        <v>1184</v>
      </c>
      <c r="N308" s="337" t="s">
        <v>1185</v>
      </c>
      <c r="O308" s="357">
        <v>450</v>
      </c>
      <c r="P308" s="332" t="s">
        <v>56</v>
      </c>
      <c r="Q308" s="337" t="s">
        <v>794</v>
      </c>
      <c r="R308" s="337" t="s">
        <v>794</v>
      </c>
      <c r="S308" s="339" t="s">
        <v>1196</v>
      </c>
      <c r="T308" s="340" t="str">
        <f>VLOOKUP(S308,'[2]Sub-County'!E:F,2,FALSE)</f>
        <v>Seminole</v>
      </c>
      <c r="U308" s="328" t="s">
        <v>876</v>
      </c>
      <c r="V308" s="337" t="s">
        <v>1188</v>
      </c>
      <c r="W308" s="337" t="s">
        <v>772</v>
      </c>
      <c r="X308" s="337" t="s">
        <v>772</v>
      </c>
      <c r="Y308" s="337" t="s">
        <v>772</v>
      </c>
      <c r="Z308" s="337" t="s">
        <v>1189</v>
      </c>
    </row>
    <row r="309" spans="1:26">
      <c r="A309" s="328">
        <v>248100</v>
      </c>
      <c r="B309" s="328">
        <v>2410</v>
      </c>
      <c r="C309" s="334">
        <v>330045</v>
      </c>
      <c r="D309" s="328" t="s">
        <v>798</v>
      </c>
      <c r="E309" s="335" t="str">
        <f t="shared" si="4"/>
        <v>2410.330045.10</v>
      </c>
      <c r="F309" s="328">
        <v>2410</v>
      </c>
      <c r="G309" s="337"/>
      <c r="H309" s="336" t="s">
        <v>1197</v>
      </c>
      <c r="I309" s="337" t="s">
        <v>799</v>
      </c>
      <c r="J309" s="337" t="s">
        <v>804</v>
      </c>
      <c r="K309" s="338" t="s">
        <v>1183</v>
      </c>
      <c r="L309" s="337" t="s">
        <v>768</v>
      </c>
      <c r="M309" s="338" t="s">
        <v>1184</v>
      </c>
      <c r="N309" s="337" t="s">
        <v>1185</v>
      </c>
      <c r="O309" s="357">
        <v>95</v>
      </c>
      <c r="P309" s="332" t="s">
        <v>57</v>
      </c>
      <c r="Q309" s="337" t="s">
        <v>770</v>
      </c>
      <c r="R309" s="337" t="s">
        <v>794</v>
      </c>
      <c r="S309" s="339" t="s">
        <v>1198</v>
      </c>
      <c r="T309" s="340" t="str">
        <f>VLOOKUP(S309,'[2]Sub-County'!E:F,2,FALSE)</f>
        <v>Polk</v>
      </c>
      <c r="U309" s="328" t="s">
        <v>876</v>
      </c>
      <c r="V309" s="337" t="s">
        <v>1192</v>
      </c>
      <c r="W309" s="337" t="s">
        <v>772</v>
      </c>
      <c r="X309" s="337" t="s">
        <v>772</v>
      </c>
      <c r="Y309" s="337" t="s">
        <v>772</v>
      </c>
      <c r="Z309" s="337" t="s">
        <v>1193</v>
      </c>
    </row>
    <row r="310" spans="1:26">
      <c r="A310" s="328">
        <v>248101</v>
      </c>
      <c r="B310" s="328">
        <v>2410</v>
      </c>
      <c r="C310" s="334">
        <v>330050</v>
      </c>
      <c r="D310" s="328" t="s">
        <v>806</v>
      </c>
      <c r="E310" s="335" t="str">
        <f t="shared" si="4"/>
        <v>2410.330050.15</v>
      </c>
      <c r="F310" s="328">
        <v>2410</v>
      </c>
      <c r="G310" s="337"/>
      <c r="H310" s="336" t="s">
        <v>1199</v>
      </c>
      <c r="I310" s="337" t="s">
        <v>808</v>
      </c>
      <c r="J310" s="337" t="s">
        <v>804</v>
      </c>
      <c r="K310" s="338" t="s">
        <v>1183</v>
      </c>
      <c r="L310" s="337" t="s">
        <v>768</v>
      </c>
      <c r="M310" s="338" t="s">
        <v>1184</v>
      </c>
      <c r="N310" s="337" t="s">
        <v>1185</v>
      </c>
      <c r="O310" s="357">
        <v>95</v>
      </c>
      <c r="P310" s="332" t="s">
        <v>57</v>
      </c>
      <c r="Q310" s="337" t="s">
        <v>794</v>
      </c>
      <c r="R310" s="337" t="s">
        <v>794</v>
      </c>
      <c r="S310" s="339" t="s">
        <v>1198</v>
      </c>
      <c r="T310" s="340" t="str">
        <f>VLOOKUP(S310,'[2]Sub-County'!E:F,2,FALSE)</f>
        <v>Polk</v>
      </c>
      <c r="U310" s="328" t="s">
        <v>876</v>
      </c>
      <c r="V310" s="337" t="s">
        <v>1188</v>
      </c>
      <c r="W310" s="337" t="s">
        <v>772</v>
      </c>
      <c r="X310" s="337" t="s">
        <v>772</v>
      </c>
      <c r="Y310" s="337" t="s">
        <v>772</v>
      </c>
      <c r="Z310" s="337" t="s">
        <v>1189</v>
      </c>
    </row>
    <row r="311" spans="1:26">
      <c r="A311" s="328">
        <v>248102</v>
      </c>
      <c r="B311" s="328">
        <v>2410</v>
      </c>
      <c r="C311" s="334">
        <v>330055</v>
      </c>
      <c r="D311" s="328" t="s">
        <v>811</v>
      </c>
      <c r="E311" s="335" t="str">
        <f t="shared" si="4"/>
        <v>2410.330055.00</v>
      </c>
      <c r="F311" s="328">
        <v>2410</v>
      </c>
      <c r="G311" s="337"/>
      <c r="H311" s="336" t="s">
        <v>1200</v>
      </c>
      <c r="I311" s="337" t="s">
        <v>702</v>
      </c>
      <c r="J311" s="337" t="s">
        <v>804</v>
      </c>
      <c r="K311" s="338" t="s">
        <v>1183</v>
      </c>
      <c r="L311" s="337" t="s">
        <v>768</v>
      </c>
      <c r="M311" s="338" t="s">
        <v>1184</v>
      </c>
      <c r="N311" s="337" t="s">
        <v>1185</v>
      </c>
      <c r="O311" s="357">
        <v>95</v>
      </c>
      <c r="P311" s="332" t="s">
        <v>57</v>
      </c>
      <c r="Q311" s="337" t="s">
        <v>804</v>
      </c>
      <c r="R311" s="337" t="s">
        <v>794</v>
      </c>
      <c r="S311" s="339" t="s">
        <v>1198</v>
      </c>
      <c r="T311" s="340" t="str">
        <f>VLOOKUP(S311,'[2]Sub-County'!E:F,2,FALSE)</f>
        <v>Polk</v>
      </c>
      <c r="U311" s="328" t="s">
        <v>876</v>
      </c>
      <c r="V311" s="337" t="s">
        <v>772</v>
      </c>
      <c r="W311" s="337" t="s">
        <v>772</v>
      </c>
      <c r="X311" s="337" t="s">
        <v>772</v>
      </c>
      <c r="Y311" s="337" t="s">
        <v>772</v>
      </c>
      <c r="Z311" s="337" t="s">
        <v>772</v>
      </c>
    </row>
    <row r="312" spans="1:26">
      <c r="A312" s="328">
        <v>249100</v>
      </c>
      <c r="B312" s="328">
        <v>2410</v>
      </c>
      <c r="C312" s="334">
        <v>330060</v>
      </c>
      <c r="D312" s="328" t="s">
        <v>806</v>
      </c>
      <c r="E312" s="335" t="str">
        <f t="shared" si="4"/>
        <v>2410.330060.15</v>
      </c>
      <c r="F312" s="328">
        <v>2410</v>
      </c>
      <c r="G312" s="337"/>
      <c r="H312" s="336" t="s">
        <v>1201</v>
      </c>
      <c r="I312" s="337" t="s">
        <v>808</v>
      </c>
      <c r="J312" s="337" t="s">
        <v>804</v>
      </c>
      <c r="K312" s="338" t="s">
        <v>1183</v>
      </c>
      <c r="L312" s="337" t="s">
        <v>768</v>
      </c>
      <c r="M312" s="338" t="s">
        <v>1184</v>
      </c>
      <c r="N312" s="337" t="s">
        <v>1185</v>
      </c>
      <c r="O312" s="357">
        <v>449</v>
      </c>
      <c r="P312" s="332" t="s">
        <v>58</v>
      </c>
      <c r="Q312" s="337" t="s">
        <v>794</v>
      </c>
      <c r="R312" s="337" t="s">
        <v>794</v>
      </c>
      <c r="S312" s="339" t="s">
        <v>979</v>
      </c>
      <c r="T312" s="340" t="str">
        <f>VLOOKUP(S312,'[2]Sub-County'!E:F,2,FALSE)</f>
        <v>Lee</v>
      </c>
      <c r="U312" s="328" t="s">
        <v>876</v>
      </c>
      <c r="V312" s="337" t="s">
        <v>1188</v>
      </c>
      <c r="W312" s="337" t="s">
        <v>772</v>
      </c>
      <c r="X312" s="337" t="s">
        <v>772</v>
      </c>
      <c r="Y312" s="337" t="s">
        <v>772</v>
      </c>
      <c r="Z312" s="337" t="s">
        <v>1189</v>
      </c>
    </row>
    <row r="313" spans="1:26">
      <c r="A313" s="328">
        <v>249101</v>
      </c>
      <c r="B313" s="328">
        <v>2410</v>
      </c>
      <c r="C313" s="334">
        <v>330065</v>
      </c>
      <c r="D313" s="328" t="s">
        <v>806</v>
      </c>
      <c r="E313" s="335" t="str">
        <f t="shared" si="4"/>
        <v>2410.330065.15</v>
      </c>
      <c r="F313" s="328">
        <v>2410</v>
      </c>
      <c r="G313" s="337"/>
      <c r="H313" s="336" t="s">
        <v>1202</v>
      </c>
      <c r="I313" s="337" t="s">
        <v>808</v>
      </c>
      <c r="J313" s="337" t="s">
        <v>804</v>
      </c>
      <c r="K313" s="338" t="s">
        <v>1183</v>
      </c>
      <c r="L313" s="337" t="s">
        <v>768</v>
      </c>
      <c r="M313" s="338" t="s">
        <v>1184</v>
      </c>
      <c r="N313" s="337" t="s">
        <v>1185</v>
      </c>
      <c r="O313" s="357">
        <v>89</v>
      </c>
      <c r="P313" s="332" t="s">
        <v>1202</v>
      </c>
      <c r="Q313" s="337" t="s">
        <v>794</v>
      </c>
      <c r="R313" s="337" t="s">
        <v>794</v>
      </c>
      <c r="S313" s="339" t="s">
        <v>979</v>
      </c>
      <c r="T313" s="340" t="str">
        <f>VLOOKUP(S313,'[2]Sub-County'!E:F,2,FALSE)</f>
        <v>Lee</v>
      </c>
      <c r="U313" s="328" t="s">
        <v>876</v>
      </c>
      <c r="V313" s="337" t="s">
        <v>1188</v>
      </c>
      <c r="W313" s="337" t="s">
        <v>772</v>
      </c>
      <c r="X313" s="337" t="s">
        <v>772</v>
      </c>
      <c r="Y313" s="337" t="s">
        <v>772</v>
      </c>
      <c r="Z313" s="337" t="s">
        <v>1189</v>
      </c>
    </row>
    <row r="314" spans="1:26">
      <c r="A314" s="328">
        <v>250100</v>
      </c>
      <c r="B314" s="328">
        <v>2410</v>
      </c>
      <c r="C314" s="334">
        <v>330070</v>
      </c>
      <c r="D314" s="328" t="s">
        <v>806</v>
      </c>
      <c r="E314" s="335" t="str">
        <f t="shared" si="4"/>
        <v>2410.330070.15</v>
      </c>
      <c r="F314" s="328">
        <v>2410</v>
      </c>
      <c r="G314" s="337"/>
      <c r="H314" s="336" t="s">
        <v>59</v>
      </c>
      <c r="I314" s="337" t="s">
        <v>808</v>
      </c>
      <c r="J314" s="337" t="s">
        <v>804</v>
      </c>
      <c r="K314" s="338" t="s">
        <v>1183</v>
      </c>
      <c r="L314" s="337" t="s">
        <v>768</v>
      </c>
      <c r="M314" s="338" t="s">
        <v>1184</v>
      </c>
      <c r="N314" s="337" t="s">
        <v>1185</v>
      </c>
      <c r="O314" s="357">
        <v>261</v>
      </c>
      <c r="P314" s="332" t="s">
        <v>59</v>
      </c>
      <c r="Q314" s="337" t="s">
        <v>794</v>
      </c>
      <c r="R314" s="337" t="s">
        <v>770</v>
      </c>
      <c r="S314" s="339" t="s">
        <v>1187</v>
      </c>
      <c r="T314" s="340" t="str">
        <f>VLOOKUP(S314,'[2]Sub-County'!E:F,2,FALSE)</f>
        <v>Pinellas</v>
      </c>
      <c r="U314" s="328" t="s">
        <v>876</v>
      </c>
      <c r="V314" s="337" t="s">
        <v>1188</v>
      </c>
      <c r="W314" s="337" t="s">
        <v>772</v>
      </c>
      <c r="X314" s="337" t="s">
        <v>772</v>
      </c>
      <c r="Y314" s="337" t="s">
        <v>772</v>
      </c>
      <c r="Z314" s="337" t="s">
        <v>1189</v>
      </c>
    </row>
    <row r="315" spans="1:26">
      <c r="A315" s="328">
        <v>251100</v>
      </c>
      <c r="B315" s="328">
        <v>2410</v>
      </c>
      <c r="C315" s="334">
        <v>330075</v>
      </c>
      <c r="D315" s="328" t="s">
        <v>798</v>
      </c>
      <c r="E315" s="335" t="str">
        <f t="shared" si="4"/>
        <v>2410.330075.10</v>
      </c>
      <c r="F315" s="328">
        <v>2410</v>
      </c>
      <c r="G315" s="337"/>
      <c r="H315" s="336" t="s">
        <v>1203</v>
      </c>
      <c r="I315" s="337" t="s">
        <v>799</v>
      </c>
      <c r="J315" s="337" t="s">
        <v>804</v>
      </c>
      <c r="K315" s="338" t="s">
        <v>1183</v>
      </c>
      <c r="L315" s="337" t="s">
        <v>768</v>
      </c>
      <c r="M315" s="338" t="s">
        <v>1184</v>
      </c>
      <c r="N315" s="337" t="s">
        <v>1185</v>
      </c>
      <c r="O315" s="357">
        <v>127</v>
      </c>
      <c r="P315" s="332" t="s">
        <v>1203</v>
      </c>
      <c r="Q315" s="337" t="s">
        <v>770</v>
      </c>
      <c r="R315" s="337" t="s">
        <v>770</v>
      </c>
      <c r="S315" s="339" t="s">
        <v>814</v>
      </c>
      <c r="T315" s="340" t="str">
        <f>VLOOKUP(S315,'[2]Sub-County'!E:F,2,FALSE)</f>
        <v>Lake</v>
      </c>
      <c r="U315" s="328" t="s">
        <v>876</v>
      </c>
      <c r="V315" s="337" t="s">
        <v>1192</v>
      </c>
      <c r="W315" s="337" t="s">
        <v>772</v>
      </c>
      <c r="X315" s="337" t="s">
        <v>772</v>
      </c>
      <c r="Y315" s="337" t="s">
        <v>772</v>
      </c>
      <c r="Z315" s="337" t="s">
        <v>1193</v>
      </c>
    </row>
    <row r="316" spans="1:26">
      <c r="A316" s="328">
        <v>251101</v>
      </c>
      <c r="B316" s="328">
        <v>2410</v>
      </c>
      <c r="C316" s="334">
        <v>330080</v>
      </c>
      <c r="D316" s="328" t="s">
        <v>798</v>
      </c>
      <c r="E316" s="335" t="str">
        <f t="shared" si="4"/>
        <v>2410.330080.10</v>
      </c>
      <c r="F316" s="328">
        <v>2410</v>
      </c>
      <c r="G316" s="337"/>
      <c r="H316" s="336" t="s">
        <v>1204</v>
      </c>
      <c r="I316" s="337" t="s">
        <v>799</v>
      </c>
      <c r="J316" s="337" t="s">
        <v>804</v>
      </c>
      <c r="K316" s="338" t="s">
        <v>1183</v>
      </c>
      <c r="L316" s="337" t="s">
        <v>768</v>
      </c>
      <c r="M316" s="338" t="s">
        <v>1184</v>
      </c>
      <c r="N316" s="337" t="s">
        <v>1185</v>
      </c>
      <c r="O316" s="357">
        <v>226</v>
      </c>
      <c r="P316" s="332" t="s">
        <v>1204</v>
      </c>
      <c r="Q316" s="337" t="s">
        <v>770</v>
      </c>
      <c r="R316" s="337" t="s">
        <v>770</v>
      </c>
      <c r="S316" s="339" t="s">
        <v>814</v>
      </c>
      <c r="T316" s="340" t="str">
        <f>VLOOKUP(S316,'[2]Sub-County'!E:F,2,FALSE)</f>
        <v>Lake</v>
      </c>
      <c r="U316" s="328" t="s">
        <v>876</v>
      </c>
      <c r="V316" s="337" t="s">
        <v>1192</v>
      </c>
      <c r="W316" s="337" t="s">
        <v>772</v>
      </c>
      <c r="X316" s="337" t="s">
        <v>772</v>
      </c>
      <c r="Y316" s="337" t="s">
        <v>772</v>
      </c>
      <c r="Z316" s="337" t="s">
        <v>1193</v>
      </c>
    </row>
    <row r="317" spans="1:26">
      <c r="A317" s="328">
        <v>251102</v>
      </c>
      <c r="B317" s="328">
        <v>2410</v>
      </c>
      <c r="C317" s="334">
        <v>330085</v>
      </c>
      <c r="D317" s="328" t="s">
        <v>798</v>
      </c>
      <c r="E317" s="335" t="str">
        <f t="shared" si="4"/>
        <v>2410.330085.10</v>
      </c>
      <c r="F317" s="328">
        <v>2410</v>
      </c>
      <c r="G317" s="337"/>
      <c r="H317" s="336" t="s">
        <v>1205</v>
      </c>
      <c r="I317" s="337" t="s">
        <v>799</v>
      </c>
      <c r="J317" s="337" t="s">
        <v>804</v>
      </c>
      <c r="K317" s="338" t="s">
        <v>1183</v>
      </c>
      <c r="L317" s="337" t="s">
        <v>768</v>
      </c>
      <c r="M317" s="338" t="s">
        <v>1184</v>
      </c>
      <c r="N317" s="337" t="s">
        <v>1185</v>
      </c>
      <c r="O317" s="357">
        <v>248</v>
      </c>
      <c r="P317" s="332" t="s">
        <v>1206</v>
      </c>
      <c r="Q317" s="337" t="s">
        <v>770</v>
      </c>
      <c r="R317" s="337" t="s">
        <v>770</v>
      </c>
      <c r="S317" s="339" t="s">
        <v>814</v>
      </c>
      <c r="T317" s="340" t="str">
        <f>VLOOKUP(S317,'[2]Sub-County'!E:F,2,FALSE)</f>
        <v>Lake</v>
      </c>
      <c r="U317" s="328" t="s">
        <v>876</v>
      </c>
      <c r="V317" s="337" t="s">
        <v>1192</v>
      </c>
      <c r="W317" s="337" t="s">
        <v>772</v>
      </c>
      <c r="X317" s="337" t="s">
        <v>772</v>
      </c>
      <c r="Y317" s="337" t="s">
        <v>772</v>
      </c>
      <c r="Z317" s="337" t="s">
        <v>1193</v>
      </c>
    </row>
    <row r="318" spans="1:26">
      <c r="A318" s="328">
        <v>251103</v>
      </c>
      <c r="B318" s="328">
        <v>2410</v>
      </c>
      <c r="C318" s="334">
        <v>330090</v>
      </c>
      <c r="D318" s="328" t="s">
        <v>806</v>
      </c>
      <c r="E318" s="335" t="str">
        <f t="shared" si="4"/>
        <v>2410.330090.15</v>
      </c>
      <c r="F318" s="328">
        <v>2410</v>
      </c>
      <c r="G318" s="337"/>
      <c r="H318" s="336" t="s">
        <v>1207</v>
      </c>
      <c r="I318" s="337" t="s">
        <v>808</v>
      </c>
      <c r="J318" s="337" t="s">
        <v>804</v>
      </c>
      <c r="K318" s="338" t="s">
        <v>1183</v>
      </c>
      <c r="L318" s="337" t="s">
        <v>768</v>
      </c>
      <c r="M318" s="338" t="s">
        <v>1184</v>
      </c>
      <c r="N318" s="337" t="s">
        <v>1185</v>
      </c>
      <c r="O318" s="357">
        <v>248</v>
      </c>
      <c r="P318" s="332" t="s">
        <v>1206</v>
      </c>
      <c r="Q318" s="337" t="s">
        <v>794</v>
      </c>
      <c r="R318" s="337" t="s">
        <v>770</v>
      </c>
      <c r="S318" s="339" t="s">
        <v>814</v>
      </c>
      <c r="T318" s="340" t="str">
        <f>VLOOKUP(S318,'[2]Sub-County'!E:F,2,FALSE)</f>
        <v>Lake</v>
      </c>
      <c r="U318" s="328" t="s">
        <v>876</v>
      </c>
      <c r="V318" s="337" t="s">
        <v>1188</v>
      </c>
      <c r="W318" s="337" t="s">
        <v>772</v>
      </c>
      <c r="X318" s="337" t="s">
        <v>772</v>
      </c>
      <c r="Y318" s="337" t="s">
        <v>772</v>
      </c>
      <c r="Z318" s="337" t="s">
        <v>1189</v>
      </c>
    </row>
    <row r="319" spans="1:26">
      <c r="A319" s="328">
        <v>251104</v>
      </c>
      <c r="B319" s="328">
        <v>2410</v>
      </c>
      <c r="C319" s="334">
        <v>330095</v>
      </c>
      <c r="D319" s="328" t="s">
        <v>806</v>
      </c>
      <c r="E319" s="335" t="str">
        <f t="shared" si="4"/>
        <v>2410.330095.15</v>
      </c>
      <c r="F319" s="328">
        <v>2410</v>
      </c>
      <c r="G319" s="337"/>
      <c r="H319" s="336" t="s">
        <v>1208</v>
      </c>
      <c r="I319" s="337" t="s">
        <v>808</v>
      </c>
      <c r="J319" s="337" t="s">
        <v>804</v>
      </c>
      <c r="K319" s="338" t="s">
        <v>1183</v>
      </c>
      <c r="L319" s="337" t="s">
        <v>768</v>
      </c>
      <c r="M319" s="338" t="s">
        <v>1184</v>
      </c>
      <c r="N319" s="337" t="s">
        <v>1185</v>
      </c>
      <c r="O319" s="357">
        <v>248</v>
      </c>
      <c r="P319" s="332" t="s">
        <v>1206</v>
      </c>
      <c r="Q319" s="337" t="s">
        <v>1209</v>
      </c>
      <c r="R319" s="337" t="s">
        <v>770</v>
      </c>
      <c r="S319" s="339" t="s">
        <v>814</v>
      </c>
      <c r="T319" s="340" t="str">
        <f>VLOOKUP(S319,'[2]Sub-County'!E:F,2,FALSE)</f>
        <v>Lake</v>
      </c>
      <c r="U319" s="328" t="s">
        <v>876</v>
      </c>
      <c r="V319" s="337" t="s">
        <v>1188</v>
      </c>
      <c r="W319" s="337" t="s">
        <v>772</v>
      </c>
      <c r="X319" s="337" t="s">
        <v>772</v>
      </c>
      <c r="Y319" s="337" t="s">
        <v>772</v>
      </c>
      <c r="Z319" s="337" t="s">
        <v>1189</v>
      </c>
    </row>
    <row r="320" spans="1:26">
      <c r="A320" s="328">
        <v>251105</v>
      </c>
      <c r="B320" s="328">
        <v>2410</v>
      </c>
      <c r="C320" s="334">
        <v>330100</v>
      </c>
      <c r="D320" s="328" t="s">
        <v>811</v>
      </c>
      <c r="E320" s="335" t="str">
        <f t="shared" si="4"/>
        <v>2410.330100.00</v>
      </c>
      <c r="F320" s="328">
        <v>2410</v>
      </c>
      <c r="G320" s="337"/>
      <c r="H320" s="336" t="s">
        <v>1210</v>
      </c>
      <c r="I320" s="337" t="s">
        <v>702</v>
      </c>
      <c r="J320" s="337" t="s">
        <v>804</v>
      </c>
      <c r="K320" s="338" t="s">
        <v>1183</v>
      </c>
      <c r="L320" s="337" t="s">
        <v>768</v>
      </c>
      <c r="M320" s="338" t="s">
        <v>1184</v>
      </c>
      <c r="N320" s="337" t="s">
        <v>1185</v>
      </c>
      <c r="O320" s="357">
        <v>248</v>
      </c>
      <c r="P320" s="332" t="s">
        <v>1206</v>
      </c>
      <c r="Q320" s="337" t="s">
        <v>804</v>
      </c>
      <c r="R320" s="337" t="s">
        <v>770</v>
      </c>
      <c r="S320" s="339" t="s">
        <v>814</v>
      </c>
      <c r="T320" s="340" t="str">
        <f>VLOOKUP(S320,'[2]Sub-County'!E:F,2,FALSE)</f>
        <v>Lake</v>
      </c>
      <c r="U320" s="328" t="s">
        <v>876</v>
      </c>
      <c r="V320" s="337" t="s">
        <v>772</v>
      </c>
      <c r="W320" s="337" t="s">
        <v>772</v>
      </c>
      <c r="X320" s="337" t="s">
        <v>772</v>
      </c>
      <c r="Y320" s="337" t="s">
        <v>772</v>
      </c>
      <c r="Z320" s="337" t="s">
        <v>772</v>
      </c>
    </row>
    <row r="321" spans="1:26">
      <c r="A321" s="328">
        <v>251106</v>
      </c>
      <c r="B321" s="328">
        <v>2410</v>
      </c>
      <c r="C321" s="334">
        <v>330105</v>
      </c>
      <c r="D321" s="328" t="s">
        <v>798</v>
      </c>
      <c r="E321" s="335" t="str">
        <f t="shared" si="4"/>
        <v>2410.330105.10</v>
      </c>
      <c r="F321" s="328">
        <v>2410</v>
      </c>
      <c r="G321" s="337"/>
      <c r="H321" s="336" t="s">
        <v>1211</v>
      </c>
      <c r="I321" s="337" t="s">
        <v>799</v>
      </c>
      <c r="J321" s="337" t="s">
        <v>804</v>
      </c>
      <c r="K321" s="338" t="s">
        <v>1183</v>
      </c>
      <c r="L321" s="337" t="s">
        <v>768</v>
      </c>
      <c r="M321" s="338" t="s">
        <v>1184</v>
      </c>
      <c r="N321" s="337" t="s">
        <v>1185</v>
      </c>
      <c r="O321" s="357">
        <v>249</v>
      </c>
      <c r="P321" s="332" t="s">
        <v>1212</v>
      </c>
      <c r="Q321" s="337" t="s">
        <v>770</v>
      </c>
      <c r="R321" s="337" t="s">
        <v>770</v>
      </c>
      <c r="S321" s="339" t="s">
        <v>814</v>
      </c>
      <c r="T321" s="340" t="str">
        <f>VLOOKUP(S321,'[2]Sub-County'!E:F,2,FALSE)</f>
        <v>Lake</v>
      </c>
      <c r="U321" s="328" t="s">
        <v>876</v>
      </c>
      <c r="V321" s="337" t="s">
        <v>1192</v>
      </c>
      <c r="W321" s="337" t="s">
        <v>772</v>
      </c>
      <c r="X321" s="337" t="s">
        <v>772</v>
      </c>
      <c r="Y321" s="337" t="s">
        <v>772</v>
      </c>
      <c r="Z321" s="337" t="s">
        <v>1193</v>
      </c>
    </row>
    <row r="322" spans="1:26">
      <c r="A322" s="328">
        <v>251107</v>
      </c>
      <c r="B322" s="328">
        <v>2410</v>
      </c>
      <c r="C322" s="334">
        <v>330110</v>
      </c>
      <c r="D322" s="328" t="s">
        <v>806</v>
      </c>
      <c r="E322" s="335" t="str">
        <f t="shared" si="4"/>
        <v>2410.330110.15</v>
      </c>
      <c r="F322" s="328">
        <v>2410</v>
      </c>
      <c r="G322" s="337"/>
      <c r="H322" s="336" t="s">
        <v>1213</v>
      </c>
      <c r="I322" s="337" t="s">
        <v>808</v>
      </c>
      <c r="J322" s="337" t="s">
        <v>804</v>
      </c>
      <c r="K322" s="338" t="s">
        <v>1183</v>
      </c>
      <c r="L322" s="337" t="s">
        <v>768</v>
      </c>
      <c r="M322" s="338" t="s">
        <v>1184</v>
      </c>
      <c r="N322" s="337" t="s">
        <v>1185</v>
      </c>
      <c r="O322" s="357">
        <v>249</v>
      </c>
      <c r="P322" s="332" t="s">
        <v>1212</v>
      </c>
      <c r="Q322" s="337" t="s">
        <v>794</v>
      </c>
      <c r="R322" s="337" t="s">
        <v>770</v>
      </c>
      <c r="S322" s="339" t="s">
        <v>814</v>
      </c>
      <c r="T322" s="340" t="str">
        <f>VLOOKUP(S322,'[2]Sub-County'!E:F,2,FALSE)</f>
        <v>Lake</v>
      </c>
      <c r="U322" s="328" t="s">
        <v>876</v>
      </c>
      <c r="V322" s="337" t="s">
        <v>1188</v>
      </c>
      <c r="W322" s="337" t="s">
        <v>772</v>
      </c>
      <c r="X322" s="337" t="s">
        <v>772</v>
      </c>
      <c r="Y322" s="337" t="s">
        <v>772</v>
      </c>
      <c r="Z322" s="337" t="s">
        <v>1189</v>
      </c>
    </row>
    <row r="323" spans="1:26">
      <c r="A323" s="328">
        <v>252100</v>
      </c>
      <c r="B323" s="328">
        <v>2410</v>
      </c>
      <c r="C323" s="334">
        <v>330115</v>
      </c>
      <c r="D323" s="328" t="s">
        <v>855</v>
      </c>
      <c r="E323" s="335" t="str">
        <f t="shared" si="4"/>
        <v>2410.330115.91</v>
      </c>
      <c r="F323" s="328">
        <v>2410</v>
      </c>
      <c r="G323" s="337"/>
      <c r="H323" s="336" t="s">
        <v>1214</v>
      </c>
      <c r="I323" s="337" t="s">
        <v>767</v>
      </c>
      <c r="J323" s="337" t="s">
        <v>804</v>
      </c>
      <c r="K323" s="338" t="s">
        <v>1183</v>
      </c>
      <c r="L323" s="337" t="s">
        <v>768</v>
      </c>
      <c r="M323" s="338" t="s">
        <v>1184</v>
      </c>
      <c r="N323" s="337" t="s">
        <v>1185</v>
      </c>
      <c r="O323" s="333" t="s">
        <v>772</v>
      </c>
      <c r="P323" s="332" t="s">
        <v>773</v>
      </c>
      <c r="Q323" s="337" t="s">
        <v>768</v>
      </c>
      <c r="R323" s="337" t="s">
        <v>770</v>
      </c>
      <c r="S323" s="339" t="s">
        <v>1196</v>
      </c>
      <c r="T323" s="340" t="str">
        <f>VLOOKUP(S323,'[2]Sub-County'!E:F,2,FALSE)</f>
        <v>Seminole</v>
      </c>
      <c r="U323" s="328" t="s">
        <v>876</v>
      </c>
      <c r="V323" s="337" t="s">
        <v>772</v>
      </c>
      <c r="W323" s="337" t="s">
        <v>772</v>
      </c>
      <c r="X323" s="337" t="s">
        <v>772</v>
      </c>
      <c r="Y323" s="337" t="s">
        <v>772</v>
      </c>
      <c r="Z323" s="337" t="s">
        <v>772</v>
      </c>
    </row>
    <row r="324" spans="1:26">
      <c r="A324" s="328">
        <v>252101</v>
      </c>
      <c r="B324" s="328">
        <v>2410</v>
      </c>
      <c r="C324" s="334">
        <v>330120</v>
      </c>
      <c r="D324" s="328" t="s">
        <v>855</v>
      </c>
      <c r="E324" s="335" t="str">
        <f t="shared" si="4"/>
        <v>2410.330120.91</v>
      </c>
      <c r="F324" s="328">
        <v>2410</v>
      </c>
      <c r="G324" s="337"/>
      <c r="H324" s="336" t="s">
        <v>1215</v>
      </c>
      <c r="I324" s="337" t="s">
        <v>767</v>
      </c>
      <c r="J324" s="337" t="s">
        <v>804</v>
      </c>
      <c r="K324" s="338" t="s">
        <v>1183</v>
      </c>
      <c r="L324" s="337" t="s">
        <v>768</v>
      </c>
      <c r="M324" s="338" t="s">
        <v>1184</v>
      </c>
      <c r="N324" s="337" t="s">
        <v>1185</v>
      </c>
      <c r="O324" s="333" t="s">
        <v>772</v>
      </c>
      <c r="P324" s="332" t="s">
        <v>773</v>
      </c>
      <c r="Q324" s="337" t="s">
        <v>768</v>
      </c>
      <c r="R324" s="337" t="s">
        <v>770</v>
      </c>
      <c r="S324" s="339" t="s">
        <v>1216</v>
      </c>
      <c r="T324" s="340" t="str">
        <f>VLOOKUP(S324,'[2]Sub-County'!E:F,2,FALSE)</f>
        <v>Pasco</v>
      </c>
      <c r="U324" s="328" t="s">
        <v>876</v>
      </c>
      <c r="V324" s="337" t="s">
        <v>772</v>
      </c>
      <c r="W324" s="337" t="s">
        <v>772</v>
      </c>
      <c r="X324" s="337" t="s">
        <v>772</v>
      </c>
      <c r="Y324" s="337" t="s">
        <v>772</v>
      </c>
      <c r="Z324" s="337" t="s">
        <v>772</v>
      </c>
    </row>
    <row r="325" spans="1:26">
      <c r="A325" s="328">
        <v>252102</v>
      </c>
      <c r="B325" s="328">
        <v>2410</v>
      </c>
      <c r="C325" s="334">
        <v>330125</v>
      </c>
      <c r="D325" s="328" t="s">
        <v>855</v>
      </c>
      <c r="E325" s="335" t="str">
        <f t="shared" ref="E325:E388" si="5">B325&amp;"."&amp;C325&amp;"."&amp;D325</f>
        <v>2410.330125.91</v>
      </c>
      <c r="F325" s="328">
        <v>2410</v>
      </c>
      <c r="G325" s="337"/>
      <c r="H325" s="336" t="s">
        <v>1217</v>
      </c>
      <c r="I325" s="337" t="s">
        <v>767</v>
      </c>
      <c r="J325" s="337" t="s">
        <v>804</v>
      </c>
      <c r="K325" s="338" t="s">
        <v>1183</v>
      </c>
      <c r="L325" s="337" t="s">
        <v>768</v>
      </c>
      <c r="M325" s="338" t="s">
        <v>1184</v>
      </c>
      <c r="N325" s="337" t="s">
        <v>1185</v>
      </c>
      <c r="O325" s="333" t="s">
        <v>772</v>
      </c>
      <c r="P325" s="332" t="s">
        <v>773</v>
      </c>
      <c r="Q325" s="337" t="s">
        <v>768</v>
      </c>
      <c r="R325" s="337" t="s">
        <v>770</v>
      </c>
      <c r="S325" s="339" t="s">
        <v>1216</v>
      </c>
      <c r="T325" s="340" t="str">
        <f>VLOOKUP(S325,'[2]Sub-County'!E:F,2,FALSE)</f>
        <v>Pasco</v>
      </c>
      <c r="U325" s="328" t="s">
        <v>876</v>
      </c>
      <c r="V325" s="337" t="s">
        <v>772</v>
      </c>
      <c r="W325" s="337" t="s">
        <v>772</v>
      </c>
      <c r="X325" s="337" t="s">
        <v>772</v>
      </c>
      <c r="Y325" s="337" t="s">
        <v>772</v>
      </c>
      <c r="Z325" s="337" t="s">
        <v>772</v>
      </c>
    </row>
    <row r="326" spans="1:26">
      <c r="A326" s="328">
        <v>252103</v>
      </c>
      <c r="B326" s="328">
        <v>2410</v>
      </c>
      <c r="C326" s="334">
        <v>330130</v>
      </c>
      <c r="D326" s="328" t="s">
        <v>855</v>
      </c>
      <c r="E326" s="335" t="str">
        <f t="shared" si="5"/>
        <v>2410.330130.91</v>
      </c>
      <c r="F326" s="328">
        <v>2410</v>
      </c>
      <c r="G326" s="337"/>
      <c r="H326" s="336" t="s">
        <v>1218</v>
      </c>
      <c r="I326" s="337" t="s">
        <v>767</v>
      </c>
      <c r="J326" s="337" t="s">
        <v>804</v>
      </c>
      <c r="K326" s="338" t="s">
        <v>1183</v>
      </c>
      <c r="L326" s="337" t="s">
        <v>768</v>
      </c>
      <c r="M326" s="338" t="s">
        <v>1184</v>
      </c>
      <c r="N326" s="337" t="s">
        <v>1185</v>
      </c>
      <c r="O326" s="333" t="s">
        <v>772</v>
      </c>
      <c r="P326" s="332" t="s">
        <v>773</v>
      </c>
      <c r="Q326" s="337" t="s">
        <v>768</v>
      </c>
      <c r="R326" s="337" t="s">
        <v>770</v>
      </c>
      <c r="S326" s="339" t="s">
        <v>1219</v>
      </c>
      <c r="T326" s="340" t="str">
        <f>VLOOKUP(S326,'[2]Sub-County'!E:F,2,FALSE)</f>
        <v>Marion</v>
      </c>
      <c r="U326" s="328" t="s">
        <v>876</v>
      </c>
      <c r="V326" s="337" t="s">
        <v>772</v>
      </c>
      <c r="W326" s="337" t="s">
        <v>772</v>
      </c>
      <c r="X326" s="337" t="s">
        <v>772</v>
      </c>
      <c r="Y326" s="337" t="s">
        <v>772</v>
      </c>
      <c r="Z326" s="337" t="s">
        <v>772</v>
      </c>
    </row>
    <row r="327" spans="1:26">
      <c r="A327" s="328">
        <v>252104</v>
      </c>
      <c r="B327" s="328">
        <v>2410</v>
      </c>
      <c r="C327" s="334">
        <v>330135</v>
      </c>
      <c r="D327" s="328" t="s">
        <v>855</v>
      </c>
      <c r="E327" s="335" t="str">
        <f t="shared" si="5"/>
        <v>2410.330135.91</v>
      </c>
      <c r="F327" s="328">
        <v>2410</v>
      </c>
      <c r="G327" s="337"/>
      <c r="H327" s="336" t="s">
        <v>1220</v>
      </c>
      <c r="I327" s="337" t="s">
        <v>767</v>
      </c>
      <c r="J327" s="337" t="s">
        <v>804</v>
      </c>
      <c r="K327" s="338" t="s">
        <v>1183</v>
      </c>
      <c r="L327" s="337" t="s">
        <v>768</v>
      </c>
      <c r="M327" s="338" t="s">
        <v>1184</v>
      </c>
      <c r="N327" s="337" t="s">
        <v>1185</v>
      </c>
      <c r="O327" s="333" t="s">
        <v>772</v>
      </c>
      <c r="P327" s="332" t="s">
        <v>773</v>
      </c>
      <c r="Q327" s="337" t="s">
        <v>768</v>
      </c>
      <c r="R327" s="337" t="s">
        <v>770</v>
      </c>
      <c r="S327" s="339" t="s">
        <v>1196</v>
      </c>
      <c r="T327" s="340" t="str">
        <f>VLOOKUP(S327,'[2]Sub-County'!E:F,2,FALSE)</f>
        <v>Seminole</v>
      </c>
      <c r="U327" s="328" t="s">
        <v>876</v>
      </c>
      <c r="V327" s="337" t="s">
        <v>772</v>
      </c>
      <c r="W327" s="337" t="s">
        <v>772</v>
      </c>
      <c r="X327" s="337" t="s">
        <v>772</v>
      </c>
      <c r="Y327" s="337" t="s">
        <v>772</v>
      </c>
      <c r="Z327" s="337" t="s">
        <v>772</v>
      </c>
    </row>
    <row r="328" spans="1:26">
      <c r="A328" s="328">
        <v>252105</v>
      </c>
      <c r="B328" s="328">
        <v>2410</v>
      </c>
      <c r="C328" s="334">
        <v>330140</v>
      </c>
      <c r="D328" s="328" t="s">
        <v>855</v>
      </c>
      <c r="E328" s="335" t="str">
        <f t="shared" si="5"/>
        <v>2410.330140.91</v>
      </c>
      <c r="F328" s="328">
        <v>2410</v>
      </c>
      <c r="G328" s="337"/>
      <c r="H328" s="336" t="s">
        <v>1221</v>
      </c>
      <c r="I328" s="337" t="s">
        <v>767</v>
      </c>
      <c r="J328" s="337" t="s">
        <v>804</v>
      </c>
      <c r="K328" s="338" t="s">
        <v>1183</v>
      </c>
      <c r="L328" s="337" t="s">
        <v>768</v>
      </c>
      <c r="M328" s="338" t="s">
        <v>1184</v>
      </c>
      <c r="N328" s="337" t="s">
        <v>1185</v>
      </c>
      <c r="O328" s="333" t="s">
        <v>772</v>
      </c>
      <c r="P328" s="332" t="s">
        <v>773</v>
      </c>
      <c r="Q328" s="337" t="s">
        <v>768</v>
      </c>
      <c r="R328" s="337" t="s">
        <v>770</v>
      </c>
      <c r="S328" s="339" t="s">
        <v>1222</v>
      </c>
      <c r="T328" s="340" t="str">
        <f>VLOOKUP(S328,'[2]Sub-County'!E:F,2,FALSE)</f>
        <v>Orange</v>
      </c>
      <c r="U328" s="328" t="s">
        <v>876</v>
      </c>
      <c r="V328" s="337" t="s">
        <v>772</v>
      </c>
      <c r="W328" s="337" t="s">
        <v>772</v>
      </c>
      <c r="X328" s="337" t="s">
        <v>772</v>
      </c>
      <c r="Y328" s="337" t="s">
        <v>772</v>
      </c>
      <c r="Z328" s="337" t="s">
        <v>772</v>
      </c>
    </row>
    <row r="329" spans="1:26">
      <c r="A329" s="328">
        <v>252106</v>
      </c>
      <c r="B329" s="328">
        <v>2410</v>
      </c>
      <c r="C329" s="334">
        <v>330145</v>
      </c>
      <c r="D329" s="328" t="s">
        <v>798</v>
      </c>
      <c r="E329" s="335" t="str">
        <f t="shared" si="5"/>
        <v>2410.330145.10</v>
      </c>
      <c r="F329" s="328">
        <v>2410</v>
      </c>
      <c r="G329" s="337"/>
      <c r="H329" s="336" t="s">
        <v>1223</v>
      </c>
      <c r="I329" s="337" t="s">
        <v>799</v>
      </c>
      <c r="J329" s="337" t="s">
        <v>804</v>
      </c>
      <c r="K329" s="338" t="s">
        <v>1183</v>
      </c>
      <c r="L329" s="337" t="s">
        <v>768</v>
      </c>
      <c r="M329" s="338" t="s">
        <v>1184</v>
      </c>
      <c r="N329" s="337" t="s">
        <v>1185</v>
      </c>
      <c r="O329" s="357">
        <v>307</v>
      </c>
      <c r="P329" s="332" t="s">
        <v>1224</v>
      </c>
      <c r="Q329" s="337" t="s">
        <v>770</v>
      </c>
      <c r="R329" s="337" t="s">
        <v>770</v>
      </c>
      <c r="S329" s="339" t="s">
        <v>1216</v>
      </c>
      <c r="T329" s="340" t="str">
        <f>VLOOKUP(S329,'[2]Sub-County'!E:F,2,FALSE)</f>
        <v>Pasco</v>
      </c>
      <c r="U329" s="328" t="s">
        <v>876</v>
      </c>
      <c r="V329" s="337" t="s">
        <v>1192</v>
      </c>
      <c r="W329" s="337" t="s">
        <v>798</v>
      </c>
      <c r="X329" s="337" t="s">
        <v>794</v>
      </c>
      <c r="Y329" s="337" t="s">
        <v>770</v>
      </c>
      <c r="Z329" s="337" t="s">
        <v>1193</v>
      </c>
    </row>
    <row r="330" spans="1:26">
      <c r="A330" s="328">
        <v>252107</v>
      </c>
      <c r="B330" s="328">
        <v>2410</v>
      </c>
      <c r="C330" s="334">
        <v>330150</v>
      </c>
      <c r="D330" s="328" t="s">
        <v>806</v>
      </c>
      <c r="E330" s="335" t="str">
        <f t="shared" si="5"/>
        <v>2410.330150.15</v>
      </c>
      <c r="F330" s="328">
        <v>2410</v>
      </c>
      <c r="G330" s="337"/>
      <c r="H330" s="336" t="s">
        <v>1225</v>
      </c>
      <c r="I330" s="337" t="s">
        <v>808</v>
      </c>
      <c r="J330" s="337" t="s">
        <v>804</v>
      </c>
      <c r="K330" s="338" t="s">
        <v>1183</v>
      </c>
      <c r="L330" s="337" t="s">
        <v>768</v>
      </c>
      <c r="M330" s="338" t="s">
        <v>1184</v>
      </c>
      <c r="N330" s="337" t="s">
        <v>1185</v>
      </c>
      <c r="O330" s="357">
        <v>307</v>
      </c>
      <c r="P330" s="332" t="s">
        <v>1224</v>
      </c>
      <c r="Q330" s="337" t="s">
        <v>794</v>
      </c>
      <c r="R330" s="337" t="s">
        <v>770</v>
      </c>
      <c r="S330" s="339" t="s">
        <v>1216</v>
      </c>
      <c r="T330" s="340" t="str">
        <f>VLOOKUP(S330,'[2]Sub-County'!E:F,2,FALSE)</f>
        <v>Pasco</v>
      </c>
      <c r="U330" s="328" t="s">
        <v>876</v>
      </c>
      <c r="V330" s="337" t="s">
        <v>1188</v>
      </c>
      <c r="W330" s="337" t="s">
        <v>798</v>
      </c>
      <c r="X330" s="337" t="s">
        <v>794</v>
      </c>
      <c r="Y330" s="337" t="s">
        <v>770</v>
      </c>
      <c r="Z330" s="337" t="s">
        <v>1189</v>
      </c>
    </row>
    <row r="331" spans="1:26">
      <c r="A331" s="328">
        <v>252108</v>
      </c>
      <c r="B331" s="328">
        <v>2410</v>
      </c>
      <c r="C331" s="334">
        <v>330155</v>
      </c>
      <c r="D331" s="328" t="s">
        <v>811</v>
      </c>
      <c r="E331" s="335" t="str">
        <f t="shared" si="5"/>
        <v>2410.330155.00</v>
      </c>
      <c r="F331" s="328">
        <v>2410</v>
      </c>
      <c r="G331" s="337"/>
      <c r="H331" s="336" t="s">
        <v>1226</v>
      </c>
      <c r="I331" s="337" t="s">
        <v>702</v>
      </c>
      <c r="J331" s="337" t="s">
        <v>804</v>
      </c>
      <c r="K331" s="338" t="s">
        <v>1183</v>
      </c>
      <c r="L331" s="337" t="s">
        <v>768</v>
      </c>
      <c r="M331" s="338" t="s">
        <v>1184</v>
      </c>
      <c r="N331" s="337" t="s">
        <v>1185</v>
      </c>
      <c r="O331" s="357">
        <v>307</v>
      </c>
      <c r="P331" s="332" t="s">
        <v>1224</v>
      </c>
      <c r="Q331" s="337" t="s">
        <v>804</v>
      </c>
      <c r="R331" s="337" t="s">
        <v>770</v>
      </c>
      <c r="S331" s="339" t="s">
        <v>1216</v>
      </c>
      <c r="T331" s="340" t="str">
        <f>VLOOKUP(S331,'[2]Sub-County'!E:F,2,FALSE)</f>
        <v>Pasco</v>
      </c>
      <c r="U331" s="328" t="s">
        <v>876</v>
      </c>
      <c r="V331" s="337" t="s">
        <v>772</v>
      </c>
      <c r="W331" s="337" t="s">
        <v>798</v>
      </c>
      <c r="X331" s="337" t="s">
        <v>794</v>
      </c>
      <c r="Y331" s="337" t="s">
        <v>770</v>
      </c>
      <c r="Z331" s="337" t="s">
        <v>772</v>
      </c>
    </row>
    <row r="332" spans="1:26">
      <c r="A332" s="328">
        <v>252109</v>
      </c>
      <c r="B332" s="328">
        <v>2410</v>
      </c>
      <c r="C332" s="334">
        <v>330160</v>
      </c>
      <c r="D332" s="328" t="s">
        <v>855</v>
      </c>
      <c r="E332" s="335" t="str">
        <f t="shared" si="5"/>
        <v>2410.330160.91</v>
      </c>
      <c r="F332" s="328">
        <v>2410</v>
      </c>
      <c r="G332" s="337"/>
      <c r="H332" s="336" t="s">
        <v>1227</v>
      </c>
      <c r="I332" s="337" t="s">
        <v>767</v>
      </c>
      <c r="J332" s="337" t="s">
        <v>804</v>
      </c>
      <c r="K332" s="338" t="s">
        <v>1183</v>
      </c>
      <c r="L332" s="337" t="s">
        <v>768</v>
      </c>
      <c r="M332" s="338" t="s">
        <v>1184</v>
      </c>
      <c r="N332" s="337" t="s">
        <v>1185</v>
      </c>
      <c r="O332" s="333" t="s">
        <v>772</v>
      </c>
      <c r="P332" s="332" t="s">
        <v>773</v>
      </c>
      <c r="Q332" s="337" t="s">
        <v>768</v>
      </c>
      <c r="R332" s="337" t="s">
        <v>770</v>
      </c>
      <c r="S332" s="339" t="s">
        <v>1196</v>
      </c>
      <c r="T332" s="340" t="str">
        <f>VLOOKUP(S332,'[2]Sub-County'!E:F,2,FALSE)</f>
        <v>Seminole</v>
      </c>
      <c r="U332" s="328" t="s">
        <v>876</v>
      </c>
      <c r="V332" s="337" t="s">
        <v>772</v>
      </c>
      <c r="W332" s="337" t="s">
        <v>772</v>
      </c>
      <c r="X332" s="337" t="s">
        <v>772</v>
      </c>
      <c r="Y332" s="337" t="s">
        <v>772</v>
      </c>
      <c r="Z332" s="337" t="s">
        <v>772</v>
      </c>
    </row>
    <row r="333" spans="1:26">
      <c r="A333" s="328">
        <v>252110</v>
      </c>
      <c r="B333" s="328">
        <v>2410</v>
      </c>
      <c r="C333" s="334">
        <v>330165</v>
      </c>
      <c r="D333" s="328" t="s">
        <v>798</v>
      </c>
      <c r="E333" s="335" t="str">
        <f t="shared" si="5"/>
        <v>2410.330165.10</v>
      </c>
      <c r="F333" s="328">
        <v>2410</v>
      </c>
      <c r="G333" s="337"/>
      <c r="H333" s="336" t="s">
        <v>1228</v>
      </c>
      <c r="I333" s="337" t="s">
        <v>799</v>
      </c>
      <c r="J333" s="337" t="s">
        <v>804</v>
      </c>
      <c r="K333" s="338" t="s">
        <v>1183</v>
      </c>
      <c r="L333" s="337" t="s">
        <v>768</v>
      </c>
      <c r="M333" s="338" t="s">
        <v>1184</v>
      </c>
      <c r="N333" s="337" t="s">
        <v>1185</v>
      </c>
      <c r="O333" s="357">
        <v>470</v>
      </c>
      <c r="P333" s="332" t="s">
        <v>1229</v>
      </c>
      <c r="Q333" s="337" t="s">
        <v>770</v>
      </c>
      <c r="R333" s="337" t="s">
        <v>770</v>
      </c>
      <c r="S333" s="339" t="s">
        <v>1196</v>
      </c>
      <c r="T333" s="340" t="str">
        <f>VLOOKUP(S333,'[2]Sub-County'!E:F,2,FALSE)</f>
        <v>Seminole</v>
      </c>
      <c r="U333" s="328" t="s">
        <v>876</v>
      </c>
      <c r="V333" s="337" t="s">
        <v>1192</v>
      </c>
      <c r="W333" s="337" t="s">
        <v>798</v>
      </c>
      <c r="X333" s="337" t="s">
        <v>770</v>
      </c>
      <c r="Y333" s="337" t="s">
        <v>794</v>
      </c>
      <c r="Z333" s="337" t="s">
        <v>1193</v>
      </c>
    </row>
    <row r="334" spans="1:26">
      <c r="A334" s="328">
        <v>252111</v>
      </c>
      <c r="B334" s="328">
        <v>2410</v>
      </c>
      <c r="C334" s="334">
        <v>330170</v>
      </c>
      <c r="D334" s="328" t="s">
        <v>806</v>
      </c>
      <c r="E334" s="335" t="str">
        <f t="shared" si="5"/>
        <v>2410.330170.15</v>
      </c>
      <c r="F334" s="328">
        <v>2410</v>
      </c>
      <c r="G334" s="337"/>
      <c r="H334" s="336" t="s">
        <v>1230</v>
      </c>
      <c r="I334" s="337" t="s">
        <v>808</v>
      </c>
      <c r="J334" s="337" t="s">
        <v>804</v>
      </c>
      <c r="K334" s="338" t="s">
        <v>1183</v>
      </c>
      <c r="L334" s="337" t="s">
        <v>768</v>
      </c>
      <c r="M334" s="338" t="s">
        <v>1184</v>
      </c>
      <c r="N334" s="337" t="s">
        <v>1185</v>
      </c>
      <c r="O334" s="357">
        <v>470</v>
      </c>
      <c r="P334" s="332" t="s">
        <v>1229</v>
      </c>
      <c r="Q334" s="337" t="s">
        <v>794</v>
      </c>
      <c r="R334" s="337" t="s">
        <v>770</v>
      </c>
      <c r="S334" s="339" t="s">
        <v>1196</v>
      </c>
      <c r="T334" s="340" t="str">
        <f>VLOOKUP(S334,'[2]Sub-County'!E:F,2,FALSE)</f>
        <v>Seminole</v>
      </c>
      <c r="U334" s="328" t="s">
        <v>876</v>
      </c>
      <c r="V334" s="337" t="s">
        <v>1188</v>
      </c>
      <c r="W334" s="337" t="s">
        <v>798</v>
      </c>
      <c r="X334" s="337" t="s">
        <v>770</v>
      </c>
      <c r="Y334" s="337" t="s">
        <v>794</v>
      </c>
      <c r="Z334" s="337" t="s">
        <v>1189</v>
      </c>
    </row>
    <row r="335" spans="1:26">
      <c r="A335" s="328">
        <v>252112</v>
      </c>
      <c r="B335" s="328">
        <v>2410</v>
      </c>
      <c r="C335" s="334">
        <v>330175</v>
      </c>
      <c r="D335" s="328" t="s">
        <v>811</v>
      </c>
      <c r="E335" s="335" t="str">
        <f t="shared" si="5"/>
        <v>2410.330175.00</v>
      </c>
      <c r="F335" s="328">
        <v>2410</v>
      </c>
      <c r="G335" s="337"/>
      <c r="H335" s="336" t="s">
        <v>1231</v>
      </c>
      <c r="I335" s="337" t="s">
        <v>702</v>
      </c>
      <c r="J335" s="337" t="s">
        <v>804</v>
      </c>
      <c r="K335" s="338" t="s">
        <v>1183</v>
      </c>
      <c r="L335" s="337" t="s">
        <v>768</v>
      </c>
      <c r="M335" s="338" t="s">
        <v>1184</v>
      </c>
      <c r="N335" s="337" t="s">
        <v>1185</v>
      </c>
      <c r="O335" s="357">
        <v>470</v>
      </c>
      <c r="P335" s="332" t="s">
        <v>1229</v>
      </c>
      <c r="Q335" s="337" t="s">
        <v>804</v>
      </c>
      <c r="R335" s="337" t="s">
        <v>770</v>
      </c>
      <c r="S335" s="339" t="s">
        <v>1196</v>
      </c>
      <c r="T335" s="340" t="str">
        <f>VLOOKUP(S335,'[2]Sub-County'!E:F,2,FALSE)</f>
        <v>Seminole</v>
      </c>
      <c r="U335" s="328" t="s">
        <v>876</v>
      </c>
      <c r="V335" s="337" t="s">
        <v>772</v>
      </c>
      <c r="W335" s="337" t="s">
        <v>772</v>
      </c>
      <c r="X335" s="337" t="s">
        <v>772</v>
      </c>
      <c r="Y335" s="337" t="s">
        <v>772</v>
      </c>
      <c r="Z335" s="337" t="s">
        <v>772</v>
      </c>
    </row>
    <row r="336" spans="1:26">
      <c r="A336" s="328">
        <v>252113</v>
      </c>
      <c r="B336" s="328">
        <v>2410</v>
      </c>
      <c r="C336" s="334">
        <v>330180</v>
      </c>
      <c r="D336" s="328" t="s">
        <v>798</v>
      </c>
      <c r="E336" s="335" t="str">
        <f t="shared" si="5"/>
        <v>2410.330180.10</v>
      </c>
      <c r="F336" s="328">
        <v>2410</v>
      </c>
      <c r="G336" s="337"/>
      <c r="H336" s="336" t="s">
        <v>1232</v>
      </c>
      <c r="I336" s="337" t="s">
        <v>799</v>
      </c>
      <c r="J336" s="337" t="s">
        <v>804</v>
      </c>
      <c r="K336" s="338" t="s">
        <v>1183</v>
      </c>
      <c r="L336" s="337" t="s">
        <v>768</v>
      </c>
      <c r="M336" s="338" t="s">
        <v>1184</v>
      </c>
      <c r="N336" s="337" t="s">
        <v>1185</v>
      </c>
      <c r="O336" s="357">
        <v>295</v>
      </c>
      <c r="P336" s="332" t="s">
        <v>1232</v>
      </c>
      <c r="Q336" s="337" t="s">
        <v>770</v>
      </c>
      <c r="R336" s="337" t="s">
        <v>770</v>
      </c>
      <c r="S336" s="339" t="s">
        <v>1196</v>
      </c>
      <c r="T336" s="340" t="str">
        <f>VLOOKUP(S336,'[2]Sub-County'!E:F,2,FALSE)</f>
        <v>Seminole</v>
      </c>
      <c r="U336" s="328" t="s">
        <v>876</v>
      </c>
      <c r="V336" s="337" t="s">
        <v>1192</v>
      </c>
      <c r="W336" s="337" t="s">
        <v>798</v>
      </c>
      <c r="X336" s="337" t="s">
        <v>770</v>
      </c>
      <c r="Y336" s="337" t="s">
        <v>794</v>
      </c>
      <c r="Z336" s="337" t="s">
        <v>1193</v>
      </c>
    </row>
    <row r="337" spans="1:26">
      <c r="A337" s="328">
        <v>252114</v>
      </c>
      <c r="B337" s="328">
        <v>2410</v>
      </c>
      <c r="C337" s="334">
        <v>330185</v>
      </c>
      <c r="D337" s="328" t="s">
        <v>798</v>
      </c>
      <c r="E337" s="335" t="str">
        <f t="shared" si="5"/>
        <v>2410.330185.10</v>
      </c>
      <c r="F337" s="328">
        <v>2410</v>
      </c>
      <c r="G337" s="337"/>
      <c r="H337" s="336" t="s">
        <v>1233</v>
      </c>
      <c r="I337" s="337" t="s">
        <v>799</v>
      </c>
      <c r="J337" s="337" t="s">
        <v>804</v>
      </c>
      <c r="K337" s="338" t="s">
        <v>1183</v>
      </c>
      <c r="L337" s="337" t="s">
        <v>768</v>
      </c>
      <c r="M337" s="338" t="s">
        <v>1184</v>
      </c>
      <c r="N337" s="337" t="s">
        <v>1185</v>
      </c>
      <c r="O337" s="357">
        <v>247</v>
      </c>
      <c r="P337" s="332" t="s">
        <v>1233</v>
      </c>
      <c r="Q337" s="337" t="s">
        <v>770</v>
      </c>
      <c r="R337" s="337" t="s">
        <v>770</v>
      </c>
      <c r="S337" s="339" t="s">
        <v>1196</v>
      </c>
      <c r="T337" s="340" t="str">
        <f>VLOOKUP(S337,'[2]Sub-County'!E:F,2,FALSE)</f>
        <v>Seminole</v>
      </c>
      <c r="U337" s="328" t="s">
        <v>876</v>
      </c>
      <c r="V337" s="337" t="s">
        <v>1192</v>
      </c>
      <c r="W337" s="337" t="s">
        <v>798</v>
      </c>
      <c r="X337" s="337" t="s">
        <v>770</v>
      </c>
      <c r="Y337" s="337" t="s">
        <v>794</v>
      </c>
      <c r="Z337" s="337" t="s">
        <v>1193</v>
      </c>
    </row>
    <row r="338" spans="1:26">
      <c r="A338" s="328">
        <v>252115</v>
      </c>
      <c r="B338" s="328">
        <v>2410</v>
      </c>
      <c r="C338" s="334">
        <v>330190</v>
      </c>
      <c r="D338" s="328" t="s">
        <v>798</v>
      </c>
      <c r="E338" s="335" t="str">
        <f t="shared" si="5"/>
        <v>2410.330190.10</v>
      </c>
      <c r="F338" s="328">
        <v>2410</v>
      </c>
      <c r="G338" s="337"/>
      <c r="H338" s="336" t="s">
        <v>1234</v>
      </c>
      <c r="I338" s="337" t="s">
        <v>799</v>
      </c>
      <c r="J338" s="337" t="s">
        <v>804</v>
      </c>
      <c r="K338" s="338" t="s">
        <v>1183</v>
      </c>
      <c r="L338" s="337" t="s">
        <v>768</v>
      </c>
      <c r="M338" s="338" t="s">
        <v>1184</v>
      </c>
      <c r="N338" s="337" t="s">
        <v>1185</v>
      </c>
      <c r="O338" s="357">
        <v>312</v>
      </c>
      <c r="P338" s="332" t="s">
        <v>1235</v>
      </c>
      <c r="Q338" s="337" t="s">
        <v>770</v>
      </c>
      <c r="R338" s="337" t="s">
        <v>770</v>
      </c>
      <c r="S338" s="339" t="s">
        <v>1196</v>
      </c>
      <c r="T338" s="340" t="str">
        <f>VLOOKUP(S338,'[2]Sub-County'!E:F,2,FALSE)</f>
        <v>Seminole</v>
      </c>
      <c r="U338" s="328" t="s">
        <v>876</v>
      </c>
      <c r="V338" s="337" t="s">
        <v>1192</v>
      </c>
      <c r="W338" s="337" t="s">
        <v>798</v>
      </c>
      <c r="X338" s="337" t="s">
        <v>770</v>
      </c>
      <c r="Y338" s="337" t="s">
        <v>794</v>
      </c>
      <c r="Z338" s="337" t="s">
        <v>1193</v>
      </c>
    </row>
    <row r="339" spans="1:26">
      <c r="A339" s="328">
        <v>252116</v>
      </c>
      <c r="B339" s="328">
        <v>2410</v>
      </c>
      <c r="C339" s="334">
        <v>330195</v>
      </c>
      <c r="D339" s="328" t="s">
        <v>798</v>
      </c>
      <c r="E339" s="335" t="str">
        <f t="shared" si="5"/>
        <v>2410.330195.10</v>
      </c>
      <c r="F339" s="328">
        <v>2410</v>
      </c>
      <c r="G339" s="337"/>
      <c r="H339" s="336" t="s">
        <v>1236</v>
      </c>
      <c r="I339" s="337" t="s">
        <v>799</v>
      </c>
      <c r="J339" s="337" t="s">
        <v>804</v>
      </c>
      <c r="K339" s="338" t="s">
        <v>1183</v>
      </c>
      <c r="L339" s="337" t="s">
        <v>768</v>
      </c>
      <c r="M339" s="338" t="s">
        <v>1184</v>
      </c>
      <c r="N339" s="337" t="s">
        <v>1185</v>
      </c>
      <c r="O339" s="357">
        <v>320</v>
      </c>
      <c r="P339" s="332" t="s">
        <v>1236</v>
      </c>
      <c r="Q339" s="337" t="s">
        <v>770</v>
      </c>
      <c r="R339" s="337" t="s">
        <v>770</v>
      </c>
      <c r="S339" s="339" t="s">
        <v>1196</v>
      </c>
      <c r="T339" s="340" t="str">
        <f>VLOOKUP(S339,'[2]Sub-County'!E:F,2,FALSE)</f>
        <v>Seminole</v>
      </c>
      <c r="U339" s="328" t="s">
        <v>876</v>
      </c>
      <c r="V339" s="337" t="s">
        <v>1192</v>
      </c>
      <c r="W339" s="337" t="s">
        <v>798</v>
      </c>
      <c r="X339" s="337" t="s">
        <v>770</v>
      </c>
      <c r="Y339" s="337" t="s">
        <v>794</v>
      </c>
      <c r="Z339" s="337" t="s">
        <v>1193</v>
      </c>
    </row>
    <row r="340" spans="1:26">
      <c r="A340" s="328">
        <v>252117</v>
      </c>
      <c r="B340" s="328">
        <v>2410</v>
      </c>
      <c r="C340" s="334">
        <v>330200</v>
      </c>
      <c r="D340" s="328" t="s">
        <v>798</v>
      </c>
      <c r="E340" s="335" t="str">
        <f t="shared" si="5"/>
        <v>2410.330200.10</v>
      </c>
      <c r="F340" s="328">
        <v>2410</v>
      </c>
      <c r="G340" s="337"/>
      <c r="H340" s="336" t="s">
        <v>1237</v>
      </c>
      <c r="I340" s="337" t="s">
        <v>799</v>
      </c>
      <c r="J340" s="337" t="s">
        <v>804</v>
      </c>
      <c r="K340" s="338" t="s">
        <v>1183</v>
      </c>
      <c r="L340" s="337" t="s">
        <v>768</v>
      </c>
      <c r="M340" s="338" t="s">
        <v>1184</v>
      </c>
      <c r="N340" s="337" t="s">
        <v>1185</v>
      </c>
      <c r="O340" s="357">
        <v>91</v>
      </c>
      <c r="P340" s="332" t="s">
        <v>1237</v>
      </c>
      <c r="Q340" s="337" t="s">
        <v>770</v>
      </c>
      <c r="R340" s="337" t="s">
        <v>770</v>
      </c>
      <c r="S340" s="339" t="s">
        <v>1196</v>
      </c>
      <c r="T340" s="340" t="str">
        <f>VLOOKUP(S340,'[2]Sub-County'!E:F,2,FALSE)</f>
        <v>Seminole</v>
      </c>
      <c r="U340" s="328" t="s">
        <v>876</v>
      </c>
      <c r="V340" s="337" t="s">
        <v>1192</v>
      </c>
      <c r="W340" s="337" t="s">
        <v>798</v>
      </c>
      <c r="X340" s="337" t="s">
        <v>770</v>
      </c>
      <c r="Y340" s="337" t="s">
        <v>794</v>
      </c>
      <c r="Z340" s="337" t="s">
        <v>1193</v>
      </c>
    </row>
    <row r="341" spans="1:26">
      <c r="A341" s="328">
        <v>252118</v>
      </c>
      <c r="B341" s="328">
        <v>2410</v>
      </c>
      <c r="C341" s="334">
        <v>330205</v>
      </c>
      <c r="D341" s="328" t="s">
        <v>798</v>
      </c>
      <c r="E341" s="335" t="str">
        <f t="shared" si="5"/>
        <v>2410.330205.10</v>
      </c>
      <c r="F341" s="328">
        <v>2410</v>
      </c>
      <c r="G341" s="337"/>
      <c r="H341" s="336" t="s">
        <v>1238</v>
      </c>
      <c r="I341" s="337" t="s">
        <v>799</v>
      </c>
      <c r="J341" s="337" t="s">
        <v>804</v>
      </c>
      <c r="K341" s="338" t="s">
        <v>1183</v>
      </c>
      <c r="L341" s="337" t="s">
        <v>768</v>
      </c>
      <c r="M341" s="338" t="s">
        <v>1184</v>
      </c>
      <c r="N341" s="337" t="s">
        <v>1185</v>
      </c>
      <c r="O341" s="357">
        <v>344</v>
      </c>
      <c r="P341" s="332" t="s">
        <v>1239</v>
      </c>
      <c r="Q341" s="337" t="s">
        <v>770</v>
      </c>
      <c r="R341" s="337" t="s">
        <v>770</v>
      </c>
      <c r="S341" s="339" t="s">
        <v>1196</v>
      </c>
      <c r="T341" s="340" t="str">
        <f>VLOOKUP(S341,'[2]Sub-County'!E:F,2,FALSE)</f>
        <v>Seminole</v>
      </c>
      <c r="U341" s="328" t="s">
        <v>876</v>
      </c>
      <c r="V341" s="337" t="s">
        <v>1192</v>
      </c>
      <c r="W341" s="337" t="s">
        <v>798</v>
      </c>
      <c r="X341" s="337" t="s">
        <v>770</v>
      </c>
      <c r="Y341" s="337" t="s">
        <v>794</v>
      </c>
      <c r="Z341" s="337" t="s">
        <v>1193</v>
      </c>
    </row>
    <row r="342" spans="1:26">
      <c r="A342" s="328">
        <v>252119</v>
      </c>
      <c r="B342" s="328">
        <v>2410</v>
      </c>
      <c r="C342" s="334">
        <v>330210</v>
      </c>
      <c r="D342" s="328" t="s">
        <v>806</v>
      </c>
      <c r="E342" s="335" t="str">
        <f t="shared" si="5"/>
        <v>2410.330210.15</v>
      </c>
      <c r="F342" s="328">
        <v>2410</v>
      </c>
      <c r="G342" s="337"/>
      <c r="H342" s="336" t="s">
        <v>1240</v>
      </c>
      <c r="I342" s="337" t="s">
        <v>808</v>
      </c>
      <c r="J342" s="337" t="s">
        <v>804</v>
      </c>
      <c r="K342" s="338" t="s">
        <v>1183</v>
      </c>
      <c r="L342" s="337" t="s">
        <v>768</v>
      </c>
      <c r="M342" s="338" t="s">
        <v>1184</v>
      </c>
      <c r="N342" s="337" t="s">
        <v>1185</v>
      </c>
      <c r="O342" s="357">
        <v>344</v>
      </c>
      <c r="P342" s="332" t="s">
        <v>1239</v>
      </c>
      <c r="Q342" s="337" t="s">
        <v>794</v>
      </c>
      <c r="R342" s="337" t="s">
        <v>770</v>
      </c>
      <c r="S342" s="339" t="s">
        <v>1196</v>
      </c>
      <c r="T342" s="340" t="str">
        <f>VLOOKUP(S342,'[2]Sub-County'!E:F,2,FALSE)</f>
        <v>Seminole</v>
      </c>
      <c r="U342" s="328" t="s">
        <v>876</v>
      </c>
      <c r="V342" s="337" t="s">
        <v>1188</v>
      </c>
      <c r="W342" s="337" t="s">
        <v>798</v>
      </c>
      <c r="X342" s="337" t="s">
        <v>770</v>
      </c>
      <c r="Y342" s="337" t="s">
        <v>794</v>
      </c>
      <c r="Z342" s="337" t="s">
        <v>1189</v>
      </c>
    </row>
    <row r="343" spans="1:26">
      <c r="A343" s="328">
        <v>252120</v>
      </c>
      <c r="B343" s="328">
        <v>2410</v>
      </c>
      <c r="C343" s="334">
        <v>330215</v>
      </c>
      <c r="D343" s="328" t="s">
        <v>811</v>
      </c>
      <c r="E343" s="335" t="str">
        <f t="shared" si="5"/>
        <v>2410.330215.00</v>
      </c>
      <c r="F343" s="328">
        <v>2410</v>
      </c>
      <c r="G343" s="337"/>
      <c r="H343" s="336" t="s">
        <v>1241</v>
      </c>
      <c r="I343" s="337" t="s">
        <v>702</v>
      </c>
      <c r="J343" s="337" t="s">
        <v>804</v>
      </c>
      <c r="K343" s="338" t="s">
        <v>1183</v>
      </c>
      <c r="L343" s="337" t="s">
        <v>768</v>
      </c>
      <c r="M343" s="338" t="s">
        <v>1184</v>
      </c>
      <c r="N343" s="337" t="s">
        <v>1185</v>
      </c>
      <c r="O343" s="357">
        <v>344</v>
      </c>
      <c r="P343" s="332" t="s">
        <v>1239</v>
      </c>
      <c r="Q343" s="337" t="s">
        <v>804</v>
      </c>
      <c r="R343" s="337" t="s">
        <v>770</v>
      </c>
      <c r="S343" s="339" t="s">
        <v>1196</v>
      </c>
      <c r="T343" s="340" t="str">
        <f>VLOOKUP(S343,'[2]Sub-County'!E:F,2,FALSE)</f>
        <v>Seminole</v>
      </c>
      <c r="U343" s="328" t="s">
        <v>876</v>
      </c>
      <c r="V343" s="337" t="s">
        <v>772</v>
      </c>
      <c r="W343" s="337" t="s">
        <v>772</v>
      </c>
      <c r="X343" s="337" t="s">
        <v>772</v>
      </c>
      <c r="Y343" s="337" t="s">
        <v>772</v>
      </c>
      <c r="Z343" s="337" t="s">
        <v>772</v>
      </c>
    </row>
    <row r="344" spans="1:26">
      <c r="A344" s="328">
        <v>252121</v>
      </c>
      <c r="B344" s="328">
        <v>2410</v>
      </c>
      <c r="C344" s="334">
        <v>330220</v>
      </c>
      <c r="D344" s="328" t="s">
        <v>798</v>
      </c>
      <c r="E344" s="335" t="str">
        <f t="shared" si="5"/>
        <v>2410.330220.10</v>
      </c>
      <c r="F344" s="328">
        <v>2410</v>
      </c>
      <c r="G344" s="337"/>
      <c r="H344" s="336" t="s">
        <v>1242</v>
      </c>
      <c r="I344" s="337" t="s">
        <v>799</v>
      </c>
      <c r="J344" s="337" t="s">
        <v>804</v>
      </c>
      <c r="K344" s="338" t="s">
        <v>1183</v>
      </c>
      <c r="L344" s="337" t="s">
        <v>768</v>
      </c>
      <c r="M344" s="338" t="s">
        <v>1184</v>
      </c>
      <c r="N344" s="337" t="s">
        <v>1185</v>
      </c>
      <c r="O344" s="357">
        <v>15</v>
      </c>
      <c r="P344" s="332" t="s">
        <v>1242</v>
      </c>
      <c r="Q344" s="337" t="s">
        <v>770</v>
      </c>
      <c r="R344" s="337" t="s">
        <v>770</v>
      </c>
      <c r="S344" s="339" t="s">
        <v>1196</v>
      </c>
      <c r="T344" s="340" t="str">
        <f>VLOOKUP(S344,'[2]Sub-County'!E:F,2,FALSE)</f>
        <v>Seminole</v>
      </c>
      <c r="U344" s="328" t="s">
        <v>876</v>
      </c>
      <c r="V344" s="337" t="s">
        <v>1192</v>
      </c>
      <c r="W344" s="337" t="s">
        <v>798</v>
      </c>
      <c r="X344" s="337" t="s">
        <v>770</v>
      </c>
      <c r="Y344" s="337" t="s">
        <v>794</v>
      </c>
      <c r="Z344" s="337" t="s">
        <v>1193</v>
      </c>
    </row>
    <row r="345" spans="1:26">
      <c r="A345" s="328">
        <v>252122</v>
      </c>
      <c r="B345" s="328">
        <v>2410</v>
      </c>
      <c r="C345" s="334">
        <v>330225</v>
      </c>
      <c r="D345" s="328" t="s">
        <v>798</v>
      </c>
      <c r="E345" s="335" t="str">
        <f t="shared" si="5"/>
        <v>2410.330225.10</v>
      </c>
      <c r="F345" s="328">
        <v>2410</v>
      </c>
      <c r="G345" s="337"/>
      <c r="H345" s="336" t="s">
        <v>1243</v>
      </c>
      <c r="I345" s="337" t="s">
        <v>799</v>
      </c>
      <c r="J345" s="337" t="s">
        <v>804</v>
      </c>
      <c r="K345" s="338" t="s">
        <v>1183</v>
      </c>
      <c r="L345" s="337" t="s">
        <v>768</v>
      </c>
      <c r="M345" s="338" t="s">
        <v>1184</v>
      </c>
      <c r="N345" s="337" t="s">
        <v>1185</v>
      </c>
      <c r="O345" s="357">
        <v>204</v>
      </c>
      <c r="P345" s="332" t="s">
        <v>1243</v>
      </c>
      <c r="Q345" s="337" t="s">
        <v>770</v>
      </c>
      <c r="R345" s="337" t="s">
        <v>770</v>
      </c>
      <c r="S345" s="339" t="s">
        <v>1196</v>
      </c>
      <c r="T345" s="340" t="str">
        <f>VLOOKUP(S345,'[2]Sub-County'!E:F,2,FALSE)</f>
        <v>Seminole</v>
      </c>
      <c r="U345" s="328" t="s">
        <v>876</v>
      </c>
      <c r="V345" s="337" t="s">
        <v>1192</v>
      </c>
      <c r="W345" s="337" t="s">
        <v>798</v>
      </c>
      <c r="X345" s="337" t="s">
        <v>770</v>
      </c>
      <c r="Y345" s="337" t="s">
        <v>794</v>
      </c>
      <c r="Z345" s="337" t="s">
        <v>1193</v>
      </c>
    </row>
    <row r="346" spans="1:26">
      <c r="A346" s="328">
        <v>252123</v>
      </c>
      <c r="B346" s="328">
        <v>2410</v>
      </c>
      <c r="C346" s="334">
        <v>330230</v>
      </c>
      <c r="D346" s="328" t="s">
        <v>798</v>
      </c>
      <c r="E346" s="335" t="str">
        <f t="shared" si="5"/>
        <v>2410.330230.10</v>
      </c>
      <c r="F346" s="328">
        <v>2410</v>
      </c>
      <c r="G346" s="337"/>
      <c r="H346" s="336" t="s">
        <v>1244</v>
      </c>
      <c r="I346" s="337" t="s">
        <v>799</v>
      </c>
      <c r="J346" s="337" t="s">
        <v>804</v>
      </c>
      <c r="K346" s="338" t="s">
        <v>1183</v>
      </c>
      <c r="L346" s="337" t="s">
        <v>768</v>
      </c>
      <c r="M346" s="338" t="s">
        <v>1184</v>
      </c>
      <c r="N346" s="337" t="s">
        <v>1185</v>
      </c>
      <c r="O346" s="357">
        <v>84</v>
      </c>
      <c r="P346" s="332" t="s">
        <v>1244</v>
      </c>
      <c r="Q346" s="337" t="s">
        <v>770</v>
      </c>
      <c r="R346" s="337" t="s">
        <v>770</v>
      </c>
      <c r="S346" s="339" t="s">
        <v>1222</v>
      </c>
      <c r="T346" s="340" t="str">
        <f>VLOOKUP(S346,'[2]Sub-County'!E:F,2,FALSE)</f>
        <v>Orange</v>
      </c>
      <c r="U346" s="328" t="s">
        <v>876</v>
      </c>
      <c r="V346" s="337" t="s">
        <v>1192</v>
      </c>
      <c r="W346" s="337" t="s">
        <v>798</v>
      </c>
      <c r="X346" s="337" t="s">
        <v>770</v>
      </c>
      <c r="Y346" s="337" t="s">
        <v>804</v>
      </c>
      <c r="Z346" s="337" t="s">
        <v>1193</v>
      </c>
    </row>
    <row r="347" spans="1:26">
      <c r="A347" s="328">
        <v>252124</v>
      </c>
      <c r="B347" s="328">
        <v>2410</v>
      </c>
      <c r="C347" s="334">
        <v>330235</v>
      </c>
      <c r="D347" s="328" t="s">
        <v>798</v>
      </c>
      <c r="E347" s="335" t="str">
        <f t="shared" si="5"/>
        <v>2410.330235.10</v>
      </c>
      <c r="F347" s="328">
        <v>2410</v>
      </c>
      <c r="G347" s="337"/>
      <c r="H347" s="336" t="s">
        <v>1245</v>
      </c>
      <c r="I347" s="337" t="s">
        <v>799</v>
      </c>
      <c r="J347" s="337" t="s">
        <v>804</v>
      </c>
      <c r="K347" s="338" t="s">
        <v>1183</v>
      </c>
      <c r="L347" s="337" t="s">
        <v>768</v>
      </c>
      <c r="M347" s="338" t="s">
        <v>1184</v>
      </c>
      <c r="N347" s="337" t="s">
        <v>1185</v>
      </c>
      <c r="O347" s="357">
        <v>97</v>
      </c>
      <c r="P347" s="332" t="s">
        <v>1245</v>
      </c>
      <c r="Q347" s="337" t="s">
        <v>770</v>
      </c>
      <c r="R347" s="337" t="s">
        <v>770</v>
      </c>
      <c r="S347" s="339" t="s">
        <v>1222</v>
      </c>
      <c r="T347" s="340" t="str">
        <f>VLOOKUP(S347,'[2]Sub-County'!E:F,2,FALSE)</f>
        <v>Orange</v>
      </c>
      <c r="U347" s="328" t="s">
        <v>876</v>
      </c>
      <c r="V347" s="337" t="s">
        <v>1192</v>
      </c>
      <c r="W347" s="337" t="s">
        <v>798</v>
      </c>
      <c r="X347" s="337" t="s">
        <v>770</v>
      </c>
      <c r="Y347" s="337" t="s">
        <v>804</v>
      </c>
      <c r="Z347" s="337" t="s">
        <v>1193</v>
      </c>
    </row>
    <row r="348" spans="1:26">
      <c r="A348" s="328">
        <v>252125</v>
      </c>
      <c r="B348" s="328">
        <v>2410</v>
      </c>
      <c r="C348" s="334">
        <v>330240</v>
      </c>
      <c r="D348" s="328" t="s">
        <v>798</v>
      </c>
      <c r="E348" s="335" t="str">
        <f t="shared" si="5"/>
        <v>2410.330240.10</v>
      </c>
      <c r="F348" s="328">
        <v>2410</v>
      </c>
      <c r="G348" s="337"/>
      <c r="H348" s="336" t="s">
        <v>1246</v>
      </c>
      <c r="I348" s="337" t="s">
        <v>799</v>
      </c>
      <c r="J348" s="337" t="s">
        <v>804</v>
      </c>
      <c r="K348" s="338" t="s">
        <v>1183</v>
      </c>
      <c r="L348" s="337" t="s">
        <v>768</v>
      </c>
      <c r="M348" s="338" t="s">
        <v>1184</v>
      </c>
      <c r="N348" s="337" t="s">
        <v>1185</v>
      </c>
      <c r="O348" s="357">
        <v>414</v>
      </c>
      <c r="P348" s="332" t="s">
        <v>1247</v>
      </c>
      <c r="Q348" s="337" t="s">
        <v>770</v>
      </c>
      <c r="R348" s="337" t="s">
        <v>770</v>
      </c>
      <c r="S348" s="339" t="s">
        <v>1216</v>
      </c>
      <c r="T348" s="340" t="str">
        <f>VLOOKUP(S348,'[2]Sub-County'!E:F,2,FALSE)</f>
        <v>Pasco</v>
      </c>
      <c r="U348" s="328" t="s">
        <v>876</v>
      </c>
      <c r="V348" s="337" t="s">
        <v>1192</v>
      </c>
      <c r="W348" s="337" t="s">
        <v>798</v>
      </c>
      <c r="X348" s="337" t="s">
        <v>794</v>
      </c>
      <c r="Y348" s="337" t="s">
        <v>770</v>
      </c>
      <c r="Z348" s="337" t="s">
        <v>1193</v>
      </c>
    </row>
    <row r="349" spans="1:26">
      <c r="A349" s="328">
        <v>252126</v>
      </c>
      <c r="B349" s="328">
        <v>2410</v>
      </c>
      <c r="C349" s="334">
        <v>330245</v>
      </c>
      <c r="D349" s="328" t="s">
        <v>806</v>
      </c>
      <c r="E349" s="335" t="str">
        <f t="shared" si="5"/>
        <v>2410.330245.15</v>
      </c>
      <c r="F349" s="328">
        <v>2410</v>
      </c>
      <c r="G349" s="337"/>
      <c r="H349" s="336" t="s">
        <v>1248</v>
      </c>
      <c r="I349" s="337" t="s">
        <v>808</v>
      </c>
      <c r="J349" s="337" t="s">
        <v>804</v>
      </c>
      <c r="K349" s="338" t="s">
        <v>1183</v>
      </c>
      <c r="L349" s="337" t="s">
        <v>768</v>
      </c>
      <c r="M349" s="338" t="s">
        <v>1184</v>
      </c>
      <c r="N349" s="337" t="s">
        <v>1185</v>
      </c>
      <c r="O349" s="357">
        <v>414</v>
      </c>
      <c r="P349" s="332" t="s">
        <v>1247</v>
      </c>
      <c r="Q349" s="337" t="s">
        <v>794</v>
      </c>
      <c r="R349" s="337" t="s">
        <v>770</v>
      </c>
      <c r="S349" s="339" t="s">
        <v>1216</v>
      </c>
      <c r="T349" s="340" t="str">
        <f>VLOOKUP(S349,'[2]Sub-County'!E:F,2,FALSE)</f>
        <v>Pasco</v>
      </c>
      <c r="U349" s="328" t="s">
        <v>876</v>
      </c>
      <c r="V349" s="337" t="s">
        <v>1188</v>
      </c>
      <c r="W349" s="337" t="s">
        <v>798</v>
      </c>
      <c r="X349" s="337" t="s">
        <v>794</v>
      </c>
      <c r="Y349" s="337" t="s">
        <v>770</v>
      </c>
      <c r="Z349" s="337" t="s">
        <v>1189</v>
      </c>
    </row>
    <row r="350" spans="1:26">
      <c r="A350" s="328">
        <v>252127</v>
      </c>
      <c r="B350" s="328">
        <v>2410</v>
      </c>
      <c r="C350" s="334">
        <v>330250</v>
      </c>
      <c r="D350" s="328" t="s">
        <v>811</v>
      </c>
      <c r="E350" s="335" t="str">
        <f t="shared" si="5"/>
        <v>2410.330250.00</v>
      </c>
      <c r="F350" s="328">
        <v>2410</v>
      </c>
      <c r="G350" s="337"/>
      <c r="H350" s="336" t="s">
        <v>1249</v>
      </c>
      <c r="I350" s="337" t="s">
        <v>702</v>
      </c>
      <c r="J350" s="337" t="s">
        <v>804</v>
      </c>
      <c r="K350" s="338" t="s">
        <v>1183</v>
      </c>
      <c r="L350" s="337" t="s">
        <v>768</v>
      </c>
      <c r="M350" s="338" t="s">
        <v>1184</v>
      </c>
      <c r="N350" s="337" t="s">
        <v>1185</v>
      </c>
      <c r="O350" s="357">
        <v>414</v>
      </c>
      <c r="P350" s="332" t="s">
        <v>1247</v>
      </c>
      <c r="Q350" s="337" t="s">
        <v>804</v>
      </c>
      <c r="R350" s="337" t="s">
        <v>770</v>
      </c>
      <c r="S350" s="339" t="s">
        <v>1216</v>
      </c>
      <c r="T350" s="340" t="str">
        <f>VLOOKUP(S350,'[2]Sub-County'!E:F,2,FALSE)</f>
        <v>Pasco</v>
      </c>
      <c r="U350" s="328" t="s">
        <v>876</v>
      </c>
      <c r="V350" s="337" t="s">
        <v>772</v>
      </c>
      <c r="W350" s="337" t="s">
        <v>772</v>
      </c>
      <c r="X350" s="337" t="s">
        <v>772</v>
      </c>
      <c r="Y350" s="337" t="s">
        <v>772</v>
      </c>
      <c r="Z350" s="337" t="s">
        <v>772</v>
      </c>
    </row>
    <row r="351" spans="1:26">
      <c r="A351" s="328">
        <v>252128</v>
      </c>
      <c r="B351" s="328">
        <v>2410</v>
      </c>
      <c r="C351" s="334">
        <v>330255</v>
      </c>
      <c r="D351" s="328" t="s">
        <v>798</v>
      </c>
      <c r="E351" s="335" t="str">
        <f t="shared" si="5"/>
        <v>2410.330255.10</v>
      </c>
      <c r="F351" s="328">
        <v>2410</v>
      </c>
      <c r="G351" s="337"/>
      <c r="H351" s="336" t="s">
        <v>1250</v>
      </c>
      <c r="I351" s="337" t="s">
        <v>799</v>
      </c>
      <c r="J351" s="337" t="s">
        <v>804</v>
      </c>
      <c r="K351" s="338" t="s">
        <v>1183</v>
      </c>
      <c r="L351" s="337" t="s">
        <v>768</v>
      </c>
      <c r="M351" s="338" t="s">
        <v>1184</v>
      </c>
      <c r="N351" s="337" t="s">
        <v>1185</v>
      </c>
      <c r="O351" s="357">
        <v>421</v>
      </c>
      <c r="P351" s="332" t="s">
        <v>1251</v>
      </c>
      <c r="Q351" s="337" t="s">
        <v>770</v>
      </c>
      <c r="R351" s="337" t="s">
        <v>770</v>
      </c>
      <c r="S351" s="339" t="s">
        <v>1187</v>
      </c>
      <c r="T351" s="340" t="str">
        <f>VLOOKUP(S351,'[2]Sub-County'!E:F,2,FALSE)</f>
        <v>Pinellas</v>
      </c>
      <c r="U351" s="328" t="s">
        <v>876</v>
      </c>
      <c r="V351" s="337" t="s">
        <v>1192</v>
      </c>
      <c r="W351" s="337" t="s">
        <v>798</v>
      </c>
      <c r="X351" s="337" t="s">
        <v>794</v>
      </c>
      <c r="Y351" s="337" t="s">
        <v>772</v>
      </c>
      <c r="Z351" s="337" t="s">
        <v>1193</v>
      </c>
    </row>
    <row r="352" spans="1:26">
      <c r="A352" s="328">
        <v>252129</v>
      </c>
      <c r="B352" s="328">
        <v>2410</v>
      </c>
      <c r="C352" s="334">
        <v>330260</v>
      </c>
      <c r="D352" s="328" t="s">
        <v>798</v>
      </c>
      <c r="E352" s="335" t="str">
        <f t="shared" si="5"/>
        <v>2410.330260.10</v>
      </c>
      <c r="F352" s="328">
        <v>2410</v>
      </c>
      <c r="G352" s="337"/>
      <c r="H352" s="336" t="s">
        <v>1252</v>
      </c>
      <c r="I352" s="337" t="s">
        <v>799</v>
      </c>
      <c r="J352" s="337" t="s">
        <v>804</v>
      </c>
      <c r="K352" s="338" t="s">
        <v>1183</v>
      </c>
      <c r="L352" s="337" t="s">
        <v>768</v>
      </c>
      <c r="M352" s="338" t="s">
        <v>1184</v>
      </c>
      <c r="N352" s="337" t="s">
        <v>1185</v>
      </c>
      <c r="O352" s="357">
        <v>136</v>
      </c>
      <c r="P352" s="332" t="s">
        <v>1253</v>
      </c>
      <c r="Q352" s="337" t="s">
        <v>770</v>
      </c>
      <c r="R352" s="337" t="s">
        <v>770</v>
      </c>
      <c r="S352" s="339" t="s">
        <v>1219</v>
      </c>
      <c r="T352" s="340" t="str">
        <f>VLOOKUP(S352,'[2]Sub-County'!E:F,2,FALSE)</f>
        <v>Marion</v>
      </c>
      <c r="U352" s="328" t="s">
        <v>876</v>
      </c>
      <c r="V352" s="337" t="s">
        <v>1192</v>
      </c>
      <c r="W352" s="337" t="s">
        <v>798</v>
      </c>
      <c r="X352" s="337" t="s">
        <v>804</v>
      </c>
      <c r="Y352" s="337" t="s">
        <v>772</v>
      </c>
      <c r="Z352" s="337" t="s">
        <v>1193</v>
      </c>
    </row>
    <row r="353" spans="1:26">
      <c r="A353" s="328">
        <v>252130</v>
      </c>
      <c r="B353" s="328">
        <v>2410</v>
      </c>
      <c r="C353" s="334">
        <v>330265</v>
      </c>
      <c r="D353" s="328" t="s">
        <v>806</v>
      </c>
      <c r="E353" s="335" t="str">
        <f t="shared" si="5"/>
        <v>2410.330265.15</v>
      </c>
      <c r="F353" s="328">
        <v>2410</v>
      </c>
      <c r="G353" s="337"/>
      <c r="H353" s="336" t="s">
        <v>1254</v>
      </c>
      <c r="I353" s="337" t="s">
        <v>808</v>
      </c>
      <c r="J353" s="337" t="s">
        <v>804</v>
      </c>
      <c r="K353" s="338" t="s">
        <v>1183</v>
      </c>
      <c r="L353" s="337" t="s">
        <v>768</v>
      </c>
      <c r="M353" s="338" t="s">
        <v>1184</v>
      </c>
      <c r="N353" s="337" t="s">
        <v>1185</v>
      </c>
      <c r="O353" s="357">
        <v>136</v>
      </c>
      <c r="P353" s="332" t="s">
        <v>1253</v>
      </c>
      <c r="Q353" s="337" t="s">
        <v>794</v>
      </c>
      <c r="R353" s="337" t="s">
        <v>770</v>
      </c>
      <c r="S353" s="339" t="s">
        <v>1219</v>
      </c>
      <c r="T353" s="340" t="str">
        <f>VLOOKUP(S353,'[2]Sub-County'!E:F,2,FALSE)</f>
        <v>Marion</v>
      </c>
      <c r="U353" s="328" t="s">
        <v>876</v>
      </c>
      <c r="V353" s="337" t="s">
        <v>1188</v>
      </c>
      <c r="W353" s="337" t="s">
        <v>798</v>
      </c>
      <c r="X353" s="337" t="s">
        <v>804</v>
      </c>
      <c r="Y353" s="337" t="s">
        <v>772</v>
      </c>
      <c r="Z353" s="337" t="s">
        <v>1189</v>
      </c>
    </row>
    <row r="354" spans="1:26">
      <c r="A354" s="328">
        <v>252131</v>
      </c>
      <c r="B354" s="328">
        <v>2410</v>
      </c>
      <c r="C354" s="334">
        <v>330270</v>
      </c>
      <c r="D354" s="328" t="s">
        <v>811</v>
      </c>
      <c r="E354" s="335" t="str">
        <f t="shared" si="5"/>
        <v>2410.330270.00</v>
      </c>
      <c r="F354" s="328">
        <v>2410</v>
      </c>
      <c r="G354" s="337"/>
      <c r="H354" s="336" t="s">
        <v>1255</v>
      </c>
      <c r="I354" s="337" t="s">
        <v>702</v>
      </c>
      <c r="J354" s="337" t="s">
        <v>804</v>
      </c>
      <c r="K354" s="338" t="s">
        <v>1183</v>
      </c>
      <c r="L354" s="337" t="s">
        <v>768</v>
      </c>
      <c r="M354" s="338" t="s">
        <v>1184</v>
      </c>
      <c r="N354" s="337" t="s">
        <v>1185</v>
      </c>
      <c r="O354" s="357">
        <v>136</v>
      </c>
      <c r="P354" s="332" t="s">
        <v>1253</v>
      </c>
      <c r="Q354" s="337" t="s">
        <v>804</v>
      </c>
      <c r="R354" s="337" t="s">
        <v>770</v>
      </c>
      <c r="S354" s="339" t="s">
        <v>1219</v>
      </c>
      <c r="T354" s="340" t="str">
        <f>VLOOKUP(S354,'[2]Sub-County'!E:F,2,FALSE)</f>
        <v>Marion</v>
      </c>
      <c r="U354" s="328" t="s">
        <v>876</v>
      </c>
      <c r="V354" s="337" t="s">
        <v>772</v>
      </c>
      <c r="W354" s="337" t="s">
        <v>772</v>
      </c>
      <c r="X354" s="337" t="s">
        <v>772</v>
      </c>
      <c r="Y354" s="337" t="s">
        <v>772</v>
      </c>
      <c r="Z354" s="337" t="s">
        <v>772</v>
      </c>
    </row>
    <row r="355" spans="1:26">
      <c r="A355" s="328">
        <v>252132</v>
      </c>
      <c r="B355" s="328">
        <v>2410</v>
      </c>
      <c r="C355" s="334">
        <v>330275</v>
      </c>
      <c r="D355" s="328" t="s">
        <v>806</v>
      </c>
      <c r="E355" s="335" t="str">
        <f t="shared" si="5"/>
        <v>2410.330275.15</v>
      </c>
      <c r="F355" s="328">
        <v>2410</v>
      </c>
      <c r="G355" s="337"/>
      <c r="H355" s="336" t="s">
        <v>1256</v>
      </c>
      <c r="I355" s="337" t="s">
        <v>808</v>
      </c>
      <c r="J355" s="337" t="s">
        <v>804</v>
      </c>
      <c r="K355" s="338" t="s">
        <v>1183</v>
      </c>
      <c r="L355" s="337" t="s">
        <v>768</v>
      </c>
      <c r="M355" s="338" t="s">
        <v>1184</v>
      </c>
      <c r="N355" s="337" t="s">
        <v>1185</v>
      </c>
      <c r="O355" s="357">
        <v>421</v>
      </c>
      <c r="P355" s="332" t="s">
        <v>1251</v>
      </c>
      <c r="Q355" s="337" t="s">
        <v>794</v>
      </c>
      <c r="R355" s="337" t="s">
        <v>770</v>
      </c>
      <c r="S355" s="339" t="s">
        <v>1187</v>
      </c>
      <c r="T355" s="340" t="str">
        <f>VLOOKUP(S355,'[2]Sub-County'!E:F,2,FALSE)</f>
        <v>Pinellas</v>
      </c>
      <c r="U355" s="328" t="s">
        <v>876</v>
      </c>
      <c r="V355" s="337" t="s">
        <v>1188</v>
      </c>
      <c r="W355" s="337" t="s">
        <v>798</v>
      </c>
      <c r="X355" s="337" t="s">
        <v>794</v>
      </c>
      <c r="Y355" s="337" t="s">
        <v>772</v>
      </c>
      <c r="Z355" s="337" t="s">
        <v>1189</v>
      </c>
    </row>
    <row r="356" spans="1:26">
      <c r="A356" s="328">
        <v>252134</v>
      </c>
      <c r="B356" s="328">
        <v>2410</v>
      </c>
      <c r="C356" s="334">
        <v>330280</v>
      </c>
      <c r="D356" s="328" t="s">
        <v>806</v>
      </c>
      <c r="E356" s="335" t="str">
        <f t="shared" si="5"/>
        <v>2410.330280.15</v>
      </c>
      <c r="F356" s="328">
        <v>2410</v>
      </c>
      <c r="G356" s="337"/>
      <c r="H356" s="336" t="s">
        <v>1257</v>
      </c>
      <c r="I356" s="337" t="s">
        <v>808</v>
      </c>
      <c r="J356" s="337" t="s">
        <v>804</v>
      </c>
      <c r="K356" s="338" t="s">
        <v>1183</v>
      </c>
      <c r="L356" s="337" t="s">
        <v>768</v>
      </c>
      <c r="M356" s="338" t="s">
        <v>1184</v>
      </c>
      <c r="N356" s="337" t="s">
        <v>1185</v>
      </c>
      <c r="O356" s="357">
        <v>312</v>
      </c>
      <c r="P356" s="332" t="s">
        <v>1235</v>
      </c>
      <c r="Q356" s="337" t="s">
        <v>794</v>
      </c>
      <c r="R356" s="337" t="s">
        <v>770</v>
      </c>
      <c r="S356" s="339" t="s">
        <v>1196</v>
      </c>
      <c r="T356" s="340" t="str">
        <f>VLOOKUP(S356,'[2]Sub-County'!E:F,2,FALSE)</f>
        <v>Seminole</v>
      </c>
      <c r="U356" s="328" t="s">
        <v>876</v>
      </c>
      <c r="V356" s="337" t="s">
        <v>1188</v>
      </c>
      <c r="W356" s="337" t="s">
        <v>798</v>
      </c>
      <c r="X356" s="337" t="s">
        <v>770</v>
      </c>
      <c r="Y356" s="337" t="s">
        <v>794</v>
      </c>
      <c r="Z356" s="337" t="s">
        <v>1189</v>
      </c>
    </row>
    <row r="357" spans="1:26">
      <c r="A357" s="328">
        <v>252136</v>
      </c>
      <c r="B357" s="328">
        <v>2410</v>
      </c>
      <c r="C357" s="334">
        <v>330285</v>
      </c>
      <c r="D357" s="328" t="s">
        <v>798</v>
      </c>
      <c r="E357" s="335" t="str">
        <f t="shared" si="5"/>
        <v>2410.330285.10</v>
      </c>
      <c r="F357" s="328">
        <v>2410</v>
      </c>
      <c r="G357" s="337"/>
      <c r="H357" s="336" t="s">
        <v>1258</v>
      </c>
      <c r="I357" s="337" t="s">
        <v>799</v>
      </c>
      <c r="J357" s="337" t="s">
        <v>804</v>
      </c>
      <c r="K357" s="338" t="s">
        <v>1183</v>
      </c>
      <c r="L357" s="337" t="s">
        <v>768</v>
      </c>
      <c r="M357" s="338" t="s">
        <v>1184</v>
      </c>
      <c r="N357" s="337" t="s">
        <v>1185</v>
      </c>
      <c r="O357" s="357">
        <v>527</v>
      </c>
      <c r="P357" s="332" t="s">
        <v>1259</v>
      </c>
      <c r="Q357" s="337" t="s">
        <v>770</v>
      </c>
      <c r="R357" s="337" t="s">
        <v>770</v>
      </c>
      <c r="S357" s="339" t="s">
        <v>1196</v>
      </c>
      <c r="T357" s="340" t="str">
        <f>VLOOKUP(S357,'[2]Sub-County'!E:F,2,FALSE)</f>
        <v>Seminole</v>
      </c>
      <c r="U357" s="328" t="s">
        <v>876</v>
      </c>
      <c r="V357" s="337" t="s">
        <v>1192</v>
      </c>
      <c r="W357" s="337" t="s">
        <v>798</v>
      </c>
      <c r="X357" s="337" t="s">
        <v>770</v>
      </c>
      <c r="Y357" s="337" t="s">
        <v>772</v>
      </c>
      <c r="Z357" s="337" t="s">
        <v>1193</v>
      </c>
    </row>
    <row r="358" spans="1:26">
      <c r="A358" s="328">
        <v>252137</v>
      </c>
      <c r="B358" s="328">
        <v>2410</v>
      </c>
      <c r="C358" s="334">
        <v>330290</v>
      </c>
      <c r="D358" s="328" t="s">
        <v>806</v>
      </c>
      <c r="E358" s="335" t="str">
        <f t="shared" si="5"/>
        <v>2410.330290.15</v>
      </c>
      <c r="F358" s="328">
        <v>2410</v>
      </c>
      <c r="G358" s="337"/>
      <c r="H358" s="336" t="s">
        <v>1260</v>
      </c>
      <c r="I358" s="337" t="s">
        <v>808</v>
      </c>
      <c r="J358" s="337" t="s">
        <v>804</v>
      </c>
      <c r="K358" s="338" t="s">
        <v>1183</v>
      </c>
      <c r="L358" s="337" t="s">
        <v>768</v>
      </c>
      <c r="M358" s="338" t="s">
        <v>1184</v>
      </c>
      <c r="N358" s="337" t="s">
        <v>1185</v>
      </c>
      <c r="O358" s="357">
        <v>527</v>
      </c>
      <c r="P358" s="332" t="s">
        <v>1259</v>
      </c>
      <c r="Q358" s="337" t="s">
        <v>794</v>
      </c>
      <c r="R358" s="337" t="s">
        <v>770</v>
      </c>
      <c r="S358" s="339" t="s">
        <v>1196</v>
      </c>
      <c r="T358" s="340" t="str">
        <f>VLOOKUP(S358,'[2]Sub-County'!E:F,2,FALSE)</f>
        <v>Seminole</v>
      </c>
      <c r="U358" s="328" t="s">
        <v>876</v>
      </c>
      <c r="V358" s="337" t="s">
        <v>1188</v>
      </c>
      <c r="W358" s="337" t="s">
        <v>798</v>
      </c>
      <c r="X358" s="337" t="s">
        <v>804</v>
      </c>
      <c r="Y358" s="337" t="s">
        <v>772</v>
      </c>
      <c r="Z358" s="337" t="s">
        <v>1189</v>
      </c>
    </row>
    <row r="359" spans="1:26">
      <c r="A359" s="328">
        <v>252138</v>
      </c>
      <c r="B359" s="328">
        <v>2410</v>
      </c>
      <c r="C359" s="334">
        <v>330295</v>
      </c>
      <c r="D359" s="328" t="s">
        <v>811</v>
      </c>
      <c r="E359" s="335" t="str">
        <f t="shared" si="5"/>
        <v>2410.330295.00</v>
      </c>
      <c r="F359" s="328">
        <v>2410</v>
      </c>
      <c r="G359" s="337"/>
      <c r="H359" s="336" t="s">
        <v>1261</v>
      </c>
      <c r="I359" s="337" t="s">
        <v>702</v>
      </c>
      <c r="J359" s="337" t="s">
        <v>804</v>
      </c>
      <c r="K359" s="338" t="s">
        <v>1183</v>
      </c>
      <c r="L359" s="337" t="s">
        <v>768</v>
      </c>
      <c r="M359" s="338" t="s">
        <v>1184</v>
      </c>
      <c r="N359" s="337" t="s">
        <v>1185</v>
      </c>
      <c r="O359" s="357">
        <v>527</v>
      </c>
      <c r="P359" s="332" t="s">
        <v>1259</v>
      </c>
      <c r="Q359" s="337" t="s">
        <v>804</v>
      </c>
      <c r="R359" s="337" t="s">
        <v>770</v>
      </c>
      <c r="S359" s="339" t="s">
        <v>1196</v>
      </c>
      <c r="T359" s="340" t="str">
        <f>VLOOKUP(S359,'[2]Sub-County'!E:F,2,FALSE)</f>
        <v>Seminole</v>
      </c>
      <c r="U359" s="328" t="s">
        <v>876</v>
      </c>
      <c r="V359" s="337" t="s">
        <v>772</v>
      </c>
      <c r="W359" s="337" t="s">
        <v>772</v>
      </c>
      <c r="X359" s="337" t="s">
        <v>772</v>
      </c>
      <c r="Y359" s="337" t="s">
        <v>772</v>
      </c>
      <c r="Z359" s="337" t="s">
        <v>772</v>
      </c>
    </row>
    <row r="360" spans="1:26">
      <c r="A360" s="328">
        <v>254101</v>
      </c>
      <c r="B360" s="328">
        <v>2400</v>
      </c>
      <c r="C360" s="334">
        <v>330300</v>
      </c>
      <c r="D360" s="328" t="s">
        <v>798</v>
      </c>
      <c r="E360" s="335" t="str">
        <f t="shared" si="5"/>
        <v>2400.330300.10</v>
      </c>
      <c r="F360" s="328">
        <v>2400</v>
      </c>
      <c r="G360" s="337"/>
      <c r="H360" s="336" t="s">
        <v>1262</v>
      </c>
      <c r="I360" s="337" t="s">
        <v>799</v>
      </c>
      <c r="J360" s="337" t="s">
        <v>1209</v>
      </c>
      <c r="K360" s="338" t="s">
        <v>1263</v>
      </c>
      <c r="L360" s="337" t="s">
        <v>774</v>
      </c>
      <c r="M360" s="338" t="s">
        <v>1264</v>
      </c>
      <c r="N360" s="337" t="s">
        <v>1185</v>
      </c>
      <c r="O360" s="357">
        <v>192</v>
      </c>
      <c r="P360" s="332" t="s">
        <v>1265</v>
      </c>
      <c r="Q360" s="337" t="s">
        <v>898</v>
      </c>
      <c r="R360" s="337" t="s">
        <v>804</v>
      </c>
      <c r="S360" s="339" t="s">
        <v>814</v>
      </c>
      <c r="T360" s="340" t="str">
        <f>VLOOKUP(S360,'[2]Sub-County'!E:F,2,FALSE)</f>
        <v>Lake</v>
      </c>
      <c r="U360" s="328" t="s">
        <v>876</v>
      </c>
      <c r="V360" s="337" t="s">
        <v>1266</v>
      </c>
      <c r="W360" s="337" t="s">
        <v>772</v>
      </c>
      <c r="X360" s="337" t="s">
        <v>772</v>
      </c>
      <c r="Y360" s="337" t="s">
        <v>772</v>
      </c>
      <c r="Z360" s="337" t="s">
        <v>1189</v>
      </c>
    </row>
    <row r="361" spans="1:26">
      <c r="A361" s="328">
        <v>254103</v>
      </c>
      <c r="B361" s="328">
        <v>2400</v>
      </c>
      <c r="C361" s="334">
        <v>330305</v>
      </c>
      <c r="D361" s="328" t="s">
        <v>806</v>
      </c>
      <c r="E361" s="335" t="str">
        <f t="shared" si="5"/>
        <v>2400.330305.15</v>
      </c>
      <c r="F361" s="328">
        <v>2400</v>
      </c>
      <c r="G361" s="337"/>
      <c r="H361" s="336" t="s">
        <v>1267</v>
      </c>
      <c r="I361" s="337" t="s">
        <v>808</v>
      </c>
      <c r="J361" s="337" t="s">
        <v>1209</v>
      </c>
      <c r="K361" s="338" t="s">
        <v>1263</v>
      </c>
      <c r="L361" s="337" t="s">
        <v>774</v>
      </c>
      <c r="M361" s="338" t="s">
        <v>1264</v>
      </c>
      <c r="N361" s="337" t="s">
        <v>1185</v>
      </c>
      <c r="O361" s="357">
        <v>192</v>
      </c>
      <c r="P361" s="332" t="s">
        <v>1265</v>
      </c>
      <c r="Q361" s="337" t="s">
        <v>898</v>
      </c>
      <c r="R361" s="337" t="s">
        <v>804</v>
      </c>
      <c r="S361" s="339" t="s">
        <v>1268</v>
      </c>
      <c r="T361" s="340" t="str">
        <f>VLOOKUP(S361,'[2]Sub-County'!E:F,2,FALSE)</f>
        <v>Charlotte</v>
      </c>
      <c r="U361" s="328" t="s">
        <v>876</v>
      </c>
      <c r="V361" s="337" t="s">
        <v>1266</v>
      </c>
      <c r="W361" s="337" t="s">
        <v>772</v>
      </c>
      <c r="X361" s="337" t="s">
        <v>772</v>
      </c>
      <c r="Y361" s="337" t="s">
        <v>772</v>
      </c>
      <c r="Z361" s="337" t="s">
        <v>1189</v>
      </c>
    </row>
    <row r="362" spans="1:26">
      <c r="A362" s="328">
        <v>254104</v>
      </c>
      <c r="B362" s="328">
        <v>2400</v>
      </c>
      <c r="C362" s="334">
        <v>330310</v>
      </c>
      <c r="D362" s="328" t="s">
        <v>806</v>
      </c>
      <c r="E362" s="335" t="str">
        <f t="shared" si="5"/>
        <v>2400.330310.15</v>
      </c>
      <c r="F362" s="328">
        <v>2400</v>
      </c>
      <c r="G362" s="337"/>
      <c r="H362" s="336" t="s">
        <v>1269</v>
      </c>
      <c r="I362" s="337" t="s">
        <v>808</v>
      </c>
      <c r="J362" s="337" t="s">
        <v>1209</v>
      </c>
      <c r="K362" s="338" t="s">
        <v>1263</v>
      </c>
      <c r="L362" s="337" t="s">
        <v>774</v>
      </c>
      <c r="M362" s="338" t="s">
        <v>1264</v>
      </c>
      <c r="N362" s="337" t="s">
        <v>1185</v>
      </c>
      <c r="O362" s="357">
        <v>192</v>
      </c>
      <c r="P362" s="332" t="s">
        <v>1265</v>
      </c>
      <c r="Q362" s="337" t="s">
        <v>898</v>
      </c>
      <c r="R362" s="337" t="s">
        <v>804</v>
      </c>
      <c r="S362" s="339" t="s">
        <v>1270</v>
      </c>
      <c r="T362" s="340" t="str">
        <f>VLOOKUP(S362,'[2]Sub-County'!E:F,2,FALSE)</f>
        <v>Sarasota</v>
      </c>
      <c r="U362" s="328" t="s">
        <v>876</v>
      </c>
      <c r="V362" s="337" t="s">
        <v>1266</v>
      </c>
      <c r="W362" s="337" t="s">
        <v>772</v>
      </c>
      <c r="X362" s="337" t="s">
        <v>772</v>
      </c>
      <c r="Y362" s="337" t="s">
        <v>772</v>
      </c>
      <c r="Z362" s="337" t="s">
        <v>1189</v>
      </c>
    </row>
    <row r="363" spans="1:26">
      <c r="A363" s="328">
        <v>254105</v>
      </c>
      <c r="B363" s="328">
        <v>2400</v>
      </c>
      <c r="C363" s="334">
        <v>330315</v>
      </c>
      <c r="D363" s="328" t="s">
        <v>806</v>
      </c>
      <c r="E363" s="335" t="str">
        <f t="shared" si="5"/>
        <v>2400.330315.15</v>
      </c>
      <c r="F363" s="328">
        <v>2400</v>
      </c>
      <c r="G363" s="337"/>
      <c r="H363" s="336" t="s">
        <v>1271</v>
      </c>
      <c r="I363" s="337" t="s">
        <v>808</v>
      </c>
      <c r="J363" s="337" t="s">
        <v>1209</v>
      </c>
      <c r="K363" s="338" t="s">
        <v>1263</v>
      </c>
      <c r="L363" s="337" t="s">
        <v>774</v>
      </c>
      <c r="M363" s="338" t="s">
        <v>1264</v>
      </c>
      <c r="N363" s="337" t="s">
        <v>1185</v>
      </c>
      <c r="O363" s="357">
        <v>192</v>
      </c>
      <c r="P363" s="332" t="s">
        <v>1265</v>
      </c>
      <c r="Q363" s="337" t="s">
        <v>898</v>
      </c>
      <c r="R363" s="337" t="s">
        <v>804</v>
      </c>
      <c r="S363" s="339" t="s">
        <v>1272</v>
      </c>
      <c r="T363" s="340" t="str">
        <f>VLOOKUP(S363,'[2]Sub-County'!E:F,2,FALSE)</f>
        <v>Sumter</v>
      </c>
      <c r="U363" s="328" t="s">
        <v>876</v>
      </c>
      <c r="V363" s="337" t="s">
        <v>1266</v>
      </c>
      <c r="W363" s="337" t="s">
        <v>772</v>
      </c>
      <c r="X363" s="337" t="s">
        <v>772</v>
      </c>
      <c r="Y363" s="337" t="s">
        <v>772</v>
      </c>
      <c r="Z363" s="337" t="s">
        <v>1189</v>
      </c>
    </row>
    <row r="364" spans="1:26">
      <c r="A364" s="328">
        <v>255100</v>
      </c>
      <c r="B364" s="328">
        <v>2410</v>
      </c>
      <c r="C364" s="334">
        <v>330320</v>
      </c>
      <c r="D364" s="328" t="s">
        <v>798</v>
      </c>
      <c r="E364" s="335" t="str">
        <f t="shared" si="5"/>
        <v>2410.330320.10</v>
      </c>
      <c r="F364" s="328">
        <v>2410</v>
      </c>
      <c r="G364" s="337"/>
      <c r="H364" s="336" t="s">
        <v>1273</v>
      </c>
      <c r="I364" s="337" t="s">
        <v>799</v>
      </c>
      <c r="J364" s="337" t="s">
        <v>804</v>
      </c>
      <c r="K364" s="338" t="s">
        <v>1183</v>
      </c>
      <c r="L364" s="337" t="s">
        <v>768</v>
      </c>
      <c r="M364" s="338" t="s">
        <v>1184</v>
      </c>
      <c r="N364" s="337" t="s">
        <v>1185</v>
      </c>
      <c r="O364" s="357">
        <v>368</v>
      </c>
      <c r="P364" s="332" t="s">
        <v>63</v>
      </c>
      <c r="Q364" s="337" t="s">
        <v>770</v>
      </c>
      <c r="R364" s="337" t="s">
        <v>770</v>
      </c>
      <c r="S364" s="339" t="s">
        <v>1196</v>
      </c>
      <c r="T364" s="340" t="str">
        <f>VLOOKUP(S364,'[2]Sub-County'!E:F,2,FALSE)</f>
        <v>Seminole</v>
      </c>
      <c r="U364" s="328" t="s">
        <v>876</v>
      </c>
      <c r="V364" s="337" t="s">
        <v>1192</v>
      </c>
      <c r="W364" s="337" t="s">
        <v>772</v>
      </c>
      <c r="X364" s="337" t="s">
        <v>772</v>
      </c>
      <c r="Y364" s="337" t="s">
        <v>772</v>
      </c>
      <c r="Z364" s="337" t="s">
        <v>1193</v>
      </c>
    </row>
    <row r="365" spans="1:26">
      <c r="A365" s="328">
        <v>255101</v>
      </c>
      <c r="B365" s="328">
        <v>2410</v>
      </c>
      <c r="C365" s="334">
        <v>330325</v>
      </c>
      <c r="D365" s="328" t="s">
        <v>806</v>
      </c>
      <c r="E365" s="335" t="str">
        <f t="shared" si="5"/>
        <v>2410.330325.15</v>
      </c>
      <c r="F365" s="328">
        <v>2410</v>
      </c>
      <c r="G365" s="337"/>
      <c r="H365" s="336" t="s">
        <v>1274</v>
      </c>
      <c r="I365" s="337" t="s">
        <v>808</v>
      </c>
      <c r="J365" s="337" t="s">
        <v>804</v>
      </c>
      <c r="K365" s="338" t="s">
        <v>1183</v>
      </c>
      <c r="L365" s="337" t="s">
        <v>768</v>
      </c>
      <c r="M365" s="338" t="s">
        <v>1184</v>
      </c>
      <c r="N365" s="337" t="s">
        <v>1185</v>
      </c>
      <c r="O365" s="357">
        <v>368</v>
      </c>
      <c r="P365" s="332" t="s">
        <v>63</v>
      </c>
      <c r="Q365" s="337" t="s">
        <v>794</v>
      </c>
      <c r="R365" s="337" t="s">
        <v>770</v>
      </c>
      <c r="S365" s="339" t="s">
        <v>1196</v>
      </c>
      <c r="T365" s="340" t="str">
        <f>VLOOKUP(S365,'[2]Sub-County'!E:F,2,FALSE)</f>
        <v>Seminole</v>
      </c>
      <c r="U365" s="328" t="s">
        <v>876</v>
      </c>
      <c r="V365" s="337" t="s">
        <v>1188</v>
      </c>
      <c r="W365" s="337" t="s">
        <v>772</v>
      </c>
      <c r="X365" s="337" t="s">
        <v>772</v>
      </c>
      <c r="Y365" s="337" t="s">
        <v>772</v>
      </c>
      <c r="Z365" s="337" t="s">
        <v>1189</v>
      </c>
    </row>
    <row r="366" spans="1:26">
      <c r="A366" s="328">
        <v>255102</v>
      </c>
      <c r="B366" s="328">
        <v>2410</v>
      </c>
      <c r="C366" s="334">
        <v>330330</v>
      </c>
      <c r="D366" s="328" t="s">
        <v>806</v>
      </c>
      <c r="E366" s="335" t="str">
        <f t="shared" si="5"/>
        <v>2410.330330.15</v>
      </c>
      <c r="F366" s="328">
        <v>2410</v>
      </c>
      <c r="G366" s="337"/>
      <c r="H366" s="336" t="s">
        <v>1275</v>
      </c>
      <c r="I366" s="337" t="s">
        <v>808</v>
      </c>
      <c r="J366" s="337" t="s">
        <v>804</v>
      </c>
      <c r="K366" s="338" t="s">
        <v>1183</v>
      </c>
      <c r="L366" s="337" t="s">
        <v>768</v>
      </c>
      <c r="M366" s="338" t="s">
        <v>1184</v>
      </c>
      <c r="N366" s="337" t="s">
        <v>1185</v>
      </c>
      <c r="O366" s="357">
        <v>368</v>
      </c>
      <c r="P366" s="332" t="s">
        <v>63</v>
      </c>
      <c r="Q366" s="337" t="s">
        <v>1209</v>
      </c>
      <c r="R366" s="337" t="s">
        <v>770</v>
      </c>
      <c r="S366" s="339" t="s">
        <v>1196</v>
      </c>
      <c r="T366" s="340" t="str">
        <f>VLOOKUP(S366,'[2]Sub-County'!E:F,2,FALSE)</f>
        <v>Seminole</v>
      </c>
      <c r="U366" s="328" t="s">
        <v>876</v>
      </c>
      <c r="V366" s="337" t="s">
        <v>1188</v>
      </c>
      <c r="W366" s="337" t="s">
        <v>772</v>
      </c>
      <c r="X366" s="337" t="s">
        <v>772</v>
      </c>
      <c r="Y366" s="337" t="s">
        <v>772</v>
      </c>
      <c r="Z366" s="337" t="s">
        <v>1189</v>
      </c>
    </row>
    <row r="367" spans="1:26">
      <c r="A367" s="328">
        <v>255103</v>
      </c>
      <c r="B367" s="328">
        <v>2410</v>
      </c>
      <c r="C367" s="334">
        <v>330335</v>
      </c>
      <c r="D367" s="328" t="s">
        <v>811</v>
      </c>
      <c r="E367" s="335" t="str">
        <f t="shared" si="5"/>
        <v>2410.330335.00</v>
      </c>
      <c r="F367" s="328">
        <v>2410</v>
      </c>
      <c r="G367" s="337"/>
      <c r="H367" s="336" t="s">
        <v>1276</v>
      </c>
      <c r="I367" s="337" t="s">
        <v>702</v>
      </c>
      <c r="J367" s="337" t="s">
        <v>804</v>
      </c>
      <c r="K367" s="338" t="s">
        <v>1183</v>
      </c>
      <c r="L367" s="337" t="s">
        <v>768</v>
      </c>
      <c r="M367" s="338" t="s">
        <v>1184</v>
      </c>
      <c r="N367" s="337" t="s">
        <v>1185</v>
      </c>
      <c r="O367" s="357">
        <v>368</v>
      </c>
      <c r="P367" s="332" t="s">
        <v>63</v>
      </c>
      <c r="Q367" s="337" t="s">
        <v>804</v>
      </c>
      <c r="R367" s="337" t="s">
        <v>770</v>
      </c>
      <c r="S367" s="339" t="s">
        <v>1196</v>
      </c>
      <c r="T367" s="340" t="str">
        <f>VLOOKUP(S367,'[2]Sub-County'!E:F,2,FALSE)</f>
        <v>Seminole</v>
      </c>
      <c r="U367" s="328" t="s">
        <v>876</v>
      </c>
      <c r="V367" s="337" t="s">
        <v>772</v>
      </c>
      <c r="W367" s="337" t="s">
        <v>772</v>
      </c>
      <c r="X367" s="337" t="s">
        <v>772</v>
      </c>
      <c r="Y367" s="337" t="s">
        <v>772</v>
      </c>
      <c r="Z367" s="337" t="s">
        <v>772</v>
      </c>
    </row>
    <row r="368" spans="1:26">
      <c r="A368" s="328">
        <v>256100</v>
      </c>
      <c r="B368" s="328">
        <v>2410</v>
      </c>
      <c r="C368" s="334">
        <v>330340</v>
      </c>
      <c r="D368" s="328" t="s">
        <v>806</v>
      </c>
      <c r="E368" s="335" t="str">
        <f t="shared" si="5"/>
        <v>2410.330340.15</v>
      </c>
      <c r="F368" s="328">
        <v>2410</v>
      </c>
      <c r="G368" s="337"/>
      <c r="H368" s="336" t="s">
        <v>1277</v>
      </c>
      <c r="I368" s="337" t="s">
        <v>808</v>
      </c>
      <c r="J368" s="337" t="s">
        <v>804</v>
      </c>
      <c r="K368" s="338" t="s">
        <v>1183</v>
      </c>
      <c r="L368" s="337" t="s">
        <v>768</v>
      </c>
      <c r="M368" s="338" t="s">
        <v>1184</v>
      </c>
      <c r="N368" s="337" t="s">
        <v>1185</v>
      </c>
      <c r="O368" s="357">
        <v>446</v>
      </c>
      <c r="P368" s="332" t="s">
        <v>1277</v>
      </c>
      <c r="Q368" s="337" t="s">
        <v>794</v>
      </c>
      <c r="R368" s="337" t="s">
        <v>794</v>
      </c>
      <c r="S368" s="339" t="s">
        <v>1268</v>
      </c>
      <c r="T368" s="340" t="str">
        <f>VLOOKUP(S368,'[2]Sub-County'!E:F,2,FALSE)</f>
        <v>Charlotte</v>
      </c>
      <c r="U368" s="328" t="s">
        <v>876</v>
      </c>
      <c r="V368" s="337" t="s">
        <v>1188</v>
      </c>
      <c r="W368" s="337" t="s">
        <v>772</v>
      </c>
      <c r="X368" s="337" t="s">
        <v>772</v>
      </c>
      <c r="Y368" s="337" t="s">
        <v>772</v>
      </c>
      <c r="Z368" s="337" t="s">
        <v>1189</v>
      </c>
    </row>
    <row r="369" spans="1:26">
      <c r="A369" s="328">
        <v>259100</v>
      </c>
      <c r="B369" s="328">
        <v>2410</v>
      </c>
      <c r="C369" s="334">
        <v>330345</v>
      </c>
      <c r="D369" s="328" t="s">
        <v>798</v>
      </c>
      <c r="E369" s="335" t="str">
        <f t="shared" si="5"/>
        <v>2410.330345.10</v>
      </c>
      <c r="F369" s="328">
        <v>2410</v>
      </c>
      <c r="G369" s="337"/>
      <c r="H369" s="336" t="s">
        <v>1278</v>
      </c>
      <c r="I369" s="337" t="s">
        <v>799</v>
      </c>
      <c r="J369" s="337" t="s">
        <v>804</v>
      </c>
      <c r="K369" s="338" t="s">
        <v>1183</v>
      </c>
      <c r="L369" s="337" t="s">
        <v>768</v>
      </c>
      <c r="M369" s="338" t="s">
        <v>1184</v>
      </c>
      <c r="N369" s="337" t="s">
        <v>1185</v>
      </c>
      <c r="O369" s="357">
        <v>217</v>
      </c>
      <c r="P369" s="332" t="s">
        <v>66</v>
      </c>
      <c r="Q369" s="337" t="s">
        <v>770</v>
      </c>
      <c r="R369" s="337" t="s">
        <v>794</v>
      </c>
      <c r="S369" s="339" t="s">
        <v>1216</v>
      </c>
      <c r="T369" s="340" t="str">
        <f>VLOOKUP(S369,'[2]Sub-County'!E:F,2,FALSE)</f>
        <v>Pasco</v>
      </c>
      <c r="U369" s="328" t="s">
        <v>876</v>
      </c>
      <c r="V369" s="337" t="s">
        <v>1192</v>
      </c>
      <c r="W369" s="337" t="s">
        <v>772</v>
      </c>
      <c r="X369" s="337" t="s">
        <v>772</v>
      </c>
      <c r="Y369" s="337" t="s">
        <v>772</v>
      </c>
      <c r="Z369" s="337" t="s">
        <v>1193</v>
      </c>
    </row>
    <row r="370" spans="1:26">
      <c r="A370" s="328">
        <v>259101</v>
      </c>
      <c r="B370" s="328">
        <v>2410</v>
      </c>
      <c r="C370" s="334">
        <v>330350</v>
      </c>
      <c r="D370" s="328" t="s">
        <v>806</v>
      </c>
      <c r="E370" s="335" t="str">
        <f t="shared" si="5"/>
        <v>2410.330350.15</v>
      </c>
      <c r="F370" s="328">
        <v>2410</v>
      </c>
      <c r="G370" s="337"/>
      <c r="H370" s="336" t="s">
        <v>1279</v>
      </c>
      <c r="I370" s="337" t="s">
        <v>808</v>
      </c>
      <c r="J370" s="337" t="s">
        <v>804</v>
      </c>
      <c r="K370" s="338" t="s">
        <v>1183</v>
      </c>
      <c r="L370" s="337" t="s">
        <v>768</v>
      </c>
      <c r="M370" s="338" t="s">
        <v>1184</v>
      </c>
      <c r="N370" s="337" t="s">
        <v>1185</v>
      </c>
      <c r="O370" s="357">
        <v>217</v>
      </c>
      <c r="P370" s="332" t="s">
        <v>66</v>
      </c>
      <c r="Q370" s="337" t="s">
        <v>794</v>
      </c>
      <c r="R370" s="337" t="s">
        <v>794</v>
      </c>
      <c r="S370" s="339" t="s">
        <v>1216</v>
      </c>
      <c r="T370" s="340" t="str">
        <f>VLOOKUP(S370,'[2]Sub-County'!E:F,2,FALSE)</f>
        <v>Pasco</v>
      </c>
      <c r="U370" s="328" t="s">
        <v>876</v>
      </c>
      <c r="V370" s="337" t="s">
        <v>1188</v>
      </c>
      <c r="W370" s="337" t="s">
        <v>772</v>
      </c>
      <c r="X370" s="337" t="s">
        <v>772</v>
      </c>
      <c r="Y370" s="337" t="s">
        <v>772</v>
      </c>
      <c r="Z370" s="337" t="s">
        <v>1189</v>
      </c>
    </row>
    <row r="371" spans="1:26">
      <c r="A371" s="328">
        <v>259102</v>
      </c>
      <c r="B371" s="328">
        <v>2410</v>
      </c>
      <c r="C371" s="334">
        <v>330355</v>
      </c>
      <c r="D371" s="328" t="s">
        <v>811</v>
      </c>
      <c r="E371" s="335" t="str">
        <f t="shared" si="5"/>
        <v>2410.330355.00</v>
      </c>
      <c r="F371" s="328">
        <v>2410</v>
      </c>
      <c r="G371" s="337"/>
      <c r="H371" s="336" t="s">
        <v>1280</v>
      </c>
      <c r="I371" s="337" t="s">
        <v>702</v>
      </c>
      <c r="J371" s="337" t="s">
        <v>804</v>
      </c>
      <c r="K371" s="338" t="s">
        <v>1183</v>
      </c>
      <c r="L371" s="337" t="s">
        <v>768</v>
      </c>
      <c r="M371" s="338" t="s">
        <v>1184</v>
      </c>
      <c r="N371" s="337" t="s">
        <v>1185</v>
      </c>
      <c r="O371" s="357">
        <v>217</v>
      </c>
      <c r="P371" s="332" t="s">
        <v>66</v>
      </c>
      <c r="Q371" s="337" t="s">
        <v>804</v>
      </c>
      <c r="R371" s="337" t="s">
        <v>794</v>
      </c>
      <c r="S371" s="339" t="s">
        <v>1216</v>
      </c>
      <c r="T371" s="340" t="str">
        <f>VLOOKUP(S371,'[2]Sub-County'!E:F,2,FALSE)</f>
        <v>Pasco</v>
      </c>
      <c r="U371" s="328" t="s">
        <v>876</v>
      </c>
      <c r="V371" s="337" t="s">
        <v>772</v>
      </c>
      <c r="W371" s="337" t="s">
        <v>772</v>
      </c>
      <c r="X371" s="337" t="s">
        <v>772</v>
      </c>
      <c r="Y371" s="337" t="s">
        <v>772</v>
      </c>
      <c r="Z371" s="337" t="s">
        <v>772</v>
      </c>
    </row>
    <row r="372" spans="1:26">
      <c r="A372" s="328">
        <v>260100</v>
      </c>
      <c r="B372" s="328">
        <v>2410</v>
      </c>
      <c r="C372" s="334">
        <v>330360</v>
      </c>
      <c r="D372" s="328" t="s">
        <v>798</v>
      </c>
      <c r="E372" s="335" t="str">
        <f t="shared" si="5"/>
        <v>2410.330360.10</v>
      </c>
      <c r="F372" s="328">
        <v>2410</v>
      </c>
      <c r="G372" s="337"/>
      <c r="H372" s="336" t="s">
        <v>1281</v>
      </c>
      <c r="I372" s="337" t="s">
        <v>799</v>
      </c>
      <c r="J372" s="337" t="s">
        <v>804</v>
      </c>
      <c r="K372" s="338" t="s">
        <v>1183</v>
      </c>
      <c r="L372" s="337" t="s">
        <v>768</v>
      </c>
      <c r="M372" s="338" t="s">
        <v>1184</v>
      </c>
      <c r="N372" s="337" t="s">
        <v>1185</v>
      </c>
      <c r="O372" s="357">
        <v>451</v>
      </c>
      <c r="P372" s="332" t="s">
        <v>67</v>
      </c>
      <c r="Q372" s="337" t="s">
        <v>770</v>
      </c>
      <c r="R372" s="337" t="s">
        <v>794</v>
      </c>
      <c r="S372" s="339" t="s">
        <v>814</v>
      </c>
      <c r="T372" s="340" t="str">
        <f>VLOOKUP(S372,'[2]Sub-County'!E:F,2,FALSE)</f>
        <v>Lake</v>
      </c>
      <c r="U372" s="328" t="s">
        <v>876</v>
      </c>
      <c r="V372" s="337" t="s">
        <v>1192</v>
      </c>
      <c r="W372" s="337" t="s">
        <v>772</v>
      </c>
      <c r="X372" s="337" t="s">
        <v>772</v>
      </c>
      <c r="Y372" s="337" t="s">
        <v>772</v>
      </c>
      <c r="Z372" s="337" t="s">
        <v>1193</v>
      </c>
    </row>
    <row r="373" spans="1:26">
      <c r="A373" s="328">
        <v>260101</v>
      </c>
      <c r="B373" s="343">
        <v>2410</v>
      </c>
      <c r="C373" s="341">
        <v>330365</v>
      </c>
      <c r="D373" s="343" t="s">
        <v>806</v>
      </c>
      <c r="E373" s="347" t="str">
        <f t="shared" si="5"/>
        <v>2410.330365.15</v>
      </c>
      <c r="F373" s="343">
        <v>2410</v>
      </c>
      <c r="G373" s="345"/>
      <c r="H373" s="245" t="s">
        <v>1282</v>
      </c>
      <c r="I373" s="345" t="s">
        <v>808</v>
      </c>
      <c r="J373" s="345" t="s">
        <v>804</v>
      </c>
      <c r="K373" s="346" t="s">
        <v>1183</v>
      </c>
      <c r="L373" s="345" t="s">
        <v>768</v>
      </c>
      <c r="M373" s="346" t="s">
        <v>1184</v>
      </c>
      <c r="N373" s="337" t="s">
        <v>1185</v>
      </c>
      <c r="O373" s="357">
        <v>451</v>
      </c>
      <c r="P373" s="332" t="s">
        <v>67</v>
      </c>
      <c r="Q373" s="337" t="s">
        <v>794</v>
      </c>
      <c r="R373" s="337" t="s">
        <v>794</v>
      </c>
      <c r="S373" s="339" t="s">
        <v>814</v>
      </c>
      <c r="T373" s="340" t="str">
        <f>VLOOKUP(S373,'[2]Sub-County'!E:F,2,FALSE)</f>
        <v>Lake</v>
      </c>
      <c r="U373" s="328" t="s">
        <v>876</v>
      </c>
      <c r="V373" s="337" t="s">
        <v>1188</v>
      </c>
      <c r="W373" s="337" t="s">
        <v>772</v>
      </c>
      <c r="X373" s="337" t="s">
        <v>772</v>
      </c>
      <c r="Y373" s="337" t="s">
        <v>772</v>
      </c>
      <c r="Z373" s="337" t="s">
        <v>1189</v>
      </c>
    </row>
    <row r="374" spans="1:26">
      <c r="A374" s="343">
        <v>260102</v>
      </c>
      <c r="B374" s="343">
        <v>2410</v>
      </c>
      <c r="C374" s="342">
        <v>330370</v>
      </c>
      <c r="D374" s="343" t="s">
        <v>811</v>
      </c>
      <c r="E374" s="347" t="str">
        <f t="shared" si="5"/>
        <v>2410.330370.00</v>
      </c>
      <c r="F374" s="343">
        <v>2410</v>
      </c>
      <c r="G374" s="345"/>
      <c r="H374" s="245" t="s">
        <v>1283</v>
      </c>
      <c r="I374" s="345" t="s">
        <v>702</v>
      </c>
      <c r="J374" s="345" t="s">
        <v>804</v>
      </c>
      <c r="K374" s="346" t="s">
        <v>1183</v>
      </c>
      <c r="L374" s="345" t="s">
        <v>768</v>
      </c>
      <c r="M374" s="346" t="s">
        <v>1184</v>
      </c>
      <c r="N374" s="345" t="s">
        <v>1185</v>
      </c>
      <c r="O374" s="358">
        <v>451</v>
      </c>
      <c r="P374" s="332" t="s">
        <v>67</v>
      </c>
      <c r="Q374" s="337" t="s">
        <v>804</v>
      </c>
      <c r="R374" s="337" t="s">
        <v>794</v>
      </c>
      <c r="S374" s="339" t="s">
        <v>814</v>
      </c>
      <c r="T374" s="340" t="str">
        <f>VLOOKUP(S374,'[2]Sub-County'!E:F,2,FALSE)</f>
        <v>Lake</v>
      </c>
      <c r="U374" s="328" t="s">
        <v>876</v>
      </c>
      <c r="V374" s="337" t="s">
        <v>772</v>
      </c>
      <c r="W374" s="337" t="s">
        <v>772</v>
      </c>
      <c r="X374" s="337" t="s">
        <v>772</v>
      </c>
      <c r="Y374" s="337" t="s">
        <v>772</v>
      </c>
      <c r="Z374" s="337" t="s">
        <v>772</v>
      </c>
    </row>
    <row r="375" spans="1:26">
      <c r="A375" s="374">
        <v>243100</v>
      </c>
      <c r="B375" s="374">
        <v>2410</v>
      </c>
      <c r="C375" s="375" t="s">
        <v>1284</v>
      </c>
      <c r="D375" s="374" t="s">
        <v>2030</v>
      </c>
      <c r="E375" s="347" t="str">
        <f t="shared" si="5"/>
        <v>2410.330375.97</v>
      </c>
      <c r="F375" s="374">
        <v>2410</v>
      </c>
      <c r="G375" s="345"/>
      <c r="H375" s="369" t="s">
        <v>1285</v>
      </c>
      <c r="I375" s="345"/>
      <c r="J375" s="345"/>
      <c r="K375" s="346"/>
      <c r="L375" s="345"/>
      <c r="M375" s="346"/>
      <c r="N375" s="345"/>
      <c r="O375" s="358"/>
      <c r="Q375" s="337"/>
      <c r="R375" s="337"/>
      <c r="S375" s="339" t="s">
        <v>2053</v>
      </c>
      <c r="T375" s="373" t="s">
        <v>2054</v>
      </c>
      <c r="U375" s="328" t="s">
        <v>876</v>
      </c>
      <c r="V375" s="337"/>
      <c r="W375" s="337"/>
      <c r="X375" s="337"/>
      <c r="Y375" s="337"/>
      <c r="Z375" s="337"/>
    </row>
    <row r="376" spans="1:26">
      <c r="A376" s="374">
        <v>244100</v>
      </c>
      <c r="B376" s="374">
        <v>2410</v>
      </c>
      <c r="C376" s="375" t="s">
        <v>1286</v>
      </c>
      <c r="D376" s="374" t="s">
        <v>2030</v>
      </c>
      <c r="E376" s="347" t="str">
        <f t="shared" si="5"/>
        <v>2410.330380.97</v>
      </c>
      <c r="F376" s="374">
        <v>2410</v>
      </c>
      <c r="G376" s="345"/>
      <c r="H376" s="369" t="s">
        <v>1287</v>
      </c>
      <c r="I376" s="345"/>
      <c r="J376" s="345"/>
      <c r="K376" s="346"/>
      <c r="L376" s="345"/>
      <c r="M376" s="346"/>
      <c r="N376" s="345"/>
      <c r="O376" s="358"/>
      <c r="Q376" s="337"/>
      <c r="R376" s="337"/>
      <c r="S376" s="339" t="s">
        <v>2053</v>
      </c>
      <c r="T376" s="373" t="s">
        <v>2054</v>
      </c>
      <c r="U376" s="328" t="s">
        <v>876</v>
      </c>
      <c r="V376" s="337"/>
      <c r="W376" s="337"/>
      <c r="X376" s="337"/>
      <c r="Y376" s="337"/>
      <c r="Z376" s="337"/>
    </row>
    <row r="377" spans="1:26">
      <c r="A377" s="374">
        <v>245100</v>
      </c>
      <c r="B377" s="374">
        <v>2410</v>
      </c>
      <c r="C377" s="375" t="s">
        <v>1288</v>
      </c>
      <c r="D377" s="374" t="s">
        <v>806</v>
      </c>
      <c r="E377" s="347" t="str">
        <f t="shared" si="5"/>
        <v>2410.330385.15</v>
      </c>
      <c r="F377" s="374">
        <v>2410</v>
      </c>
      <c r="G377" s="345"/>
      <c r="H377" s="369" t="s">
        <v>1289</v>
      </c>
      <c r="I377" s="345"/>
      <c r="J377" s="345"/>
      <c r="K377" s="346"/>
      <c r="L377" s="345"/>
      <c r="M377" s="346"/>
      <c r="N377" s="345"/>
      <c r="O377" s="358"/>
      <c r="Q377" s="337"/>
      <c r="R377" s="337"/>
      <c r="S377" s="339" t="s">
        <v>1196</v>
      </c>
      <c r="T377" s="373" t="s">
        <v>2052</v>
      </c>
      <c r="U377" s="328" t="s">
        <v>876</v>
      </c>
      <c r="V377" s="337"/>
      <c r="W377" s="337"/>
      <c r="X377" s="337"/>
      <c r="Y377" s="337"/>
      <c r="Z377" s="337"/>
    </row>
    <row r="378" spans="1:26">
      <c r="A378" s="374">
        <v>247100</v>
      </c>
      <c r="B378" s="374">
        <v>2410</v>
      </c>
      <c r="C378" s="375" t="s">
        <v>1290</v>
      </c>
      <c r="D378" s="374" t="s">
        <v>2030</v>
      </c>
      <c r="E378" s="347" t="str">
        <f t="shared" si="5"/>
        <v>2410.330390.97</v>
      </c>
      <c r="F378" s="374">
        <v>2410</v>
      </c>
      <c r="G378" s="345"/>
      <c r="H378" s="369" t="s">
        <v>1291</v>
      </c>
      <c r="I378" s="345"/>
      <c r="J378" s="345"/>
      <c r="K378" s="346"/>
      <c r="L378" s="345"/>
      <c r="M378" s="346"/>
      <c r="N378" s="345"/>
      <c r="O378" s="358"/>
      <c r="Q378" s="337"/>
      <c r="R378" s="337"/>
      <c r="S378" s="339" t="s">
        <v>1222</v>
      </c>
      <c r="T378" s="373" t="s">
        <v>2055</v>
      </c>
      <c r="U378" s="328" t="s">
        <v>876</v>
      </c>
      <c r="V378" s="337"/>
      <c r="W378" s="337"/>
      <c r="X378" s="337"/>
      <c r="Y378" s="337"/>
      <c r="Z378" s="337"/>
    </row>
    <row r="379" spans="1:26">
      <c r="A379" s="376">
        <v>253100</v>
      </c>
      <c r="B379" s="376">
        <v>2410</v>
      </c>
      <c r="C379" s="377" t="s">
        <v>1292</v>
      </c>
      <c r="D379" s="376" t="s">
        <v>2030</v>
      </c>
      <c r="E379" s="335" t="str">
        <f t="shared" si="5"/>
        <v>2410.330395.97</v>
      </c>
      <c r="F379" s="376">
        <v>2410</v>
      </c>
      <c r="G379" s="337"/>
      <c r="H379" s="333" t="s">
        <v>1293</v>
      </c>
      <c r="I379" s="337"/>
      <c r="J379" s="337"/>
      <c r="L379" s="337"/>
      <c r="N379" s="337"/>
      <c r="O379" s="357"/>
      <c r="Q379" s="337"/>
      <c r="R379" s="337"/>
      <c r="S379" s="339" t="s">
        <v>2056</v>
      </c>
      <c r="T379" s="373" t="s">
        <v>2057</v>
      </c>
      <c r="U379" s="328" t="s">
        <v>876</v>
      </c>
      <c r="V379" s="337"/>
      <c r="W379" s="337"/>
      <c r="X379" s="337"/>
      <c r="Y379" s="337"/>
      <c r="Z379" s="337"/>
    </row>
    <row r="380" spans="1:26">
      <c r="A380" s="376">
        <v>257100</v>
      </c>
      <c r="B380" s="376">
        <v>2410</v>
      </c>
      <c r="C380" s="378" t="s">
        <v>1294</v>
      </c>
      <c r="D380" s="376" t="s">
        <v>2030</v>
      </c>
      <c r="E380" s="335" t="str">
        <f t="shared" si="5"/>
        <v>2410.330400.97</v>
      </c>
      <c r="F380" s="376">
        <v>2410</v>
      </c>
      <c r="G380" s="345"/>
      <c r="H380" s="369" t="s">
        <v>65</v>
      </c>
      <c r="I380" s="345"/>
      <c r="J380" s="337"/>
      <c r="L380" s="337"/>
      <c r="N380" s="337"/>
      <c r="O380" s="357"/>
      <c r="Q380" s="337"/>
      <c r="R380" s="337"/>
      <c r="S380" s="339" t="s">
        <v>2058</v>
      </c>
      <c r="T380" s="373" t="s">
        <v>2059</v>
      </c>
      <c r="U380" s="328" t="s">
        <v>876</v>
      </c>
      <c r="V380" s="337"/>
      <c r="W380" s="337"/>
      <c r="X380" s="337"/>
      <c r="Y380" s="337"/>
      <c r="Z380" s="337"/>
    </row>
    <row r="381" spans="1:26">
      <c r="A381" s="376">
        <v>258100</v>
      </c>
      <c r="B381" s="376">
        <v>2410</v>
      </c>
      <c r="C381" s="378" t="s">
        <v>1295</v>
      </c>
      <c r="D381" s="376" t="s">
        <v>2030</v>
      </c>
      <c r="E381" s="335" t="str">
        <f t="shared" si="5"/>
        <v>2410.330405.97</v>
      </c>
      <c r="F381" s="376">
        <v>2410</v>
      </c>
      <c r="G381" s="345"/>
      <c r="H381" s="369" t="s">
        <v>1296</v>
      </c>
      <c r="I381" s="345"/>
      <c r="J381" s="337"/>
      <c r="L381" s="337"/>
      <c r="N381" s="337"/>
      <c r="O381" s="357"/>
      <c r="Q381" s="337"/>
      <c r="R381" s="337"/>
      <c r="S381" s="339" t="s">
        <v>1270</v>
      </c>
      <c r="T381" s="373" t="s">
        <v>2060</v>
      </c>
      <c r="U381" s="328" t="s">
        <v>876</v>
      </c>
      <c r="V381" s="337"/>
      <c r="W381" s="337"/>
      <c r="X381" s="337"/>
      <c r="Y381" s="337"/>
      <c r="Z381" s="337"/>
    </row>
    <row r="382" spans="1:26">
      <c r="A382" s="376">
        <v>261100</v>
      </c>
      <c r="B382" s="376">
        <v>2410</v>
      </c>
      <c r="C382" s="378" t="s">
        <v>1297</v>
      </c>
      <c r="D382" s="376" t="s">
        <v>2030</v>
      </c>
      <c r="E382" s="335" t="str">
        <f t="shared" si="5"/>
        <v>2410.330410.97</v>
      </c>
      <c r="F382" s="376">
        <v>2410</v>
      </c>
      <c r="G382" s="345"/>
      <c r="H382" s="419" t="s">
        <v>1298</v>
      </c>
      <c r="I382" s="345"/>
      <c r="J382" s="337"/>
      <c r="L382" s="337"/>
      <c r="N382" s="337"/>
      <c r="O382" s="357"/>
      <c r="Q382" s="337"/>
      <c r="R382" s="337"/>
      <c r="S382" s="339" t="s">
        <v>2056</v>
      </c>
      <c r="T382" s="373" t="s">
        <v>2057</v>
      </c>
      <c r="U382" s="328" t="s">
        <v>876</v>
      </c>
      <c r="V382" s="337"/>
      <c r="W382" s="337"/>
      <c r="X382" s="337"/>
      <c r="Y382" s="337"/>
      <c r="Z382" s="337"/>
    </row>
    <row r="383" spans="1:26">
      <c r="A383" s="376">
        <v>262100</v>
      </c>
      <c r="B383" s="376">
        <v>2410</v>
      </c>
      <c r="C383" s="378" t="s">
        <v>1299</v>
      </c>
      <c r="D383" s="376" t="s">
        <v>2030</v>
      </c>
      <c r="E383" s="335" t="str">
        <f t="shared" si="5"/>
        <v>2410.330415.97</v>
      </c>
      <c r="F383" s="376">
        <v>2410</v>
      </c>
      <c r="G383" s="337"/>
      <c r="H383" s="333" t="s">
        <v>1300</v>
      </c>
      <c r="I383" s="337"/>
      <c r="J383" s="337"/>
      <c r="L383" s="337"/>
      <c r="N383" s="337"/>
      <c r="O383" s="357"/>
      <c r="Q383" s="337"/>
      <c r="R383" s="337"/>
      <c r="S383" s="339" t="s">
        <v>2058</v>
      </c>
      <c r="T383" s="373" t="s">
        <v>2059</v>
      </c>
      <c r="U383" s="328" t="s">
        <v>876</v>
      </c>
      <c r="V383" s="337"/>
      <c r="W383" s="337"/>
      <c r="X383" s="337"/>
      <c r="Y383" s="337"/>
      <c r="Z383" s="337"/>
    </row>
    <row r="384" spans="1:26" ht="13.5" thickBot="1">
      <c r="A384" s="348">
        <v>254100</v>
      </c>
      <c r="B384" s="348">
        <v>2400</v>
      </c>
      <c r="C384" s="363" t="s">
        <v>1301</v>
      </c>
      <c r="D384" s="348" t="s">
        <v>798</v>
      </c>
      <c r="E384" s="350" t="str">
        <f t="shared" si="5"/>
        <v>2400.330420.10</v>
      </c>
      <c r="F384" s="348">
        <v>2400</v>
      </c>
      <c r="G384" s="353"/>
      <c r="H384" s="352" t="s">
        <v>1302</v>
      </c>
      <c r="I384" s="353" t="s">
        <v>799</v>
      </c>
      <c r="J384" s="353" t="s">
        <v>1209</v>
      </c>
      <c r="K384" s="354" t="s">
        <v>1263</v>
      </c>
      <c r="L384" s="353" t="s">
        <v>774</v>
      </c>
      <c r="M384" s="354" t="s">
        <v>1264</v>
      </c>
      <c r="N384" s="353" t="s">
        <v>1185</v>
      </c>
      <c r="O384" s="357">
        <v>192</v>
      </c>
      <c r="P384" s="332" t="s">
        <v>1265</v>
      </c>
      <c r="Q384" s="337" t="s">
        <v>898</v>
      </c>
      <c r="R384" s="337" t="s">
        <v>804</v>
      </c>
      <c r="S384" s="339" t="s">
        <v>2056</v>
      </c>
      <c r="T384" s="373" t="s">
        <v>2057</v>
      </c>
      <c r="U384" s="328" t="s">
        <v>876</v>
      </c>
      <c r="V384" s="337" t="s">
        <v>1266</v>
      </c>
      <c r="W384" s="337" t="s">
        <v>772</v>
      </c>
      <c r="X384" s="337" t="s">
        <v>772</v>
      </c>
      <c r="Y384" s="337" t="s">
        <v>772</v>
      </c>
      <c r="Z384" s="337" t="s">
        <v>1193</v>
      </c>
    </row>
    <row r="385" spans="1:26">
      <c r="E385" s="335"/>
      <c r="F385" s="328"/>
      <c r="H385" s="413" t="s">
        <v>1303</v>
      </c>
      <c r="I385" s="337"/>
      <c r="J385" s="337"/>
      <c r="L385" s="337"/>
      <c r="N385" s="337"/>
      <c r="O385" s="357"/>
      <c r="Q385" s="337"/>
      <c r="R385" s="337"/>
      <c r="S385" s="339"/>
      <c r="T385" s="340"/>
      <c r="V385" s="337"/>
      <c r="W385" s="337"/>
      <c r="X385" s="337"/>
      <c r="Y385" s="337"/>
      <c r="Z385" s="337"/>
    </row>
    <row r="386" spans="1:26">
      <c r="A386" s="328">
        <v>753100</v>
      </c>
      <c r="B386" s="328">
        <v>2220</v>
      </c>
      <c r="C386" s="334">
        <v>313010</v>
      </c>
      <c r="D386" s="328">
        <v>91</v>
      </c>
      <c r="E386" s="335" t="str">
        <f t="shared" si="5"/>
        <v>2220.313010.91</v>
      </c>
      <c r="F386" s="328">
        <v>2220</v>
      </c>
      <c r="H386" s="336" t="s">
        <v>1304</v>
      </c>
      <c r="I386" s="337" t="s">
        <v>767</v>
      </c>
      <c r="J386" s="337" t="s">
        <v>770</v>
      </c>
      <c r="K386" s="338" t="s">
        <v>793</v>
      </c>
      <c r="L386" s="337" t="s">
        <v>1209</v>
      </c>
      <c r="M386" s="338" t="s">
        <v>1305</v>
      </c>
      <c r="N386" s="337" t="s">
        <v>1306</v>
      </c>
      <c r="O386" s="333" t="s">
        <v>772</v>
      </c>
      <c r="P386" s="332" t="s">
        <v>773</v>
      </c>
      <c r="Q386" s="337" t="s">
        <v>768</v>
      </c>
      <c r="R386" s="337" t="s">
        <v>772</v>
      </c>
      <c r="S386" s="339" t="s">
        <v>1316</v>
      </c>
      <c r="T386" s="340" t="str">
        <f>VLOOKUP(S386,'[2]Sub-County'!E:F,2,FALSE)</f>
        <v>Allegany</v>
      </c>
      <c r="U386" s="328" t="s">
        <v>1307</v>
      </c>
      <c r="V386" s="337" t="s">
        <v>772</v>
      </c>
      <c r="W386" s="337" t="s">
        <v>772</v>
      </c>
      <c r="X386" s="337" t="s">
        <v>772</v>
      </c>
      <c r="Y386" s="337" t="s">
        <v>772</v>
      </c>
      <c r="Z386" s="337" t="s">
        <v>772</v>
      </c>
    </row>
    <row r="387" spans="1:26">
      <c r="A387" s="328">
        <v>856100</v>
      </c>
      <c r="B387" s="328">
        <v>2220</v>
      </c>
      <c r="C387" s="334">
        <v>313005</v>
      </c>
      <c r="D387" s="328">
        <v>91</v>
      </c>
      <c r="E387" s="335" t="str">
        <f t="shared" si="5"/>
        <v>2220.313005.91</v>
      </c>
      <c r="F387" s="328">
        <v>2220</v>
      </c>
      <c r="H387" s="336" t="s">
        <v>1308</v>
      </c>
      <c r="I387" s="337" t="s">
        <v>767</v>
      </c>
      <c r="J387" s="337" t="s">
        <v>770</v>
      </c>
      <c r="K387" s="338" t="s">
        <v>793</v>
      </c>
      <c r="L387" s="337" t="s">
        <v>1209</v>
      </c>
      <c r="M387" s="338" t="s">
        <v>1305</v>
      </c>
      <c r="N387" s="337" t="s">
        <v>1306</v>
      </c>
      <c r="O387" s="333" t="s">
        <v>772</v>
      </c>
      <c r="P387" s="332" t="s">
        <v>773</v>
      </c>
      <c r="Q387" s="337" t="s">
        <v>768</v>
      </c>
      <c r="R387" s="337" t="s">
        <v>772</v>
      </c>
      <c r="S387" s="339" t="s">
        <v>1316</v>
      </c>
      <c r="T387" s="364" t="s">
        <v>2061</v>
      </c>
      <c r="U387" s="328" t="s">
        <v>1307</v>
      </c>
      <c r="V387" s="337" t="s">
        <v>772</v>
      </c>
      <c r="W387" s="337" t="s">
        <v>772</v>
      </c>
      <c r="X387" s="337" t="s">
        <v>772</v>
      </c>
      <c r="Y387" s="337" t="s">
        <v>772</v>
      </c>
      <c r="Z387" s="337" t="s">
        <v>772</v>
      </c>
    </row>
    <row r="388" spans="1:26">
      <c r="A388" s="328">
        <v>286100</v>
      </c>
      <c r="B388" s="328">
        <v>2225</v>
      </c>
      <c r="C388" s="334">
        <v>313015</v>
      </c>
      <c r="D388" s="328" t="s">
        <v>798</v>
      </c>
      <c r="E388" s="335" t="str">
        <f t="shared" si="5"/>
        <v>2225.313015.10</v>
      </c>
      <c r="F388" s="328">
        <v>2225</v>
      </c>
      <c r="G388" s="337"/>
      <c r="H388" s="336" t="s">
        <v>1309</v>
      </c>
      <c r="I388" s="337" t="s">
        <v>799</v>
      </c>
      <c r="J388" s="337" t="s">
        <v>770</v>
      </c>
      <c r="K388" s="338" t="s">
        <v>793</v>
      </c>
      <c r="L388" s="337" t="s">
        <v>1209</v>
      </c>
      <c r="M388" s="338" t="s">
        <v>1305</v>
      </c>
      <c r="N388" s="337" t="s">
        <v>1306</v>
      </c>
      <c r="O388" s="357">
        <v>145</v>
      </c>
      <c r="P388" s="332" t="s">
        <v>1309</v>
      </c>
      <c r="Q388" s="337" t="s">
        <v>770</v>
      </c>
      <c r="R388" s="337" t="s">
        <v>794</v>
      </c>
      <c r="S388" s="339" t="s">
        <v>1310</v>
      </c>
      <c r="T388" s="340" t="str">
        <f>VLOOKUP(S388,'[2]Sub-County'!E:F,2,FALSE)</f>
        <v>Harford</v>
      </c>
      <c r="U388" s="328" t="s">
        <v>1307</v>
      </c>
      <c r="V388" s="337" t="s">
        <v>886</v>
      </c>
      <c r="W388" s="337" t="s">
        <v>772</v>
      </c>
      <c r="X388" s="337" t="s">
        <v>772</v>
      </c>
      <c r="Y388" s="337" t="s">
        <v>772</v>
      </c>
      <c r="Z388" s="337" t="s">
        <v>1311</v>
      </c>
    </row>
    <row r="389" spans="1:26">
      <c r="A389" s="328">
        <v>286101</v>
      </c>
      <c r="B389" s="328">
        <v>2225</v>
      </c>
      <c r="C389" s="334">
        <v>313020</v>
      </c>
      <c r="D389" s="328" t="s">
        <v>798</v>
      </c>
      <c r="E389" s="335" t="str">
        <f t="shared" ref="E389:E452" si="6">B389&amp;"."&amp;C389&amp;"."&amp;D389</f>
        <v>2225.313020.10</v>
      </c>
      <c r="F389" s="328">
        <v>2225</v>
      </c>
      <c r="G389" s="337"/>
      <c r="H389" s="336" t="s">
        <v>1312</v>
      </c>
      <c r="I389" s="337" t="s">
        <v>799</v>
      </c>
      <c r="J389" s="337" t="s">
        <v>770</v>
      </c>
      <c r="K389" s="338" t="s">
        <v>793</v>
      </c>
      <c r="L389" s="337" t="s">
        <v>1209</v>
      </c>
      <c r="M389" s="338" t="s">
        <v>1305</v>
      </c>
      <c r="N389" s="337" t="s">
        <v>1306</v>
      </c>
      <c r="O389" s="357">
        <v>461</v>
      </c>
      <c r="P389" s="332" t="s">
        <v>1312</v>
      </c>
      <c r="Q389" s="337" t="s">
        <v>770</v>
      </c>
      <c r="R389" s="337" t="s">
        <v>794</v>
      </c>
      <c r="S389" s="339" t="s">
        <v>1310</v>
      </c>
      <c r="T389" s="340" t="str">
        <f>VLOOKUP(S389,'[2]Sub-County'!E:F,2,FALSE)</f>
        <v>Harford</v>
      </c>
      <c r="U389" s="328" t="s">
        <v>1307</v>
      </c>
      <c r="V389" s="337" t="s">
        <v>886</v>
      </c>
      <c r="W389" s="337" t="s">
        <v>772</v>
      </c>
      <c r="X389" s="337" t="s">
        <v>772</v>
      </c>
      <c r="Y389" s="337" t="s">
        <v>772</v>
      </c>
      <c r="Z389" s="337" t="s">
        <v>1311</v>
      </c>
    </row>
    <row r="390" spans="1:26">
      <c r="A390" s="328">
        <v>287100</v>
      </c>
      <c r="B390" s="328">
        <v>2235</v>
      </c>
      <c r="C390" s="334">
        <v>313025</v>
      </c>
      <c r="D390" s="328" t="s">
        <v>798</v>
      </c>
      <c r="E390" s="335" t="str">
        <f t="shared" si="6"/>
        <v>2235.313025.10</v>
      </c>
      <c r="F390" s="328">
        <v>2235</v>
      </c>
      <c r="G390" s="337"/>
      <c r="H390" s="336" t="s">
        <v>69</v>
      </c>
      <c r="I390" s="337" t="s">
        <v>799</v>
      </c>
      <c r="J390" s="337" t="s">
        <v>770</v>
      </c>
      <c r="K390" s="338" t="s">
        <v>793</v>
      </c>
      <c r="L390" s="337" t="s">
        <v>1209</v>
      </c>
      <c r="M390" s="338" t="s">
        <v>1305</v>
      </c>
      <c r="N390" s="337" t="s">
        <v>1306</v>
      </c>
      <c r="O390" s="357">
        <v>336</v>
      </c>
      <c r="P390" s="332" t="s">
        <v>69</v>
      </c>
      <c r="Q390" s="337" t="s">
        <v>770</v>
      </c>
      <c r="R390" s="337" t="s">
        <v>794</v>
      </c>
      <c r="S390" s="339" t="s">
        <v>1313</v>
      </c>
      <c r="T390" s="340" t="str">
        <f>VLOOKUP(S390,'[2]Sub-County'!E:F,2,FALSE)</f>
        <v>Anne Arundel</v>
      </c>
      <c r="U390" s="328" t="s">
        <v>1307</v>
      </c>
      <c r="V390" s="337" t="s">
        <v>886</v>
      </c>
      <c r="W390" s="337" t="s">
        <v>772</v>
      </c>
      <c r="X390" s="337" t="s">
        <v>772</v>
      </c>
      <c r="Y390" s="337" t="s">
        <v>772</v>
      </c>
      <c r="Z390" s="337" t="s">
        <v>1311</v>
      </c>
    </row>
    <row r="391" spans="1:26">
      <c r="A391" s="328">
        <v>288100</v>
      </c>
      <c r="B391" s="328">
        <v>2230</v>
      </c>
      <c r="C391" s="334">
        <v>313030</v>
      </c>
      <c r="D391" s="328" t="s">
        <v>798</v>
      </c>
      <c r="E391" s="335" t="str">
        <f t="shared" si="6"/>
        <v>2230.313030.10</v>
      </c>
      <c r="F391" s="328">
        <v>2230</v>
      </c>
      <c r="G391" s="337"/>
      <c r="H391" s="336" t="s">
        <v>1314</v>
      </c>
      <c r="I391" s="337" t="s">
        <v>799</v>
      </c>
      <c r="J391" s="337" t="s">
        <v>770</v>
      </c>
      <c r="K391" s="338" t="s">
        <v>793</v>
      </c>
      <c r="L391" s="337" t="s">
        <v>1209</v>
      </c>
      <c r="M391" s="338" t="s">
        <v>1305</v>
      </c>
      <c r="N391" s="337" t="s">
        <v>1306</v>
      </c>
      <c r="O391" s="357">
        <v>256</v>
      </c>
      <c r="P391" s="332" t="s">
        <v>1315</v>
      </c>
      <c r="Q391" s="337" t="s">
        <v>770</v>
      </c>
      <c r="R391" s="337" t="s">
        <v>794</v>
      </c>
      <c r="S391" s="339" t="s">
        <v>1316</v>
      </c>
      <c r="T391" s="340" t="str">
        <f>VLOOKUP(S391,'[2]Sub-County'!E:F,2,FALSE)</f>
        <v>Allegany</v>
      </c>
      <c r="U391" s="328" t="s">
        <v>1307</v>
      </c>
      <c r="V391" s="337" t="s">
        <v>886</v>
      </c>
      <c r="W391" s="337" t="s">
        <v>772</v>
      </c>
      <c r="X391" s="337" t="s">
        <v>772</v>
      </c>
      <c r="Y391" s="337" t="s">
        <v>772</v>
      </c>
      <c r="Z391" s="337" t="s">
        <v>1311</v>
      </c>
    </row>
    <row r="392" spans="1:26">
      <c r="A392" s="328">
        <v>288101</v>
      </c>
      <c r="B392" s="328">
        <v>2230</v>
      </c>
      <c r="C392" s="341">
        <v>313035</v>
      </c>
      <c r="D392" s="328" t="s">
        <v>806</v>
      </c>
      <c r="E392" s="335" t="str">
        <f t="shared" si="6"/>
        <v>2230.313035.15</v>
      </c>
      <c r="F392" s="328">
        <v>2230</v>
      </c>
      <c r="G392" s="337"/>
      <c r="H392" s="336" t="s">
        <v>1317</v>
      </c>
      <c r="I392" s="337" t="s">
        <v>808</v>
      </c>
      <c r="J392" s="337" t="s">
        <v>770</v>
      </c>
      <c r="K392" s="338" t="s">
        <v>793</v>
      </c>
      <c r="L392" s="337" t="s">
        <v>1209</v>
      </c>
      <c r="M392" s="338" t="s">
        <v>1305</v>
      </c>
      <c r="N392" s="337" t="s">
        <v>1306</v>
      </c>
      <c r="O392" s="357">
        <v>256</v>
      </c>
      <c r="P392" s="332" t="s">
        <v>1315</v>
      </c>
      <c r="Q392" s="337" t="s">
        <v>794</v>
      </c>
      <c r="R392" s="337" t="s">
        <v>794</v>
      </c>
      <c r="S392" s="339" t="s">
        <v>1316</v>
      </c>
      <c r="T392" s="340" t="str">
        <f>VLOOKUP(S392,'[2]Sub-County'!E:F,2,FALSE)</f>
        <v>Allegany</v>
      </c>
      <c r="U392" s="328" t="s">
        <v>1307</v>
      </c>
      <c r="V392" s="337" t="s">
        <v>878</v>
      </c>
      <c r="W392" s="337" t="s">
        <v>772</v>
      </c>
      <c r="X392" s="337" t="s">
        <v>772</v>
      </c>
      <c r="Y392" s="337" t="s">
        <v>772</v>
      </c>
      <c r="Z392" s="337" t="s">
        <v>1318</v>
      </c>
    </row>
    <row r="393" spans="1:26">
      <c r="A393" s="328">
        <v>288102</v>
      </c>
      <c r="B393" s="343">
        <v>2230</v>
      </c>
      <c r="C393" s="342">
        <v>313040</v>
      </c>
      <c r="D393" s="343" t="s">
        <v>811</v>
      </c>
      <c r="E393" s="347" t="str">
        <f t="shared" si="6"/>
        <v>2230.313040.00</v>
      </c>
      <c r="F393" s="343">
        <v>2230</v>
      </c>
      <c r="G393" s="345"/>
      <c r="H393" s="245" t="s">
        <v>1319</v>
      </c>
      <c r="I393" s="345" t="s">
        <v>702</v>
      </c>
      <c r="J393" s="345" t="s">
        <v>770</v>
      </c>
      <c r="K393" s="346" t="s">
        <v>793</v>
      </c>
      <c r="L393" s="345" t="s">
        <v>1209</v>
      </c>
      <c r="M393" s="346" t="s">
        <v>1305</v>
      </c>
      <c r="N393" s="345" t="s">
        <v>1306</v>
      </c>
      <c r="O393" s="357">
        <v>256</v>
      </c>
      <c r="P393" s="332" t="s">
        <v>1315</v>
      </c>
      <c r="Q393" s="337" t="s">
        <v>804</v>
      </c>
      <c r="R393" s="337" t="s">
        <v>794</v>
      </c>
      <c r="S393" s="339" t="s">
        <v>1316</v>
      </c>
      <c r="T393" s="340" t="str">
        <f>VLOOKUP(S393,'[2]Sub-County'!E:F,2,FALSE)</f>
        <v>Allegany</v>
      </c>
      <c r="U393" s="328" t="s">
        <v>1307</v>
      </c>
      <c r="V393" s="337" t="s">
        <v>772</v>
      </c>
      <c r="W393" s="337" t="s">
        <v>772</v>
      </c>
      <c r="X393" s="337" t="s">
        <v>772</v>
      </c>
      <c r="Y393" s="337" t="s">
        <v>772</v>
      </c>
      <c r="Z393" s="337" t="s">
        <v>772</v>
      </c>
    </row>
    <row r="394" spans="1:26" ht="13.5" thickBot="1">
      <c r="A394" s="348">
        <v>285100</v>
      </c>
      <c r="B394" s="348">
        <v>2220</v>
      </c>
      <c r="C394" s="379" t="s">
        <v>1320</v>
      </c>
      <c r="D394" s="348" t="s">
        <v>2030</v>
      </c>
      <c r="E394" s="350" t="str">
        <f t="shared" si="6"/>
        <v>2220.313045.97</v>
      </c>
      <c r="F394" s="348">
        <v>2220</v>
      </c>
      <c r="G394" s="353"/>
      <c r="H394" s="352" t="s">
        <v>1321</v>
      </c>
      <c r="I394" s="353" t="s">
        <v>799</v>
      </c>
      <c r="J394" s="353" t="s">
        <v>770</v>
      </c>
      <c r="K394" s="354" t="s">
        <v>793</v>
      </c>
      <c r="L394" s="353" t="s">
        <v>1209</v>
      </c>
      <c r="M394" s="354" t="s">
        <v>1305</v>
      </c>
      <c r="N394" s="353" t="s">
        <v>1306</v>
      </c>
      <c r="O394" s="357"/>
      <c r="P394" s="332" t="s">
        <v>1315</v>
      </c>
      <c r="Q394" s="337" t="s">
        <v>804</v>
      </c>
      <c r="R394" s="337" t="s">
        <v>794</v>
      </c>
      <c r="S394" s="339"/>
      <c r="T394" s="340"/>
      <c r="U394" s="328" t="s">
        <v>1307</v>
      </c>
      <c r="V394" s="337" t="s">
        <v>772</v>
      </c>
      <c r="W394" s="337" t="s">
        <v>772</v>
      </c>
      <c r="X394" s="337" t="s">
        <v>772</v>
      </c>
      <c r="Y394" s="337" t="s">
        <v>772</v>
      </c>
      <c r="Z394" s="337" t="s">
        <v>772</v>
      </c>
    </row>
    <row r="395" spans="1:26">
      <c r="E395" s="335"/>
      <c r="F395" s="328"/>
      <c r="H395" s="413" t="s">
        <v>1322</v>
      </c>
      <c r="I395" s="337"/>
      <c r="J395" s="337"/>
      <c r="L395" s="337"/>
      <c r="N395" s="337"/>
      <c r="O395" s="357"/>
      <c r="Q395" s="337"/>
      <c r="R395" s="337"/>
      <c r="S395" s="339"/>
      <c r="T395" s="340"/>
      <c r="V395" s="337"/>
      <c r="W395" s="337"/>
      <c r="X395" s="337"/>
      <c r="Y395" s="337"/>
      <c r="Z395" s="337"/>
    </row>
    <row r="396" spans="1:26">
      <c r="A396" s="328">
        <v>857100</v>
      </c>
      <c r="B396" s="328">
        <v>2240</v>
      </c>
      <c r="C396" s="334">
        <v>314000</v>
      </c>
      <c r="D396" s="328">
        <v>91</v>
      </c>
      <c r="E396" s="335" t="str">
        <f t="shared" si="6"/>
        <v>2240.314000.91</v>
      </c>
      <c r="F396" s="328">
        <v>2240</v>
      </c>
      <c r="H396" s="336" t="s">
        <v>1323</v>
      </c>
      <c r="I396" s="337" t="s">
        <v>767</v>
      </c>
      <c r="J396" s="337" t="s">
        <v>770</v>
      </c>
      <c r="K396" s="338" t="s">
        <v>793</v>
      </c>
      <c r="L396" s="337" t="s">
        <v>1209</v>
      </c>
      <c r="M396" s="338" t="s">
        <v>1305</v>
      </c>
      <c r="N396" s="337" t="s">
        <v>1324</v>
      </c>
      <c r="O396" s="333" t="s">
        <v>772</v>
      </c>
      <c r="P396" s="332" t="s">
        <v>773</v>
      </c>
      <c r="Q396" s="337" t="s">
        <v>768</v>
      </c>
      <c r="R396" s="337" t="s">
        <v>772</v>
      </c>
      <c r="S396" s="339" t="s">
        <v>1327</v>
      </c>
      <c r="T396" s="364" t="s">
        <v>2062</v>
      </c>
      <c r="U396" s="328" t="s">
        <v>1307</v>
      </c>
      <c r="V396" s="337" t="s">
        <v>772</v>
      </c>
      <c r="W396" s="337" t="s">
        <v>772</v>
      </c>
      <c r="X396" s="337" t="s">
        <v>772</v>
      </c>
      <c r="Y396" s="337" t="s">
        <v>772</v>
      </c>
      <c r="Z396" s="337" t="s">
        <v>772</v>
      </c>
    </row>
    <row r="397" spans="1:26">
      <c r="A397" s="328">
        <v>300100</v>
      </c>
      <c r="B397" s="328">
        <v>2240</v>
      </c>
      <c r="C397" s="334">
        <v>314005</v>
      </c>
      <c r="D397" s="328" t="s">
        <v>798</v>
      </c>
      <c r="E397" s="335" t="str">
        <f t="shared" si="6"/>
        <v>2240.314005.10</v>
      </c>
      <c r="F397" s="328">
        <v>2240</v>
      </c>
      <c r="G397" s="337"/>
      <c r="H397" s="336" t="s">
        <v>1325</v>
      </c>
      <c r="I397" s="337" t="s">
        <v>799</v>
      </c>
      <c r="J397" s="337" t="s">
        <v>770</v>
      </c>
      <c r="K397" s="338" t="s">
        <v>793</v>
      </c>
      <c r="L397" s="337" t="s">
        <v>1209</v>
      </c>
      <c r="M397" s="338" t="s">
        <v>1305</v>
      </c>
      <c r="N397" s="337" t="s">
        <v>1324</v>
      </c>
      <c r="O397" s="357">
        <v>268</v>
      </c>
      <c r="P397" s="332" t="s">
        <v>1326</v>
      </c>
      <c r="Q397" s="337" t="s">
        <v>770</v>
      </c>
      <c r="R397" s="337" t="s">
        <v>794</v>
      </c>
      <c r="S397" s="339" t="s">
        <v>1327</v>
      </c>
      <c r="T397" s="340" t="str">
        <f>VLOOKUP(S397,'[2]Sub-County'!E:F,2,FALSE)</f>
        <v>Sussex</v>
      </c>
      <c r="U397" s="328" t="s">
        <v>1307</v>
      </c>
      <c r="V397" s="337" t="s">
        <v>886</v>
      </c>
      <c r="W397" s="337" t="s">
        <v>772</v>
      </c>
      <c r="X397" s="337" t="s">
        <v>772</v>
      </c>
      <c r="Y397" s="337" t="s">
        <v>772</v>
      </c>
      <c r="Z397" s="337" t="s">
        <v>1328</v>
      </c>
    </row>
    <row r="398" spans="1:26">
      <c r="A398" s="328">
        <v>300101</v>
      </c>
      <c r="B398" s="328">
        <v>2240</v>
      </c>
      <c r="C398" s="334">
        <v>314010</v>
      </c>
      <c r="D398" s="328" t="s">
        <v>806</v>
      </c>
      <c r="E398" s="335" t="str">
        <f t="shared" si="6"/>
        <v>2240.314010.15</v>
      </c>
      <c r="F398" s="328">
        <v>2240</v>
      </c>
      <c r="G398" s="337"/>
      <c r="H398" s="336" t="s">
        <v>1329</v>
      </c>
      <c r="I398" s="337" t="s">
        <v>808</v>
      </c>
      <c r="J398" s="337" t="s">
        <v>770</v>
      </c>
      <c r="K398" s="338" t="s">
        <v>793</v>
      </c>
      <c r="L398" s="337" t="s">
        <v>1209</v>
      </c>
      <c r="M398" s="338" t="s">
        <v>1305</v>
      </c>
      <c r="N398" s="337" t="s">
        <v>1324</v>
      </c>
      <c r="O398" s="357">
        <v>268</v>
      </c>
      <c r="P398" s="332" t="s">
        <v>1326</v>
      </c>
      <c r="Q398" s="337" t="s">
        <v>794</v>
      </c>
      <c r="R398" s="337" t="s">
        <v>794</v>
      </c>
      <c r="S398" s="339" t="s">
        <v>1327</v>
      </c>
      <c r="T398" s="340" t="str">
        <f>VLOOKUP(S398,'[2]Sub-County'!E:F,2,FALSE)</f>
        <v>Sussex</v>
      </c>
      <c r="U398" s="328" t="s">
        <v>1307</v>
      </c>
      <c r="V398" s="337" t="s">
        <v>878</v>
      </c>
      <c r="W398" s="337" t="s">
        <v>772</v>
      </c>
      <c r="X398" s="337" t="s">
        <v>772</v>
      </c>
      <c r="Y398" s="337" t="s">
        <v>772</v>
      </c>
      <c r="Z398" s="337" t="s">
        <v>1330</v>
      </c>
    </row>
    <row r="399" spans="1:26">
      <c r="A399" s="328">
        <v>300102</v>
      </c>
      <c r="B399" s="328">
        <v>2240</v>
      </c>
      <c r="C399" s="334">
        <v>314015</v>
      </c>
      <c r="D399" s="328" t="s">
        <v>811</v>
      </c>
      <c r="E399" s="335" t="str">
        <f t="shared" si="6"/>
        <v>2240.314015.00</v>
      </c>
      <c r="F399" s="328">
        <v>2240</v>
      </c>
      <c r="G399" s="337"/>
      <c r="H399" s="336" t="s">
        <v>1331</v>
      </c>
      <c r="I399" s="337" t="s">
        <v>702</v>
      </c>
      <c r="J399" s="337" t="s">
        <v>770</v>
      </c>
      <c r="K399" s="338" t="s">
        <v>793</v>
      </c>
      <c r="L399" s="337" t="s">
        <v>1209</v>
      </c>
      <c r="M399" s="338" t="s">
        <v>1305</v>
      </c>
      <c r="N399" s="337" t="s">
        <v>1324</v>
      </c>
      <c r="O399" s="357">
        <v>268</v>
      </c>
      <c r="P399" s="332" t="s">
        <v>1326</v>
      </c>
      <c r="Q399" s="337" t="s">
        <v>804</v>
      </c>
      <c r="R399" s="337" t="s">
        <v>794</v>
      </c>
      <c r="S399" s="339" t="s">
        <v>1327</v>
      </c>
      <c r="T399" s="340" t="str">
        <f>VLOOKUP(S399,'[2]Sub-County'!E:F,2,FALSE)</f>
        <v>Sussex</v>
      </c>
      <c r="U399" s="328" t="s">
        <v>1307</v>
      </c>
      <c r="V399" s="337" t="s">
        <v>772</v>
      </c>
      <c r="W399" s="337" t="s">
        <v>772</v>
      </c>
      <c r="X399" s="337" t="s">
        <v>772</v>
      </c>
      <c r="Y399" s="337" t="s">
        <v>772</v>
      </c>
      <c r="Z399" s="337" t="s">
        <v>772</v>
      </c>
    </row>
    <row r="400" spans="1:26" ht="13.5" thickBot="1">
      <c r="A400" s="348">
        <v>301100</v>
      </c>
      <c r="B400" s="348">
        <v>2245</v>
      </c>
      <c r="C400" s="363" t="s">
        <v>1332</v>
      </c>
      <c r="D400" s="348" t="s">
        <v>806</v>
      </c>
      <c r="E400" s="350" t="str">
        <f t="shared" si="6"/>
        <v>2245.314020.15</v>
      </c>
      <c r="F400" s="348">
        <v>2245</v>
      </c>
      <c r="G400" s="353"/>
      <c r="H400" s="352" t="s">
        <v>1333</v>
      </c>
      <c r="I400" s="353" t="s">
        <v>808</v>
      </c>
      <c r="J400" s="353" t="s">
        <v>770</v>
      </c>
      <c r="K400" s="354" t="s">
        <v>793</v>
      </c>
      <c r="L400" s="353" t="s">
        <v>1209</v>
      </c>
      <c r="M400" s="354" t="s">
        <v>1305</v>
      </c>
      <c r="N400" s="353" t="s">
        <v>1324</v>
      </c>
      <c r="O400" s="357">
        <v>268</v>
      </c>
      <c r="P400" s="332" t="s">
        <v>1326</v>
      </c>
      <c r="Q400" s="337" t="s">
        <v>794</v>
      </c>
      <c r="R400" s="337" t="s">
        <v>794</v>
      </c>
      <c r="S400" s="339" t="s">
        <v>1327</v>
      </c>
      <c r="T400" s="340" t="str">
        <f>VLOOKUP(S400,'[2]Sub-County'!E:F,2,FALSE)</f>
        <v>Sussex</v>
      </c>
      <c r="V400" s="337" t="s">
        <v>878</v>
      </c>
      <c r="W400" s="337" t="s">
        <v>772</v>
      </c>
      <c r="X400" s="337" t="s">
        <v>772</v>
      </c>
      <c r="Y400" s="337" t="s">
        <v>772</v>
      </c>
      <c r="Z400" s="337" t="s">
        <v>1330</v>
      </c>
    </row>
    <row r="401" spans="1:26">
      <c r="C401" s="355"/>
      <c r="D401" s="343"/>
      <c r="E401" s="335"/>
      <c r="F401" s="328"/>
      <c r="G401" s="344"/>
      <c r="H401" s="411" t="s">
        <v>1334</v>
      </c>
      <c r="I401" s="345"/>
      <c r="J401" s="345"/>
      <c r="K401" s="346"/>
      <c r="L401" s="345"/>
      <c r="M401" s="346"/>
      <c r="N401" s="345"/>
      <c r="O401" s="357"/>
      <c r="Q401" s="337"/>
      <c r="R401" s="337"/>
      <c r="S401" s="339"/>
      <c r="T401" s="340"/>
      <c r="V401" s="337"/>
      <c r="W401" s="337"/>
      <c r="X401" s="337"/>
      <c r="Y401" s="337"/>
      <c r="Z401" s="337"/>
    </row>
    <row r="402" spans="1:26">
      <c r="A402" s="328">
        <v>858100</v>
      </c>
      <c r="B402" s="328">
        <v>2215</v>
      </c>
      <c r="C402" s="334">
        <v>315000</v>
      </c>
      <c r="D402" s="328">
        <v>91</v>
      </c>
      <c r="E402" s="335" t="str">
        <f t="shared" si="6"/>
        <v>2215.315000.91</v>
      </c>
      <c r="F402" s="328">
        <v>2215</v>
      </c>
      <c r="H402" s="336" t="s">
        <v>1335</v>
      </c>
      <c r="I402" s="337" t="s">
        <v>767</v>
      </c>
      <c r="J402" s="337" t="s">
        <v>770</v>
      </c>
      <c r="K402" s="338" t="s">
        <v>793</v>
      </c>
      <c r="L402" s="337" t="s">
        <v>1209</v>
      </c>
      <c r="M402" s="338" t="s">
        <v>1305</v>
      </c>
      <c r="N402" s="337" t="s">
        <v>1336</v>
      </c>
      <c r="O402" s="333" t="s">
        <v>772</v>
      </c>
      <c r="P402" s="332" t="s">
        <v>773</v>
      </c>
      <c r="Q402" s="337" t="s">
        <v>768</v>
      </c>
      <c r="R402" s="337" t="s">
        <v>772</v>
      </c>
      <c r="S402" s="339" t="s">
        <v>1346</v>
      </c>
      <c r="T402" s="364" t="s">
        <v>2063</v>
      </c>
      <c r="U402" s="328" t="s">
        <v>1307</v>
      </c>
      <c r="V402" s="337" t="s">
        <v>772</v>
      </c>
      <c r="W402" s="337" t="s">
        <v>772</v>
      </c>
      <c r="X402" s="337" t="s">
        <v>772</v>
      </c>
      <c r="Y402" s="337" t="s">
        <v>772</v>
      </c>
      <c r="Z402" s="337" t="s">
        <v>772</v>
      </c>
    </row>
    <row r="403" spans="1:26" s="329" customFormat="1">
      <c r="A403" s="328">
        <v>758100</v>
      </c>
      <c r="B403" s="328">
        <v>2215</v>
      </c>
      <c r="C403" s="334">
        <v>315005</v>
      </c>
      <c r="D403" s="328">
        <v>91</v>
      </c>
      <c r="E403" s="335" t="str">
        <f t="shared" si="6"/>
        <v>2215.315005.91</v>
      </c>
      <c r="F403" s="328">
        <v>2215</v>
      </c>
      <c r="G403" s="330"/>
      <c r="H403" s="356" t="s">
        <v>1337</v>
      </c>
      <c r="I403" s="337" t="s">
        <v>767</v>
      </c>
      <c r="J403" s="337" t="s">
        <v>770</v>
      </c>
      <c r="K403" s="338" t="s">
        <v>793</v>
      </c>
      <c r="L403" s="337" t="s">
        <v>1209</v>
      </c>
      <c r="M403" s="338" t="s">
        <v>1305</v>
      </c>
      <c r="N403" s="337" t="s">
        <v>1336</v>
      </c>
      <c r="O403" s="337" t="s">
        <v>772</v>
      </c>
      <c r="P403" s="332" t="s">
        <v>773</v>
      </c>
      <c r="Q403" s="337" t="s">
        <v>768</v>
      </c>
      <c r="R403" s="337" t="s">
        <v>772</v>
      </c>
      <c r="S403" s="339" t="s">
        <v>1346</v>
      </c>
      <c r="T403" s="364" t="s">
        <v>2063</v>
      </c>
      <c r="U403" s="328" t="s">
        <v>1307</v>
      </c>
      <c r="V403" s="337" t="s">
        <v>772</v>
      </c>
      <c r="W403" s="337" t="s">
        <v>772</v>
      </c>
      <c r="X403" s="337" t="s">
        <v>772</v>
      </c>
      <c r="Y403" s="337" t="s">
        <v>772</v>
      </c>
      <c r="Z403" s="337" t="s">
        <v>772</v>
      </c>
    </row>
    <row r="404" spans="1:26">
      <c r="A404" s="328">
        <v>315100</v>
      </c>
      <c r="B404" s="328">
        <v>2215</v>
      </c>
      <c r="C404" s="334">
        <v>315010</v>
      </c>
      <c r="D404" s="328" t="s">
        <v>798</v>
      </c>
      <c r="E404" s="335" t="str">
        <f t="shared" si="6"/>
        <v>2215.315010.10</v>
      </c>
      <c r="F404" s="328">
        <v>2215</v>
      </c>
      <c r="G404" s="337"/>
      <c r="H404" s="336" t="s">
        <v>1338</v>
      </c>
      <c r="I404" s="337" t="s">
        <v>799</v>
      </c>
      <c r="J404" s="337" t="s">
        <v>770</v>
      </c>
      <c r="K404" s="338" t="s">
        <v>793</v>
      </c>
      <c r="L404" s="337" t="s">
        <v>1209</v>
      </c>
      <c r="M404" s="338" t="s">
        <v>1305</v>
      </c>
      <c r="N404" s="337" t="s">
        <v>1336</v>
      </c>
      <c r="O404" s="357">
        <v>448</v>
      </c>
      <c r="P404" s="332" t="s">
        <v>1338</v>
      </c>
      <c r="Q404" s="337" t="s">
        <v>770</v>
      </c>
      <c r="R404" s="337" t="s">
        <v>794</v>
      </c>
      <c r="S404" s="339" t="s">
        <v>1339</v>
      </c>
      <c r="T404" s="340" t="str">
        <f>VLOOKUP(S404,'[2]Sub-County'!E:F,2,FALSE)</f>
        <v>Northampton</v>
      </c>
      <c r="U404" s="328" t="s">
        <v>1307</v>
      </c>
      <c r="V404" s="337" t="s">
        <v>886</v>
      </c>
      <c r="W404" s="337" t="s">
        <v>772</v>
      </c>
      <c r="X404" s="337" t="s">
        <v>772</v>
      </c>
      <c r="Y404" s="337" t="s">
        <v>772</v>
      </c>
      <c r="Z404" s="337" t="s">
        <v>1340</v>
      </c>
    </row>
    <row r="405" spans="1:26">
      <c r="A405" s="328">
        <v>316100</v>
      </c>
      <c r="B405" s="328">
        <v>2215</v>
      </c>
      <c r="C405" s="334">
        <v>315015</v>
      </c>
      <c r="D405" s="328" t="s">
        <v>806</v>
      </c>
      <c r="E405" s="335" t="str">
        <f t="shared" si="6"/>
        <v>2215.315015.15</v>
      </c>
      <c r="F405" s="328">
        <v>2215</v>
      </c>
      <c r="G405" s="337"/>
      <c r="H405" s="336" t="s">
        <v>1341</v>
      </c>
      <c r="I405" s="337" t="s">
        <v>808</v>
      </c>
      <c r="J405" s="337" t="s">
        <v>770</v>
      </c>
      <c r="K405" s="338" t="s">
        <v>793</v>
      </c>
      <c r="L405" s="337" t="s">
        <v>1209</v>
      </c>
      <c r="M405" s="338" t="s">
        <v>1305</v>
      </c>
      <c r="N405" s="337" t="s">
        <v>1336</v>
      </c>
      <c r="O405" s="357">
        <v>445</v>
      </c>
      <c r="P405" s="332" t="s">
        <v>1341</v>
      </c>
      <c r="Q405" s="337" t="s">
        <v>794</v>
      </c>
      <c r="R405" s="337" t="s">
        <v>794</v>
      </c>
      <c r="S405" s="339" t="s">
        <v>1342</v>
      </c>
      <c r="T405" s="340" t="str">
        <f>VLOOKUP(S405,'[2]Sub-County'!E:F,2,FALSE)</f>
        <v>Chester</v>
      </c>
      <c r="U405" s="328" t="s">
        <v>1307</v>
      </c>
      <c r="V405" s="337" t="s">
        <v>878</v>
      </c>
      <c r="W405" s="337" t="s">
        <v>772</v>
      </c>
      <c r="X405" s="337" t="s">
        <v>772</v>
      </c>
      <c r="Y405" s="337" t="s">
        <v>772</v>
      </c>
      <c r="Z405" s="337" t="s">
        <v>1343</v>
      </c>
    </row>
    <row r="406" spans="1:26">
      <c r="A406" s="328">
        <v>317100</v>
      </c>
      <c r="B406" s="328">
        <v>2215</v>
      </c>
      <c r="C406" s="334">
        <v>315020</v>
      </c>
      <c r="D406" s="328" t="s">
        <v>798</v>
      </c>
      <c r="E406" s="335" t="str">
        <f t="shared" si="6"/>
        <v>2215.315020.10</v>
      </c>
      <c r="F406" s="328">
        <v>2215</v>
      </c>
      <c r="G406" s="337"/>
      <c r="H406" s="336" t="s">
        <v>1344</v>
      </c>
      <c r="I406" s="337" t="s">
        <v>799</v>
      </c>
      <c r="J406" s="337" t="s">
        <v>770</v>
      </c>
      <c r="K406" s="338" t="s">
        <v>793</v>
      </c>
      <c r="L406" s="337" t="s">
        <v>1209</v>
      </c>
      <c r="M406" s="338" t="s">
        <v>1305</v>
      </c>
      <c r="N406" s="337" t="s">
        <v>1336</v>
      </c>
      <c r="O406" s="357">
        <v>317</v>
      </c>
      <c r="P406" s="332" t="s">
        <v>1345</v>
      </c>
      <c r="Q406" s="337" t="s">
        <v>770</v>
      </c>
      <c r="R406" s="337" t="s">
        <v>770</v>
      </c>
      <c r="S406" s="339" t="s">
        <v>1346</v>
      </c>
      <c r="T406" s="340" t="str">
        <f>VLOOKUP(S406,'[2]Sub-County'!E:F,2,FALSE)</f>
        <v>Monroe</v>
      </c>
      <c r="U406" s="328" t="s">
        <v>1307</v>
      </c>
      <c r="V406" s="337" t="s">
        <v>886</v>
      </c>
      <c r="W406" s="337" t="s">
        <v>772</v>
      </c>
      <c r="X406" s="337" t="s">
        <v>772</v>
      </c>
      <c r="Y406" s="337" t="s">
        <v>772</v>
      </c>
      <c r="Z406" s="337" t="s">
        <v>1340</v>
      </c>
    </row>
    <row r="407" spans="1:26">
      <c r="A407" s="328">
        <v>317101</v>
      </c>
      <c r="B407" s="328">
        <v>2215</v>
      </c>
      <c r="C407" s="334">
        <v>315025</v>
      </c>
      <c r="D407" s="328" t="s">
        <v>806</v>
      </c>
      <c r="E407" s="335" t="str">
        <f t="shared" si="6"/>
        <v>2215.315025.15</v>
      </c>
      <c r="F407" s="328">
        <v>2215</v>
      </c>
      <c r="G407" s="337"/>
      <c r="H407" s="336" t="s">
        <v>1347</v>
      </c>
      <c r="I407" s="337" t="s">
        <v>808</v>
      </c>
      <c r="J407" s="337" t="s">
        <v>770</v>
      </c>
      <c r="K407" s="338" t="s">
        <v>793</v>
      </c>
      <c r="L407" s="337" t="s">
        <v>1209</v>
      </c>
      <c r="M407" s="338" t="s">
        <v>1305</v>
      </c>
      <c r="N407" s="337" t="s">
        <v>1336</v>
      </c>
      <c r="O407" s="357">
        <v>317</v>
      </c>
      <c r="P407" s="332" t="s">
        <v>1345</v>
      </c>
      <c r="Q407" s="337" t="s">
        <v>794</v>
      </c>
      <c r="R407" s="337" t="s">
        <v>770</v>
      </c>
      <c r="S407" s="339" t="s">
        <v>1346</v>
      </c>
      <c r="T407" s="340" t="str">
        <f>VLOOKUP(S407,'[2]Sub-County'!E:F,2,FALSE)</f>
        <v>Monroe</v>
      </c>
      <c r="U407" s="328" t="s">
        <v>1307</v>
      </c>
      <c r="V407" s="337" t="s">
        <v>878</v>
      </c>
      <c r="W407" s="337" t="s">
        <v>772</v>
      </c>
      <c r="X407" s="337" t="s">
        <v>772</v>
      </c>
      <c r="Y407" s="337" t="s">
        <v>772</v>
      </c>
      <c r="Z407" s="337" t="s">
        <v>1343</v>
      </c>
    </row>
    <row r="408" spans="1:26">
      <c r="A408" s="328">
        <v>317102</v>
      </c>
      <c r="B408" s="328">
        <v>2215</v>
      </c>
      <c r="C408" s="334">
        <v>315030</v>
      </c>
      <c r="D408" s="328" t="s">
        <v>811</v>
      </c>
      <c r="E408" s="335" t="str">
        <f t="shared" si="6"/>
        <v>2215.315030.00</v>
      </c>
      <c r="F408" s="328">
        <v>2215</v>
      </c>
      <c r="G408" s="337"/>
      <c r="H408" s="245" t="s">
        <v>1348</v>
      </c>
      <c r="I408" s="345" t="s">
        <v>702</v>
      </c>
      <c r="J408" s="345" t="s">
        <v>770</v>
      </c>
      <c r="K408" s="346" t="s">
        <v>793</v>
      </c>
      <c r="L408" s="345" t="s">
        <v>1209</v>
      </c>
      <c r="M408" s="346" t="s">
        <v>1305</v>
      </c>
      <c r="N408" s="345" t="s">
        <v>1336</v>
      </c>
      <c r="O408" s="357">
        <v>317</v>
      </c>
      <c r="P408" s="332" t="s">
        <v>1345</v>
      </c>
      <c r="Q408" s="337" t="s">
        <v>804</v>
      </c>
      <c r="R408" s="337" t="s">
        <v>770</v>
      </c>
      <c r="S408" s="339" t="s">
        <v>1346</v>
      </c>
      <c r="T408" s="340" t="str">
        <f>VLOOKUP(S408,'[2]Sub-County'!E:F,2,FALSE)</f>
        <v>Monroe</v>
      </c>
      <c r="U408" s="328" t="s">
        <v>1307</v>
      </c>
      <c r="V408" s="337" t="s">
        <v>772</v>
      </c>
      <c r="W408" s="337" t="s">
        <v>772</v>
      </c>
      <c r="X408" s="337" t="s">
        <v>772</v>
      </c>
      <c r="Y408" s="337" t="s">
        <v>772</v>
      </c>
      <c r="Z408" s="337" t="s">
        <v>772</v>
      </c>
    </row>
    <row r="409" spans="1:26">
      <c r="A409" s="328">
        <v>319100</v>
      </c>
      <c r="B409" s="328">
        <v>2215</v>
      </c>
      <c r="C409" s="334">
        <v>315035</v>
      </c>
      <c r="D409" s="328" t="s">
        <v>798</v>
      </c>
      <c r="E409" s="335" t="str">
        <f t="shared" si="6"/>
        <v>2215.315035.10</v>
      </c>
      <c r="F409" s="328">
        <v>2215</v>
      </c>
      <c r="G409" s="337"/>
      <c r="H409" s="336" t="s">
        <v>1349</v>
      </c>
      <c r="I409" s="337" t="s">
        <v>799</v>
      </c>
      <c r="J409" s="337" t="s">
        <v>770</v>
      </c>
      <c r="K409" s="338" t="s">
        <v>793</v>
      </c>
      <c r="L409" s="337" t="s">
        <v>1209</v>
      </c>
      <c r="M409" s="338" t="s">
        <v>1305</v>
      </c>
      <c r="N409" s="337" t="s">
        <v>1336</v>
      </c>
      <c r="O409" s="357">
        <v>317</v>
      </c>
      <c r="P409" s="332" t="s">
        <v>1345</v>
      </c>
      <c r="Q409" s="337" t="s">
        <v>770</v>
      </c>
      <c r="R409" s="337" t="s">
        <v>770</v>
      </c>
      <c r="S409" s="339" t="s">
        <v>1351</v>
      </c>
      <c r="T409" s="380" t="s">
        <v>2064</v>
      </c>
      <c r="U409" s="328" t="s">
        <v>1307</v>
      </c>
      <c r="V409" s="337" t="s">
        <v>886</v>
      </c>
      <c r="W409" s="337" t="s">
        <v>772</v>
      </c>
      <c r="X409" s="337" t="s">
        <v>772</v>
      </c>
      <c r="Y409" s="337" t="s">
        <v>772</v>
      </c>
      <c r="Z409" s="337" t="s">
        <v>1340</v>
      </c>
    </row>
    <row r="410" spans="1:26" ht="13.5" thickBot="1">
      <c r="A410" s="348">
        <v>319101</v>
      </c>
      <c r="B410" s="348">
        <v>2215</v>
      </c>
      <c r="C410" s="363">
        <v>315040</v>
      </c>
      <c r="D410" s="348" t="s">
        <v>806</v>
      </c>
      <c r="E410" s="350" t="str">
        <f t="shared" si="6"/>
        <v>2215.315040.15</v>
      </c>
      <c r="F410" s="348">
        <v>2215</v>
      </c>
      <c r="G410" s="353"/>
      <c r="H410" s="352" t="s">
        <v>1350</v>
      </c>
      <c r="I410" s="353" t="s">
        <v>808</v>
      </c>
      <c r="J410" s="353" t="s">
        <v>770</v>
      </c>
      <c r="K410" s="354" t="s">
        <v>793</v>
      </c>
      <c r="L410" s="353" t="s">
        <v>1209</v>
      </c>
      <c r="M410" s="354" t="s">
        <v>1305</v>
      </c>
      <c r="N410" s="353" t="s">
        <v>1336</v>
      </c>
      <c r="O410" s="357">
        <v>731</v>
      </c>
      <c r="P410" s="332" t="s">
        <v>1345</v>
      </c>
      <c r="Q410" s="337" t="s">
        <v>794</v>
      </c>
      <c r="R410" s="337" t="s">
        <v>770</v>
      </c>
      <c r="S410" s="339" t="s">
        <v>1351</v>
      </c>
      <c r="T410" s="380" t="s">
        <v>2064</v>
      </c>
      <c r="U410" s="328" t="s">
        <v>1307</v>
      </c>
      <c r="V410" s="337" t="s">
        <v>878</v>
      </c>
      <c r="W410" s="337" t="s">
        <v>772</v>
      </c>
      <c r="X410" s="337" t="s">
        <v>772</v>
      </c>
      <c r="Y410" s="337" t="s">
        <v>772</v>
      </c>
      <c r="Z410" s="337" t="s">
        <v>1343</v>
      </c>
    </row>
    <row r="411" spans="1:26">
      <c r="C411" s="355"/>
      <c r="D411" s="343"/>
      <c r="E411" s="335"/>
      <c r="F411" s="328"/>
      <c r="G411" s="344"/>
      <c r="H411" s="411" t="s">
        <v>1352</v>
      </c>
      <c r="I411" s="345"/>
      <c r="J411" s="345"/>
      <c r="K411" s="346"/>
      <c r="L411" s="345"/>
      <c r="M411" s="346"/>
      <c r="N411" s="345"/>
      <c r="O411" s="357"/>
      <c r="Q411" s="337"/>
      <c r="R411" s="337"/>
      <c r="S411" s="339"/>
      <c r="T411" s="340"/>
      <c r="V411" s="337"/>
      <c r="W411" s="337"/>
      <c r="X411" s="337"/>
      <c r="Y411" s="337"/>
      <c r="Z411" s="337"/>
    </row>
    <row r="412" spans="1:26">
      <c r="A412" s="328">
        <v>859100</v>
      </c>
      <c r="B412" s="328">
        <v>2255</v>
      </c>
      <c r="C412" s="334">
        <v>316000</v>
      </c>
      <c r="D412" s="328">
        <v>91</v>
      </c>
      <c r="E412" s="335" t="str">
        <f t="shared" si="6"/>
        <v>2255.316000.91</v>
      </c>
      <c r="F412" s="328">
        <v>2255</v>
      </c>
      <c r="H412" s="336" t="s">
        <v>1353</v>
      </c>
      <c r="I412" s="337" t="s">
        <v>767</v>
      </c>
      <c r="J412" s="337" t="s">
        <v>770</v>
      </c>
      <c r="K412" s="338" t="s">
        <v>793</v>
      </c>
      <c r="L412" s="337" t="s">
        <v>1209</v>
      </c>
      <c r="M412" s="338" t="s">
        <v>1305</v>
      </c>
      <c r="N412" s="337" t="s">
        <v>1354</v>
      </c>
      <c r="O412" s="333" t="s">
        <v>772</v>
      </c>
      <c r="P412" s="332" t="s">
        <v>773</v>
      </c>
      <c r="Q412" s="337" t="s">
        <v>768</v>
      </c>
      <c r="R412" s="337" t="s">
        <v>772</v>
      </c>
      <c r="S412" s="339" t="s">
        <v>1359</v>
      </c>
      <c r="T412" s="364" t="s">
        <v>2065</v>
      </c>
      <c r="U412" s="328" t="s">
        <v>876</v>
      </c>
      <c r="V412" s="337" t="s">
        <v>772</v>
      </c>
      <c r="W412" s="337" t="s">
        <v>772</v>
      </c>
      <c r="X412" s="337" t="s">
        <v>772</v>
      </c>
      <c r="Y412" s="337" t="s">
        <v>772</v>
      </c>
      <c r="Z412" s="337" t="s">
        <v>772</v>
      </c>
    </row>
    <row r="413" spans="1:26">
      <c r="A413" s="328">
        <v>332100</v>
      </c>
      <c r="B413" s="328">
        <v>2250</v>
      </c>
      <c r="C413" s="334">
        <v>316005</v>
      </c>
      <c r="D413" s="328" t="s">
        <v>806</v>
      </c>
      <c r="E413" s="335" t="str">
        <f t="shared" si="6"/>
        <v>2250.316005.15</v>
      </c>
      <c r="F413" s="328">
        <v>2250</v>
      </c>
      <c r="G413" s="337"/>
      <c r="H413" s="336" t="s">
        <v>1355</v>
      </c>
      <c r="I413" s="337" t="s">
        <v>808</v>
      </c>
      <c r="J413" s="337" t="s">
        <v>770</v>
      </c>
      <c r="K413" s="338" t="s">
        <v>793</v>
      </c>
      <c r="L413" s="337" t="s">
        <v>1209</v>
      </c>
      <c r="M413" s="338" t="s">
        <v>1305</v>
      </c>
      <c r="N413" s="337" t="s">
        <v>1354</v>
      </c>
      <c r="O413" s="357">
        <v>68</v>
      </c>
      <c r="P413" s="332" t="s">
        <v>1355</v>
      </c>
      <c r="Q413" s="337" t="s">
        <v>794</v>
      </c>
      <c r="R413" s="337" t="s">
        <v>804</v>
      </c>
      <c r="S413" s="339" t="s">
        <v>1356</v>
      </c>
      <c r="T413" s="340" t="str">
        <f>VLOOKUP(S413,'[2]Sub-County'!E:F,2,FALSE)</f>
        <v>Fairfax</v>
      </c>
      <c r="U413" s="328" t="s">
        <v>876</v>
      </c>
      <c r="V413" s="337" t="s">
        <v>878</v>
      </c>
      <c r="W413" s="337" t="s">
        <v>772</v>
      </c>
      <c r="X413" s="337" t="s">
        <v>772</v>
      </c>
      <c r="Y413" s="337" t="s">
        <v>772</v>
      </c>
      <c r="Z413" s="337" t="s">
        <v>1357</v>
      </c>
    </row>
    <row r="414" spans="1:26">
      <c r="A414" s="328">
        <v>333100</v>
      </c>
      <c r="B414" s="328">
        <v>2255</v>
      </c>
      <c r="C414" s="334">
        <v>316010</v>
      </c>
      <c r="D414" s="328" t="s">
        <v>798</v>
      </c>
      <c r="E414" s="335" t="str">
        <f t="shared" si="6"/>
        <v>2255.316010.10</v>
      </c>
      <c r="F414" s="328">
        <v>2255</v>
      </c>
      <c r="G414" s="337"/>
      <c r="H414" s="336" t="s">
        <v>1358</v>
      </c>
      <c r="I414" s="337" t="s">
        <v>799</v>
      </c>
      <c r="J414" s="337" t="s">
        <v>770</v>
      </c>
      <c r="K414" s="338" t="s">
        <v>793</v>
      </c>
      <c r="L414" s="337" t="s">
        <v>1209</v>
      </c>
      <c r="M414" s="338" t="s">
        <v>1305</v>
      </c>
      <c r="N414" s="337" t="s">
        <v>1354</v>
      </c>
      <c r="O414" s="357">
        <v>257</v>
      </c>
      <c r="P414" s="332" t="s">
        <v>76</v>
      </c>
      <c r="Q414" s="337" t="s">
        <v>770</v>
      </c>
      <c r="R414" s="337" t="s">
        <v>770</v>
      </c>
      <c r="S414" s="339" t="s">
        <v>1359</v>
      </c>
      <c r="T414" s="340" t="str">
        <f>VLOOKUP(S414,'[2]Sub-County'!E:F,2,FALSE)</f>
        <v>Rockingham</v>
      </c>
      <c r="U414" s="328" t="s">
        <v>876</v>
      </c>
      <c r="V414" s="337" t="s">
        <v>886</v>
      </c>
      <c r="W414" s="337" t="s">
        <v>772</v>
      </c>
      <c r="X414" s="337" t="s">
        <v>772</v>
      </c>
      <c r="Y414" s="337" t="s">
        <v>772</v>
      </c>
      <c r="Z414" s="337" t="s">
        <v>1360</v>
      </c>
    </row>
    <row r="415" spans="1:26">
      <c r="A415" s="328">
        <v>333101</v>
      </c>
      <c r="B415" s="328">
        <v>2255</v>
      </c>
      <c r="C415" s="334">
        <v>316015</v>
      </c>
      <c r="D415" s="328" t="s">
        <v>806</v>
      </c>
      <c r="E415" s="335" t="str">
        <f t="shared" si="6"/>
        <v>2255.316015.15</v>
      </c>
      <c r="F415" s="328">
        <v>2255</v>
      </c>
      <c r="G415" s="337"/>
      <c r="H415" s="336" t="s">
        <v>1361</v>
      </c>
      <c r="I415" s="337" t="s">
        <v>808</v>
      </c>
      <c r="J415" s="337" t="s">
        <v>770</v>
      </c>
      <c r="K415" s="338" t="s">
        <v>793</v>
      </c>
      <c r="L415" s="337" t="s">
        <v>1209</v>
      </c>
      <c r="M415" s="338" t="s">
        <v>1305</v>
      </c>
      <c r="N415" s="337" t="s">
        <v>1354</v>
      </c>
      <c r="O415" s="357">
        <v>257</v>
      </c>
      <c r="P415" s="332" t="s">
        <v>76</v>
      </c>
      <c r="Q415" s="337" t="s">
        <v>794</v>
      </c>
      <c r="R415" s="337" t="s">
        <v>770</v>
      </c>
      <c r="S415" s="339" t="s">
        <v>1359</v>
      </c>
      <c r="T415" s="340" t="str">
        <f>VLOOKUP(S415,'[2]Sub-County'!E:F,2,FALSE)</f>
        <v>Rockingham</v>
      </c>
      <c r="U415" s="328" t="s">
        <v>876</v>
      </c>
      <c r="V415" s="337" t="s">
        <v>878</v>
      </c>
      <c r="W415" s="337" t="s">
        <v>772</v>
      </c>
      <c r="X415" s="337" t="s">
        <v>772</v>
      </c>
      <c r="Y415" s="337" t="s">
        <v>772</v>
      </c>
      <c r="Z415" s="337" t="s">
        <v>1357</v>
      </c>
    </row>
    <row r="416" spans="1:26" ht="13.5" thickBot="1">
      <c r="A416" s="348">
        <v>333102</v>
      </c>
      <c r="B416" s="348">
        <v>2255</v>
      </c>
      <c r="C416" s="363">
        <v>316020</v>
      </c>
      <c r="D416" s="348" t="s">
        <v>811</v>
      </c>
      <c r="E416" s="350" t="str">
        <f t="shared" si="6"/>
        <v>2255.316020.00</v>
      </c>
      <c r="F416" s="348">
        <v>2255</v>
      </c>
      <c r="G416" s="353"/>
      <c r="H416" s="352" t="s">
        <v>1362</v>
      </c>
      <c r="I416" s="353" t="s">
        <v>702</v>
      </c>
      <c r="J416" s="353" t="s">
        <v>770</v>
      </c>
      <c r="K416" s="354" t="s">
        <v>793</v>
      </c>
      <c r="L416" s="353" t="s">
        <v>1209</v>
      </c>
      <c r="M416" s="354" t="s">
        <v>1305</v>
      </c>
      <c r="N416" s="353" t="s">
        <v>1354</v>
      </c>
      <c r="O416" s="357">
        <v>257</v>
      </c>
      <c r="P416" s="332" t="s">
        <v>76</v>
      </c>
      <c r="Q416" s="337" t="s">
        <v>804</v>
      </c>
      <c r="R416" s="337" t="s">
        <v>770</v>
      </c>
      <c r="S416" s="339" t="s">
        <v>1359</v>
      </c>
      <c r="T416" s="340" t="str">
        <f>VLOOKUP(S416,'[2]Sub-County'!E:F,2,FALSE)</f>
        <v>Rockingham</v>
      </c>
      <c r="U416" s="328" t="s">
        <v>876</v>
      </c>
      <c r="V416" s="337" t="s">
        <v>772</v>
      </c>
      <c r="W416" s="337" t="s">
        <v>772</v>
      </c>
      <c r="X416" s="337" t="s">
        <v>772</v>
      </c>
      <c r="Y416" s="337" t="s">
        <v>772</v>
      </c>
      <c r="Z416" s="337" t="s">
        <v>772</v>
      </c>
    </row>
    <row r="417" spans="1:26">
      <c r="E417" s="335"/>
      <c r="F417" s="328"/>
      <c r="H417" s="413" t="s">
        <v>1363</v>
      </c>
      <c r="I417" s="337"/>
      <c r="J417" s="337"/>
      <c r="L417" s="337"/>
      <c r="N417" s="337"/>
      <c r="O417" s="357"/>
      <c r="Q417" s="337"/>
      <c r="R417" s="337"/>
      <c r="S417" s="339"/>
      <c r="T417" s="340"/>
      <c r="V417" s="337"/>
      <c r="W417" s="337"/>
      <c r="X417" s="337"/>
      <c r="Y417" s="337"/>
      <c r="Z417" s="337"/>
    </row>
    <row r="418" spans="1:26">
      <c r="A418" s="328">
        <v>860100</v>
      </c>
      <c r="B418" s="328">
        <v>2210</v>
      </c>
      <c r="C418" s="334">
        <v>312000</v>
      </c>
      <c r="D418" s="328">
        <v>91</v>
      </c>
      <c r="E418" s="335" t="str">
        <f t="shared" si="6"/>
        <v>2210.312000.91</v>
      </c>
      <c r="F418" s="328">
        <v>2210</v>
      </c>
      <c r="H418" s="336" t="s">
        <v>1364</v>
      </c>
      <c r="I418" s="337" t="s">
        <v>767</v>
      </c>
      <c r="J418" s="337" t="s">
        <v>770</v>
      </c>
      <c r="K418" s="338" t="s">
        <v>793</v>
      </c>
      <c r="L418" s="337" t="s">
        <v>794</v>
      </c>
      <c r="M418" s="338" t="s">
        <v>795</v>
      </c>
      <c r="N418" s="337" t="s">
        <v>1365</v>
      </c>
      <c r="O418" s="333" t="s">
        <v>772</v>
      </c>
      <c r="P418" s="332" t="s">
        <v>773</v>
      </c>
      <c r="Q418" s="337" t="s">
        <v>768</v>
      </c>
      <c r="R418" s="337" t="s">
        <v>772</v>
      </c>
      <c r="S418" s="339" t="s">
        <v>1373</v>
      </c>
      <c r="T418" s="364" t="s">
        <v>2066</v>
      </c>
      <c r="U418" s="328" t="s">
        <v>876</v>
      </c>
      <c r="V418" s="337" t="s">
        <v>772</v>
      </c>
      <c r="W418" s="337" t="s">
        <v>772</v>
      </c>
      <c r="X418" s="337" t="s">
        <v>772</v>
      </c>
      <c r="Y418" s="337" t="s">
        <v>772</v>
      </c>
      <c r="Z418" s="337" t="s">
        <v>772</v>
      </c>
    </row>
    <row r="419" spans="1:26">
      <c r="A419" s="328">
        <v>345100</v>
      </c>
      <c r="B419" s="328">
        <v>2210</v>
      </c>
      <c r="C419" s="334">
        <v>312005</v>
      </c>
      <c r="D419" s="328" t="s">
        <v>798</v>
      </c>
      <c r="E419" s="335" t="str">
        <f t="shared" si="6"/>
        <v>2210.312005.10</v>
      </c>
      <c r="F419" s="328">
        <v>2210</v>
      </c>
      <c r="G419" s="337"/>
      <c r="H419" s="336" t="s">
        <v>1366</v>
      </c>
      <c r="I419" s="337" t="s">
        <v>799</v>
      </c>
      <c r="J419" s="337" t="s">
        <v>770</v>
      </c>
      <c r="K419" s="338" t="s">
        <v>793</v>
      </c>
      <c r="L419" s="337" t="s">
        <v>794</v>
      </c>
      <c r="M419" s="338" t="s">
        <v>795</v>
      </c>
      <c r="N419" s="337" t="s">
        <v>1365</v>
      </c>
      <c r="O419" s="357">
        <v>67</v>
      </c>
      <c r="P419" s="332" t="s">
        <v>1367</v>
      </c>
      <c r="Q419" s="337" t="s">
        <v>1041</v>
      </c>
      <c r="R419" s="337" t="s">
        <v>770</v>
      </c>
      <c r="S419" s="339" t="s">
        <v>1368</v>
      </c>
      <c r="T419" s="340" t="str">
        <f>VLOOKUP(S419,'[2]Sub-County'!E:F,2,FALSE)</f>
        <v>Hickman</v>
      </c>
      <c r="U419" s="328" t="s">
        <v>876</v>
      </c>
      <c r="V419" s="337" t="s">
        <v>772</v>
      </c>
      <c r="W419" s="337" t="s">
        <v>772</v>
      </c>
      <c r="X419" s="337" t="s">
        <v>772</v>
      </c>
      <c r="Y419" s="337" t="s">
        <v>772</v>
      </c>
      <c r="Z419" s="337" t="s">
        <v>772</v>
      </c>
    </row>
    <row r="420" spans="1:26">
      <c r="A420" s="328">
        <v>345101</v>
      </c>
      <c r="B420" s="328">
        <v>2210</v>
      </c>
      <c r="C420" s="334">
        <v>312010</v>
      </c>
      <c r="D420" s="328" t="s">
        <v>798</v>
      </c>
      <c r="E420" s="335" t="str">
        <f t="shared" si="6"/>
        <v>2210.312010.10</v>
      </c>
      <c r="F420" s="328">
        <v>2210</v>
      </c>
      <c r="G420" s="337"/>
      <c r="H420" s="336" t="s">
        <v>1369</v>
      </c>
      <c r="I420" s="337" t="s">
        <v>799</v>
      </c>
      <c r="J420" s="337" t="s">
        <v>770</v>
      </c>
      <c r="K420" s="338" t="s">
        <v>793</v>
      </c>
      <c r="L420" s="337" t="s">
        <v>794</v>
      </c>
      <c r="M420" s="338" t="s">
        <v>795</v>
      </c>
      <c r="N420" s="337" t="s">
        <v>1365</v>
      </c>
      <c r="O420" s="357">
        <v>67</v>
      </c>
      <c r="P420" s="332" t="s">
        <v>1367</v>
      </c>
      <c r="Q420" s="337" t="s">
        <v>770</v>
      </c>
      <c r="R420" s="337" t="s">
        <v>770</v>
      </c>
      <c r="S420" s="339" t="s">
        <v>1368</v>
      </c>
      <c r="T420" s="340" t="str">
        <f>VLOOKUP(S420,'[2]Sub-County'!E:F,2,FALSE)</f>
        <v>Hickman</v>
      </c>
      <c r="U420" s="328" t="s">
        <v>876</v>
      </c>
      <c r="V420" s="337" t="s">
        <v>801</v>
      </c>
      <c r="W420" s="337" t="s">
        <v>772</v>
      </c>
      <c r="X420" s="337" t="s">
        <v>772</v>
      </c>
      <c r="Y420" s="337" t="s">
        <v>772</v>
      </c>
      <c r="Z420" s="337" t="s">
        <v>1370</v>
      </c>
    </row>
    <row r="421" spans="1:26">
      <c r="A421" s="328">
        <v>345102</v>
      </c>
      <c r="B421" s="328">
        <v>2210</v>
      </c>
      <c r="C421" s="334">
        <v>312015</v>
      </c>
      <c r="D421" s="328" t="s">
        <v>798</v>
      </c>
      <c r="E421" s="335" t="str">
        <f t="shared" si="6"/>
        <v>2210.312015.10</v>
      </c>
      <c r="F421" s="328">
        <v>2210</v>
      </c>
      <c r="G421" s="337"/>
      <c r="H421" s="336" t="s">
        <v>1371</v>
      </c>
      <c r="I421" s="337" t="s">
        <v>799</v>
      </c>
      <c r="J421" s="337" t="s">
        <v>770</v>
      </c>
      <c r="K421" s="338" t="s">
        <v>793</v>
      </c>
      <c r="L421" s="337" t="s">
        <v>794</v>
      </c>
      <c r="M421" s="338" t="s">
        <v>795</v>
      </c>
      <c r="N421" s="337" t="s">
        <v>1365</v>
      </c>
      <c r="O421" s="357">
        <v>263</v>
      </c>
      <c r="P421" s="332" t="s">
        <v>1372</v>
      </c>
      <c r="Q421" s="337" t="s">
        <v>770</v>
      </c>
      <c r="R421" s="337" t="s">
        <v>770</v>
      </c>
      <c r="S421" s="339" t="s">
        <v>1373</v>
      </c>
      <c r="T421" s="340" t="str">
        <f>VLOOKUP(S421,'[2]Sub-County'!E:F,2,FALSE)</f>
        <v>Bell</v>
      </c>
      <c r="U421" s="328" t="s">
        <v>876</v>
      </c>
      <c r="V421" s="337" t="s">
        <v>801</v>
      </c>
      <c r="W421" s="337" t="s">
        <v>772</v>
      </c>
      <c r="X421" s="337" t="s">
        <v>772</v>
      </c>
      <c r="Y421" s="337" t="s">
        <v>772</v>
      </c>
      <c r="Z421" s="337" t="s">
        <v>1370</v>
      </c>
    </row>
    <row r="422" spans="1:26">
      <c r="A422" s="328">
        <v>345103</v>
      </c>
      <c r="B422" s="328">
        <v>2210</v>
      </c>
      <c r="C422" s="334">
        <v>312020</v>
      </c>
      <c r="D422" s="328" t="s">
        <v>806</v>
      </c>
      <c r="E422" s="335" t="str">
        <f t="shared" si="6"/>
        <v>2210.312020.15</v>
      </c>
      <c r="F422" s="328">
        <v>2210</v>
      </c>
      <c r="G422" s="337"/>
      <c r="H422" s="336" t="s">
        <v>1374</v>
      </c>
      <c r="I422" s="337" t="s">
        <v>808</v>
      </c>
      <c r="J422" s="337" t="s">
        <v>770</v>
      </c>
      <c r="K422" s="338" t="s">
        <v>793</v>
      </c>
      <c r="L422" s="337" t="s">
        <v>794</v>
      </c>
      <c r="M422" s="338" t="s">
        <v>795</v>
      </c>
      <c r="N422" s="337" t="s">
        <v>1365</v>
      </c>
      <c r="O422" s="357">
        <v>67</v>
      </c>
      <c r="P422" s="332" t="s">
        <v>1367</v>
      </c>
      <c r="Q422" s="337" t="s">
        <v>794</v>
      </c>
      <c r="R422" s="337" t="s">
        <v>770</v>
      </c>
      <c r="S422" s="339" t="s">
        <v>1368</v>
      </c>
      <c r="T422" s="340" t="str">
        <f>VLOOKUP(S422,'[2]Sub-County'!E:F,2,FALSE)</f>
        <v>Hickman</v>
      </c>
      <c r="U422" s="328" t="s">
        <v>876</v>
      </c>
      <c r="V422" s="337" t="s">
        <v>809</v>
      </c>
      <c r="W422" s="337" t="s">
        <v>1375</v>
      </c>
      <c r="X422" s="337" t="s">
        <v>772</v>
      </c>
      <c r="Y422" s="337" t="s">
        <v>772</v>
      </c>
      <c r="Z422" s="337" t="s">
        <v>1376</v>
      </c>
    </row>
    <row r="423" spans="1:26">
      <c r="A423" s="328">
        <v>345104</v>
      </c>
      <c r="B423" s="328">
        <v>2210</v>
      </c>
      <c r="C423" s="334">
        <v>312025</v>
      </c>
      <c r="D423" s="328" t="s">
        <v>811</v>
      </c>
      <c r="E423" s="335" t="str">
        <f t="shared" si="6"/>
        <v>2210.312025.00</v>
      </c>
      <c r="F423" s="328">
        <v>2210</v>
      </c>
      <c r="G423" s="337"/>
      <c r="H423" s="336" t="s">
        <v>1377</v>
      </c>
      <c r="I423" s="337" t="s">
        <v>702</v>
      </c>
      <c r="J423" s="337" t="s">
        <v>770</v>
      </c>
      <c r="K423" s="338" t="s">
        <v>793</v>
      </c>
      <c r="L423" s="337" t="s">
        <v>794</v>
      </c>
      <c r="M423" s="338" t="s">
        <v>795</v>
      </c>
      <c r="N423" s="337" t="s">
        <v>1365</v>
      </c>
      <c r="O423" s="357">
        <v>67</v>
      </c>
      <c r="P423" s="332" t="s">
        <v>1367</v>
      </c>
      <c r="Q423" s="337" t="s">
        <v>804</v>
      </c>
      <c r="R423" s="337" t="s">
        <v>770</v>
      </c>
      <c r="S423" s="339" t="s">
        <v>1368</v>
      </c>
      <c r="T423" s="340" t="str">
        <f>VLOOKUP(S423,'[2]Sub-County'!E:F,2,FALSE)</f>
        <v>Hickman</v>
      </c>
      <c r="U423" s="328" t="s">
        <v>876</v>
      </c>
      <c r="V423" s="337" t="s">
        <v>772</v>
      </c>
      <c r="W423" s="337" t="s">
        <v>772</v>
      </c>
      <c r="X423" s="337" t="s">
        <v>772</v>
      </c>
      <c r="Y423" s="337" t="s">
        <v>772</v>
      </c>
      <c r="Z423" s="337" t="s">
        <v>772</v>
      </c>
    </row>
    <row r="424" spans="1:26">
      <c r="A424" s="328">
        <v>345105</v>
      </c>
      <c r="B424" s="328">
        <v>2210</v>
      </c>
      <c r="C424" s="334">
        <v>312030</v>
      </c>
      <c r="D424" s="328" t="s">
        <v>806</v>
      </c>
      <c r="E424" s="335" t="str">
        <f t="shared" si="6"/>
        <v>2210.312030.15</v>
      </c>
      <c r="F424" s="328">
        <v>2210</v>
      </c>
      <c r="G424" s="337"/>
      <c r="H424" s="336" t="s">
        <v>1378</v>
      </c>
      <c r="I424" s="337" t="s">
        <v>808</v>
      </c>
      <c r="J424" s="337" t="s">
        <v>770</v>
      </c>
      <c r="K424" s="338" t="s">
        <v>793</v>
      </c>
      <c r="L424" s="337" t="s">
        <v>794</v>
      </c>
      <c r="M424" s="338" t="s">
        <v>795</v>
      </c>
      <c r="N424" s="337" t="s">
        <v>1365</v>
      </c>
      <c r="O424" s="357">
        <v>263</v>
      </c>
      <c r="P424" s="332" t="s">
        <v>1372</v>
      </c>
      <c r="Q424" s="337" t="s">
        <v>794</v>
      </c>
      <c r="R424" s="337" t="s">
        <v>770</v>
      </c>
      <c r="S424" s="339" t="s">
        <v>1373</v>
      </c>
      <c r="T424" s="340" t="str">
        <f>VLOOKUP(S424,'[2]Sub-County'!E:F,2,FALSE)</f>
        <v>Bell</v>
      </c>
      <c r="U424" s="328" t="s">
        <v>876</v>
      </c>
      <c r="V424" s="337" t="s">
        <v>809</v>
      </c>
      <c r="W424" s="337" t="s">
        <v>772</v>
      </c>
      <c r="X424" s="337" t="s">
        <v>772</v>
      </c>
      <c r="Y424" s="337" t="s">
        <v>772</v>
      </c>
      <c r="Z424" s="337" t="s">
        <v>1376</v>
      </c>
    </row>
    <row r="425" spans="1:26" ht="13.5" thickBot="1">
      <c r="A425" s="348">
        <v>345106</v>
      </c>
      <c r="B425" s="348">
        <v>2210</v>
      </c>
      <c r="C425" s="363">
        <v>312035</v>
      </c>
      <c r="D425" s="348" t="s">
        <v>811</v>
      </c>
      <c r="E425" s="350" t="str">
        <f t="shared" si="6"/>
        <v>2210.312035.00</v>
      </c>
      <c r="F425" s="348">
        <v>2210</v>
      </c>
      <c r="G425" s="353"/>
      <c r="H425" s="352" t="s">
        <v>1379</v>
      </c>
      <c r="I425" s="353" t="s">
        <v>702</v>
      </c>
      <c r="J425" s="353" t="s">
        <v>770</v>
      </c>
      <c r="K425" s="354" t="s">
        <v>793</v>
      </c>
      <c r="L425" s="353" t="s">
        <v>794</v>
      </c>
      <c r="M425" s="354" t="s">
        <v>795</v>
      </c>
      <c r="N425" s="353" t="s">
        <v>1365</v>
      </c>
      <c r="O425" s="357">
        <v>263</v>
      </c>
      <c r="P425" s="332" t="s">
        <v>1372</v>
      </c>
      <c r="Q425" s="337" t="s">
        <v>804</v>
      </c>
      <c r="R425" s="337" t="s">
        <v>770</v>
      </c>
      <c r="S425" s="339" t="s">
        <v>1373</v>
      </c>
      <c r="T425" s="340" t="str">
        <f>VLOOKUP(S425,'[2]Sub-County'!E:F,2,FALSE)</f>
        <v>Bell</v>
      </c>
      <c r="U425" s="328" t="s">
        <v>876</v>
      </c>
      <c r="V425" s="337" t="s">
        <v>772</v>
      </c>
      <c r="W425" s="337" t="s">
        <v>772</v>
      </c>
      <c r="X425" s="337" t="s">
        <v>772</v>
      </c>
      <c r="Y425" s="337" t="s">
        <v>772</v>
      </c>
      <c r="Z425" s="337" t="s">
        <v>772</v>
      </c>
    </row>
    <row r="426" spans="1:26">
      <c r="C426" s="355"/>
      <c r="D426" s="343"/>
      <c r="E426" s="335"/>
      <c r="F426" s="328"/>
      <c r="G426" s="344"/>
      <c r="H426" s="411" t="s">
        <v>1380</v>
      </c>
      <c r="I426" s="345"/>
      <c r="J426" s="345"/>
      <c r="K426" s="346"/>
      <c r="L426" s="345"/>
      <c r="M426" s="346"/>
      <c r="N426" s="345"/>
      <c r="O426" s="357"/>
      <c r="Q426" s="337"/>
      <c r="R426" s="337"/>
      <c r="S426" s="339"/>
      <c r="T426" s="340"/>
      <c r="V426" s="337"/>
      <c r="W426" s="337"/>
      <c r="X426" s="337"/>
      <c r="Y426" s="337"/>
      <c r="Z426" s="337"/>
    </row>
    <row r="427" spans="1:26" ht="13.5" thickBot="1">
      <c r="A427" s="328">
        <v>852100</v>
      </c>
      <c r="B427" s="348">
        <v>2265</v>
      </c>
      <c r="C427" s="334" t="s">
        <v>2067</v>
      </c>
      <c r="D427" s="328" t="s">
        <v>855</v>
      </c>
      <c r="E427" s="350" t="str">
        <f t="shared" si="6"/>
        <v>2265.318005.91</v>
      </c>
      <c r="F427" s="348">
        <v>2265</v>
      </c>
      <c r="G427" s="344"/>
      <c r="H427" s="350" t="s">
        <v>2068</v>
      </c>
      <c r="I427" s="345"/>
      <c r="J427" s="345"/>
      <c r="K427" s="346"/>
      <c r="L427" s="345"/>
      <c r="M427" s="346"/>
      <c r="N427" s="345"/>
      <c r="O427" s="357"/>
      <c r="Q427" s="337"/>
      <c r="R427" s="337"/>
      <c r="S427" s="339"/>
      <c r="T427" s="340"/>
      <c r="V427" s="337"/>
      <c r="W427" s="337"/>
      <c r="X427" s="337"/>
      <c r="Y427" s="337"/>
      <c r="Z427" s="337"/>
    </row>
    <row r="428" spans="1:26" ht="13.5" thickBot="1">
      <c r="A428" s="348">
        <v>170100</v>
      </c>
      <c r="B428" s="348">
        <v>2265</v>
      </c>
      <c r="C428" s="370">
        <v>318000</v>
      </c>
      <c r="D428" s="348">
        <v>10</v>
      </c>
      <c r="E428" s="350" t="str">
        <f t="shared" si="6"/>
        <v>2265.318000.10</v>
      </c>
      <c r="F428" s="348">
        <v>2265</v>
      </c>
      <c r="G428" s="351"/>
      <c r="H428" s="352" t="s">
        <v>1381</v>
      </c>
      <c r="I428" s="353" t="s">
        <v>799</v>
      </c>
      <c r="J428" s="353" t="s">
        <v>770</v>
      </c>
      <c r="K428" s="354" t="s">
        <v>793</v>
      </c>
      <c r="L428" s="353" t="s">
        <v>1209</v>
      </c>
      <c r="M428" s="354" t="s">
        <v>1305</v>
      </c>
      <c r="N428" s="353" t="s">
        <v>767</v>
      </c>
      <c r="O428" s="333">
        <v>181</v>
      </c>
      <c r="P428" s="336" t="s">
        <v>1382</v>
      </c>
      <c r="Q428" s="337" t="s">
        <v>770</v>
      </c>
      <c r="R428" s="337" t="s">
        <v>770</v>
      </c>
      <c r="S428" s="339" t="s">
        <v>1383</v>
      </c>
      <c r="T428" s="340" t="str">
        <f>VLOOKUP(S428,'[2]Sub-County'!E:F,2,FALSE)</f>
        <v>Huron</v>
      </c>
      <c r="U428" s="328" t="s">
        <v>776</v>
      </c>
      <c r="V428" s="337" t="s">
        <v>772</v>
      </c>
      <c r="W428" s="337" t="s">
        <v>772</v>
      </c>
      <c r="X428" s="337" t="s">
        <v>772</v>
      </c>
      <c r="Y428" s="337" t="s">
        <v>772</v>
      </c>
      <c r="Z428" s="337" t="s">
        <v>772</v>
      </c>
    </row>
    <row r="429" spans="1:26">
      <c r="E429" s="335"/>
      <c r="F429" s="328"/>
      <c r="H429" s="413" t="s">
        <v>1384</v>
      </c>
      <c r="I429" s="337"/>
      <c r="J429" s="337"/>
      <c r="L429" s="337"/>
      <c r="N429" s="337"/>
      <c r="O429" s="357"/>
      <c r="Q429" s="337"/>
      <c r="R429" s="337"/>
      <c r="S429" s="339"/>
      <c r="T429" s="340"/>
      <c r="V429" s="337"/>
      <c r="W429" s="337"/>
      <c r="X429" s="337"/>
      <c r="Y429" s="337"/>
      <c r="Z429" s="337"/>
    </row>
    <row r="430" spans="1:26">
      <c r="A430" s="328">
        <v>751100</v>
      </c>
      <c r="B430" s="328">
        <v>2530</v>
      </c>
      <c r="C430" s="334">
        <v>340015</v>
      </c>
      <c r="D430" s="328">
        <v>91</v>
      </c>
      <c r="E430" s="335" t="str">
        <f t="shared" si="6"/>
        <v>2530.340015.91</v>
      </c>
      <c r="F430" s="328">
        <v>2530</v>
      </c>
      <c r="H430" s="336" t="s">
        <v>1385</v>
      </c>
      <c r="I430" s="337" t="s">
        <v>767</v>
      </c>
      <c r="J430" s="337" t="s">
        <v>1386</v>
      </c>
      <c r="K430" s="338" t="s">
        <v>1387</v>
      </c>
      <c r="L430" s="337" t="s">
        <v>1386</v>
      </c>
      <c r="M430" s="338" t="s">
        <v>1388</v>
      </c>
      <c r="N430" s="337" t="s">
        <v>1389</v>
      </c>
      <c r="O430" s="333" t="s">
        <v>772</v>
      </c>
      <c r="P430" s="332" t="s">
        <v>773</v>
      </c>
      <c r="Q430" s="337" t="s">
        <v>768</v>
      </c>
      <c r="R430" s="337" t="s">
        <v>772</v>
      </c>
      <c r="S430" s="339" t="s">
        <v>1393</v>
      </c>
      <c r="T430" s="340" t="str">
        <f>VLOOKUP(S430,'[2]Sub-County'!E:F,2,FALSE)</f>
        <v>St Tammany Parish</v>
      </c>
      <c r="U430" s="328" t="s">
        <v>1390</v>
      </c>
      <c r="V430" s="337" t="s">
        <v>772</v>
      </c>
      <c r="W430" s="337" t="s">
        <v>772</v>
      </c>
      <c r="X430" s="337" t="s">
        <v>772</v>
      </c>
      <c r="Y430" s="337" t="s">
        <v>772</v>
      </c>
      <c r="Z430" s="337" t="s">
        <v>772</v>
      </c>
    </row>
    <row r="431" spans="1:26">
      <c r="A431" s="328">
        <v>861100</v>
      </c>
      <c r="B431" s="328">
        <v>2500</v>
      </c>
      <c r="C431" s="334">
        <v>340010</v>
      </c>
      <c r="D431" s="328">
        <v>91</v>
      </c>
      <c r="E431" s="335" t="str">
        <f t="shared" si="6"/>
        <v>2500.340010.91</v>
      </c>
      <c r="F431" s="328">
        <v>2500</v>
      </c>
      <c r="H431" s="336" t="s">
        <v>1391</v>
      </c>
      <c r="I431" s="337" t="s">
        <v>767</v>
      </c>
      <c r="J431" s="337" t="s">
        <v>1386</v>
      </c>
      <c r="K431" s="338" t="s">
        <v>1387</v>
      </c>
      <c r="L431" s="337" t="s">
        <v>1386</v>
      </c>
      <c r="M431" s="338" t="s">
        <v>1388</v>
      </c>
      <c r="N431" s="337" t="s">
        <v>1389</v>
      </c>
      <c r="O431" s="333" t="s">
        <v>772</v>
      </c>
      <c r="P431" s="332" t="s">
        <v>773</v>
      </c>
      <c r="Q431" s="337" t="s">
        <v>768</v>
      </c>
      <c r="R431" s="337" t="s">
        <v>772</v>
      </c>
      <c r="S431" s="339" t="s">
        <v>1393</v>
      </c>
      <c r="T431" s="340" t="str">
        <f>VLOOKUP(S431,'[2]Sub-County'!E:F,2,FALSE)</f>
        <v>St Tammany Parish</v>
      </c>
      <c r="U431" s="328" t="s">
        <v>1390</v>
      </c>
      <c r="V431" s="337" t="s">
        <v>772</v>
      </c>
      <c r="W431" s="337" t="s">
        <v>772</v>
      </c>
      <c r="X431" s="337" t="s">
        <v>772</v>
      </c>
      <c r="Y431" s="337" t="s">
        <v>772</v>
      </c>
      <c r="Z431" s="337" t="s">
        <v>772</v>
      </c>
    </row>
    <row r="432" spans="1:26">
      <c r="A432" s="328">
        <v>356100</v>
      </c>
      <c r="B432" s="328">
        <v>2500</v>
      </c>
      <c r="C432" s="334">
        <v>340020</v>
      </c>
      <c r="D432" s="328" t="s">
        <v>855</v>
      </c>
      <c r="E432" s="335" t="str">
        <f t="shared" si="6"/>
        <v>2500.340020.91</v>
      </c>
      <c r="F432" s="328">
        <v>2500</v>
      </c>
      <c r="G432" s="337"/>
      <c r="H432" s="336" t="s">
        <v>1392</v>
      </c>
      <c r="I432" s="337" t="s">
        <v>767</v>
      </c>
      <c r="J432" s="337" t="s">
        <v>1386</v>
      </c>
      <c r="K432" s="338" t="s">
        <v>1387</v>
      </c>
      <c r="L432" s="337" t="s">
        <v>1386</v>
      </c>
      <c r="M432" s="338" t="s">
        <v>1388</v>
      </c>
      <c r="N432" s="337" t="s">
        <v>1389</v>
      </c>
      <c r="O432" s="333" t="s">
        <v>772</v>
      </c>
      <c r="P432" s="332" t="s">
        <v>773</v>
      </c>
      <c r="Q432" s="337" t="s">
        <v>768</v>
      </c>
      <c r="R432" s="337" t="s">
        <v>772</v>
      </c>
      <c r="S432" s="339" t="s">
        <v>1393</v>
      </c>
      <c r="T432" s="340" t="str">
        <f>VLOOKUP(S432,'[2]Sub-County'!E:F,2,FALSE)</f>
        <v>St Tammany Parish</v>
      </c>
      <c r="U432" s="328" t="s">
        <v>1390</v>
      </c>
      <c r="V432" s="337" t="s">
        <v>772</v>
      </c>
      <c r="W432" s="337" t="s">
        <v>772</v>
      </c>
      <c r="X432" s="337" t="s">
        <v>772</v>
      </c>
      <c r="Y432" s="337" t="s">
        <v>772</v>
      </c>
      <c r="Z432" s="337" t="s">
        <v>772</v>
      </c>
    </row>
    <row r="433" spans="1:26">
      <c r="A433" s="328">
        <v>356101</v>
      </c>
      <c r="B433" s="328">
        <v>2500</v>
      </c>
      <c r="C433" s="334">
        <v>340025</v>
      </c>
      <c r="D433" s="328" t="s">
        <v>798</v>
      </c>
      <c r="E433" s="335" t="str">
        <f t="shared" si="6"/>
        <v>2500.340025.10</v>
      </c>
      <c r="F433" s="328">
        <v>2500</v>
      </c>
      <c r="G433" s="337"/>
      <c r="H433" s="336" t="s">
        <v>1394</v>
      </c>
      <c r="I433" s="337" t="s">
        <v>799</v>
      </c>
      <c r="J433" s="337" t="s">
        <v>1386</v>
      </c>
      <c r="K433" s="338" t="s">
        <v>1387</v>
      </c>
      <c r="L433" s="337" t="s">
        <v>1386</v>
      </c>
      <c r="M433" s="338" t="s">
        <v>1388</v>
      </c>
      <c r="N433" s="337" t="s">
        <v>1389</v>
      </c>
      <c r="O433" s="333" t="s">
        <v>772</v>
      </c>
      <c r="P433" s="332" t="s">
        <v>773</v>
      </c>
      <c r="Q433" s="337" t="s">
        <v>1041</v>
      </c>
      <c r="R433" s="337" t="s">
        <v>770</v>
      </c>
      <c r="S433" s="339" t="s">
        <v>1393</v>
      </c>
      <c r="T433" s="340" t="str">
        <f>VLOOKUP(S433,'[2]Sub-County'!E:F,2,FALSE)</f>
        <v>St Tammany Parish</v>
      </c>
      <c r="U433" s="328" t="s">
        <v>1390</v>
      </c>
      <c r="V433" s="337" t="s">
        <v>772</v>
      </c>
      <c r="W433" s="337" t="s">
        <v>772</v>
      </c>
      <c r="X433" s="337" t="s">
        <v>772</v>
      </c>
      <c r="Y433" s="337" t="s">
        <v>772</v>
      </c>
      <c r="Z433" s="337" t="s">
        <v>772</v>
      </c>
    </row>
    <row r="434" spans="1:26">
      <c r="A434" s="328">
        <v>356102</v>
      </c>
      <c r="B434" s="328">
        <v>2500</v>
      </c>
      <c r="C434" s="334">
        <v>340030</v>
      </c>
      <c r="D434" s="328" t="s">
        <v>798</v>
      </c>
      <c r="E434" s="335" t="str">
        <f t="shared" si="6"/>
        <v>2500.340030.10</v>
      </c>
      <c r="F434" s="328">
        <v>2500</v>
      </c>
      <c r="G434" s="337"/>
      <c r="H434" s="336" t="s">
        <v>1395</v>
      </c>
      <c r="I434" s="337" t="s">
        <v>799</v>
      </c>
      <c r="J434" s="337" t="s">
        <v>1386</v>
      </c>
      <c r="K434" s="338" t="s">
        <v>1387</v>
      </c>
      <c r="L434" s="337" t="s">
        <v>1386</v>
      </c>
      <c r="M434" s="338" t="s">
        <v>1388</v>
      </c>
      <c r="N434" s="337" t="s">
        <v>1389</v>
      </c>
      <c r="O434" s="357">
        <v>504</v>
      </c>
      <c r="P434" s="332" t="s">
        <v>1396</v>
      </c>
      <c r="Q434" s="337" t="s">
        <v>770</v>
      </c>
      <c r="R434" s="337" t="s">
        <v>770</v>
      </c>
      <c r="S434" s="339" t="s">
        <v>1393</v>
      </c>
      <c r="T434" s="340" t="str">
        <f>VLOOKUP(S434,'[2]Sub-County'!E:F,2,FALSE)</f>
        <v>St Tammany Parish</v>
      </c>
      <c r="U434" s="328" t="s">
        <v>1390</v>
      </c>
      <c r="V434" s="337" t="s">
        <v>1397</v>
      </c>
      <c r="W434" s="337" t="s">
        <v>794</v>
      </c>
      <c r="X434" s="337" t="s">
        <v>772</v>
      </c>
      <c r="Y434" s="337" t="s">
        <v>772</v>
      </c>
      <c r="Z434" s="337" t="s">
        <v>1398</v>
      </c>
    </row>
    <row r="435" spans="1:26">
      <c r="A435" s="328">
        <v>356103</v>
      </c>
      <c r="B435" s="328">
        <v>2500</v>
      </c>
      <c r="C435" s="334">
        <v>340035</v>
      </c>
      <c r="D435" s="328" t="s">
        <v>806</v>
      </c>
      <c r="E435" s="335" t="str">
        <f t="shared" si="6"/>
        <v>2500.340035.15</v>
      </c>
      <c r="F435" s="328">
        <v>2500</v>
      </c>
      <c r="G435" s="337"/>
      <c r="H435" s="336" t="s">
        <v>1399</v>
      </c>
      <c r="I435" s="337" t="s">
        <v>808</v>
      </c>
      <c r="J435" s="337" t="s">
        <v>1386</v>
      </c>
      <c r="K435" s="338" t="s">
        <v>1387</v>
      </c>
      <c r="L435" s="337" t="s">
        <v>1386</v>
      </c>
      <c r="M435" s="338" t="s">
        <v>1388</v>
      </c>
      <c r="N435" s="337" t="s">
        <v>1389</v>
      </c>
      <c r="O435" s="357">
        <v>504</v>
      </c>
      <c r="P435" s="332" t="s">
        <v>1396</v>
      </c>
      <c r="Q435" s="337" t="s">
        <v>794</v>
      </c>
      <c r="R435" s="337" t="s">
        <v>770</v>
      </c>
      <c r="S435" s="339" t="s">
        <v>1393</v>
      </c>
      <c r="T435" s="340" t="str">
        <f>VLOOKUP(S435,'[2]Sub-County'!E:F,2,FALSE)</f>
        <v>St Tammany Parish</v>
      </c>
      <c r="U435" s="328" t="s">
        <v>1390</v>
      </c>
      <c r="V435" s="337" t="s">
        <v>1400</v>
      </c>
      <c r="W435" s="337" t="s">
        <v>794</v>
      </c>
      <c r="X435" s="337" t="s">
        <v>772</v>
      </c>
      <c r="Y435" s="337" t="s">
        <v>772</v>
      </c>
      <c r="Z435" s="337" t="s">
        <v>1401</v>
      </c>
    </row>
    <row r="436" spans="1:26">
      <c r="A436" s="328">
        <v>356104</v>
      </c>
      <c r="B436" s="328">
        <v>2500</v>
      </c>
      <c r="C436" s="334">
        <v>340040</v>
      </c>
      <c r="D436" s="328" t="s">
        <v>811</v>
      </c>
      <c r="E436" s="335" t="str">
        <f t="shared" si="6"/>
        <v>2500.340040.00</v>
      </c>
      <c r="F436" s="328">
        <v>2500</v>
      </c>
      <c r="G436" s="337"/>
      <c r="H436" s="336" t="s">
        <v>1402</v>
      </c>
      <c r="I436" s="337" t="s">
        <v>702</v>
      </c>
      <c r="J436" s="337" t="s">
        <v>1386</v>
      </c>
      <c r="K436" s="338" t="s">
        <v>1387</v>
      </c>
      <c r="L436" s="337" t="s">
        <v>1386</v>
      </c>
      <c r="M436" s="338" t="s">
        <v>1388</v>
      </c>
      <c r="N436" s="337" t="s">
        <v>1389</v>
      </c>
      <c r="O436" s="357">
        <v>504</v>
      </c>
      <c r="P436" s="332" t="s">
        <v>1396</v>
      </c>
      <c r="Q436" s="337" t="s">
        <v>804</v>
      </c>
      <c r="R436" s="337" t="s">
        <v>770</v>
      </c>
      <c r="S436" s="339" t="s">
        <v>1393</v>
      </c>
      <c r="T436" s="340" t="str">
        <f>VLOOKUP(S436,'[2]Sub-County'!E:F,2,FALSE)</f>
        <v>St Tammany Parish</v>
      </c>
      <c r="U436" s="328" t="s">
        <v>1390</v>
      </c>
      <c r="V436" s="337" t="s">
        <v>772</v>
      </c>
      <c r="W436" s="337" t="s">
        <v>772</v>
      </c>
      <c r="X436" s="337" t="s">
        <v>772</v>
      </c>
      <c r="Y436" s="337" t="s">
        <v>772</v>
      </c>
      <c r="Z436" s="337" t="s">
        <v>772</v>
      </c>
    </row>
    <row r="437" spans="1:26">
      <c r="A437" s="328">
        <v>356105</v>
      </c>
      <c r="B437" s="328">
        <v>2500</v>
      </c>
      <c r="C437" s="334">
        <v>340045</v>
      </c>
      <c r="D437" s="328" t="s">
        <v>798</v>
      </c>
      <c r="E437" s="335" t="str">
        <f t="shared" si="6"/>
        <v>2500.340045.10</v>
      </c>
      <c r="F437" s="328">
        <v>2500</v>
      </c>
      <c r="G437" s="337"/>
      <c r="H437" s="336" t="s">
        <v>1403</v>
      </c>
      <c r="I437" s="337" t="s">
        <v>799</v>
      </c>
      <c r="J437" s="337" t="s">
        <v>1386</v>
      </c>
      <c r="K437" s="338" t="s">
        <v>1387</v>
      </c>
      <c r="L437" s="337" t="s">
        <v>1386</v>
      </c>
      <c r="M437" s="338" t="s">
        <v>1388</v>
      </c>
      <c r="N437" s="337" t="s">
        <v>1389</v>
      </c>
      <c r="O437" s="357">
        <v>214</v>
      </c>
      <c r="P437" s="332" t="s">
        <v>1404</v>
      </c>
      <c r="Q437" s="337" t="s">
        <v>770</v>
      </c>
      <c r="R437" s="337" t="s">
        <v>770</v>
      </c>
      <c r="S437" s="339" t="s">
        <v>1393</v>
      </c>
      <c r="T437" s="340" t="str">
        <f>VLOOKUP(S437,'[2]Sub-County'!E:F,2,FALSE)</f>
        <v>St Tammany Parish</v>
      </c>
      <c r="U437" s="328" t="s">
        <v>1390</v>
      </c>
      <c r="V437" s="337" t="s">
        <v>1397</v>
      </c>
      <c r="W437" s="337" t="s">
        <v>794</v>
      </c>
      <c r="X437" s="337" t="s">
        <v>772</v>
      </c>
      <c r="Y437" s="337" t="s">
        <v>772</v>
      </c>
      <c r="Z437" s="337" t="s">
        <v>1398</v>
      </c>
    </row>
    <row r="438" spans="1:26">
      <c r="A438" s="328">
        <v>356106</v>
      </c>
      <c r="B438" s="328">
        <v>2500</v>
      </c>
      <c r="C438" s="334">
        <v>340050</v>
      </c>
      <c r="D438" s="328" t="s">
        <v>806</v>
      </c>
      <c r="E438" s="335" t="str">
        <f t="shared" si="6"/>
        <v>2500.340050.15</v>
      </c>
      <c r="F438" s="328">
        <v>2500</v>
      </c>
      <c r="G438" s="337"/>
      <c r="H438" s="336" t="s">
        <v>1405</v>
      </c>
      <c r="I438" s="337" t="s">
        <v>808</v>
      </c>
      <c r="J438" s="337" t="s">
        <v>1386</v>
      </c>
      <c r="K438" s="338" t="s">
        <v>1387</v>
      </c>
      <c r="L438" s="337" t="s">
        <v>1386</v>
      </c>
      <c r="M438" s="338" t="s">
        <v>1388</v>
      </c>
      <c r="N438" s="337" t="s">
        <v>1389</v>
      </c>
      <c r="O438" s="357">
        <v>214</v>
      </c>
      <c r="P438" s="332" t="s">
        <v>1404</v>
      </c>
      <c r="Q438" s="337" t="s">
        <v>794</v>
      </c>
      <c r="R438" s="337" t="s">
        <v>770</v>
      </c>
      <c r="S438" s="339" t="s">
        <v>1393</v>
      </c>
      <c r="T438" s="340" t="str">
        <f>VLOOKUP(S438,'[2]Sub-County'!E:F,2,FALSE)</f>
        <v>St Tammany Parish</v>
      </c>
      <c r="U438" s="328" t="s">
        <v>1390</v>
      </c>
      <c r="V438" s="337" t="s">
        <v>1400</v>
      </c>
      <c r="W438" s="337" t="s">
        <v>794</v>
      </c>
      <c r="X438" s="337" t="s">
        <v>772</v>
      </c>
      <c r="Y438" s="337" t="s">
        <v>772</v>
      </c>
      <c r="Z438" s="337" t="s">
        <v>1401</v>
      </c>
    </row>
    <row r="439" spans="1:26">
      <c r="A439" s="328">
        <v>356107</v>
      </c>
      <c r="B439" s="328">
        <v>2500</v>
      </c>
      <c r="C439" s="334">
        <v>340055</v>
      </c>
      <c r="D439" s="328" t="s">
        <v>811</v>
      </c>
      <c r="E439" s="335" t="str">
        <f t="shared" si="6"/>
        <v>2500.340055.00</v>
      </c>
      <c r="F439" s="328">
        <v>2500</v>
      </c>
      <c r="G439" s="337"/>
      <c r="H439" s="336" t="s">
        <v>1406</v>
      </c>
      <c r="I439" s="337" t="s">
        <v>702</v>
      </c>
      <c r="J439" s="337" t="s">
        <v>1386</v>
      </c>
      <c r="K439" s="338" t="s">
        <v>1387</v>
      </c>
      <c r="L439" s="337" t="s">
        <v>1386</v>
      </c>
      <c r="M439" s="338" t="s">
        <v>1388</v>
      </c>
      <c r="N439" s="337" t="s">
        <v>1389</v>
      </c>
      <c r="O439" s="357">
        <v>214</v>
      </c>
      <c r="P439" s="332" t="s">
        <v>1404</v>
      </c>
      <c r="Q439" s="337" t="s">
        <v>804</v>
      </c>
      <c r="R439" s="337" t="s">
        <v>770</v>
      </c>
      <c r="S439" s="339" t="s">
        <v>1393</v>
      </c>
      <c r="T439" s="340" t="str">
        <f>VLOOKUP(S439,'[2]Sub-County'!E:F,2,FALSE)</f>
        <v>St Tammany Parish</v>
      </c>
      <c r="U439" s="328" t="s">
        <v>1390</v>
      </c>
      <c r="V439" s="337" t="s">
        <v>772</v>
      </c>
      <c r="W439" s="337" t="s">
        <v>772</v>
      </c>
      <c r="X439" s="337" t="s">
        <v>772</v>
      </c>
      <c r="Y439" s="337" t="s">
        <v>772</v>
      </c>
      <c r="Z439" s="337" t="s">
        <v>772</v>
      </c>
    </row>
    <row r="440" spans="1:26">
      <c r="A440" s="328">
        <v>356108</v>
      </c>
      <c r="B440" s="328">
        <v>2500</v>
      </c>
      <c r="C440" s="334">
        <v>340060</v>
      </c>
      <c r="D440" s="328" t="s">
        <v>798</v>
      </c>
      <c r="E440" s="335" t="str">
        <f t="shared" si="6"/>
        <v>2500.340060.10</v>
      </c>
      <c r="F440" s="328">
        <v>2500</v>
      </c>
      <c r="G440" s="337"/>
      <c r="H440" s="336" t="s">
        <v>1407</v>
      </c>
      <c r="I440" s="337" t="s">
        <v>799</v>
      </c>
      <c r="J440" s="337" t="s">
        <v>1386</v>
      </c>
      <c r="K440" s="338" t="s">
        <v>1387</v>
      </c>
      <c r="L440" s="337" t="s">
        <v>1386</v>
      </c>
      <c r="M440" s="338" t="s">
        <v>1388</v>
      </c>
      <c r="N440" s="337" t="s">
        <v>1389</v>
      </c>
      <c r="O440" s="357">
        <v>228</v>
      </c>
      <c r="P440" s="332" t="s">
        <v>1408</v>
      </c>
      <c r="Q440" s="337" t="s">
        <v>770</v>
      </c>
      <c r="R440" s="337" t="s">
        <v>770</v>
      </c>
      <c r="S440" s="339" t="s">
        <v>1393</v>
      </c>
      <c r="T440" s="340" t="str">
        <f>VLOOKUP(S440,'[2]Sub-County'!E:F,2,FALSE)</f>
        <v>St Tammany Parish</v>
      </c>
      <c r="U440" s="328" t="s">
        <v>1390</v>
      </c>
      <c r="V440" s="337" t="s">
        <v>1397</v>
      </c>
      <c r="W440" s="337" t="s">
        <v>794</v>
      </c>
      <c r="X440" s="337" t="s">
        <v>772</v>
      </c>
      <c r="Y440" s="337" t="s">
        <v>772</v>
      </c>
      <c r="Z440" s="337" t="s">
        <v>1398</v>
      </c>
    </row>
    <row r="441" spans="1:26">
      <c r="A441" s="328">
        <v>356109</v>
      </c>
      <c r="B441" s="328">
        <v>2500</v>
      </c>
      <c r="C441" s="334">
        <v>340065</v>
      </c>
      <c r="D441" s="328" t="s">
        <v>806</v>
      </c>
      <c r="E441" s="335" t="str">
        <f t="shared" si="6"/>
        <v>2500.340065.15</v>
      </c>
      <c r="F441" s="328">
        <v>2500</v>
      </c>
      <c r="G441" s="337"/>
      <c r="H441" s="336" t="s">
        <v>1409</v>
      </c>
      <c r="I441" s="337" t="s">
        <v>808</v>
      </c>
      <c r="J441" s="337" t="s">
        <v>1386</v>
      </c>
      <c r="K441" s="338" t="s">
        <v>1387</v>
      </c>
      <c r="L441" s="337" t="s">
        <v>1386</v>
      </c>
      <c r="M441" s="338" t="s">
        <v>1388</v>
      </c>
      <c r="N441" s="337" t="s">
        <v>1389</v>
      </c>
      <c r="O441" s="357">
        <v>228</v>
      </c>
      <c r="P441" s="332" t="s">
        <v>1408</v>
      </c>
      <c r="Q441" s="337" t="s">
        <v>794</v>
      </c>
      <c r="R441" s="337" t="s">
        <v>770</v>
      </c>
      <c r="S441" s="339" t="s">
        <v>1393</v>
      </c>
      <c r="T441" s="340" t="str">
        <f>VLOOKUP(S441,'[2]Sub-County'!E:F,2,FALSE)</f>
        <v>St Tammany Parish</v>
      </c>
      <c r="U441" s="328" t="s">
        <v>1390</v>
      </c>
      <c r="V441" s="337" t="s">
        <v>1400</v>
      </c>
      <c r="W441" s="337" t="s">
        <v>794</v>
      </c>
      <c r="X441" s="337" t="s">
        <v>772</v>
      </c>
      <c r="Y441" s="337" t="s">
        <v>772</v>
      </c>
      <c r="Z441" s="337" t="s">
        <v>1401</v>
      </c>
    </row>
    <row r="442" spans="1:26">
      <c r="A442" s="328">
        <v>356110</v>
      </c>
      <c r="B442" s="328">
        <v>2500</v>
      </c>
      <c r="C442" s="334">
        <v>340070</v>
      </c>
      <c r="D442" s="328" t="s">
        <v>811</v>
      </c>
      <c r="E442" s="335" t="str">
        <f t="shared" si="6"/>
        <v>2500.340070.00</v>
      </c>
      <c r="F442" s="328">
        <v>2500</v>
      </c>
      <c r="G442" s="337"/>
      <c r="H442" s="336" t="s">
        <v>1410</v>
      </c>
      <c r="I442" s="337" t="s">
        <v>702</v>
      </c>
      <c r="J442" s="337" t="s">
        <v>1386</v>
      </c>
      <c r="K442" s="338" t="s">
        <v>1387</v>
      </c>
      <c r="L442" s="337" t="s">
        <v>1386</v>
      </c>
      <c r="M442" s="338" t="s">
        <v>1388</v>
      </c>
      <c r="N442" s="337" t="s">
        <v>1389</v>
      </c>
      <c r="O442" s="357">
        <v>228</v>
      </c>
      <c r="P442" s="332" t="s">
        <v>1408</v>
      </c>
      <c r="Q442" s="337" t="s">
        <v>804</v>
      </c>
      <c r="R442" s="337" t="s">
        <v>770</v>
      </c>
      <c r="S442" s="339" t="s">
        <v>1393</v>
      </c>
      <c r="T442" s="340" t="str">
        <f>VLOOKUP(S442,'[2]Sub-County'!E:F,2,FALSE)</f>
        <v>St Tammany Parish</v>
      </c>
      <c r="U442" s="328" t="s">
        <v>1390</v>
      </c>
      <c r="V442" s="337" t="s">
        <v>772</v>
      </c>
      <c r="W442" s="337" t="s">
        <v>772</v>
      </c>
      <c r="X442" s="337" t="s">
        <v>772</v>
      </c>
      <c r="Y442" s="337" t="s">
        <v>772</v>
      </c>
      <c r="Z442" s="337" t="s">
        <v>772</v>
      </c>
    </row>
    <row r="443" spans="1:26">
      <c r="A443" s="328">
        <v>356111</v>
      </c>
      <c r="B443" s="328">
        <v>2500</v>
      </c>
      <c r="C443" s="334">
        <v>340075</v>
      </c>
      <c r="D443" s="328" t="s">
        <v>798</v>
      </c>
      <c r="E443" s="335" t="str">
        <f t="shared" si="6"/>
        <v>2500.340075.10</v>
      </c>
      <c r="F443" s="328">
        <v>2500</v>
      </c>
      <c r="G443" s="337"/>
      <c r="H443" s="336" t="s">
        <v>1411</v>
      </c>
      <c r="I443" s="337" t="s">
        <v>799</v>
      </c>
      <c r="J443" s="337" t="s">
        <v>1386</v>
      </c>
      <c r="K443" s="338" t="s">
        <v>1387</v>
      </c>
      <c r="L443" s="337" t="s">
        <v>1386</v>
      </c>
      <c r="M443" s="338" t="s">
        <v>1388</v>
      </c>
      <c r="N443" s="337" t="s">
        <v>1389</v>
      </c>
      <c r="O443" s="357">
        <v>191</v>
      </c>
      <c r="P443" s="332" t="s">
        <v>1412</v>
      </c>
      <c r="Q443" s="337" t="s">
        <v>770</v>
      </c>
      <c r="R443" s="337" t="s">
        <v>770</v>
      </c>
      <c r="S443" s="339" t="s">
        <v>1393</v>
      </c>
      <c r="T443" s="340" t="str">
        <f>VLOOKUP(S443,'[2]Sub-County'!E:F,2,FALSE)</f>
        <v>St Tammany Parish</v>
      </c>
      <c r="U443" s="328" t="s">
        <v>1390</v>
      </c>
      <c r="V443" s="337" t="s">
        <v>1397</v>
      </c>
      <c r="W443" s="337" t="s">
        <v>794</v>
      </c>
      <c r="X443" s="337" t="s">
        <v>772</v>
      </c>
      <c r="Y443" s="337" t="s">
        <v>772</v>
      </c>
      <c r="Z443" s="337" t="s">
        <v>1398</v>
      </c>
    </row>
    <row r="444" spans="1:26">
      <c r="A444" s="328">
        <v>356112</v>
      </c>
      <c r="B444" s="328">
        <v>2500</v>
      </c>
      <c r="C444" s="334">
        <v>340080</v>
      </c>
      <c r="D444" s="328" t="s">
        <v>806</v>
      </c>
      <c r="E444" s="335" t="str">
        <f t="shared" si="6"/>
        <v>2500.340080.15</v>
      </c>
      <c r="F444" s="328">
        <v>2500</v>
      </c>
      <c r="G444" s="337"/>
      <c r="H444" s="336" t="s">
        <v>1413</v>
      </c>
      <c r="I444" s="337" t="s">
        <v>808</v>
      </c>
      <c r="J444" s="337" t="s">
        <v>1386</v>
      </c>
      <c r="K444" s="338" t="s">
        <v>1387</v>
      </c>
      <c r="L444" s="337" t="s">
        <v>1386</v>
      </c>
      <c r="M444" s="338" t="s">
        <v>1388</v>
      </c>
      <c r="N444" s="337" t="s">
        <v>1389</v>
      </c>
      <c r="O444" s="357">
        <v>191</v>
      </c>
      <c r="P444" s="332" t="s">
        <v>1412</v>
      </c>
      <c r="Q444" s="337" t="s">
        <v>794</v>
      </c>
      <c r="R444" s="337" t="s">
        <v>770</v>
      </c>
      <c r="S444" s="339" t="s">
        <v>1393</v>
      </c>
      <c r="T444" s="340" t="str">
        <f>VLOOKUP(S444,'[2]Sub-County'!E:F,2,FALSE)</f>
        <v>St Tammany Parish</v>
      </c>
      <c r="U444" s="328" t="s">
        <v>1390</v>
      </c>
      <c r="V444" s="337" t="s">
        <v>1400</v>
      </c>
      <c r="W444" s="337" t="s">
        <v>794</v>
      </c>
      <c r="X444" s="337" t="s">
        <v>772</v>
      </c>
      <c r="Y444" s="337" t="s">
        <v>772</v>
      </c>
      <c r="Z444" s="337" t="s">
        <v>1401</v>
      </c>
    </row>
    <row r="445" spans="1:26">
      <c r="A445" s="328">
        <v>356113</v>
      </c>
      <c r="B445" s="328">
        <v>2500</v>
      </c>
      <c r="C445" s="334">
        <v>340085</v>
      </c>
      <c r="D445" s="328" t="s">
        <v>811</v>
      </c>
      <c r="E445" s="335" t="str">
        <f t="shared" si="6"/>
        <v>2500.340085.00</v>
      </c>
      <c r="F445" s="328">
        <v>2500</v>
      </c>
      <c r="G445" s="337"/>
      <c r="H445" s="336" t="s">
        <v>1414</v>
      </c>
      <c r="I445" s="337" t="s">
        <v>702</v>
      </c>
      <c r="J445" s="337" t="s">
        <v>1386</v>
      </c>
      <c r="K445" s="338" t="s">
        <v>1387</v>
      </c>
      <c r="L445" s="337" t="s">
        <v>1386</v>
      </c>
      <c r="M445" s="338" t="s">
        <v>1388</v>
      </c>
      <c r="N445" s="337" t="s">
        <v>1389</v>
      </c>
      <c r="O445" s="357">
        <v>191</v>
      </c>
      <c r="P445" s="332" t="s">
        <v>1412</v>
      </c>
      <c r="Q445" s="337" t="s">
        <v>804</v>
      </c>
      <c r="R445" s="337" t="s">
        <v>770</v>
      </c>
      <c r="S445" s="339" t="s">
        <v>1393</v>
      </c>
      <c r="T445" s="340" t="str">
        <f>VLOOKUP(S445,'[2]Sub-County'!E:F,2,FALSE)</f>
        <v>St Tammany Parish</v>
      </c>
      <c r="U445" s="328" t="s">
        <v>1390</v>
      </c>
      <c r="V445" s="337" t="s">
        <v>772</v>
      </c>
      <c r="W445" s="337" t="s">
        <v>772</v>
      </c>
      <c r="X445" s="337" t="s">
        <v>772</v>
      </c>
      <c r="Y445" s="337" t="s">
        <v>772</v>
      </c>
      <c r="Z445" s="337" t="s">
        <v>772</v>
      </c>
    </row>
    <row r="446" spans="1:26">
      <c r="A446" s="328">
        <v>356114</v>
      </c>
      <c r="B446" s="328">
        <v>2500</v>
      </c>
      <c r="C446" s="334">
        <v>340090</v>
      </c>
      <c r="D446" s="328" t="s">
        <v>798</v>
      </c>
      <c r="E446" s="335" t="str">
        <f t="shared" si="6"/>
        <v>2500.340090.10</v>
      </c>
      <c r="F446" s="328">
        <v>2500</v>
      </c>
      <c r="G446" s="337"/>
      <c r="H446" s="336" t="s">
        <v>1415</v>
      </c>
      <c r="I446" s="337" t="s">
        <v>799</v>
      </c>
      <c r="J446" s="337" t="s">
        <v>1386</v>
      </c>
      <c r="K446" s="338" t="s">
        <v>1387</v>
      </c>
      <c r="L446" s="337" t="s">
        <v>1386</v>
      </c>
      <c r="M446" s="338" t="s">
        <v>1388</v>
      </c>
      <c r="N446" s="337" t="s">
        <v>1389</v>
      </c>
      <c r="O446" s="357">
        <v>338</v>
      </c>
      <c r="P446" s="332" t="s">
        <v>1416</v>
      </c>
      <c r="Q446" s="337" t="s">
        <v>770</v>
      </c>
      <c r="R446" s="337" t="s">
        <v>770</v>
      </c>
      <c r="S446" s="339" t="s">
        <v>1393</v>
      </c>
      <c r="T446" s="340" t="str">
        <f>VLOOKUP(S446,'[2]Sub-County'!E:F,2,FALSE)</f>
        <v>St Tammany Parish</v>
      </c>
      <c r="U446" s="328" t="s">
        <v>1390</v>
      </c>
      <c r="V446" s="337" t="s">
        <v>1397</v>
      </c>
      <c r="W446" s="337" t="s">
        <v>794</v>
      </c>
      <c r="X446" s="337" t="s">
        <v>772</v>
      </c>
      <c r="Y446" s="337" t="s">
        <v>772</v>
      </c>
      <c r="Z446" s="337" t="s">
        <v>1398</v>
      </c>
    </row>
    <row r="447" spans="1:26">
      <c r="A447" s="328">
        <v>356115</v>
      </c>
      <c r="B447" s="328">
        <v>2500</v>
      </c>
      <c r="C447" s="334">
        <v>340095</v>
      </c>
      <c r="D447" s="328" t="s">
        <v>806</v>
      </c>
      <c r="E447" s="335" t="str">
        <f t="shared" si="6"/>
        <v>2500.340095.15</v>
      </c>
      <c r="F447" s="328">
        <v>2500</v>
      </c>
      <c r="G447" s="337"/>
      <c r="H447" s="336" t="s">
        <v>1417</v>
      </c>
      <c r="I447" s="337" t="s">
        <v>808</v>
      </c>
      <c r="J447" s="337" t="s">
        <v>1386</v>
      </c>
      <c r="K447" s="338" t="s">
        <v>1387</v>
      </c>
      <c r="L447" s="337" t="s">
        <v>1386</v>
      </c>
      <c r="M447" s="338" t="s">
        <v>1388</v>
      </c>
      <c r="N447" s="337" t="s">
        <v>1389</v>
      </c>
      <c r="O447" s="357">
        <v>338</v>
      </c>
      <c r="P447" s="332" t="s">
        <v>1416</v>
      </c>
      <c r="Q447" s="337" t="s">
        <v>794</v>
      </c>
      <c r="R447" s="337" t="s">
        <v>770</v>
      </c>
      <c r="S447" s="339" t="s">
        <v>1393</v>
      </c>
      <c r="T447" s="340" t="str">
        <f>VLOOKUP(S447,'[2]Sub-County'!E:F,2,FALSE)</f>
        <v>St Tammany Parish</v>
      </c>
      <c r="U447" s="328" t="s">
        <v>1390</v>
      </c>
      <c r="V447" s="337" t="s">
        <v>1400</v>
      </c>
      <c r="W447" s="337" t="s">
        <v>794</v>
      </c>
      <c r="X447" s="337" t="s">
        <v>772</v>
      </c>
      <c r="Y447" s="337" t="s">
        <v>772</v>
      </c>
      <c r="Z447" s="337" t="s">
        <v>1401</v>
      </c>
    </row>
    <row r="448" spans="1:26">
      <c r="A448" s="328">
        <v>356116</v>
      </c>
      <c r="B448" s="328">
        <v>2500</v>
      </c>
      <c r="C448" s="334">
        <v>340100</v>
      </c>
      <c r="D448" s="328" t="s">
        <v>811</v>
      </c>
      <c r="E448" s="335" t="str">
        <f t="shared" si="6"/>
        <v>2500.340100.00</v>
      </c>
      <c r="F448" s="328">
        <v>2500</v>
      </c>
      <c r="G448" s="337"/>
      <c r="H448" s="336" t="s">
        <v>1418</v>
      </c>
      <c r="I448" s="337" t="s">
        <v>702</v>
      </c>
      <c r="J448" s="337" t="s">
        <v>1386</v>
      </c>
      <c r="K448" s="338" t="s">
        <v>1387</v>
      </c>
      <c r="L448" s="337" t="s">
        <v>1386</v>
      </c>
      <c r="M448" s="338" t="s">
        <v>1388</v>
      </c>
      <c r="N448" s="337" t="s">
        <v>1389</v>
      </c>
      <c r="O448" s="357">
        <v>338</v>
      </c>
      <c r="P448" s="332" t="s">
        <v>1416</v>
      </c>
      <c r="Q448" s="337" t="s">
        <v>804</v>
      </c>
      <c r="R448" s="337" t="s">
        <v>770</v>
      </c>
      <c r="S448" s="339" t="s">
        <v>1393</v>
      </c>
      <c r="T448" s="340" t="str">
        <f>VLOOKUP(S448,'[2]Sub-County'!E:F,2,FALSE)</f>
        <v>St Tammany Parish</v>
      </c>
      <c r="U448" s="328" t="s">
        <v>1390</v>
      </c>
      <c r="V448" s="337" t="s">
        <v>772</v>
      </c>
      <c r="W448" s="337" t="s">
        <v>772</v>
      </c>
      <c r="X448" s="337" t="s">
        <v>772</v>
      </c>
      <c r="Y448" s="337" t="s">
        <v>772</v>
      </c>
      <c r="Z448" s="337" t="s">
        <v>772</v>
      </c>
    </row>
    <row r="449" spans="1:26">
      <c r="A449" s="328">
        <v>356117</v>
      </c>
      <c r="B449" s="328">
        <v>2500</v>
      </c>
      <c r="C449" s="334">
        <v>340105</v>
      </c>
      <c r="D449" s="328" t="s">
        <v>798</v>
      </c>
      <c r="E449" s="335" t="str">
        <f t="shared" si="6"/>
        <v>2500.340105.10</v>
      </c>
      <c r="F449" s="328">
        <v>2500</v>
      </c>
      <c r="G449" s="337"/>
      <c r="H449" s="336" t="s">
        <v>1419</v>
      </c>
      <c r="I449" s="337" t="s">
        <v>799</v>
      </c>
      <c r="J449" s="337" t="s">
        <v>1386</v>
      </c>
      <c r="K449" s="338" t="s">
        <v>1387</v>
      </c>
      <c r="L449" s="337" t="s">
        <v>1386</v>
      </c>
      <c r="M449" s="338" t="s">
        <v>1388</v>
      </c>
      <c r="N449" s="337" t="s">
        <v>1389</v>
      </c>
      <c r="O449" s="357">
        <v>251</v>
      </c>
      <c r="P449" s="332" t="s">
        <v>1420</v>
      </c>
      <c r="Q449" s="337" t="s">
        <v>770</v>
      </c>
      <c r="R449" s="337" t="s">
        <v>770</v>
      </c>
      <c r="S449" s="339" t="s">
        <v>1393</v>
      </c>
      <c r="T449" s="340" t="str">
        <f>VLOOKUP(S449,'[2]Sub-County'!E:F,2,FALSE)</f>
        <v>St Tammany Parish</v>
      </c>
      <c r="U449" s="328" t="s">
        <v>1390</v>
      </c>
      <c r="V449" s="337" t="s">
        <v>1397</v>
      </c>
      <c r="W449" s="337" t="s">
        <v>794</v>
      </c>
      <c r="X449" s="337" t="s">
        <v>772</v>
      </c>
      <c r="Y449" s="337" t="s">
        <v>772</v>
      </c>
      <c r="Z449" s="337" t="s">
        <v>1398</v>
      </c>
    </row>
    <row r="450" spans="1:26">
      <c r="A450" s="328">
        <v>356118</v>
      </c>
      <c r="B450" s="328">
        <v>2500</v>
      </c>
      <c r="C450" s="334">
        <v>340110</v>
      </c>
      <c r="D450" s="328" t="s">
        <v>806</v>
      </c>
      <c r="E450" s="335" t="str">
        <f t="shared" si="6"/>
        <v>2500.340110.15</v>
      </c>
      <c r="F450" s="328">
        <v>2500</v>
      </c>
      <c r="G450" s="337"/>
      <c r="H450" s="336" t="s">
        <v>1421</v>
      </c>
      <c r="I450" s="337" t="s">
        <v>808</v>
      </c>
      <c r="J450" s="337" t="s">
        <v>1386</v>
      </c>
      <c r="K450" s="338" t="s">
        <v>1387</v>
      </c>
      <c r="L450" s="337" t="s">
        <v>1386</v>
      </c>
      <c r="M450" s="338" t="s">
        <v>1388</v>
      </c>
      <c r="N450" s="337" t="s">
        <v>1389</v>
      </c>
      <c r="O450" s="357">
        <v>251</v>
      </c>
      <c r="P450" s="332" t="s">
        <v>1420</v>
      </c>
      <c r="Q450" s="337" t="s">
        <v>794</v>
      </c>
      <c r="R450" s="337" t="s">
        <v>770</v>
      </c>
      <c r="S450" s="339" t="s">
        <v>1393</v>
      </c>
      <c r="T450" s="340" t="str">
        <f>VLOOKUP(S450,'[2]Sub-County'!E:F,2,FALSE)</f>
        <v>St Tammany Parish</v>
      </c>
      <c r="U450" s="328" t="s">
        <v>1390</v>
      </c>
      <c r="V450" s="337" t="s">
        <v>1400</v>
      </c>
      <c r="W450" s="337" t="s">
        <v>794</v>
      </c>
      <c r="X450" s="337" t="s">
        <v>772</v>
      </c>
      <c r="Y450" s="337" t="s">
        <v>772</v>
      </c>
      <c r="Z450" s="337" t="s">
        <v>1401</v>
      </c>
    </row>
    <row r="451" spans="1:26">
      <c r="A451" s="328">
        <v>356119</v>
      </c>
      <c r="B451" s="328">
        <v>2500</v>
      </c>
      <c r="C451" s="334">
        <v>340115</v>
      </c>
      <c r="D451" s="328" t="s">
        <v>811</v>
      </c>
      <c r="E451" s="335" t="str">
        <f t="shared" si="6"/>
        <v>2500.340115.00</v>
      </c>
      <c r="F451" s="328">
        <v>2500</v>
      </c>
      <c r="G451" s="337"/>
      <c r="H451" s="336" t="s">
        <v>1422</v>
      </c>
      <c r="I451" s="337" t="s">
        <v>702</v>
      </c>
      <c r="J451" s="337" t="s">
        <v>1386</v>
      </c>
      <c r="K451" s="338" t="s">
        <v>1387</v>
      </c>
      <c r="L451" s="337" t="s">
        <v>1386</v>
      </c>
      <c r="M451" s="338" t="s">
        <v>1388</v>
      </c>
      <c r="N451" s="337" t="s">
        <v>1389</v>
      </c>
      <c r="O451" s="357">
        <v>251</v>
      </c>
      <c r="P451" s="332" t="s">
        <v>1420</v>
      </c>
      <c r="Q451" s="337" t="s">
        <v>804</v>
      </c>
      <c r="R451" s="337" t="s">
        <v>770</v>
      </c>
      <c r="S451" s="339" t="s">
        <v>1393</v>
      </c>
      <c r="T451" s="340" t="str">
        <f>VLOOKUP(S451,'[2]Sub-County'!E:F,2,FALSE)</f>
        <v>St Tammany Parish</v>
      </c>
      <c r="U451" s="328" t="s">
        <v>1390</v>
      </c>
      <c r="V451" s="337" t="s">
        <v>772</v>
      </c>
      <c r="W451" s="337" t="s">
        <v>772</v>
      </c>
      <c r="X451" s="337" t="s">
        <v>772</v>
      </c>
      <c r="Y451" s="337" t="s">
        <v>772</v>
      </c>
      <c r="Z451" s="337" t="s">
        <v>772</v>
      </c>
    </row>
    <row r="452" spans="1:26">
      <c r="A452" s="328">
        <v>356120</v>
      </c>
      <c r="B452" s="328">
        <v>2500</v>
      </c>
      <c r="C452" s="334">
        <v>340120</v>
      </c>
      <c r="D452" s="328" t="s">
        <v>798</v>
      </c>
      <c r="E452" s="335" t="str">
        <f t="shared" si="6"/>
        <v>2500.340120.10</v>
      </c>
      <c r="F452" s="328">
        <v>2500</v>
      </c>
      <c r="G452" s="337"/>
      <c r="H452" s="336" t="s">
        <v>1423</v>
      </c>
      <c r="I452" s="337" t="s">
        <v>799</v>
      </c>
      <c r="J452" s="337" t="s">
        <v>1386</v>
      </c>
      <c r="K452" s="338" t="s">
        <v>1387</v>
      </c>
      <c r="L452" s="337" t="s">
        <v>1386</v>
      </c>
      <c r="M452" s="338" t="s">
        <v>1388</v>
      </c>
      <c r="N452" s="337" t="s">
        <v>1389</v>
      </c>
      <c r="O452" s="357">
        <v>131</v>
      </c>
      <c r="P452" s="332" t="s">
        <v>1423</v>
      </c>
      <c r="Q452" s="337" t="s">
        <v>770</v>
      </c>
      <c r="R452" s="337" t="s">
        <v>770</v>
      </c>
      <c r="S452" s="339" t="s">
        <v>1393</v>
      </c>
      <c r="T452" s="340" t="str">
        <f>VLOOKUP(S452,'[2]Sub-County'!E:F,2,FALSE)</f>
        <v>St Tammany Parish</v>
      </c>
      <c r="U452" s="328" t="s">
        <v>1390</v>
      </c>
      <c r="V452" s="337" t="s">
        <v>1397</v>
      </c>
      <c r="W452" s="337" t="s">
        <v>794</v>
      </c>
      <c r="X452" s="337" t="s">
        <v>772</v>
      </c>
      <c r="Y452" s="337" t="s">
        <v>772</v>
      </c>
      <c r="Z452" s="337" t="s">
        <v>1398</v>
      </c>
    </row>
    <row r="453" spans="1:26">
      <c r="A453" s="328">
        <v>356121</v>
      </c>
      <c r="B453" s="328">
        <v>2500</v>
      </c>
      <c r="C453" s="334">
        <v>340125</v>
      </c>
      <c r="D453" s="328" t="s">
        <v>798</v>
      </c>
      <c r="E453" s="335" t="str">
        <f t="shared" ref="E453:E516" si="7">B453&amp;"."&amp;C453&amp;"."&amp;D453</f>
        <v>2500.340125.10</v>
      </c>
      <c r="F453" s="328">
        <v>2500</v>
      </c>
      <c r="G453" s="337"/>
      <c r="H453" s="336" t="s">
        <v>1424</v>
      </c>
      <c r="I453" s="337" t="s">
        <v>799</v>
      </c>
      <c r="J453" s="337" t="s">
        <v>1386</v>
      </c>
      <c r="K453" s="338" t="s">
        <v>1387</v>
      </c>
      <c r="L453" s="337" t="s">
        <v>1386</v>
      </c>
      <c r="M453" s="338" t="s">
        <v>1388</v>
      </c>
      <c r="N453" s="337" t="s">
        <v>1389</v>
      </c>
      <c r="O453" s="357">
        <v>459</v>
      </c>
      <c r="P453" s="332" t="s">
        <v>1425</v>
      </c>
      <c r="Q453" s="337" t="s">
        <v>770</v>
      </c>
      <c r="R453" s="337" t="s">
        <v>770</v>
      </c>
      <c r="S453" s="339" t="s">
        <v>1393</v>
      </c>
      <c r="T453" s="340" t="str">
        <f>VLOOKUP(S453,'[2]Sub-County'!E:F,2,FALSE)</f>
        <v>St Tammany Parish</v>
      </c>
      <c r="U453" s="328" t="s">
        <v>1390</v>
      </c>
      <c r="V453" s="337" t="s">
        <v>1397</v>
      </c>
      <c r="W453" s="337" t="s">
        <v>794</v>
      </c>
      <c r="X453" s="337" t="s">
        <v>772</v>
      </c>
      <c r="Y453" s="337" t="s">
        <v>772</v>
      </c>
      <c r="Z453" s="337" t="s">
        <v>1398</v>
      </c>
    </row>
    <row r="454" spans="1:26">
      <c r="A454" s="328">
        <v>356122</v>
      </c>
      <c r="B454" s="328">
        <v>2500</v>
      </c>
      <c r="C454" s="334">
        <v>340130</v>
      </c>
      <c r="D454" s="328" t="s">
        <v>806</v>
      </c>
      <c r="E454" s="335" t="str">
        <f t="shared" si="7"/>
        <v>2500.340130.15</v>
      </c>
      <c r="F454" s="328">
        <v>2500</v>
      </c>
      <c r="G454" s="337"/>
      <c r="H454" s="336" t="s">
        <v>1426</v>
      </c>
      <c r="I454" s="337" t="s">
        <v>808</v>
      </c>
      <c r="J454" s="337" t="s">
        <v>1386</v>
      </c>
      <c r="K454" s="338" t="s">
        <v>1387</v>
      </c>
      <c r="L454" s="337" t="s">
        <v>1386</v>
      </c>
      <c r="M454" s="338" t="s">
        <v>1388</v>
      </c>
      <c r="N454" s="337" t="s">
        <v>1389</v>
      </c>
      <c r="O454" s="357">
        <v>459</v>
      </c>
      <c r="P454" s="332" t="s">
        <v>1425</v>
      </c>
      <c r="Q454" s="337" t="s">
        <v>794</v>
      </c>
      <c r="R454" s="337" t="s">
        <v>770</v>
      </c>
      <c r="S454" s="339" t="s">
        <v>1393</v>
      </c>
      <c r="T454" s="340" t="str">
        <f>VLOOKUP(S454,'[2]Sub-County'!E:F,2,FALSE)</f>
        <v>St Tammany Parish</v>
      </c>
      <c r="U454" s="328" t="s">
        <v>1390</v>
      </c>
      <c r="V454" s="337" t="s">
        <v>1400</v>
      </c>
      <c r="W454" s="337" t="s">
        <v>794</v>
      </c>
      <c r="X454" s="337" t="s">
        <v>772</v>
      </c>
      <c r="Y454" s="337" t="s">
        <v>772</v>
      </c>
      <c r="Z454" s="337" t="s">
        <v>1401</v>
      </c>
    </row>
    <row r="455" spans="1:26">
      <c r="A455" s="328">
        <v>356123</v>
      </c>
      <c r="B455" s="328">
        <v>2500</v>
      </c>
      <c r="C455" s="334">
        <v>340135</v>
      </c>
      <c r="D455" s="328" t="s">
        <v>811</v>
      </c>
      <c r="E455" s="335" t="str">
        <f t="shared" si="7"/>
        <v>2500.340135.00</v>
      </c>
      <c r="F455" s="328">
        <v>2500</v>
      </c>
      <c r="G455" s="337"/>
      <c r="H455" s="336" t="s">
        <v>1427</v>
      </c>
      <c r="I455" s="337" t="s">
        <v>702</v>
      </c>
      <c r="J455" s="337" t="s">
        <v>1386</v>
      </c>
      <c r="K455" s="338" t="s">
        <v>1387</v>
      </c>
      <c r="L455" s="337" t="s">
        <v>1386</v>
      </c>
      <c r="M455" s="338" t="s">
        <v>1388</v>
      </c>
      <c r="N455" s="337" t="s">
        <v>1389</v>
      </c>
      <c r="O455" s="357">
        <v>459</v>
      </c>
      <c r="P455" s="332" t="s">
        <v>1425</v>
      </c>
      <c r="Q455" s="337" t="s">
        <v>804</v>
      </c>
      <c r="R455" s="337" t="s">
        <v>770</v>
      </c>
      <c r="S455" s="339" t="s">
        <v>1393</v>
      </c>
      <c r="T455" s="340" t="str">
        <f>VLOOKUP(S455,'[2]Sub-County'!E:F,2,FALSE)</f>
        <v>St Tammany Parish</v>
      </c>
      <c r="U455" s="328" t="s">
        <v>1390</v>
      </c>
      <c r="V455" s="337" t="s">
        <v>772</v>
      </c>
      <c r="W455" s="337" t="s">
        <v>772</v>
      </c>
      <c r="X455" s="337" t="s">
        <v>772</v>
      </c>
      <c r="Y455" s="337" t="s">
        <v>772</v>
      </c>
      <c r="Z455" s="337" t="s">
        <v>772</v>
      </c>
    </row>
    <row r="456" spans="1:26">
      <c r="A456" s="328">
        <v>356124</v>
      </c>
      <c r="B456" s="328">
        <v>2500</v>
      </c>
      <c r="C456" s="334">
        <v>340140</v>
      </c>
      <c r="D456" s="328" t="s">
        <v>798</v>
      </c>
      <c r="E456" s="335" t="str">
        <f t="shared" si="7"/>
        <v>2500.340140.10</v>
      </c>
      <c r="F456" s="328">
        <v>2500</v>
      </c>
      <c r="G456" s="337"/>
      <c r="H456" s="336" t="s">
        <v>1428</v>
      </c>
      <c r="I456" s="337" t="s">
        <v>799</v>
      </c>
      <c r="J456" s="337" t="s">
        <v>1386</v>
      </c>
      <c r="K456" s="338" t="s">
        <v>1387</v>
      </c>
      <c r="L456" s="337" t="s">
        <v>1386</v>
      </c>
      <c r="M456" s="338" t="s">
        <v>1388</v>
      </c>
      <c r="N456" s="337" t="s">
        <v>1389</v>
      </c>
      <c r="O456" s="357">
        <v>296</v>
      </c>
      <c r="P456" s="332" t="s">
        <v>1429</v>
      </c>
      <c r="Q456" s="337" t="s">
        <v>770</v>
      </c>
      <c r="R456" s="337" t="s">
        <v>770</v>
      </c>
      <c r="S456" s="339" t="s">
        <v>1393</v>
      </c>
      <c r="T456" s="340" t="str">
        <f>VLOOKUP(S456,'[2]Sub-County'!E:F,2,FALSE)</f>
        <v>St Tammany Parish</v>
      </c>
      <c r="U456" s="328" t="s">
        <v>1390</v>
      </c>
      <c r="V456" s="337" t="s">
        <v>1397</v>
      </c>
      <c r="W456" s="337" t="s">
        <v>794</v>
      </c>
      <c r="X456" s="337" t="s">
        <v>772</v>
      </c>
      <c r="Y456" s="337" t="s">
        <v>772</v>
      </c>
      <c r="Z456" s="337" t="s">
        <v>1398</v>
      </c>
    </row>
    <row r="457" spans="1:26">
      <c r="A457" s="328">
        <v>356125</v>
      </c>
      <c r="B457" s="328">
        <v>2500</v>
      </c>
      <c r="C457" s="334">
        <v>340145</v>
      </c>
      <c r="D457" s="328" t="s">
        <v>806</v>
      </c>
      <c r="E457" s="335" t="str">
        <f t="shared" si="7"/>
        <v>2500.340145.15</v>
      </c>
      <c r="F457" s="328">
        <v>2500</v>
      </c>
      <c r="G457" s="337"/>
      <c r="H457" s="336" t="s">
        <v>1430</v>
      </c>
      <c r="I457" s="337" t="s">
        <v>808</v>
      </c>
      <c r="J457" s="337" t="s">
        <v>1386</v>
      </c>
      <c r="K457" s="338" t="s">
        <v>1387</v>
      </c>
      <c r="L457" s="337" t="s">
        <v>1386</v>
      </c>
      <c r="M457" s="338" t="s">
        <v>1388</v>
      </c>
      <c r="N457" s="337" t="s">
        <v>1389</v>
      </c>
      <c r="O457" s="357">
        <v>296</v>
      </c>
      <c r="P457" s="332" t="s">
        <v>1429</v>
      </c>
      <c r="Q457" s="337" t="s">
        <v>794</v>
      </c>
      <c r="R457" s="337" t="s">
        <v>770</v>
      </c>
      <c r="S457" s="339" t="s">
        <v>1393</v>
      </c>
      <c r="T457" s="340" t="str">
        <f>VLOOKUP(S457,'[2]Sub-County'!E:F,2,FALSE)</f>
        <v>St Tammany Parish</v>
      </c>
      <c r="U457" s="328" t="s">
        <v>1390</v>
      </c>
      <c r="V457" s="337" t="s">
        <v>1400</v>
      </c>
      <c r="W457" s="337" t="s">
        <v>794</v>
      </c>
      <c r="X457" s="337" t="s">
        <v>772</v>
      </c>
      <c r="Y457" s="337" t="s">
        <v>772</v>
      </c>
      <c r="Z457" s="337" t="s">
        <v>1401</v>
      </c>
    </row>
    <row r="458" spans="1:26">
      <c r="A458" s="328">
        <v>356126</v>
      </c>
      <c r="B458" s="328">
        <v>2500</v>
      </c>
      <c r="C458" s="334">
        <v>340150</v>
      </c>
      <c r="D458" s="328" t="s">
        <v>811</v>
      </c>
      <c r="E458" s="335" t="str">
        <f t="shared" si="7"/>
        <v>2500.340150.00</v>
      </c>
      <c r="F458" s="328">
        <v>2500</v>
      </c>
      <c r="G458" s="337"/>
      <c r="H458" s="336" t="s">
        <v>1431</v>
      </c>
      <c r="I458" s="337" t="s">
        <v>702</v>
      </c>
      <c r="J458" s="337" t="s">
        <v>1386</v>
      </c>
      <c r="K458" s="338" t="s">
        <v>1387</v>
      </c>
      <c r="L458" s="337" t="s">
        <v>1386</v>
      </c>
      <c r="M458" s="338" t="s">
        <v>1388</v>
      </c>
      <c r="N458" s="337" t="s">
        <v>1389</v>
      </c>
      <c r="O458" s="357">
        <v>296</v>
      </c>
      <c r="P458" s="332" t="s">
        <v>1429</v>
      </c>
      <c r="Q458" s="337" t="s">
        <v>804</v>
      </c>
      <c r="R458" s="337" t="s">
        <v>770</v>
      </c>
      <c r="S458" s="339" t="s">
        <v>1393</v>
      </c>
      <c r="T458" s="340" t="str">
        <f>VLOOKUP(S458,'[2]Sub-County'!E:F,2,FALSE)</f>
        <v>St Tammany Parish</v>
      </c>
      <c r="U458" s="328" t="s">
        <v>1390</v>
      </c>
      <c r="V458" s="337" t="s">
        <v>772</v>
      </c>
      <c r="W458" s="337" t="s">
        <v>772</v>
      </c>
      <c r="X458" s="337" t="s">
        <v>772</v>
      </c>
      <c r="Y458" s="337" t="s">
        <v>772</v>
      </c>
      <c r="Z458" s="337" t="s">
        <v>772</v>
      </c>
    </row>
    <row r="459" spans="1:26">
      <c r="A459" s="328">
        <v>356127</v>
      </c>
      <c r="B459" s="328">
        <v>2500</v>
      </c>
      <c r="C459" s="334">
        <v>340155</v>
      </c>
      <c r="D459" s="328" t="s">
        <v>798</v>
      </c>
      <c r="E459" s="335" t="str">
        <f t="shared" si="7"/>
        <v>2500.340155.10</v>
      </c>
      <c r="F459" s="328">
        <v>2500</v>
      </c>
      <c r="G459" s="337"/>
      <c r="H459" s="336" t="s">
        <v>1432</v>
      </c>
      <c r="I459" s="337" t="s">
        <v>799</v>
      </c>
      <c r="J459" s="337" t="s">
        <v>1386</v>
      </c>
      <c r="K459" s="338" t="s">
        <v>1387</v>
      </c>
      <c r="L459" s="337" t="s">
        <v>1386</v>
      </c>
      <c r="M459" s="338" t="s">
        <v>1388</v>
      </c>
      <c r="N459" s="337" t="s">
        <v>1389</v>
      </c>
      <c r="O459" s="357">
        <v>323</v>
      </c>
      <c r="P459" s="332" t="s">
        <v>1432</v>
      </c>
      <c r="Q459" s="337" t="s">
        <v>770</v>
      </c>
      <c r="R459" s="337" t="s">
        <v>770</v>
      </c>
      <c r="S459" s="339" t="s">
        <v>1393</v>
      </c>
      <c r="T459" s="340" t="str">
        <f>VLOOKUP(S459,'[2]Sub-County'!E:F,2,FALSE)</f>
        <v>St Tammany Parish</v>
      </c>
      <c r="U459" s="328" t="s">
        <v>1390</v>
      </c>
      <c r="V459" s="337" t="s">
        <v>1397</v>
      </c>
      <c r="W459" s="337" t="s">
        <v>794</v>
      </c>
      <c r="X459" s="337" t="s">
        <v>772</v>
      </c>
      <c r="Y459" s="337" t="s">
        <v>772</v>
      </c>
      <c r="Z459" s="337" t="s">
        <v>1398</v>
      </c>
    </row>
    <row r="460" spans="1:26">
      <c r="A460" s="328">
        <v>356128</v>
      </c>
      <c r="B460" s="328">
        <v>2500</v>
      </c>
      <c r="C460" s="334">
        <v>340160</v>
      </c>
      <c r="D460" s="328" t="s">
        <v>798</v>
      </c>
      <c r="E460" s="335" t="str">
        <f t="shared" si="7"/>
        <v>2500.340160.10</v>
      </c>
      <c r="F460" s="328">
        <v>2500</v>
      </c>
      <c r="G460" s="337"/>
      <c r="H460" s="245" t="s">
        <v>1433</v>
      </c>
      <c r="I460" s="345" t="s">
        <v>799</v>
      </c>
      <c r="J460" s="345" t="s">
        <v>1386</v>
      </c>
      <c r="K460" s="346" t="s">
        <v>1387</v>
      </c>
      <c r="L460" s="345" t="s">
        <v>1386</v>
      </c>
      <c r="M460" s="346" t="s">
        <v>1388</v>
      </c>
      <c r="N460" s="345" t="s">
        <v>1389</v>
      </c>
      <c r="O460" s="357">
        <v>710</v>
      </c>
      <c r="P460" s="332" t="s">
        <v>1434</v>
      </c>
      <c r="Q460" s="337" t="s">
        <v>770</v>
      </c>
      <c r="R460" s="337" t="s">
        <v>770</v>
      </c>
      <c r="S460" s="339" t="s">
        <v>1393</v>
      </c>
      <c r="T460" s="340" t="str">
        <f>VLOOKUP(S460,'[2]Sub-County'!E:F,2,FALSE)</f>
        <v>St Tammany Parish</v>
      </c>
      <c r="U460" s="328" t="s">
        <v>1390</v>
      </c>
      <c r="V460" s="337" t="s">
        <v>1397</v>
      </c>
      <c r="W460" s="337" t="s">
        <v>804</v>
      </c>
      <c r="X460" s="337" t="s">
        <v>772</v>
      </c>
      <c r="Y460" s="337" t="s">
        <v>772</v>
      </c>
      <c r="Z460" s="337" t="s">
        <v>1398</v>
      </c>
    </row>
    <row r="461" spans="1:26">
      <c r="A461" s="328">
        <v>357100</v>
      </c>
      <c r="B461" s="328">
        <v>2500</v>
      </c>
      <c r="C461" s="334">
        <v>340165</v>
      </c>
      <c r="D461" s="328" t="s">
        <v>855</v>
      </c>
      <c r="E461" s="335" t="str">
        <f t="shared" si="7"/>
        <v>2500.340165.91</v>
      </c>
      <c r="F461" s="328">
        <v>2500</v>
      </c>
      <c r="G461" s="337"/>
      <c r="H461" s="336" t="s">
        <v>1435</v>
      </c>
      <c r="I461" s="337" t="s">
        <v>767</v>
      </c>
      <c r="J461" s="337" t="s">
        <v>1386</v>
      </c>
      <c r="K461" s="338" t="s">
        <v>1387</v>
      </c>
      <c r="L461" s="337" t="s">
        <v>1386</v>
      </c>
      <c r="M461" s="338" t="s">
        <v>1388</v>
      </c>
      <c r="N461" s="337" t="s">
        <v>1389</v>
      </c>
      <c r="O461" s="333" t="s">
        <v>772</v>
      </c>
      <c r="P461" s="332" t="s">
        <v>773</v>
      </c>
      <c r="Q461" s="337" t="s">
        <v>768</v>
      </c>
      <c r="R461" s="337" t="s">
        <v>772</v>
      </c>
      <c r="S461" s="339" t="s">
        <v>1393</v>
      </c>
      <c r="T461" s="340" t="str">
        <f>VLOOKUP(S461,'[2]Sub-County'!E:F,2,FALSE)</f>
        <v>St Tammany Parish</v>
      </c>
      <c r="U461" s="328" t="s">
        <v>1390</v>
      </c>
      <c r="V461" s="337" t="s">
        <v>772</v>
      </c>
      <c r="W461" s="337" t="s">
        <v>772</v>
      </c>
      <c r="X461" s="337" t="s">
        <v>772</v>
      </c>
      <c r="Y461" s="337" t="s">
        <v>772</v>
      </c>
      <c r="Z461" s="337" t="s">
        <v>772</v>
      </c>
    </row>
    <row r="462" spans="1:26">
      <c r="A462" s="328">
        <v>357101</v>
      </c>
      <c r="B462" s="328">
        <v>2500</v>
      </c>
      <c r="C462" s="334">
        <v>340170</v>
      </c>
      <c r="D462" s="328" t="s">
        <v>798</v>
      </c>
      <c r="E462" s="335" t="str">
        <f t="shared" si="7"/>
        <v>2500.340170.10</v>
      </c>
      <c r="F462" s="328">
        <v>2500</v>
      </c>
      <c r="G462" s="337"/>
      <c r="H462" s="336" t="s">
        <v>1436</v>
      </c>
      <c r="I462" s="337" t="s">
        <v>799</v>
      </c>
      <c r="J462" s="337" t="s">
        <v>1386</v>
      </c>
      <c r="K462" s="338" t="s">
        <v>1387</v>
      </c>
      <c r="L462" s="337" t="s">
        <v>1386</v>
      </c>
      <c r="M462" s="338" t="s">
        <v>1388</v>
      </c>
      <c r="N462" s="337" t="s">
        <v>1389</v>
      </c>
      <c r="O462" s="357">
        <v>6</v>
      </c>
      <c r="P462" s="332" t="s">
        <v>1437</v>
      </c>
      <c r="Q462" s="337" t="s">
        <v>770</v>
      </c>
      <c r="R462" s="337" t="s">
        <v>770</v>
      </c>
      <c r="S462" s="339" t="s">
        <v>1393</v>
      </c>
      <c r="T462" s="340" t="str">
        <f>VLOOKUP(S462,'[2]Sub-County'!E:F,2,FALSE)</f>
        <v>St Tammany Parish</v>
      </c>
      <c r="U462" s="328" t="s">
        <v>1390</v>
      </c>
      <c r="V462" s="337" t="s">
        <v>1397</v>
      </c>
      <c r="W462" s="337" t="s">
        <v>804</v>
      </c>
      <c r="X462" s="337" t="s">
        <v>772</v>
      </c>
      <c r="Y462" s="337" t="s">
        <v>772</v>
      </c>
      <c r="Z462" s="337" t="s">
        <v>1398</v>
      </c>
    </row>
    <row r="463" spans="1:26">
      <c r="A463" s="328">
        <v>357102</v>
      </c>
      <c r="B463" s="328">
        <v>2500</v>
      </c>
      <c r="C463" s="334">
        <v>340175</v>
      </c>
      <c r="D463" s="328" t="s">
        <v>806</v>
      </c>
      <c r="E463" s="335" t="str">
        <f t="shared" si="7"/>
        <v>2500.340175.15</v>
      </c>
      <c r="F463" s="328">
        <v>2500</v>
      </c>
      <c r="G463" s="337"/>
      <c r="H463" s="336" t="s">
        <v>1438</v>
      </c>
      <c r="I463" s="337" t="s">
        <v>808</v>
      </c>
      <c r="J463" s="337" t="s">
        <v>1386</v>
      </c>
      <c r="K463" s="338" t="s">
        <v>1387</v>
      </c>
      <c r="L463" s="337" t="s">
        <v>1386</v>
      </c>
      <c r="M463" s="338" t="s">
        <v>1388</v>
      </c>
      <c r="N463" s="337" t="s">
        <v>1389</v>
      </c>
      <c r="O463" s="357">
        <v>6</v>
      </c>
      <c r="P463" s="332" t="s">
        <v>1437</v>
      </c>
      <c r="Q463" s="337" t="s">
        <v>794</v>
      </c>
      <c r="R463" s="337" t="s">
        <v>770</v>
      </c>
      <c r="S463" s="339" t="s">
        <v>1393</v>
      </c>
      <c r="T463" s="340" t="str">
        <f>VLOOKUP(S463,'[2]Sub-County'!E:F,2,FALSE)</f>
        <v>St Tammany Parish</v>
      </c>
      <c r="U463" s="328" t="s">
        <v>1390</v>
      </c>
      <c r="V463" s="337" t="s">
        <v>1400</v>
      </c>
      <c r="W463" s="337" t="s">
        <v>804</v>
      </c>
      <c r="X463" s="337" t="s">
        <v>772</v>
      </c>
      <c r="Y463" s="337" t="s">
        <v>772</v>
      </c>
      <c r="Z463" s="337" t="s">
        <v>1401</v>
      </c>
    </row>
    <row r="464" spans="1:26">
      <c r="A464" s="328">
        <v>357103</v>
      </c>
      <c r="B464" s="328">
        <v>2500</v>
      </c>
      <c r="C464" s="334">
        <v>340180</v>
      </c>
      <c r="D464" s="328" t="s">
        <v>811</v>
      </c>
      <c r="E464" s="335" t="str">
        <f t="shared" si="7"/>
        <v>2500.340180.00</v>
      </c>
      <c r="F464" s="328">
        <v>2500</v>
      </c>
      <c r="G464" s="337"/>
      <c r="H464" s="336" t="s">
        <v>1439</v>
      </c>
      <c r="I464" s="337" t="s">
        <v>702</v>
      </c>
      <c r="J464" s="337" t="s">
        <v>1386</v>
      </c>
      <c r="K464" s="338" t="s">
        <v>1387</v>
      </c>
      <c r="L464" s="337" t="s">
        <v>1386</v>
      </c>
      <c r="M464" s="338" t="s">
        <v>1388</v>
      </c>
      <c r="N464" s="337" t="s">
        <v>1389</v>
      </c>
      <c r="O464" s="357">
        <v>6</v>
      </c>
      <c r="P464" s="332" t="s">
        <v>1437</v>
      </c>
      <c r="Q464" s="337" t="s">
        <v>804</v>
      </c>
      <c r="R464" s="337" t="s">
        <v>770</v>
      </c>
      <c r="S464" s="339" t="s">
        <v>1393</v>
      </c>
      <c r="T464" s="340" t="str">
        <f>VLOOKUP(S464,'[2]Sub-County'!E:F,2,FALSE)</f>
        <v>St Tammany Parish</v>
      </c>
      <c r="U464" s="328" t="s">
        <v>1390</v>
      </c>
      <c r="V464" s="337" t="s">
        <v>772</v>
      </c>
      <c r="W464" s="337" t="s">
        <v>772</v>
      </c>
      <c r="X464" s="337" t="s">
        <v>772</v>
      </c>
      <c r="Y464" s="337" t="s">
        <v>772</v>
      </c>
      <c r="Z464" s="337" t="s">
        <v>772</v>
      </c>
    </row>
    <row r="465" spans="1:26">
      <c r="A465" s="328">
        <v>357104</v>
      </c>
      <c r="B465" s="328">
        <v>2500</v>
      </c>
      <c r="C465" s="334">
        <v>340185</v>
      </c>
      <c r="D465" s="328" t="s">
        <v>798</v>
      </c>
      <c r="E465" s="335" t="str">
        <f t="shared" si="7"/>
        <v>2500.340185.10</v>
      </c>
      <c r="F465" s="328">
        <v>2500</v>
      </c>
      <c r="G465" s="337"/>
      <c r="H465" s="336" t="s">
        <v>1440</v>
      </c>
      <c r="I465" s="337" t="s">
        <v>799</v>
      </c>
      <c r="J465" s="337" t="s">
        <v>1386</v>
      </c>
      <c r="K465" s="338" t="s">
        <v>1387</v>
      </c>
      <c r="L465" s="337" t="s">
        <v>1386</v>
      </c>
      <c r="M465" s="338" t="s">
        <v>1388</v>
      </c>
      <c r="N465" s="337" t="s">
        <v>1389</v>
      </c>
      <c r="O465" s="357">
        <v>147</v>
      </c>
      <c r="P465" s="332" t="s">
        <v>1441</v>
      </c>
      <c r="Q465" s="337" t="s">
        <v>770</v>
      </c>
      <c r="R465" s="337" t="s">
        <v>770</v>
      </c>
      <c r="S465" s="339" t="s">
        <v>1393</v>
      </c>
      <c r="T465" s="340" t="str">
        <f>VLOOKUP(S465,'[2]Sub-County'!E:F,2,FALSE)</f>
        <v>St Tammany Parish</v>
      </c>
      <c r="U465" s="328" t="s">
        <v>1390</v>
      </c>
      <c r="V465" s="337" t="s">
        <v>1397</v>
      </c>
      <c r="W465" s="337" t="s">
        <v>804</v>
      </c>
      <c r="X465" s="337" t="s">
        <v>772</v>
      </c>
      <c r="Y465" s="337" t="s">
        <v>772</v>
      </c>
      <c r="Z465" s="337" t="s">
        <v>1398</v>
      </c>
    </row>
    <row r="466" spans="1:26">
      <c r="A466" s="328">
        <v>357105</v>
      </c>
      <c r="B466" s="328">
        <v>2500</v>
      </c>
      <c r="C466" s="334">
        <v>340190</v>
      </c>
      <c r="D466" s="328" t="s">
        <v>806</v>
      </c>
      <c r="E466" s="335" t="str">
        <f t="shared" si="7"/>
        <v>2500.340190.15</v>
      </c>
      <c r="F466" s="328">
        <v>2500</v>
      </c>
      <c r="G466" s="337"/>
      <c r="H466" s="336" t="s">
        <v>1442</v>
      </c>
      <c r="I466" s="337" t="s">
        <v>808</v>
      </c>
      <c r="J466" s="337" t="s">
        <v>1386</v>
      </c>
      <c r="K466" s="338" t="s">
        <v>1387</v>
      </c>
      <c r="L466" s="337" t="s">
        <v>1386</v>
      </c>
      <c r="M466" s="338" t="s">
        <v>1388</v>
      </c>
      <c r="N466" s="337" t="s">
        <v>1389</v>
      </c>
      <c r="O466" s="357">
        <v>147</v>
      </c>
      <c r="P466" s="332" t="s">
        <v>1441</v>
      </c>
      <c r="Q466" s="337" t="s">
        <v>794</v>
      </c>
      <c r="R466" s="337" t="s">
        <v>770</v>
      </c>
      <c r="S466" s="339" t="s">
        <v>1393</v>
      </c>
      <c r="T466" s="340" t="str">
        <f>VLOOKUP(S466,'[2]Sub-County'!E:F,2,FALSE)</f>
        <v>St Tammany Parish</v>
      </c>
      <c r="U466" s="328" t="s">
        <v>1390</v>
      </c>
      <c r="V466" s="337" t="s">
        <v>1400</v>
      </c>
      <c r="W466" s="337" t="s">
        <v>804</v>
      </c>
      <c r="X466" s="337" t="s">
        <v>772</v>
      </c>
      <c r="Y466" s="337" t="s">
        <v>772</v>
      </c>
      <c r="Z466" s="337" t="s">
        <v>1401</v>
      </c>
    </row>
    <row r="467" spans="1:26">
      <c r="A467" s="328">
        <v>357106</v>
      </c>
      <c r="B467" s="328">
        <v>2500</v>
      </c>
      <c r="C467" s="334">
        <v>340195</v>
      </c>
      <c r="D467" s="328" t="s">
        <v>811</v>
      </c>
      <c r="E467" s="335" t="str">
        <f t="shared" si="7"/>
        <v>2500.340195.00</v>
      </c>
      <c r="F467" s="328">
        <v>2500</v>
      </c>
      <c r="G467" s="337"/>
      <c r="H467" s="336" t="s">
        <v>1443</v>
      </c>
      <c r="I467" s="337" t="s">
        <v>702</v>
      </c>
      <c r="J467" s="337" t="s">
        <v>1386</v>
      </c>
      <c r="K467" s="338" t="s">
        <v>1387</v>
      </c>
      <c r="L467" s="337" t="s">
        <v>1386</v>
      </c>
      <c r="M467" s="338" t="s">
        <v>1388</v>
      </c>
      <c r="N467" s="337" t="s">
        <v>1389</v>
      </c>
      <c r="O467" s="357">
        <v>147</v>
      </c>
      <c r="P467" s="332" t="s">
        <v>1441</v>
      </c>
      <c r="Q467" s="337" t="s">
        <v>804</v>
      </c>
      <c r="R467" s="337" t="s">
        <v>770</v>
      </c>
      <c r="S467" s="339" t="s">
        <v>1393</v>
      </c>
      <c r="T467" s="340" t="str">
        <f>VLOOKUP(S467,'[2]Sub-County'!E:F,2,FALSE)</f>
        <v>St Tammany Parish</v>
      </c>
      <c r="U467" s="328" t="s">
        <v>1390</v>
      </c>
      <c r="V467" s="337" t="s">
        <v>772</v>
      </c>
      <c r="W467" s="337" t="s">
        <v>772</v>
      </c>
      <c r="X467" s="337" t="s">
        <v>772</v>
      </c>
      <c r="Y467" s="337" t="s">
        <v>772</v>
      </c>
      <c r="Z467" s="337" t="s">
        <v>772</v>
      </c>
    </row>
    <row r="468" spans="1:26">
      <c r="A468" s="328">
        <v>357107</v>
      </c>
      <c r="B468" s="328">
        <v>2500</v>
      </c>
      <c r="C468" s="334">
        <v>340200</v>
      </c>
      <c r="D468" s="328" t="s">
        <v>798</v>
      </c>
      <c r="E468" s="335" t="str">
        <f t="shared" si="7"/>
        <v>2500.340200.10</v>
      </c>
      <c r="F468" s="328">
        <v>2500</v>
      </c>
      <c r="G468" s="337"/>
      <c r="H468" s="245" t="s">
        <v>1444</v>
      </c>
      <c r="I468" s="345" t="s">
        <v>799</v>
      </c>
      <c r="J468" s="345" t="s">
        <v>1386</v>
      </c>
      <c r="K468" s="346" t="s">
        <v>1387</v>
      </c>
      <c r="L468" s="345" t="s">
        <v>1386</v>
      </c>
      <c r="M468" s="346" t="s">
        <v>1388</v>
      </c>
      <c r="N468" s="345" t="s">
        <v>1389</v>
      </c>
      <c r="O468" s="357">
        <v>0</v>
      </c>
      <c r="P468" s="332" t="s">
        <v>773</v>
      </c>
      <c r="Q468" s="337" t="s">
        <v>1041</v>
      </c>
      <c r="R468" s="337" t="s">
        <v>770</v>
      </c>
      <c r="S468" s="339" t="s">
        <v>1393</v>
      </c>
      <c r="T468" s="340" t="str">
        <f>VLOOKUP(S468,'[2]Sub-County'!E:F,2,FALSE)</f>
        <v>St Tammany Parish</v>
      </c>
      <c r="U468" s="328" t="s">
        <v>1390</v>
      </c>
      <c r="V468" s="337" t="s">
        <v>1400</v>
      </c>
      <c r="W468" s="337" t="s">
        <v>772</v>
      </c>
      <c r="X468" s="337" t="s">
        <v>772</v>
      </c>
      <c r="Y468" s="337" t="s">
        <v>772</v>
      </c>
      <c r="Z468" s="337" t="s">
        <v>1398</v>
      </c>
    </row>
    <row r="469" spans="1:26">
      <c r="A469" s="328">
        <v>357108</v>
      </c>
      <c r="B469" s="328">
        <v>2500</v>
      </c>
      <c r="C469" s="334">
        <v>340205</v>
      </c>
      <c r="D469" s="328" t="s">
        <v>798</v>
      </c>
      <c r="E469" s="335" t="str">
        <f t="shared" si="7"/>
        <v>2500.340205.10</v>
      </c>
      <c r="F469" s="328">
        <v>2500</v>
      </c>
      <c r="G469" s="337"/>
      <c r="H469" s="245" t="s">
        <v>1445</v>
      </c>
      <c r="I469" s="345" t="s">
        <v>799</v>
      </c>
      <c r="J469" s="345" t="s">
        <v>1386</v>
      </c>
      <c r="K469" s="346" t="s">
        <v>1387</v>
      </c>
      <c r="L469" s="345" t="s">
        <v>1386</v>
      </c>
      <c r="M469" s="346" t="s">
        <v>1388</v>
      </c>
      <c r="N469" s="345" t="s">
        <v>1389</v>
      </c>
      <c r="O469" s="357">
        <v>534</v>
      </c>
      <c r="P469" s="332" t="s">
        <v>1445</v>
      </c>
      <c r="Q469" s="337" t="s">
        <v>770</v>
      </c>
      <c r="R469" s="337" t="s">
        <v>794</v>
      </c>
      <c r="S469" s="339" t="s">
        <v>723</v>
      </c>
      <c r="T469" s="340" t="str">
        <f>VLOOKUP(S469,'[2]Sub-County'!E:F,2,FALSE)</f>
        <v>Washington Parish</v>
      </c>
      <c r="U469" s="328" t="s">
        <v>1390</v>
      </c>
      <c r="V469" s="337" t="s">
        <v>1397</v>
      </c>
      <c r="W469" s="337" t="s">
        <v>794</v>
      </c>
      <c r="X469" s="337" t="s">
        <v>772</v>
      </c>
      <c r="Y469" s="337" t="s">
        <v>772</v>
      </c>
      <c r="Z469" s="337" t="s">
        <v>1398</v>
      </c>
    </row>
    <row r="470" spans="1:26">
      <c r="A470" s="328">
        <v>357109</v>
      </c>
      <c r="B470" s="328">
        <v>2500</v>
      </c>
      <c r="C470" s="334">
        <v>340210</v>
      </c>
      <c r="D470" s="328" t="s">
        <v>798</v>
      </c>
      <c r="E470" s="335" t="str">
        <f t="shared" si="7"/>
        <v>2500.340210.10</v>
      </c>
      <c r="F470" s="328">
        <v>2500</v>
      </c>
      <c r="G470" s="337"/>
      <c r="H470" s="245" t="s">
        <v>1446</v>
      </c>
      <c r="I470" s="337" t="s">
        <v>799</v>
      </c>
      <c r="J470" s="345" t="s">
        <v>1386</v>
      </c>
      <c r="K470" s="346" t="s">
        <v>1387</v>
      </c>
      <c r="L470" s="345" t="s">
        <v>1386</v>
      </c>
      <c r="M470" s="346" t="s">
        <v>1388</v>
      </c>
      <c r="N470" s="345" t="s">
        <v>1389</v>
      </c>
      <c r="O470" s="357">
        <v>546</v>
      </c>
      <c r="P470" s="332" t="s">
        <v>1447</v>
      </c>
      <c r="Q470" s="337" t="s">
        <v>770</v>
      </c>
      <c r="R470" s="337" t="s">
        <v>770</v>
      </c>
      <c r="S470" s="339" t="s">
        <v>716</v>
      </c>
      <c r="T470" s="340" t="str">
        <f>VLOOKUP(S470,'[2]Sub-County'!E:F,2,FALSE)</f>
        <v>Richland</v>
      </c>
      <c r="U470" s="328" t="s">
        <v>1390</v>
      </c>
      <c r="V470" s="337" t="s">
        <v>1397</v>
      </c>
      <c r="W470" s="337" t="s">
        <v>804</v>
      </c>
      <c r="X470" s="337" t="s">
        <v>772</v>
      </c>
      <c r="Y470" s="337" t="s">
        <v>772</v>
      </c>
      <c r="Z470" s="337" t="s">
        <v>1398</v>
      </c>
    </row>
    <row r="471" spans="1:26">
      <c r="A471" s="328">
        <v>357110</v>
      </c>
      <c r="B471" s="328">
        <v>2500</v>
      </c>
      <c r="C471" s="334">
        <v>340215</v>
      </c>
      <c r="D471" s="328" t="s">
        <v>806</v>
      </c>
      <c r="E471" s="335" t="str">
        <f t="shared" si="7"/>
        <v>2500.340215.15</v>
      </c>
      <c r="F471" s="328">
        <v>2500</v>
      </c>
      <c r="G471" s="337"/>
      <c r="H471" s="245" t="s">
        <v>1448</v>
      </c>
      <c r="I471" s="337" t="s">
        <v>808</v>
      </c>
      <c r="J471" s="345" t="s">
        <v>1386</v>
      </c>
      <c r="K471" s="346" t="s">
        <v>1387</v>
      </c>
      <c r="L471" s="345" t="s">
        <v>1386</v>
      </c>
      <c r="M471" s="346" t="s">
        <v>1388</v>
      </c>
      <c r="N471" s="345" t="s">
        <v>1389</v>
      </c>
      <c r="O471" s="357">
        <v>546</v>
      </c>
      <c r="P471" s="332" t="s">
        <v>1447</v>
      </c>
      <c r="Q471" s="337" t="s">
        <v>794</v>
      </c>
      <c r="R471" s="337" t="s">
        <v>770</v>
      </c>
      <c r="S471" s="339" t="s">
        <v>716</v>
      </c>
      <c r="T471" s="340" t="str">
        <f>VLOOKUP(S471,'[2]Sub-County'!E:F,2,FALSE)</f>
        <v>Richland</v>
      </c>
      <c r="U471" s="328" t="s">
        <v>1390</v>
      </c>
      <c r="V471" s="337" t="s">
        <v>1400</v>
      </c>
      <c r="W471" s="337" t="s">
        <v>804</v>
      </c>
      <c r="X471" s="337" t="s">
        <v>772</v>
      </c>
      <c r="Y471" s="337" t="s">
        <v>772</v>
      </c>
      <c r="Z471" s="337" t="s">
        <v>1401</v>
      </c>
    </row>
    <row r="472" spans="1:26">
      <c r="A472" s="328">
        <v>357111</v>
      </c>
      <c r="B472" s="328">
        <v>2500</v>
      </c>
      <c r="C472" s="334">
        <v>340220</v>
      </c>
      <c r="D472" s="328" t="s">
        <v>811</v>
      </c>
      <c r="E472" s="335" t="str">
        <f t="shared" si="7"/>
        <v>2500.340220.00</v>
      </c>
      <c r="F472" s="328">
        <v>2500</v>
      </c>
      <c r="G472" s="337"/>
      <c r="H472" s="245" t="s">
        <v>1449</v>
      </c>
      <c r="I472" s="337" t="s">
        <v>702</v>
      </c>
      <c r="J472" s="345" t="s">
        <v>1386</v>
      </c>
      <c r="K472" s="346" t="s">
        <v>1387</v>
      </c>
      <c r="L472" s="345" t="s">
        <v>1386</v>
      </c>
      <c r="M472" s="346" t="s">
        <v>1388</v>
      </c>
      <c r="N472" s="345" t="s">
        <v>1389</v>
      </c>
      <c r="O472" s="357">
        <v>546</v>
      </c>
      <c r="P472" s="332" t="s">
        <v>1447</v>
      </c>
      <c r="Q472" s="337" t="s">
        <v>804</v>
      </c>
      <c r="R472" s="337" t="s">
        <v>770</v>
      </c>
      <c r="S472" s="339" t="s">
        <v>716</v>
      </c>
      <c r="T472" s="340" t="str">
        <f>VLOOKUP(S472,'[2]Sub-County'!E:F,2,FALSE)</f>
        <v>Richland</v>
      </c>
      <c r="U472" s="328" t="s">
        <v>1390</v>
      </c>
      <c r="V472" s="337" t="s">
        <v>772</v>
      </c>
      <c r="W472" s="337" t="s">
        <v>772</v>
      </c>
      <c r="X472" s="337" t="s">
        <v>772</v>
      </c>
      <c r="Y472" s="337" t="s">
        <v>772</v>
      </c>
      <c r="Z472" s="337" t="s">
        <v>772</v>
      </c>
    </row>
    <row r="473" spans="1:26">
      <c r="A473" s="328">
        <v>357112</v>
      </c>
      <c r="B473" s="328">
        <v>2500</v>
      </c>
      <c r="C473" s="334">
        <v>340225</v>
      </c>
      <c r="D473" s="328" t="s">
        <v>798</v>
      </c>
      <c r="E473" s="335" t="str">
        <f t="shared" si="7"/>
        <v>2500.340225.10</v>
      </c>
      <c r="F473" s="328">
        <v>2500</v>
      </c>
      <c r="G473" s="337"/>
      <c r="H473" s="245" t="s">
        <v>1450</v>
      </c>
      <c r="I473" s="337" t="s">
        <v>799</v>
      </c>
      <c r="J473" s="345" t="s">
        <v>1386</v>
      </c>
      <c r="K473" s="346" t="s">
        <v>1387</v>
      </c>
      <c r="L473" s="345" t="s">
        <v>1386</v>
      </c>
      <c r="M473" s="346" t="s">
        <v>1388</v>
      </c>
      <c r="N473" s="345" t="s">
        <v>1389</v>
      </c>
      <c r="O473" s="357">
        <v>545</v>
      </c>
      <c r="P473" s="332" t="s">
        <v>1451</v>
      </c>
      <c r="Q473" s="337" t="s">
        <v>770</v>
      </c>
      <c r="R473" s="337" t="s">
        <v>770</v>
      </c>
      <c r="S473" s="339" t="s">
        <v>715</v>
      </c>
      <c r="T473" s="340" t="str">
        <f>VLOOKUP(S473,'[2]Sub-County'!E:F,2,FALSE)</f>
        <v>Bienville</v>
      </c>
      <c r="U473" s="328" t="s">
        <v>1390</v>
      </c>
      <c r="V473" s="337" t="s">
        <v>1397</v>
      </c>
      <c r="W473" s="337" t="s">
        <v>804</v>
      </c>
      <c r="X473" s="337" t="s">
        <v>772</v>
      </c>
      <c r="Y473" s="337" t="s">
        <v>772</v>
      </c>
      <c r="Z473" s="337" t="s">
        <v>1398</v>
      </c>
    </row>
    <row r="474" spans="1:26">
      <c r="A474" s="328">
        <v>357113</v>
      </c>
      <c r="B474" s="328">
        <v>2500</v>
      </c>
      <c r="C474" s="334">
        <v>340230</v>
      </c>
      <c r="D474" s="328" t="s">
        <v>806</v>
      </c>
      <c r="E474" s="335" t="str">
        <f t="shared" si="7"/>
        <v>2500.340230.15</v>
      </c>
      <c r="F474" s="328">
        <v>2500</v>
      </c>
      <c r="G474" s="337"/>
      <c r="H474" s="245" t="s">
        <v>1452</v>
      </c>
      <c r="I474" s="337" t="s">
        <v>808</v>
      </c>
      <c r="J474" s="345" t="s">
        <v>1386</v>
      </c>
      <c r="K474" s="346" t="s">
        <v>1387</v>
      </c>
      <c r="L474" s="345" t="s">
        <v>1386</v>
      </c>
      <c r="M474" s="346" t="s">
        <v>1388</v>
      </c>
      <c r="N474" s="345" t="s">
        <v>1389</v>
      </c>
      <c r="O474" s="357">
        <v>545</v>
      </c>
      <c r="P474" s="332" t="s">
        <v>1451</v>
      </c>
      <c r="Q474" s="337" t="s">
        <v>794</v>
      </c>
      <c r="R474" s="337" t="s">
        <v>770</v>
      </c>
      <c r="S474" s="339" t="s">
        <v>715</v>
      </c>
      <c r="T474" s="340" t="str">
        <f>VLOOKUP(S474,'[2]Sub-County'!E:F,2,FALSE)</f>
        <v>Bienville</v>
      </c>
      <c r="U474" s="328" t="s">
        <v>1390</v>
      </c>
      <c r="V474" s="337" t="s">
        <v>1400</v>
      </c>
      <c r="W474" s="337" t="s">
        <v>804</v>
      </c>
      <c r="X474" s="337" t="s">
        <v>772</v>
      </c>
      <c r="Y474" s="337" t="s">
        <v>772</v>
      </c>
      <c r="Z474" s="337" t="s">
        <v>1401</v>
      </c>
    </row>
    <row r="475" spans="1:26">
      <c r="A475" s="328">
        <v>357114</v>
      </c>
      <c r="B475" s="328">
        <v>2500</v>
      </c>
      <c r="C475" s="334">
        <v>340235</v>
      </c>
      <c r="D475" s="328" t="s">
        <v>811</v>
      </c>
      <c r="E475" s="335" t="str">
        <f t="shared" si="7"/>
        <v>2500.340235.00</v>
      </c>
      <c r="F475" s="328">
        <v>2500</v>
      </c>
      <c r="G475" s="337"/>
      <c r="H475" s="245" t="s">
        <v>1453</v>
      </c>
      <c r="I475" s="337" t="s">
        <v>702</v>
      </c>
      <c r="J475" s="345" t="s">
        <v>1386</v>
      </c>
      <c r="K475" s="346" t="s">
        <v>1387</v>
      </c>
      <c r="L475" s="345" t="s">
        <v>1386</v>
      </c>
      <c r="M475" s="346" t="s">
        <v>1388</v>
      </c>
      <c r="N475" s="345" t="s">
        <v>1389</v>
      </c>
      <c r="O475" s="357">
        <v>545</v>
      </c>
      <c r="P475" s="332" t="s">
        <v>1451</v>
      </c>
      <c r="Q475" s="337" t="s">
        <v>804</v>
      </c>
      <c r="R475" s="337" t="s">
        <v>770</v>
      </c>
      <c r="S475" s="339" t="s">
        <v>715</v>
      </c>
      <c r="T475" s="340" t="str">
        <f>VLOOKUP(S475,'[2]Sub-County'!E:F,2,FALSE)</f>
        <v>Bienville</v>
      </c>
      <c r="U475" s="328" t="s">
        <v>1390</v>
      </c>
      <c r="V475" s="337" t="s">
        <v>772</v>
      </c>
      <c r="W475" s="337" t="s">
        <v>772</v>
      </c>
      <c r="X475" s="337" t="s">
        <v>772</v>
      </c>
      <c r="Y475" s="337" t="s">
        <v>772</v>
      </c>
      <c r="Z475" s="337" t="s">
        <v>772</v>
      </c>
    </row>
    <row r="476" spans="1:26">
      <c r="A476" s="328">
        <v>357115</v>
      </c>
      <c r="B476" s="328">
        <v>2500</v>
      </c>
      <c r="C476" s="334">
        <v>340240</v>
      </c>
      <c r="D476" s="328" t="s">
        <v>798</v>
      </c>
      <c r="E476" s="335" t="str">
        <f t="shared" si="7"/>
        <v>2500.340240.10</v>
      </c>
      <c r="F476" s="328">
        <v>2500</v>
      </c>
      <c r="G476" s="337"/>
      <c r="H476" s="245" t="s">
        <v>1454</v>
      </c>
      <c r="I476" s="337" t="s">
        <v>799</v>
      </c>
      <c r="J476" s="345" t="s">
        <v>1386</v>
      </c>
      <c r="K476" s="346" t="s">
        <v>1387</v>
      </c>
      <c r="L476" s="345" t="s">
        <v>1386</v>
      </c>
      <c r="M476" s="346" t="s">
        <v>1388</v>
      </c>
      <c r="N476" s="345" t="s">
        <v>1389</v>
      </c>
      <c r="O476" s="357">
        <v>544</v>
      </c>
      <c r="P476" s="332" t="s">
        <v>1455</v>
      </c>
      <c r="Q476" s="337" t="s">
        <v>770</v>
      </c>
      <c r="R476" s="337" t="s">
        <v>770</v>
      </c>
      <c r="S476" s="339" t="s">
        <v>714</v>
      </c>
      <c r="T476" s="340" t="str">
        <f>VLOOKUP(S476,'[2]Sub-County'!E:F,2,FALSE)</f>
        <v>Jackson</v>
      </c>
      <c r="U476" s="328" t="s">
        <v>1390</v>
      </c>
      <c r="V476" s="337" t="s">
        <v>1397</v>
      </c>
      <c r="W476" s="337" t="s">
        <v>804</v>
      </c>
      <c r="X476" s="337" t="s">
        <v>772</v>
      </c>
      <c r="Y476" s="337" t="s">
        <v>772</v>
      </c>
      <c r="Z476" s="337" t="s">
        <v>1398</v>
      </c>
    </row>
    <row r="477" spans="1:26">
      <c r="A477" s="328">
        <v>357116</v>
      </c>
      <c r="B477" s="328">
        <v>2500</v>
      </c>
      <c r="C477" s="334">
        <v>340245</v>
      </c>
      <c r="D477" s="328" t="s">
        <v>806</v>
      </c>
      <c r="E477" s="335" t="str">
        <f t="shared" si="7"/>
        <v>2500.340245.15</v>
      </c>
      <c r="F477" s="328">
        <v>2500</v>
      </c>
      <c r="G477" s="337"/>
      <c r="H477" s="245" t="s">
        <v>1456</v>
      </c>
      <c r="I477" s="337" t="s">
        <v>808</v>
      </c>
      <c r="J477" s="345" t="s">
        <v>1386</v>
      </c>
      <c r="K477" s="346" t="s">
        <v>1387</v>
      </c>
      <c r="L477" s="345" t="s">
        <v>1386</v>
      </c>
      <c r="M477" s="346" t="s">
        <v>1388</v>
      </c>
      <c r="N477" s="345" t="s">
        <v>1389</v>
      </c>
      <c r="O477" s="357">
        <v>544</v>
      </c>
      <c r="P477" s="332" t="s">
        <v>1455</v>
      </c>
      <c r="Q477" s="337" t="s">
        <v>794</v>
      </c>
      <c r="R477" s="337" t="s">
        <v>770</v>
      </c>
      <c r="S477" s="339" t="s">
        <v>714</v>
      </c>
      <c r="T477" s="340" t="str">
        <f>VLOOKUP(S477,'[2]Sub-County'!E:F,2,FALSE)</f>
        <v>Jackson</v>
      </c>
      <c r="U477" s="328" t="s">
        <v>1390</v>
      </c>
      <c r="V477" s="337" t="s">
        <v>1400</v>
      </c>
      <c r="W477" s="337" t="s">
        <v>804</v>
      </c>
      <c r="X477" s="337" t="s">
        <v>772</v>
      </c>
      <c r="Y477" s="337" t="s">
        <v>772</v>
      </c>
      <c r="Z477" s="337" t="s">
        <v>1401</v>
      </c>
    </row>
    <row r="478" spans="1:26">
      <c r="A478" s="328">
        <v>357117</v>
      </c>
      <c r="B478" s="328">
        <v>2500</v>
      </c>
      <c r="C478" s="334">
        <v>340250</v>
      </c>
      <c r="D478" s="328" t="s">
        <v>811</v>
      </c>
      <c r="E478" s="335" t="str">
        <f t="shared" si="7"/>
        <v>2500.340250.00</v>
      </c>
      <c r="F478" s="328">
        <v>2500</v>
      </c>
      <c r="G478" s="337"/>
      <c r="H478" s="245" t="s">
        <v>1457</v>
      </c>
      <c r="I478" s="337" t="s">
        <v>702</v>
      </c>
      <c r="J478" s="345" t="s">
        <v>1386</v>
      </c>
      <c r="K478" s="346" t="s">
        <v>1387</v>
      </c>
      <c r="L478" s="345" t="s">
        <v>1386</v>
      </c>
      <c r="M478" s="346" t="s">
        <v>1388</v>
      </c>
      <c r="N478" s="345" t="s">
        <v>1389</v>
      </c>
      <c r="O478" s="357">
        <v>544</v>
      </c>
      <c r="P478" s="332" t="s">
        <v>1455</v>
      </c>
      <c r="Q478" s="337" t="s">
        <v>804</v>
      </c>
      <c r="R478" s="337" t="s">
        <v>770</v>
      </c>
      <c r="S478" s="339" t="s">
        <v>714</v>
      </c>
      <c r="T478" s="340" t="str">
        <f>VLOOKUP(S478,'[2]Sub-County'!E:F,2,FALSE)</f>
        <v>Jackson</v>
      </c>
      <c r="U478" s="328" t="s">
        <v>1390</v>
      </c>
      <c r="V478" s="337" t="s">
        <v>772</v>
      </c>
      <c r="W478" s="337" t="s">
        <v>772</v>
      </c>
      <c r="X478" s="337" t="s">
        <v>772</v>
      </c>
      <c r="Y478" s="337" t="s">
        <v>772</v>
      </c>
      <c r="Z478" s="337" t="s">
        <v>772</v>
      </c>
    </row>
    <row r="479" spans="1:26">
      <c r="A479" s="328">
        <v>357118</v>
      </c>
      <c r="B479" s="328">
        <v>2500</v>
      </c>
      <c r="C479" s="334">
        <v>340255</v>
      </c>
      <c r="D479" s="328" t="s">
        <v>798</v>
      </c>
      <c r="E479" s="335" t="str">
        <f t="shared" si="7"/>
        <v>2500.340255.10</v>
      </c>
      <c r="F479" s="328">
        <v>2500</v>
      </c>
      <c r="G479" s="337"/>
      <c r="H479" s="245" t="s">
        <v>1458</v>
      </c>
      <c r="I479" s="337" t="s">
        <v>799</v>
      </c>
      <c r="J479" s="345" t="s">
        <v>1386</v>
      </c>
      <c r="K479" s="346" t="s">
        <v>1387</v>
      </c>
      <c r="L479" s="345" t="s">
        <v>1386</v>
      </c>
      <c r="M479" s="346" t="s">
        <v>1388</v>
      </c>
      <c r="N479" s="345" t="s">
        <v>1389</v>
      </c>
      <c r="O479" s="357">
        <v>543</v>
      </c>
      <c r="P479" s="332" t="s">
        <v>1458</v>
      </c>
      <c r="Q479" s="337" t="s">
        <v>770</v>
      </c>
      <c r="R479" s="337" t="s">
        <v>770</v>
      </c>
      <c r="S479" s="339" t="s">
        <v>714</v>
      </c>
      <c r="T479" s="340" t="str">
        <f>VLOOKUP(S479,'[2]Sub-County'!E:F,2,FALSE)</f>
        <v>Jackson</v>
      </c>
      <c r="U479" s="328" t="s">
        <v>1390</v>
      </c>
      <c r="V479" s="337" t="s">
        <v>1397</v>
      </c>
      <c r="W479" s="337" t="s">
        <v>804</v>
      </c>
      <c r="X479" s="337" t="s">
        <v>772</v>
      </c>
      <c r="Y479" s="337" t="s">
        <v>772</v>
      </c>
      <c r="Z479" s="337" t="s">
        <v>1398</v>
      </c>
    </row>
    <row r="480" spans="1:26">
      <c r="A480" s="328">
        <v>357119</v>
      </c>
      <c r="B480" s="328">
        <v>2500</v>
      </c>
      <c r="C480" s="334">
        <v>340260</v>
      </c>
      <c r="D480" s="328" t="s">
        <v>798</v>
      </c>
      <c r="E480" s="335" t="str">
        <f t="shared" si="7"/>
        <v>2500.340260.10</v>
      </c>
      <c r="F480" s="328">
        <v>2500</v>
      </c>
      <c r="G480" s="337"/>
      <c r="H480" s="245" t="s">
        <v>1459</v>
      </c>
      <c r="I480" s="337" t="s">
        <v>799</v>
      </c>
      <c r="J480" s="345" t="s">
        <v>1386</v>
      </c>
      <c r="K480" s="346" t="s">
        <v>1387</v>
      </c>
      <c r="L480" s="345" t="s">
        <v>1386</v>
      </c>
      <c r="M480" s="346" t="s">
        <v>1388</v>
      </c>
      <c r="N480" s="345" t="s">
        <v>1389</v>
      </c>
      <c r="O480" s="357">
        <v>542</v>
      </c>
      <c r="P480" s="332" t="s">
        <v>1459</v>
      </c>
      <c r="Q480" s="337" t="s">
        <v>770</v>
      </c>
      <c r="R480" s="337" t="s">
        <v>770</v>
      </c>
      <c r="S480" s="339" t="s">
        <v>714</v>
      </c>
      <c r="T480" s="340" t="str">
        <f>VLOOKUP(S480,'[2]Sub-County'!E:F,2,FALSE)</f>
        <v>Jackson</v>
      </c>
      <c r="U480" s="328" t="s">
        <v>1390</v>
      </c>
      <c r="V480" s="337" t="s">
        <v>1397</v>
      </c>
      <c r="W480" s="337" t="s">
        <v>804</v>
      </c>
      <c r="X480" s="337" t="s">
        <v>772</v>
      </c>
      <c r="Y480" s="337" t="s">
        <v>772</v>
      </c>
      <c r="Z480" s="337" t="s">
        <v>1398</v>
      </c>
    </row>
    <row r="481" spans="1:26">
      <c r="A481" s="328">
        <v>357120</v>
      </c>
      <c r="B481" s="328">
        <v>2500</v>
      </c>
      <c r="C481" s="334">
        <v>340265</v>
      </c>
      <c r="D481" s="328" t="s">
        <v>806</v>
      </c>
      <c r="E481" s="335" t="str">
        <f t="shared" si="7"/>
        <v>2500.340265.15</v>
      </c>
      <c r="F481" s="328">
        <v>2500</v>
      </c>
      <c r="G481" s="337"/>
      <c r="H481" s="245" t="s">
        <v>1460</v>
      </c>
      <c r="I481" s="337" t="s">
        <v>808</v>
      </c>
      <c r="J481" s="345" t="s">
        <v>1386</v>
      </c>
      <c r="K481" s="346" t="s">
        <v>1387</v>
      </c>
      <c r="L481" s="345" t="s">
        <v>1386</v>
      </c>
      <c r="M481" s="346" t="s">
        <v>1388</v>
      </c>
      <c r="N481" s="345" t="s">
        <v>1389</v>
      </c>
      <c r="O481" s="357">
        <v>541</v>
      </c>
      <c r="P481" s="332" t="s">
        <v>1460</v>
      </c>
      <c r="Q481" s="337" t="s">
        <v>794</v>
      </c>
      <c r="R481" s="337" t="s">
        <v>770</v>
      </c>
      <c r="S481" s="339" t="s">
        <v>713</v>
      </c>
      <c r="T481" s="340" t="str">
        <f>VLOOKUP(S481,'[2]Sub-County'!E:F,2,FALSE)</f>
        <v>Morehouse</v>
      </c>
      <c r="U481" s="328" t="s">
        <v>1390</v>
      </c>
      <c r="V481" s="337" t="s">
        <v>1400</v>
      </c>
      <c r="W481" s="337" t="s">
        <v>804</v>
      </c>
      <c r="X481" s="337" t="s">
        <v>772</v>
      </c>
      <c r="Y481" s="337" t="s">
        <v>772</v>
      </c>
      <c r="Z481" s="337" t="s">
        <v>1401</v>
      </c>
    </row>
    <row r="482" spans="1:26">
      <c r="A482" s="328">
        <v>357121</v>
      </c>
      <c r="B482" s="328">
        <v>2500</v>
      </c>
      <c r="C482" s="334">
        <v>340270</v>
      </c>
      <c r="D482" s="328" t="s">
        <v>806</v>
      </c>
      <c r="E482" s="335" t="str">
        <f t="shared" si="7"/>
        <v>2500.340270.15</v>
      </c>
      <c r="F482" s="328">
        <v>2500</v>
      </c>
      <c r="G482" s="337"/>
      <c r="H482" s="245" t="s">
        <v>1461</v>
      </c>
      <c r="I482" s="337" t="s">
        <v>808</v>
      </c>
      <c r="J482" s="345" t="s">
        <v>1386</v>
      </c>
      <c r="K482" s="346" t="s">
        <v>1387</v>
      </c>
      <c r="L482" s="345" t="s">
        <v>1386</v>
      </c>
      <c r="M482" s="346" t="s">
        <v>1388</v>
      </c>
      <c r="N482" s="345" t="s">
        <v>1389</v>
      </c>
      <c r="O482" s="357">
        <v>540</v>
      </c>
      <c r="P482" s="332" t="s">
        <v>1461</v>
      </c>
      <c r="Q482" s="337" t="s">
        <v>794</v>
      </c>
      <c r="R482" s="337" t="s">
        <v>770</v>
      </c>
      <c r="S482" s="339" t="s">
        <v>713</v>
      </c>
      <c r="T482" s="340" t="str">
        <f>VLOOKUP(S482,'[2]Sub-County'!E:F,2,FALSE)</f>
        <v>Morehouse</v>
      </c>
      <c r="U482" s="328" t="s">
        <v>1390</v>
      </c>
      <c r="V482" s="337" t="s">
        <v>1400</v>
      </c>
      <c r="W482" s="337" t="s">
        <v>804</v>
      </c>
      <c r="X482" s="337" t="s">
        <v>772</v>
      </c>
      <c r="Y482" s="337" t="s">
        <v>772</v>
      </c>
      <c r="Z482" s="337" t="s">
        <v>1401</v>
      </c>
    </row>
    <row r="483" spans="1:26">
      <c r="A483" s="328">
        <v>357122</v>
      </c>
      <c r="B483" s="328">
        <v>2500</v>
      </c>
      <c r="C483" s="334">
        <v>340275</v>
      </c>
      <c r="D483" s="328" t="s">
        <v>806</v>
      </c>
      <c r="E483" s="335" t="str">
        <f t="shared" si="7"/>
        <v>2500.340275.15</v>
      </c>
      <c r="F483" s="328">
        <v>2500</v>
      </c>
      <c r="G483" s="337"/>
      <c r="H483" s="245" t="s">
        <v>1462</v>
      </c>
      <c r="I483" s="337" t="s">
        <v>808</v>
      </c>
      <c r="J483" s="345" t="s">
        <v>1386</v>
      </c>
      <c r="K483" s="346" t="s">
        <v>1387</v>
      </c>
      <c r="L483" s="345" t="s">
        <v>1386</v>
      </c>
      <c r="M483" s="346" t="s">
        <v>1388</v>
      </c>
      <c r="N483" s="345" t="s">
        <v>1389</v>
      </c>
      <c r="O483" s="357">
        <v>539</v>
      </c>
      <c r="P483" s="332" t="s">
        <v>1463</v>
      </c>
      <c r="Q483" s="337" t="s">
        <v>794</v>
      </c>
      <c r="R483" s="337" t="s">
        <v>770</v>
      </c>
      <c r="S483" s="339" t="s">
        <v>713</v>
      </c>
      <c r="T483" s="340" t="str">
        <f>VLOOKUP(S483,'[2]Sub-County'!E:F,2,FALSE)</f>
        <v>Morehouse</v>
      </c>
      <c r="U483" s="328" t="s">
        <v>1390</v>
      </c>
      <c r="V483" s="337" t="s">
        <v>1400</v>
      </c>
      <c r="W483" s="337" t="s">
        <v>804</v>
      </c>
      <c r="X483" s="337" t="s">
        <v>772</v>
      </c>
      <c r="Y483" s="337" t="s">
        <v>772</v>
      </c>
      <c r="Z483" s="337" t="s">
        <v>1401</v>
      </c>
    </row>
    <row r="484" spans="1:26">
      <c r="A484" s="328">
        <v>357123</v>
      </c>
      <c r="B484" s="328">
        <v>2500</v>
      </c>
      <c r="C484" s="334">
        <v>340280</v>
      </c>
      <c r="D484" s="328" t="s">
        <v>806</v>
      </c>
      <c r="E484" s="335" t="str">
        <f t="shared" si="7"/>
        <v>2500.340280.15</v>
      </c>
      <c r="F484" s="328">
        <v>2500</v>
      </c>
      <c r="G484" s="337"/>
      <c r="H484" s="245" t="s">
        <v>1464</v>
      </c>
      <c r="I484" s="337" t="s">
        <v>808</v>
      </c>
      <c r="J484" s="345" t="s">
        <v>1386</v>
      </c>
      <c r="K484" s="346" t="s">
        <v>1387</v>
      </c>
      <c r="L484" s="345" t="s">
        <v>1386</v>
      </c>
      <c r="M484" s="346" t="s">
        <v>1388</v>
      </c>
      <c r="N484" s="345" t="s">
        <v>1389</v>
      </c>
      <c r="O484" s="357">
        <v>538</v>
      </c>
      <c r="P484" s="332" t="s">
        <v>1464</v>
      </c>
      <c r="Q484" s="337" t="s">
        <v>794</v>
      </c>
      <c r="R484" s="337" t="s">
        <v>770</v>
      </c>
      <c r="S484" s="339" t="s">
        <v>713</v>
      </c>
      <c r="T484" s="340" t="str">
        <f>VLOOKUP(S484,'[2]Sub-County'!E:F,2,FALSE)</f>
        <v>Morehouse</v>
      </c>
      <c r="U484" s="328" t="s">
        <v>1390</v>
      </c>
      <c r="V484" s="337" t="s">
        <v>1400</v>
      </c>
      <c r="W484" s="337" t="s">
        <v>804</v>
      </c>
      <c r="X484" s="337" t="s">
        <v>772</v>
      </c>
      <c r="Y484" s="337" t="s">
        <v>772</v>
      </c>
      <c r="Z484" s="337" t="s">
        <v>1401</v>
      </c>
    </row>
    <row r="485" spans="1:26">
      <c r="A485" s="328">
        <v>357124</v>
      </c>
      <c r="B485" s="328">
        <v>2500</v>
      </c>
      <c r="C485" s="334">
        <v>340285</v>
      </c>
      <c r="D485" s="328" t="s">
        <v>798</v>
      </c>
      <c r="E485" s="335" t="str">
        <f t="shared" si="7"/>
        <v>2500.340285.10</v>
      </c>
      <c r="F485" s="328">
        <v>2500</v>
      </c>
      <c r="G485" s="337"/>
      <c r="H485" s="245" t="s">
        <v>1465</v>
      </c>
      <c r="I485" s="337" t="s">
        <v>799</v>
      </c>
      <c r="J485" s="345" t="s">
        <v>1386</v>
      </c>
      <c r="K485" s="346" t="s">
        <v>1387</v>
      </c>
      <c r="L485" s="345" t="s">
        <v>1386</v>
      </c>
      <c r="M485" s="346" t="s">
        <v>1388</v>
      </c>
      <c r="N485" s="345" t="s">
        <v>1389</v>
      </c>
      <c r="O485" s="357">
        <v>537</v>
      </c>
      <c r="P485" s="332" t="s">
        <v>1465</v>
      </c>
      <c r="Q485" s="337" t="s">
        <v>770</v>
      </c>
      <c r="R485" s="337" t="s">
        <v>770</v>
      </c>
      <c r="S485" s="339" t="s">
        <v>714</v>
      </c>
      <c r="T485" s="340" t="str">
        <f>VLOOKUP(S485,'[2]Sub-County'!E:F,2,FALSE)</f>
        <v>Jackson</v>
      </c>
      <c r="U485" s="328" t="s">
        <v>1390</v>
      </c>
      <c r="V485" s="337" t="s">
        <v>1397</v>
      </c>
      <c r="W485" s="337" t="s">
        <v>804</v>
      </c>
      <c r="X485" s="337" t="s">
        <v>772</v>
      </c>
      <c r="Y485" s="337" t="s">
        <v>772</v>
      </c>
      <c r="Z485" s="337" t="s">
        <v>1398</v>
      </c>
    </row>
    <row r="486" spans="1:26">
      <c r="A486" s="328">
        <v>357125</v>
      </c>
      <c r="B486" s="328">
        <v>2500</v>
      </c>
      <c r="C486" s="334">
        <v>340290</v>
      </c>
      <c r="D486" s="328" t="s">
        <v>806</v>
      </c>
      <c r="E486" s="335" t="str">
        <f t="shared" si="7"/>
        <v>2500.340290.15</v>
      </c>
      <c r="F486" s="328">
        <v>2500</v>
      </c>
      <c r="G486" s="337"/>
      <c r="H486" s="245" t="s">
        <v>1466</v>
      </c>
      <c r="I486" s="337" t="s">
        <v>808</v>
      </c>
      <c r="J486" s="345" t="s">
        <v>1386</v>
      </c>
      <c r="K486" s="346" t="s">
        <v>1387</v>
      </c>
      <c r="L486" s="345" t="s">
        <v>1386</v>
      </c>
      <c r="M486" s="346" t="s">
        <v>1388</v>
      </c>
      <c r="N486" s="345" t="s">
        <v>1389</v>
      </c>
      <c r="O486" s="357">
        <v>536</v>
      </c>
      <c r="P486" s="332" t="s">
        <v>1466</v>
      </c>
      <c r="Q486" s="337" t="s">
        <v>794</v>
      </c>
      <c r="R486" s="337" t="s">
        <v>770</v>
      </c>
      <c r="S486" s="339" t="s">
        <v>712</v>
      </c>
      <c r="T486" s="340" t="str">
        <f>VLOOKUP(S486,'[2]Sub-County'!E:F,2,FALSE)</f>
        <v>Madison</v>
      </c>
      <c r="U486" s="328" t="s">
        <v>1390</v>
      </c>
      <c r="V486" s="337" t="s">
        <v>1400</v>
      </c>
      <c r="W486" s="337" t="s">
        <v>804</v>
      </c>
      <c r="X486" s="337" t="s">
        <v>772</v>
      </c>
      <c r="Y486" s="337" t="s">
        <v>772</v>
      </c>
      <c r="Z486" s="337" t="s">
        <v>1401</v>
      </c>
    </row>
    <row r="487" spans="1:26">
      <c r="A487" s="328">
        <v>357126</v>
      </c>
      <c r="B487" s="328">
        <v>2500</v>
      </c>
      <c r="C487" s="334">
        <v>340295</v>
      </c>
      <c r="D487" s="328" t="s">
        <v>798</v>
      </c>
      <c r="E487" s="335" t="str">
        <f t="shared" si="7"/>
        <v>2500.340295.10</v>
      </c>
      <c r="F487" s="328">
        <v>2500</v>
      </c>
      <c r="G487" s="337"/>
      <c r="H487" s="245" t="s">
        <v>1467</v>
      </c>
      <c r="I487" s="345" t="s">
        <v>799</v>
      </c>
      <c r="J487" s="345" t="s">
        <v>1386</v>
      </c>
      <c r="K487" s="346" t="s">
        <v>1387</v>
      </c>
      <c r="L487" s="345" t="s">
        <v>1386</v>
      </c>
      <c r="M487" s="346" t="s">
        <v>1388</v>
      </c>
      <c r="N487" s="345" t="s">
        <v>1389</v>
      </c>
      <c r="O487" s="357">
        <v>535</v>
      </c>
      <c r="P487" s="332" t="s">
        <v>1468</v>
      </c>
      <c r="Q487" s="337" t="s">
        <v>770</v>
      </c>
      <c r="R487" s="337" t="s">
        <v>770</v>
      </c>
      <c r="S487" s="339" t="s">
        <v>711</v>
      </c>
      <c r="T487" s="340" t="str">
        <f>VLOOKUP(S487,'[2]Sub-County'!E:F,2,FALSE)</f>
        <v>Winn</v>
      </c>
      <c r="U487" s="328" t="s">
        <v>1390</v>
      </c>
      <c r="V487" s="337" t="s">
        <v>1397</v>
      </c>
      <c r="W487" s="337" t="s">
        <v>804</v>
      </c>
      <c r="X487" s="337" t="s">
        <v>772</v>
      </c>
      <c r="Y487" s="337" t="s">
        <v>772</v>
      </c>
      <c r="Z487" s="337" t="s">
        <v>1398</v>
      </c>
    </row>
    <row r="488" spans="1:26">
      <c r="A488" s="328">
        <v>357127</v>
      </c>
      <c r="B488" s="328">
        <v>2500</v>
      </c>
      <c r="C488" s="334">
        <v>340300</v>
      </c>
      <c r="D488" s="328" t="s">
        <v>798</v>
      </c>
      <c r="E488" s="335" t="str">
        <f t="shared" si="7"/>
        <v>2500.340300.10</v>
      </c>
      <c r="F488" s="328">
        <v>2500</v>
      </c>
      <c r="G488" s="337"/>
      <c r="H488" s="245" t="s">
        <v>1469</v>
      </c>
      <c r="I488" s="345" t="s">
        <v>799</v>
      </c>
      <c r="J488" s="345" t="s">
        <v>1386</v>
      </c>
      <c r="K488" s="346" t="s">
        <v>1387</v>
      </c>
      <c r="L488" s="345" t="s">
        <v>1386</v>
      </c>
      <c r="M488" s="346" t="s">
        <v>1388</v>
      </c>
      <c r="N488" s="345" t="s">
        <v>1389</v>
      </c>
      <c r="O488" s="357">
        <v>539</v>
      </c>
      <c r="P488" s="332" t="s">
        <v>1463</v>
      </c>
      <c r="Q488" s="337" t="s">
        <v>770</v>
      </c>
      <c r="R488" s="337" t="s">
        <v>770</v>
      </c>
      <c r="S488" s="339" t="s">
        <v>713</v>
      </c>
      <c r="T488" s="340" t="str">
        <f>VLOOKUP(S488,'[2]Sub-County'!E:F,2,FALSE)</f>
        <v>Morehouse</v>
      </c>
      <c r="U488" s="328" t="s">
        <v>1390</v>
      </c>
      <c r="V488" s="337" t="s">
        <v>1397</v>
      </c>
      <c r="W488" s="337" t="s">
        <v>804</v>
      </c>
      <c r="X488" s="337" t="s">
        <v>772</v>
      </c>
      <c r="Y488" s="337" t="s">
        <v>772</v>
      </c>
      <c r="Z488" s="337" t="s">
        <v>1398</v>
      </c>
    </row>
    <row r="489" spans="1:26">
      <c r="A489" s="328">
        <v>357128</v>
      </c>
      <c r="B489" s="328">
        <v>2500</v>
      </c>
      <c r="C489" s="334">
        <v>340305</v>
      </c>
      <c r="D489" s="328" t="s">
        <v>811</v>
      </c>
      <c r="E489" s="335" t="str">
        <f t="shared" si="7"/>
        <v>2500.340305.00</v>
      </c>
      <c r="F489" s="328">
        <v>2500</v>
      </c>
      <c r="G489" s="337"/>
      <c r="H489" s="245" t="s">
        <v>1470</v>
      </c>
      <c r="I489" s="345" t="s">
        <v>702</v>
      </c>
      <c r="J489" s="345" t="s">
        <v>1386</v>
      </c>
      <c r="K489" s="346" t="s">
        <v>1387</v>
      </c>
      <c r="L489" s="345" t="s">
        <v>1386</v>
      </c>
      <c r="M489" s="346" t="s">
        <v>1388</v>
      </c>
      <c r="N489" s="345" t="s">
        <v>1389</v>
      </c>
      <c r="O489" s="357">
        <v>539</v>
      </c>
      <c r="P489" s="332" t="s">
        <v>1463</v>
      </c>
      <c r="Q489" s="337" t="s">
        <v>804</v>
      </c>
      <c r="R489" s="337" t="s">
        <v>770</v>
      </c>
      <c r="S489" s="339" t="s">
        <v>713</v>
      </c>
      <c r="T489" s="340" t="str">
        <f>VLOOKUP(S489,'[2]Sub-County'!E:F,2,FALSE)</f>
        <v>Morehouse</v>
      </c>
      <c r="U489" s="328" t="s">
        <v>1390</v>
      </c>
      <c r="V489" s="337" t="s">
        <v>772</v>
      </c>
      <c r="W489" s="337" t="s">
        <v>804</v>
      </c>
      <c r="X489" s="337" t="s">
        <v>772</v>
      </c>
      <c r="Y489" s="337" t="s">
        <v>772</v>
      </c>
      <c r="Z489" s="337" t="s">
        <v>772</v>
      </c>
    </row>
    <row r="490" spans="1:26">
      <c r="A490" s="328">
        <v>357129</v>
      </c>
      <c r="B490" s="328">
        <v>2500</v>
      </c>
      <c r="C490" s="334">
        <v>340310</v>
      </c>
      <c r="D490" s="328" t="s">
        <v>806</v>
      </c>
      <c r="E490" s="335" t="str">
        <f t="shared" si="7"/>
        <v>2500.340310.15</v>
      </c>
      <c r="F490" s="328">
        <v>2500</v>
      </c>
      <c r="G490" s="337"/>
      <c r="H490" s="245" t="s">
        <v>1471</v>
      </c>
      <c r="I490" s="345" t="s">
        <v>808</v>
      </c>
      <c r="J490" s="345" t="s">
        <v>1386</v>
      </c>
      <c r="K490" s="346" t="s">
        <v>1387</v>
      </c>
      <c r="L490" s="345" t="s">
        <v>1386</v>
      </c>
      <c r="M490" s="346" t="s">
        <v>1388</v>
      </c>
      <c r="N490" s="345" t="s">
        <v>1389</v>
      </c>
      <c r="O490" s="357">
        <v>548</v>
      </c>
      <c r="P490" s="332" t="s">
        <v>1471</v>
      </c>
      <c r="Q490" s="337" t="s">
        <v>794</v>
      </c>
      <c r="R490" s="337" t="s">
        <v>770</v>
      </c>
      <c r="S490" s="339" t="s">
        <v>706</v>
      </c>
      <c r="T490" s="340" t="str">
        <f>VLOOKUP(S490,'[2]Sub-County'!E:F,2,FALSE)</f>
        <v>Tangipahoa</v>
      </c>
      <c r="U490" s="328" t="s">
        <v>1390</v>
      </c>
      <c r="V490" s="337" t="s">
        <v>1400</v>
      </c>
      <c r="W490" s="337" t="s">
        <v>804</v>
      </c>
      <c r="X490" s="337" t="s">
        <v>772</v>
      </c>
      <c r="Y490" s="337" t="s">
        <v>772</v>
      </c>
      <c r="Z490" s="337" t="s">
        <v>1401</v>
      </c>
    </row>
    <row r="491" spans="1:26">
      <c r="A491" s="328">
        <v>357130</v>
      </c>
      <c r="B491" s="328">
        <v>2500</v>
      </c>
      <c r="C491" s="334">
        <v>340315</v>
      </c>
      <c r="D491" s="328" t="s">
        <v>806</v>
      </c>
      <c r="E491" s="335" t="str">
        <f t="shared" si="7"/>
        <v>2500.340315.15</v>
      </c>
      <c r="F491" s="328">
        <v>2500</v>
      </c>
      <c r="G491" s="337"/>
      <c r="H491" s="245" t="s">
        <v>1472</v>
      </c>
      <c r="I491" s="345" t="s">
        <v>808</v>
      </c>
      <c r="J491" s="345" t="s">
        <v>1386</v>
      </c>
      <c r="K491" s="346" t="s">
        <v>1387</v>
      </c>
      <c r="L491" s="345" t="s">
        <v>1386</v>
      </c>
      <c r="M491" s="346" t="s">
        <v>1388</v>
      </c>
      <c r="N491" s="345" t="s">
        <v>1389</v>
      </c>
      <c r="O491" s="357">
        <v>603</v>
      </c>
      <c r="P491" s="332" t="s">
        <v>1472</v>
      </c>
      <c r="Q491" s="337" t="s">
        <v>794</v>
      </c>
      <c r="R491" s="337" t="s">
        <v>804</v>
      </c>
      <c r="S491" s="339" t="s">
        <v>1393</v>
      </c>
      <c r="T491" s="340" t="str">
        <f>VLOOKUP(S491,'[2]Sub-County'!E:F,2,FALSE)</f>
        <v>St Tammany Parish</v>
      </c>
      <c r="U491" s="328" t="s">
        <v>1390</v>
      </c>
      <c r="V491" s="337" t="s">
        <v>1400</v>
      </c>
      <c r="W491" s="337" t="s">
        <v>804</v>
      </c>
      <c r="X491" s="337" t="s">
        <v>772</v>
      </c>
      <c r="Y491" s="337" t="s">
        <v>772</v>
      </c>
      <c r="Z491" s="337" t="s">
        <v>1401</v>
      </c>
    </row>
    <row r="492" spans="1:26">
      <c r="A492" s="328">
        <v>357131</v>
      </c>
      <c r="B492" s="328">
        <v>2500</v>
      </c>
      <c r="C492" s="334">
        <v>340320</v>
      </c>
      <c r="D492" s="328" t="s">
        <v>806</v>
      </c>
      <c r="E492" s="335" t="str">
        <f t="shared" si="7"/>
        <v>2500.340320.15</v>
      </c>
      <c r="F492" s="328">
        <v>2500</v>
      </c>
      <c r="G492" s="337"/>
      <c r="H492" s="245" t="s">
        <v>1473</v>
      </c>
      <c r="I492" s="345" t="s">
        <v>808</v>
      </c>
      <c r="J492" s="345" t="s">
        <v>1386</v>
      </c>
      <c r="K492" s="346" t="s">
        <v>1387</v>
      </c>
      <c r="L492" s="345" t="s">
        <v>1386</v>
      </c>
      <c r="M492" s="346" t="s">
        <v>1388</v>
      </c>
      <c r="N492" s="345" t="s">
        <v>1389</v>
      </c>
      <c r="O492" s="357">
        <v>604</v>
      </c>
      <c r="P492" s="332" t="s">
        <v>1473</v>
      </c>
      <c r="Q492" s="337" t="s">
        <v>794</v>
      </c>
      <c r="R492" s="337" t="s">
        <v>804</v>
      </c>
      <c r="S492" s="339" t="s">
        <v>1393</v>
      </c>
      <c r="T492" s="340" t="str">
        <f>VLOOKUP(S492,'[2]Sub-County'!E:F,2,FALSE)</f>
        <v>St Tammany Parish</v>
      </c>
      <c r="U492" s="328" t="s">
        <v>1390</v>
      </c>
      <c r="V492" s="337" t="s">
        <v>1400</v>
      </c>
      <c r="W492" s="337" t="s">
        <v>804</v>
      </c>
      <c r="X492" s="337" t="s">
        <v>772</v>
      </c>
      <c r="Y492" s="337" t="s">
        <v>772</v>
      </c>
      <c r="Z492" s="337" t="s">
        <v>1401</v>
      </c>
    </row>
    <row r="493" spans="1:26">
      <c r="A493" s="328">
        <v>358100</v>
      </c>
      <c r="B493" s="328">
        <v>2530</v>
      </c>
      <c r="C493" s="334">
        <v>340325</v>
      </c>
      <c r="D493" s="328" t="s">
        <v>855</v>
      </c>
      <c r="E493" s="335" t="str">
        <f t="shared" si="7"/>
        <v>2530.340325.91</v>
      </c>
      <c r="F493" s="328">
        <v>2530</v>
      </c>
      <c r="G493" s="337"/>
      <c r="H493" s="245" t="s">
        <v>682</v>
      </c>
      <c r="I493" s="345" t="s">
        <v>767</v>
      </c>
      <c r="J493" s="345" t="s">
        <v>1386</v>
      </c>
      <c r="K493" s="346" t="s">
        <v>1387</v>
      </c>
      <c r="L493" s="345" t="s">
        <v>1386</v>
      </c>
      <c r="M493" s="346" t="s">
        <v>1388</v>
      </c>
      <c r="N493" s="345" t="s">
        <v>1389</v>
      </c>
      <c r="O493" s="333" t="s">
        <v>772</v>
      </c>
      <c r="P493" s="332" t="s">
        <v>773</v>
      </c>
      <c r="Q493" s="337" t="s">
        <v>768</v>
      </c>
      <c r="R493" s="337" t="s">
        <v>772</v>
      </c>
      <c r="S493" s="339" t="s">
        <v>706</v>
      </c>
      <c r="T493" s="340" t="str">
        <f>VLOOKUP(S493,'[2]Sub-County'!E:F,2,FALSE)</f>
        <v>Tangipahoa</v>
      </c>
      <c r="U493" s="328" t="s">
        <v>1390</v>
      </c>
      <c r="V493" s="337"/>
      <c r="W493" s="337" t="s">
        <v>804</v>
      </c>
      <c r="X493" s="337" t="s">
        <v>772</v>
      </c>
      <c r="Y493" s="337" t="s">
        <v>772</v>
      </c>
      <c r="Z493" s="337"/>
    </row>
    <row r="494" spans="1:26">
      <c r="A494" s="328">
        <v>358101</v>
      </c>
      <c r="B494" s="328">
        <v>2530</v>
      </c>
      <c r="C494" s="334">
        <v>340330</v>
      </c>
      <c r="D494" s="328" t="s">
        <v>806</v>
      </c>
      <c r="E494" s="335" t="str">
        <f t="shared" si="7"/>
        <v>2530.340330.15</v>
      </c>
      <c r="F494" s="328">
        <v>2530</v>
      </c>
      <c r="G494" s="337"/>
      <c r="H494" s="245" t="s">
        <v>1474</v>
      </c>
      <c r="I494" s="345" t="s">
        <v>808</v>
      </c>
      <c r="J494" s="345" t="s">
        <v>1386</v>
      </c>
      <c r="K494" s="346" t="s">
        <v>1387</v>
      </c>
      <c r="L494" s="345" t="s">
        <v>1386</v>
      </c>
      <c r="M494" s="346" t="s">
        <v>1388</v>
      </c>
      <c r="N494" s="345" t="s">
        <v>1389</v>
      </c>
      <c r="O494" s="357">
        <v>553</v>
      </c>
      <c r="P494" s="332" t="s">
        <v>1474</v>
      </c>
      <c r="Q494" s="337" t="s">
        <v>794</v>
      </c>
      <c r="R494" s="337" t="s">
        <v>804</v>
      </c>
      <c r="S494" s="339" t="s">
        <v>724</v>
      </c>
      <c r="T494" s="340" t="str">
        <f>VLOOKUP(S494,'[2]Sub-County'!E:F,2,FALSE)</f>
        <v>Tangipahoa</v>
      </c>
      <c r="U494" s="328" t="s">
        <v>1390</v>
      </c>
      <c r="V494" s="337" t="s">
        <v>1400</v>
      </c>
      <c r="W494" s="337" t="s">
        <v>804</v>
      </c>
      <c r="X494" s="337" t="s">
        <v>772</v>
      </c>
      <c r="Y494" s="337" t="s">
        <v>772</v>
      </c>
      <c r="Z494" s="337" t="s">
        <v>1401</v>
      </c>
    </row>
    <row r="495" spans="1:26">
      <c r="A495" s="328">
        <v>358102</v>
      </c>
      <c r="B495" s="328">
        <v>2530</v>
      </c>
      <c r="C495" s="334">
        <v>340335</v>
      </c>
      <c r="D495" s="328" t="s">
        <v>806</v>
      </c>
      <c r="E495" s="335" t="str">
        <f t="shared" si="7"/>
        <v>2530.340335.15</v>
      </c>
      <c r="F495" s="328">
        <v>2530</v>
      </c>
      <c r="G495" s="337"/>
      <c r="H495" s="245" t="s">
        <v>1475</v>
      </c>
      <c r="I495" s="345" t="s">
        <v>808</v>
      </c>
      <c r="J495" s="345" t="s">
        <v>1386</v>
      </c>
      <c r="K495" s="346" t="s">
        <v>1387</v>
      </c>
      <c r="L495" s="345" t="s">
        <v>1386</v>
      </c>
      <c r="M495" s="346" t="s">
        <v>1388</v>
      </c>
      <c r="N495" s="345" t="s">
        <v>1389</v>
      </c>
      <c r="O495" s="357">
        <v>554</v>
      </c>
      <c r="P495" s="332" t="s">
        <v>1475</v>
      </c>
      <c r="Q495" s="337" t="s">
        <v>794</v>
      </c>
      <c r="R495" s="337" t="s">
        <v>804</v>
      </c>
      <c r="S495" s="339" t="s">
        <v>719</v>
      </c>
      <c r="T495" s="340" t="str">
        <f>VLOOKUP(S495,'[2]Sub-County'!E:F,2,FALSE)</f>
        <v>Ascension</v>
      </c>
      <c r="U495" s="328" t="s">
        <v>1390</v>
      </c>
      <c r="V495" s="337" t="s">
        <v>1400</v>
      </c>
      <c r="W495" s="337" t="s">
        <v>772</v>
      </c>
      <c r="X495" s="337" t="s">
        <v>772</v>
      </c>
      <c r="Y495" s="337" t="s">
        <v>772</v>
      </c>
      <c r="Z495" s="337" t="s">
        <v>1401</v>
      </c>
    </row>
    <row r="496" spans="1:26">
      <c r="A496" s="328">
        <v>358103</v>
      </c>
      <c r="B496" s="328">
        <v>2530</v>
      </c>
      <c r="C496" s="334">
        <v>340340</v>
      </c>
      <c r="D496" s="328" t="s">
        <v>806</v>
      </c>
      <c r="E496" s="335" t="str">
        <f t="shared" si="7"/>
        <v>2530.340340.15</v>
      </c>
      <c r="F496" s="328">
        <v>2530</v>
      </c>
      <c r="G496" s="337"/>
      <c r="H496" s="245" t="s">
        <v>1476</v>
      </c>
      <c r="I496" s="345" t="s">
        <v>808</v>
      </c>
      <c r="J496" s="345" t="s">
        <v>1386</v>
      </c>
      <c r="K496" s="346" t="s">
        <v>1387</v>
      </c>
      <c r="L496" s="345" t="s">
        <v>1386</v>
      </c>
      <c r="M496" s="346" t="s">
        <v>1388</v>
      </c>
      <c r="N496" s="345" t="s">
        <v>1389</v>
      </c>
      <c r="O496" s="357">
        <v>555</v>
      </c>
      <c r="P496" s="332" t="s">
        <v>1476</v>
      </c>
      <c r="Q496" s="337" t="s">
        <v>794</v>
      </c>
      <c r="R496" s="337" t="s">
        <v>804</v>
      </c>
      <c r="S496" s="339" t="s">
        <v>719</v>
      </c>
      <c r="T496" s="340" t="str">
        <f>VLOOKUP(S496,'[2]Sub-County'!E:F,2,FALSE)</f>
        <v>Ascension</v>
      </c>
      <c r="U496" s="328" t="s">
        <v>1390</v>
      </c>
      <c r="V496" s="337" t="s">
        <v>1400</v>
      </c>
      <c r="W496" s="337" t="s">
        <v>804</v>
      </c>
      <c r="X496" s="337" t="s">
        <v>772</v>
      </c>
      <c r="Y496" s="337" t="s">
        <v>772</v>
      </c>
      <c r="Z496" s="337" t="s">
        <v>1401</v>
      </c>
    </row>
    <row r="497" spans="1:26">
      <c r="A497" s="328">
        <v>358104</v>
      </c>
      <c r="B497" s="328">
        <v>2530</v>
      </c>
      <c r="C497" s="334">
        <v>340345</v>
      </c>
      <c r="D497" s="328" t="s">
        <v>806</v>
      </c>
      <c r="E497" s="335" t="str">
        <f t="shared" si="7"/>
        <v>2530.340345.15</v>
      </c>
      <c r="F497" s="328">
        <v>2530</v>
      </c>
      <c r="G497" s="337"/>
      <c r="H497" s="245" t="s">
        <v>1477</v>
      </c>
      <c r="I497" s="345" t="s">
        <v>808</v>
      </c>
      <c r="J497" s="345" t="s">
        <v>1386</v>
      </c>
      <c r="K497" s="346" t="s">
        <v>1387</v>
      </c>
      <c r="L497" s="345" t="s">
        <v>1386</v>
      </c>
      <c r="M497" s="346" t="s">
        <v>1388</v>
      </c>
      <c r="N497" s="345" t="s">
        <v>1389</v>
      </c>
      <c r="O497" s="357">
        <v>556</v>
      </c>
      <c r="P497" s="332" t="s">
        <v>1477</v>
      </c>
      <c r="Q497" s="337" t="s">
        <v>794</v>
      </c>
      <c r="R497" s="337" t="s">
        <v>804</v>
      </c>
      <c r="S497" s="339" t="s">
        <v>720</v>
      </c>
      <c r="T497" s="340" t="str">
        <f>VLOOKUP(S497,'[2]Sub-County'!E:F,2,FALSE)</f>
        <v>Assumption</v>
      </c>
      <c r="U497" s="328" t="s">
        <v>1390</v>
      </c>
      <c r="V497" s="337" t="s">
        <v>1400</v>
      </c>
      <c r="W497" s="337" t="s">
        <v>804</v>
      </c>
      <c r="X497" s="337" t="s">
        <v>772</v>
      </c>
      <c r="Y497" s="337" t="s">
        <v>772</v>
      </c>
      <c r="Z497" s="337" t="s">
        <v>1401</v>
      </c>
    </row>
    <row r="498" spans="1:26">
      <c r="A498" s="328">
        <v>358105</v>
      </c>
      <c r="B498" s="328">
        <v>2530</v>
      </c>
      <c r="C498" s="334">
        <v>340350</v>
      </c>
      <c r="D498" s="328" t="s">
        <v>806</v>
      </c>
      <c r="E498" s="335" t="str">
        <f t="shared" si="7"/>
        <v>2530.340350.15</v>
      </c>
      <c r="F498" s="328">
        <v>2530</v>
      </c>
      <c r="G498" s="337"/>
      <c r="H498" s="245" t="s">
        <v>1478</v>
      </c>
      <c r="I498" s="345" t="s">
        <v>808</v>
      </c>
      <c r="J498" s="345" t="s">
        <v>1386</v>
      </c>
      <c r="K498" s="346" t="s">
        <v>1387</v>
      </c>
      <c r="L498" s="345" t="s">
        <v>1386</v>
      </c>
      <c r="M498" s="346" t="s">
        <v>1388</v>
      </c>
      <c r="N498" s="345" t="s">
        <v>1389</v>
      </c>
      <c r="O498" s="357">
        <v>557</v>
      </c>
      <c r="P498" s="332" t="s">
        <v>1478</v>
      </c>
      <c r="Q498" s="337" t="s">
        <v>794</v>
      </c>
      <c r="R498" s="337" t="s">
        <v>804</v>
      </c>
      <c r="S498" s="339" t="s">
        <v>720</v>
      </c>
      <c r="T498" s="340" t="str">
        <f>VLOOKUP(S498,'[2]Sub-County'!E:F,2,FALSE)</f>
        <v>Assumption</v>
      </c>
      <c r="U498" s="328" t="s">
        <v>1390</v>
      </c>
      <c r="V498" s="337" t="s">
        <v>1400</v>
      </c>
      <c r="W498" s="337" t="s">
        <v>804</v>
      </c>
      <c r="X498" s="337" t="s">
        <v>772</v>
      </c>
      <c r="Y498" s="337" t="s">
        <v>772</v>
      </c>
      <c r="Z498" s="337" t="s">
        <v>1401</v>
      </c>
    </row>
    <row r="499" spans="1:26">
      <c r="A499" s="328">
        <v>358106</v>
      </c>
      <c r="B499" s="328">
        <v>2530</v>
      </c>
      <c r="C499" s="334">
        <v>340355</v>
      </c>
      <c r="D499" s="328" t="s">
        <v>806</v>
      </c>
      <c r="E499" s="335" t="str">
        <f t="shared" si="7"/>
        <v>2530.340355.15</v>
      </c>
      <c r="F499" s="328">
        <v>2530</v>
      </c>
      <c r="G499" s="337"/>
      <c r="H499" s="245" t="s">
        <v>1479</v>
      </c>
      <c r="I499" s="345" t="s">
        <v>808</v>
      </c>
      <c r="J499" s="345" t="s">
        <v>1386</v>
      </c>
      <c r="K499" s="346" t="s">
        <v>1387</v>
      </c>
      <c r="L499" s="345" t="s">
        <v>1386</v>
      </c>
      <c r="M499" s="346" t="s">
        <v>1388</v>
      </c>
      <c r="N499" s="345" t="s">
        <v>1389</v>
      </c>
      <c r="O499" s="357">
        <v>558</v>
      </c>
      <c r="P499" s="332" t="s">
        <v>1479</v>
      </c>
      <c r="Q499" s="337" t="s">
        <v>794</v>
      </c>
      <c r="R499" s="337" t="s">
        <v>804</v>
      </c>
      <c r="S499" s="339" t="s">
        <v>724</v>
      </c>
      <c r="T499" s="340" t="str">
        <f>VLOOKUP(S499,'[2]Sub-County'!E:F,2,FALSE)</f>
        <v>Tangipahoa</v>
      </c>
      <c r="U499" s="328" t="s">
        <v>1390</v>
      </c>
      <c r="V499" s="337" t="s">
        <v>1400</v>
      </c>
      <c r="W499" s="337" t="s">
        <v>804</v>
      </c>
      <c r="X499" s="337" t="s">
        <v>772</v>
      </c>
      <c r="Y499" s="337" t="s">
        <v>772</v>
      </c>
      <c r="Z499" s="337" t="s">
        <v>1401</v>
      </c>
    </row>
    <row r="500" spans="1:26">
      <c r="A500" s="328">
        <v>358107</v>
      </c>
      <c r="B500" s="328">
        <v>2530</v>
      </c>
      <c r="C500" s="334">
        <v>340360</v>
      </c>
      <c r="D500" s="328" t="s">
        <v>806</v>
      </c>
      <c r="E500" s="335" t="str">
        <f t="shared" si="7"/>
        <v>2530.340360.15</v>
      </c>
      <c r="F500" s="328">
        <v>2530</v>
      </c>
      <c r="G500" s="337"/>
      <c r="H500" s="245" t="s">
        <v>1480</v>
      </c>
      <c r="I500" s="345" t="s">
        <v>808</v>
      </c>
      <c r="J500" s="345" t="s">
        <v>1386</v>
      </c>
      <c r="K500" s="346" t="s">
        <v>1387</v>
      </c>
      <c r="L500" s="345" t="s">
        <v>1386</v>
      </c>
      <c r="M500" s="346" t="s">
        <v>1388</v>
      </c>
      <c r="N500" s="345" t="s">
        <v>1389</v>
      </c>
      <c r="O500" s="357">
        <v>559</v>
      </c>
      <c r="P500" s="332" t="s">
        <v>1480</v>
      </c>
      <c r="Q500" s="337" t="s">
        <v>794</v>
      </c>
      <c r="R500" s="337" t="s">
        <v>804</v>
      </c>
      <c r="S500" s="339" t="s">
        <v>719</v>
      </c>
      <c r="T500" s="340" t="str">
        <f>VLOOKUP(S500,'[2]Sub-County'!E:F,2,FALSE)</f>
        <v>Ascension</v>
      </c>
      <c r="U500" s="328" t="s">
        <v>1390</v>
      </c>
      <c r="V500" s="337" t="s">
        <v>1400</v>
      </c>
      <c r="W500" s="337" t="s">
        <v>804</v>
      </c>
      <c r="X500" s="337" t="s">
        <v>772</v>
      </c>
      <c r="Y500" s="337" t="s">
        <v>772</v>
      </c>
      <c r="Z500" s="337" t="s">
        <v>1401</v>
      </c>
    </row>
    <row r="501" spans="1:26">
      <c r="A501" s="328">
        <v>358108</v>
      </c>
      <c r="B501" s="328">
        <v>2530</v>
      </c>
      <c r="C501" s="334">
        <v>340365</v>
      </c>
      <c r="D501" s="328" t="s">
        <v>806</v>
      </c>
      <c r="E501" s="335" t="str">
        <f t="shared" si="7"/>
        <v>2530.340365.15</v>
      </c>
      <c r="F501" s="328">
        <v>2530</v>
      </c>
      <c r="G501" s="337"/>
      <c r="H501" s="245" t="s">
        <v>1481</v>
      </c>
      <c r="I501" s="345" t="s">
        <v>808</v>
      </c>
      <c r="J501" s="345" t="s">
        <v>1386</v>
      </c>
      <c r="K501" s="346" t="s">
        <v>1387</v>
      </c>
      <c r="L501" s="345" t="s">
        <v>1386</v>
      </c>
      <c r="M501" s="346" t="s">
        <v>1388</v>
      </c>
      <c r="N501" s="345" t="s">
        <v>1389</v>
      </c>
      <c r="O501" s="357">
        <v>560</v>
      </c>
      <c r="P501" s="332" t="s">
        <v>1481</v>
      </c>
      <c r="Q501" s="337" t="s">
        <v>794</v>
      </c>
      <c r="R501" s="337" t="s">
        <v>804</v>
      </c>
      <c r="S501" s="339" t="s">
        <v>724</v>
      </c>
      <c r="T501" s="340" t="str">
        <f>VLOOKUP(S501,'[2]Sub-County'!E:F,2,FALSE)</f>
        <v>Tangipahoa</v>
      </c>
      <c r="U501" s="328" t="s">
        <v>1390</v>
      </c>
      <c r="V501" s="337" t="s">
        <v>1400</v>
      </c>
      <c r="W501" s="337" t="s">
        <v>804</v>
      </c>
      <c r="X501" s="337" t="s">
        <v>772</v>
      </c>
      <c r="Y501" s="337" t="s">
        <v>772</v>
      </c>
      <c r="Z501" s="337" t="s">
        <v>1401</v>
      </c>
    </row>
    <row r="502" spans="1:26">
      <c r="A502" s="328">
        <v>358109</v>
      </c>
      <c r="B502" s="328">
        <v>2530</v>
      </c>
      <c r="C502" s="334">
        <v>340370</v>
      </c>
      <c r="D502" s="328" t="s">
        <v>806</v>
      </c>
      <c r="E502" s="335" t="str">
        <f t="shared" si="7"/>
        <v>2530.340370.15</v>
      </c>
      <c r="F502" s="328">
        <v>2530</v>
      </c>
      <c r="G502" s="337"/>
      <c r="H502" s="245" t="s">
        <v>1482</v>
      </c>
      <c r="I502" s="345" t="s">
        <v>808</v>
      </c>
      <c r="J502" s="345" t="s">
        <v>1386</v>
      </c>
      <c r="K502" s="346" t="s">
        <v>1387</v>
      </c>
      <c r="L502" s="345" t="s">
        <v>1386</v>
      </c>
      <c r="M502" s="346" t="s">
        <v>1388</v>
      </c>
      <c r="N502" s="345" t="s">
        <v>1389</v>
      </c>
      <c r="O502" s="357">
        <v>561</v>
      </c>
      <c r="P502" s="332" t="s">
        <v>1482</v>
      </c>
      <c r="Q502" s="337" t="s">
        <v>794</v>
      </c>
      <c r="R502" s="337" t="s">
        <v>804</v>
      </c>
      <c r="S502" s="339" t="s">
        <v>724</v>
      </c>
      <c r="T502" s="340" t="str">
        <f>VLOOKUP(S502,'[2]Sub-County'!E:F,2,FALSE)</f>
        <v>Tangipahoa</v>
      </c>
      <c r="U502" s="328" t="s">
        <v>1390</v>
      </c>
      <c r="V502" s="337" t="s">
        <v>1400</v>
      </c>
      <c r="W502" s="337" t="s">
        <v>804</v>
      </c>
      <c r="X502" s="337" t="s">
        <v>772</v>
      </c>
      <c r="Y502" s="337" t="s">
        <v>772</v>
      </c>
      <c r="Z502" s="337" t="s">
        <v>1401</v>
      </c>
    </row>
    <row r="503" spans="1:26">
      <c r="A503" s="328">
        <v>358110</v>
      </c>
      <c r="B503" s="328">
        <v>2530</v>
      </c>
      <c r="C503" s="334">
        <v>340375</v>
      </c>
      <c r="D503" s="328" t="s">
        <v>806</v>
      </c>
      <c r="E503" s="335" t="str">
        <f t="shared" si="7"/>
        <v>2530.340375.15</v>
      </c>
      <c r="F503" s="328">
        <v>2530</v>
      </c>
      <c r="G503" s="337"/>
      <c r="H503" s="245" t="s">
        <v>1483</v>
      </c>
      <c r="I503" s="345" t="s">
        <v>808</v>
      </c>
      <c r="J503" s="345" t="s">
        <v>1386</v>
      </c>
      <c r="K503" s="346" t="s">
        <v>1387</v>
      </c>
      <c r="L503" s="345" t="s">
        <v>1386</v>
      </c>
      <c r="M503" s="346" t="s">
        <v>1388</v>
      </c>
      <c r="N503" s="345" t="s">
        <v>1389</v>
      </c>
      <c r="O503" s="357">
        <v>562</v>
      </c>
      <c r="P503" s="332" t="s">
        <v>1483</v>
      </c>
      <c r="Q503" s="337" t="s">
        <v>794</v>
      </c>
      <c r="R503" s="337" t="s">
        <v>804</v>
      </c>
      <c r="S503" s="339" t="s">
        <v>724</v>
      </c>
      <c r="T503" s="340" t="str">
        <f>VLOOKUP(S503,'[2]Sub-County'!E:F,2,FALSE)</f>
        <v>Tangipahoa</v>
      </c>
      <c r="U503" s="328" t="s">
        <v>1390</v>
      </c>
      <c r="V503" s="337" t="s">
        <v>1400</v>
      </c>
      <c r="W503" s="337" t="s">
        <v>804</v>
      </c>
      <c r="X503" s="337" t="s">
        <v>772</v>
      </c>
      <c r="Y503" s="337" t="s">
        <v>772</v>
      </c>
      <c r="Z503" s="337" t="s">
        <v>1401</v>
      </c>
    </row>
    <row r="504" spans="1:26">
      <c r="A504" s="328">
        <v>358111</v>
      </c>
      <c r="B504" s="328">
        <v>2530</v>
      </c>
      <c r="C504" s="334">
        <v>340380</v>
      </c>
      <c r="D504" s="328" t="s">
        <v>806</v>
      </c>
      <c r="E504" s="335" t="str">
        <f t="shared" si="7"/>
        <v>2530.340380.15</v>
      </c>
      <c r="F504" s="328">
        <v>2530</v>
      </c>
      <c r="G504" s="337"/>
      <c r="H504" s="245" t="s">
        <v>1484</v>
      </c>
      <c r="I504" s="345" t="s">
        <v>808</v>
      </c>
      <c r="J504" s="345" t="s">
        <v>1386</v>
      </c>
      <c r="K504" s="346" t="s">
        <v>1387</v>
      </c>
      <c r="L504" s="345" t="s">
        <v>1386</v>
      </c>
      <c r="M504" s="346" t="s">
        <v>1388</v>
      </c>
      <c r="N504" s="345" t="s">
        <v>1389</v>
      </c>
      <c r="O504" s="357">
        <v>563</v>
      </c>
      <c r="P504" s="332" t="s">
        <v>1484</v>
      </c>
      <c r="Q504" s="337" t="s">
        <v>794</v>
      </c>
      <c r="R504" s="337" t="s">
        <v>804</v>
      </c>
      <c r="S504" s="339" t="s">
        <v>722</v>
      </c>
      <c r="T504" s="340" t="str">
        <f>VLOOKUP(S504,'[2]Sub-County'!E:F,2,FALSE)</f>
        <v>Livingston</v>
      </c>
      <c r="U504" s="328" t="s">
        <v>1390</v>
      </c>
      <c r="V504" s="337" t="s">
        <v>1400</v>
      </c>
      <c r="W504" s="337" t="s">
        <v>804</v>
      </c>
      <c r="X504" s="337" t="s">
        <v>772</v>
      </c>
      <c r="Y504" s="337" t="s">
        <v>772</v>
      </c>
      <c r="Z504" s="337" t="s">
        <v>1401</v>
      </c>
    </row>
    <row r="505" spans="1:26">
      <c r="A505" s="328">
        <v>358112</v>
      </c>
      <c r="B505" s="328">
        <v>2530</v>
      </c>
      <c r="C505" s="334">
        <v>340385</v>
      </c>
      <c r="D505" s="328" t="s">
        <v>806</v>
      </c>
      <c r="E505" s="335" t="str">
        <f t="shared" si="7"/>
        <v>2530.340385.15</v>
      </c>
      <c r="F505" s="328">
        <v>2530</v>
      </c>
      <c r="G505" s="337"/>
      <c r="H505" s="245" t="s">
        <v>1485</v>
      </c>
      <c r="I505" s="345" t="s">
        <v>808</v>
      </c>
      <c r="J505" s="345" t="s">
        <v>1386</v>
      </c>
      <c r="K505" s="346" t="s">
        <v>1387</v>
      </c>
      <c r="L505" s="345" t="s">
        <v>1386</v>
      </c>
      <c r="M505" s="346" t="s">
        <v>1388</v>
      </c>
      <c r="N505" s="345" t="s">
        <v>1389</v>
      </c>
      <c r="O505" s="357">
        <v>564</v>
      </c>
      <c r="P505" s="332" t="s">
        <v>1108</v>
      </c>
      <c r="Q505" s="337" t="s">
        <v>794</v>
      </c>
      <c r="R505" s="337" t="s">
        <v>804</v>
      </c>
      <c r="S505" s="339" t="s">
        <v>722</v>
      </c>
      <c r="T505" s="340" t="str">
        <f>VLOOKUP(S505,'[2]Sub-County'!E:F,2,FALSE)</f>
        <v>Livingston</v>
      </c>
      <c r="U505" s="328" t="s">
        <v>1390</v>
      </c>
      <c r="V505" s="337" t="s">
        <v>1400</v>
      </c>
      <c r="W505" s="337" t="s">
        <v>804</v>
      </c>
      <c r="X505" s="337" t="s">
        <v>772</v>
      </c>
      <c r="Y505" s="337" t="s">
        <v>772</v>
      </c>
      <c r="Z505" s="337" t="s">
        <v>1401</v>
      </c>
    </row>
    <row r="506" spans="1:26">
      <c r="A506" s="328">
        <v>358113</v>
      </c>
      <c r="B506" s="328">
        <v>2530</v>
      </c>
      <c r="C506" s="334">
        <v>340390</v>
      </c>
      <c r="D506" s="328" t="s">
        <v>806</v>
      </c>
      <c r="E506" s="335" t="str">
        <f t="shared" si="7"/>
        <v>2530.340390.15</v>
      </c>
      <c r="F506" s="328">
        <v>2530</v>
      </c>
      <c r="G506" s="337"/>
      <c r="H506" s="245" t="s">
        <v>1486</v>
      </c>
      <c r="I506" s="345" t="s">
        <v>808</v>
      </c>
      <c r="J506" s="345" t="s">
        <v>1386</v>
      </c>
      <c r="K506" s="346" t="s">
        <v>1387</v>
      </c>
      <c r="L506" s="345" t="s">
        <v>1386</v>
      </c>
      <c r="M506" s="346" t="s">
        <v>1388</v>
      </c>
      <c r="N506" s="345" t="s">
        <v>1389</v>
      </c>
      <c r="O506" s="357">
        <v>565</v>
      </c>
      <c r="P506" s="332" t="s">
        <v>1486</v>
      </c>
      <c r="Q506" s="337" t="s">
        <v>794</v>
      </c>
      <c r="R506" s="337" t="s">
        <v>804</v>
      </c>
      <c r="S506" s="339" t="s">
        <v>720</v>
      </c>
      <c r="T506" s="340" t="str">
        <f>VLOOKUP(S506,'[2]Sub-County'!E:F,2,FALSE)</f>
        <v>Assumption</v>
      </c>
      <c r="U506" s="328" t="s">
        <v>1390</v>
      </c>
      <c r="V506" s="337" t="s">
        <v>1400</v>
      </c>
      <c r="W506" s="337" t="s">
        <v>804</v>
      </c>
      <c r="X506" s="337" t="s">
        <v>772</v>
      </c>
      <c r="Y506" s="337" t="s">
        <v>772</v>
      </c>
      <c r="Z506" s="337" t="s">
        <v>1401</v>
      </c>
    </row>
    <row r="507" spans="1:26">
      <c r="A507" s="328">
        <v>358114</v>
      </c>
      <c r="B507" s="328">
        <v>2530</v>
      </c>
      <c r="C507" s="334">
        <v>340395</v>
      </c>
      <c r="D507" s="328" t="s">
        <v>806</v>
      </c>
      <c r="E507" s="335" t="str">
        <f t="shared" si="7"/>
        <v>2530.340395.15</v>
      </c>
      <c r="F507" s="328">
        <v>2530</v>
      </c>
      <c r="G507" s="337"/>
      <c r="H507" s="245" t="s">
        <v>1487</v>
      </c>
      <c r="I507" s="345" t="s">
        <v>808</v>
      </c>
      <c r="J507" s="345" t="s">
        <v>1386</v>
      </c>
      <c r="K507" s="346" t="s">
        <v>1387</v>
      </c>
      <c r="L507" s="345" t="s">
        <v>1386</v>
      </c>
      <c r="M507" s="346" t="s">
        <v>1388</v>
      </c>
      <c r="N507" s="345" t="s">
        <v>1389</v>
      </c>
      <c r="O507" s="357">
        <v>566</v>
      </c>
      <c r="P507" s="332" t="s">
        <v>1487</v>
      </c>
      <c r="Q507" s="337" t="s">
        <v>794</v>
      </c>
      <c r="R507" s="337" t="s">
        <v>804</v>
      </c>
      <c r="S507" s="339" t="s">
        <v>721</v>
      </c>
      <c r="T507" s="340" t="str">
        <f>VLOOKUP(S507,'[2]Sub-County'!E:F,2,FALSE)</f>
        <v>East Baton Rouge</v>
      </c>
      <c r="U507" s="328" t="s">
        <v>1390</v>
      </c>
      <c r="V507" s="337" t="s">
        <v>1400</v>
      </c>
      <c r="W507" s="337" t="s">
        <v>804</v>
      </c>
      <c r="X507" s="337" t="s">
        <v>772</v>
      </c>
      <c r="Y507" s="337" t="s">
        <v>772</v>
      </c>
      <c r="Z507" s="337" t="s">
        <v>1401</v>
      </c>
    </row>
    <row r="508" spans="1:26">
      <c r="A508" s="328">
        <v>358115</v>
      </c>
      <c r="B508" s="328">
        <v>2530</v>
      </c>
      <c r="C508" s="334">
        <v>340400</v>
      </c>
      <c r="D508" s="328" t="s">
        <v>806</v>
      </c>
      <c r="E508" s="335" t="str">
        <f t="shared" si="7"/>
        <v>2530.340400.15</v>
      </c>
      <c r="F508" s="328">
        <v>2530</v>
      </c>
      <c r="G508" s="337"/>
      <c r="H508" s="245" t="s">
        <v>1488</v>
      </c>
      <c r="I508" s="345" t="s">
        <v>808</v>
      </c>
      <c r="J508" s="345" t="s">
        <v>1386</v>
      </c>
      <c r="K508" s="346" t="s">
        <v>1387</v>
      </c>
      <c r="L508" s="345" t="s">
        <v>1386</v>
      </c>
      <c r="M508" s="346" t="s">
        <v>1388</v>
      </c>
      <c r="N508" s="345" t="s">
        <v>1389</v>
      </c>
      <c r="O508" s="357">
        <v>567</v>
      </c>
      <c r="P508" s="332" t="s">
        <v>1488</v>
      </c>
      <c r="Q508" s="337" t="s">
        <v>794</v>
      </c>
      <c r="R508" s="337" t="s">
        <v>804</v>
      </c>
      <c r="S508" s="339" t="s">
        <v>724</v>
      </c>
      <c r="T508" s="340" t="str">
        <f>VLOOKUP(S508,'[2]Sub-County'!E:F,2,FALSE)</f>
        <v>Tangipahoa</v>
      </c>
      <c r="U508" s="328" t="s">
        <v>1390</v>
      </c>
      <c r="V508" s="337" t="s">
        <v>1400</v>
      </c>
      <c r="W508" s="337" t="s">
        <v>804</v>
      </c>
      <c r="X508" s="337" t="s">
        <v>772</v>
      </c>
      <c r="Y508" s="337" t="s">
        <v>772</v>
      </c>
      <c r="Z508" s="337" t="s">
        <v>1401</v>
      </c>
    </row>
    <row r="509" spans="1:26">
      <c r="A509" s="328">
        <v>358116</v>
      </c>
      <c r="B509" s="328">
        <v>2530</v>
      </c>
      <c r="C509" s="334">
        <v>340405</v>
      </c>
      <c r="D509" s="328" t="s">
        <v>806</v>
      </c>
      <c r="E509" s="335" t="str">
        <f t="shared" si="7"/>
        <v>2530.340405.15</v>
      </c>
      <c r="F509" s="328">
        <v>2530</v>
      </c>
      <c r="G509" s="337"/>
      <c r="H509" s="245" t="s">
        <v>1489</v>
      </c>
      <c r="I509" s="345" t="s">
        <v>808</v>
      </c>
      <c r="J509" s="345" t="s">
        <v>1386</v>
      </c>
      <c r="K509" s="346" t="s">
        <v>1387</v>
      </c>
      <c r="L509" s="345" t="s">
        <v>1386</v>
      </c>
      <c r="M509" s="346" t="s">
        <v>1388</v>
      </c>
      <c r="N509" s="345" t="s">
        <v>1389</v>
      </c>
      <c r="O509" s="357">
        <v>568</v>
      </c>
      <c r="P509" s="332" t="s">
        <v>1489</v>
      </c>
      <c r="Q509" s="337" t="s">
        <v>794</v>
      </c>
      <c r="R509" s="337" t="s">
        <v>804</v>
      </c>
      <c r="S509" s="339" t="s">
        <v>720</v>
      </c>
      <c r="T509" s="340" t="str">
        <f>VLOOKUP(S509,'[2]Sub-County'!E:F,2,FALSE)</f>
        <v>Assumption</v>
      </c>
      <c r="U509" s="328" t="s">
        <v>1390</v>
      </c>
      <c r="V509" s="337" t="s">
        <v>1400</v>
      </c>
      <c r="W509" s="337" t="s">
        <v>804</v>
      </c>
      <c r="X509" s="337" t="s">
        <v>772</v>
      </c>
      <c r="Y509" s="337" t="s">
        <v>772</v>
      </c>
      <c r="Z509" s="337" t="s">
        <v>1401</v>
      </c>
    </row>
    <row r="510" spans="1:26">
      <c r="A510" s="328">
        <v>358117</v>
      </c>
      <c r="B510" s="328">
        <v>2530</v>
      </c>
      <c r="C510" s="334">
        <v>340410</v>
      </c>
      <c r="D510" s="328" t="s">
        <v>806</v>
      </c>
      <c r="E510" s="335" t="str">
        <f t="shared" si="7"/>
        <v>2530.340410.15</v>
      </c>
      <c r="F510" s="328">
        <v>2530</v>
      </c>
      <c r="G510" s="337"/>
      <c r="H510" s="245" t="s">
        <v>1490</v>
      </c>
      <c r="I510" s="345" t="s">
        <v>808</v>
      </c>
      <c r="J510" s="345" t="s">
        <v>1386</v>
      </c>
      <c r="K510" s="346" t="s">
        <v>1387</v>
      </c>
      <c r="L510" s="345" t="s">
        <v>1386</v>
      </c>
      <c r="M510" s="346" t="s">
        <v>1388</v>
      </c>
      <c r="N510" s="345" t="s">
        <v>1389</v>
      </c>
      <c r="O510" s="357">
        <v>569</v>
      </c>
      <c r="P510" s="332" t="s">
        <v>1490</v>
      </c>
      <c r="Q510" s="337" t="s">
        <v>794</v>
      </c>
      <c r="R510" s="337" t="s">
        <v>804</v>
      </c>
      <c r="S510" s="339" t="s">
        <v>719</v>
      </c>
      <c r="T510" s="340" t="str">
        <f>VLOOKUP(S510,'[2]Sub-County'!E:F,2,FALSE)</f>
        <v>Ascension</v>
      </c>
      <c r="U510" s="328" t="s">
        <v>1390</v>
      </c>
      <c r="V510" s="337" t="s">
        <v>1400</v>
      </c>
      <c r="W510" s="337" t="s">
        <v>804</v>
      </c>
      <c r="X510" s="337" t="s">
        <v>772</v>
      </c>
      <c r="Y510" s="337" t="s">
        <v>772</v>
      </c>
      <c r="Z510" s="337" t="s">
        <v>1401</v>
      </c>
    </row>
    <row r="511" spans="1:26">
      <c r="A511" s="328">
        <v>358118</v>
      </c>
      <c r="B511" s="328">
        <v>2530</v>
      </c>
      <c r="C511" s="334">
        <v>340415</v>
      </c>
      <c r="D511" s="328" t="s">
        <v>806</v>
      </c>
      <c r="E511" s="335" t="str">
        <f t="shared" si="7"/>
        <v>2530.340415.15</v>
      </c>
      <c r="F511" s="328">
        <v>2530</v>
      </c>
      <c r="G511" s="337"/>
      <c r="H511" s="245" t="s">
        <v>1491</v>
      </c>
      <c r="I511" s="345" t="s">
        <v>808</v>
      </c>
      <c r="J511" s="345" t="s">
        <v>1386</v>
      </c>
      <c r="K511" s="346" t="s">
        <v>1387</v>
      </c>
      <c r="L511" s="345" t="s">
        <v>1386</v>
      </c>
      <c r="M511" s="346" t="s">
        <v>1388</v>
      </c>
      <c r="N511" s="345" t="s">
        <v>1389</v>
      </c>
      <c r="O511" s="357">
        <v>570</v>
      </c>
      <c r="P511" s="332" t="s">
        <v>1491</v>
      </c>
      <c r="Q511" s="337" t="s">
        <v>794</v>
      </c>
      <c r="R511" s="337" t="s">
        <v>804</v>
      </c>
      <c r="S511" s="339" t="s">
        <v>724</v>
      </c>
      <c r="T511" s="340" t="str">
        <f>VLOOKUP(S511,'[2]Sub-County'!E:F,2,FALSE)</f>
        <v>Tangipahoa</v>
      </c>
      <c r="U511" s="328" t="s">
        <v>1390</v>
      </c>
      <c r="V511" s="337" t="s">
        <v>1400</v>
      </c>
      <c r="W511" s="337" t="s">
        <v>804</v>
      </c>
      <c r="X511" s="337" t="s">
        <v>772</v>
      </c>
      <c r="Y511" s="337" t="s">
        <v>772</v>
      </c>
      <c r="Z511" s="337" t="s">
        <v>1401</v>
      </c>
    </row>
    <row r="512" spans="1:26">
      <c r="A512" s="328">
        <v>358119</v>
      </c>
      <c r="B512" s="328">
        <v>2530</v>
      </c>
      <c r="C512" s="334">
        <v>340420</v>
      </c>
      <c r="D512" s="328" t="s">
        <v>806</v>
      </c>
      <c r="E512" s="335" t="str">
        <f t="shared" si="7"/>
        <v>2530.340420.15</v>
      </c>
      <c r="F512" s="328">
        <v>2530</v>
      </c>
      <c r="G512" s="337"/>
      <c r="H512" s="245" t="s">
        <v>1492</v>
      </c>
      <c r="I512" s="345" t="s">
        <v>808</v>
      </c>
      <c r="J512" s="345" t="s">
        <v>1386</v>
      </c>
      <c r="K512" s="346" t="s">
        <v>1387</v>
      </c>
      <c r="L512" s="345" t="s">
        <v>1386</v>
      </c>
      <c r="M512" s="346" t="s">
        <v>1388</v>
      </c>
      <c r="N512" s="345" t="s">
        <v>1389</v>
      </c>
      <c r="O512" s="357">
        <v>571</v>
      </c>
      <c r="P512" s="332" t="s">
        <v>1492</v>
      </c>
      <c r="Q512" s="337" t="s">
        <v>794</v>
      </c>
      <c r="R512" s="337" t="s">
        <v>804</v>
      </c>
      <c r="S512" s="339" t="s">
        <v>724</v>
      </c>
      <c r="T512" s="340" t="str">
        <f>VLOOKUP(S512,'[2]Sub-County'!E:F,2,FALSE)</f>
        <v>Tangipahoa</v>
      </c>
      <c r="U512" s="328" t="s">
        <v>1390</v>
      </c>
      <c r="V512" s="337" t="s">
        <v>1400</v>
      </c>
      <c r="W512" s="337" t="s">
        <v>804</v>
      </c>
      <c r="X512" s="337" t="s">
        <v>772</v>
      </c>
      <c r="Y512" s="337" t="s">
        <v>772</v>
      </c>
      <c r="Z512" s="337" t="s">
        <v>1401</v>
      </c>
    </row>
    <row r="513" spans="1:26">
      <c r="A513" s="328">
        <v>358120</v>
      </c>
      <c r="B513" s="328">
        <v>2530</v>
      </c>
      <c r="C513" s="334">
        <v>340425</v>
      </c>
      <c r="D513" s="328" t="s">
        <v>806</v>
      </c>
      <c r="E513" s="335" t="str">
        <f t="shared" si="7"/>
        <v>2530.340425.15</v>
      </c>
      <c r="F513" s="328">
        <v>2530</v>
      </c>
      <c r="G513" s="337"/>
      <c r="H513" s="245" t="s">
        <v>1493</v>
      </c>
      <c r="I513" s="345" t="s">
        <v>808</v>
      </c>
      <c r="J513" s="345" t="s">
        <v>1386</v>
      </c>
      <c r="K513" s="346" t="s">
        <v>1387</v>
      </c>
      <c r="L513" s="345" t="s">
        <v>1386</v>
      </c>
      <c r="M513" s="346" t="s">
        <v>1388</v>
      </c>
      <c r="N513" s="345" t="s">
        <v>1389</v>
      </c>
      <c r="O513" s="357">
        <v>572</v>
      </c>
      <c r="P513" s="332" t="s">
        <v>1493</v>
      </c>
      <c r="Q513" s="337" t="s">
        <v>794</v>
      </c>
      <c r="R513" s="337" t="s">
        <v>804</v>
      </c>
      <c r="S513" s="339" t="s">
        <v>719</v>
      </c>
      <c r="T513" s="340" t="str">
        <f>VLOOKUP(S513,'[2]Sub-County'!E:F,2,FALSE)</f>
        <v>Ascension</v>
      </c>
      <c r="U513" s="328" t="s">
        <v>1390</v>
      </c>
      <c r="V513" s="337" t="s">
        <v>1400</v>
      </c>
      <c r="W513" s="337" t="s">
        <v>804</v>
      </c>
      <c r="X513" s="337" t="s">
        <v>772</v>
      </c>
      <c r="Y513" s="337" t="s">
        <v>772</v>
      </c>
      <c r="Z513" s="337" t="s">
        <v>1401</v>
      </c>
    </row>
    <row r="514" spans="1:26">
      <c r="A514" s="328">
        <v>358121</v>
      </c>
      <c r="B514" s="328">
        <v>2530</v>
      </c>
      <c r="C514" s="334">
        <v>340430</v>
      </c>
      <c r="D514" s="328" t="s">
        <v>806</v>
      </c>
      <c r="E514" s="335" t="str">
        <f t="shared" si="7"/>
        <v>2530.340430.15</v>
      </c>
      <c r="F514" s="328">
        <v>2530</v>
      </c>
      <c r="G514" s="337"/>
      <c r="H514" s="245" t="s">
        <v>1494</v>
      </c>
      <c r="I514" s="345" t="s">
        <v>808</v>
      </c>
      <c r="J514" s="345" t="s">
        <v>1386</v>
      </c>
      <c r="K514" s="346" t="s">
        <v>1387</v>
      </c>
      <c r="L514" s="345" t="s">
        <v>1386</v>
      </c>
      <c r="M514" s="346" t="s">
        <v>1388</v>
      </c>
      <c r="N514" s="345" t="s">
        <v>1389</v>
      </c>
      <c r="O514" s="357">
        <v>574</v>
      </c>
      <c r="P514" s="332" t="s">
        <v>1494</v>
      </c>
      <c r="Q514" s="337" t="s">
        <v>794</v>
      </c>
      <c r="R514" s="337" t="s">
        <v>804</v>
      </c>
      <c r="S514" s="339" t="s">
        <v>720</v>
      </c>
      <c r="T514" s="340" t="str">
        <f>VLOOKUP(S514,'[2]Sub-County'!E:F,2,FALSE)</f>
        <v>Assumption</v>
      </c>
      <c r="U514" s="328" t="s">
        <v>1390</v>
      </c>
      <c r="V514" s="337" t="s">
        <v>1400</v>
      </c>
      <c r="W514" s="337" t="s">
        <v>804</v>
      </c>
      <c r="X514" s="337" t="s">
        <v>772</v>
      </c>
      <c r="Y514" s="337" t="s">
        <v>772</v>
      </c>
      <c r="Z514" s="337" t="s">
        <v>1401</v>
      </c>
    </row>
    <row r="515" spans="1:26">
      <c r="A515" s="328">
        <v>358122</v>
      </c>
      <c r="B515" s="328">
        <v>2530</v>
      </c>
      <c r="C515" s="334">
        <v>340435</v>
      </c>
      <c r="D515" s="328" t="s">
        <v>806</v>
      </c>
      <c r="E515" s="335" t="str">
        <f t="shared" si="7"/>
        <v>2530.340435.15</v>
      </c>
      <c r="F515" s="328">
        <v>2530</v>
      </c>
      <c r="G515" s="337"/>
      <c r="H515" s="245" t="s">
        <v>1495</v>
      </c>
      <c r="I515" s="345" t="s">
        <v>808</v>
      </c>
      <c r="J515" s="345" t="s">
        <v>1386</v>
      </c>
      <c r="K515" s="346" t="s">
        <v>1387</v>
      </c>
      <c r="L515" s="345" t="s">
        <v>1386</v>
      </c>
      <c r="M515" s="346" t="s">
        <v>1388</v>
      </c>
      <c r="N515" s="345" t="s">
        <v>1389</v>
      </c>
      <c r="O515" s="357">
        <v>575</v>
      </c>
      <c r="P515" s="332" t="s">
        <v>1495</v>
      </c>
      <c r="Q515" s="337" t="s">
        <v>794</v>
      </c>
      <c r="R515" s="337" t="s">
        <v>804</v>
      </c>
      <c r="S515" s="339" t="s">
        <v>720</v>
      </c>
      <c r="T515" s="340" t="str">
        <f>VLOOKUP(S515,'[2]Sub-County'!E:F,2,FALSE)</f>
        <v>Assumption</v>
      </c>
      <c r="U515" s="328" t="s">
        <v>1390</v>
      </c>
      <c r="V515" s="337" t="s">
        <v>1400</v>
      </c>
      <c r="W515" s="337" t="s">
        <v>804</v>
      </c>
      <c r="X515" s="337" t="s">
        <v>772</v>
      </c>
      <c r="Y515" s="337" t="s">
        <v>772</v>
      </c>
      <c r="Z515" s="337" t="s">
        <v>1401</v>
      </c>
    </row>
    <row r="516" spans="1:26">
      <c r="A516" s="328">
        <v>358123</v>
      </c>
      <c r="B516" s="328">
        <v>2530</v>
      </c>
      <c r="C516" s="334">
        <v>340440</v>
      </c>
      <c r="D516" s="328" t="s">
        <v>806</v>
      </c>
      <c r="E516" s="335" t="str">
        <f t="shared" si="7"/>
        <v>2530.340440.15</v>
      </c>
      <c r="F516" s="328">
        <v>2530</v>
      </c>
      <c r="G516" s="337"/>
      <c r="H516" s="245" t="s">
        <v>1408</v>
      </c>
      <c r="I516" s="345" t="s">
        <v>808</v>
      </c>
      <c r="J516" s="345" t="s">
        <v>1386</v>
      </c>
      <c r="K516" s="346" t="s">
        <v>1387</v>
      </c>
      <c r="L516" s="345" t="s">
        <v>1386</v>
      </c>
      <c r="M516" s="346" t="s">
        <v>1388</v>
      </c>
      <c r="N516" s="345" t="s">
        <v>1389</v>
      </c>
      <c r="O516" s="357">
        <v>576</v>
      </c>
      <c r="P516" s="332" t="s">
        <v>1408</v>
      </c>
      <c r="Q516" s="337" t="s">
        <v>794</v>
      </c>
      <c r="R516" s="337" t="s">
        <v>804</v>
      </c>
      <c r="S516" s="339" t="s">
        <v>719</v>
      </c>
      <c r="T516" s="340" t="str">
        <f>VLOOKUP(S516,'[2]Sub-County'!E:F,2,FALSE)</f>
        <v>Ascension</v>
      </c>
      <c r="U516" s="328" t="s">
        <v>1390</v>
      </c>
      <c r="V516" s="337" t="s">
        <v>1400</v>
      </c>
      <c r="W516" s="337" t="s">
        <v>804</v>
      </c>
      <c r="X516" s="337" t="s">
        <v>772</v>
      </c>
      <c r="Y516" s="337" t="s">
        <v>772</v>
      </c>
      <c r="Z516" s="337" t="s">
        <v>1401</v>
      </c>
    </row>
    <row r="517" spans="1:26">
      <c r="A517" s="328">
        <v>358124</v>
      </c>
      <c r="B517" s="328">
        <v>2530</v>
      </c>
      <c r="C517" s="334">
        <v>340445</v>
      </c>
      <c r="D517" s="328" t="s">
        <v>806</v>
      </c>
      <c r="E517" s="335" t="str">
        <f t="shared" ref="E517:E581" si="8">B517&amp;"."&amp;C517&amp;"."&amp;D517</f>
        <v>2530.340445.15</v>
      </c>
      <c r="F517" s="328">
        <v>2530</v>
      </c>
      <c r="G517" s="337"/>
      <c r="H517" s="245" t="s">
        <v>1496</v>
      </c>
      <c r="I517" s="345" t="s">
        <v>808</v>
      </c>
      <c r="J517" s="345" t="s">
        <v>1386</v>
      </c>
      <c r="K517" s="346" t="s">
        <v>1387</v>
      </c>
      <c r="L517" s="345" t="s">
        <v>1386</v>
      </c>
      <c r="M517" s="346" t="s">
        <v>1388</v>
      </c>
      <c r="N517" s="345" t="s">
        <v>1389</v>
      </c>
      <c r="O517" s="357">
        <v>577</v>
      </c>
      <c r="P517" s="332" t="s">
        <v>1497</v>
      </c>
      <c r="Q517" s="337" t="s">
        <v>794</v>
      </c>
      <c r="R517" s="337" t="s">
        <v>804</v>
      </c>
      <c r="S517" s="339" t="s">
        <v>719</v>
      </c>
      <c r="T517" s="340" t="str">
        <f>VLOOKUP(S517,'[2]Sub-County'!E:F,2,FALSE)</f>
        <v>Ascension</v>
      </c>
      <c r="U517" s="328" t="s">
        <v>1390</v>
      </c>
      <c r="V517" s="337" t="s">
        <v>1400</v>
      </c>
      <c r="W517" s="337" t="s">
        <v>804</v>
      </c>
      <c r="X517" s="337" t="s">
        <v>772</v>
      </c>
      <c r="Y517" s="337" t="s">
        <v>772</v>
      </c>
      <c r="Z517" s="337" t="s">
        <v>1401</v>
      </c>
    </row>
    <row r="518" spans="1:26">
      <c r="A518" s="328">
        <v>358125</v>
      </c>
      <c r="B518" s="328">
        <v>2530</v>
      </c>
      <c r="C518" s="334">
        <v>340450</v>
      </c>
      <c r="D518" s="328" t="s">
        <v>806</v>
      </c>
      <c r="E518" s="335" t="str">
        <f t="shared" si="8"/>
        <v>2530.340450.15</v>
      </c>
      <c r="F518" s="328">
        <v>2530</v>
      </c>
      <c r="G518" s="337"/>
      <c r="H518" s="245" t="s">
        <v>1498</v>
      </c>
      <c r="I518" s="345" t="s">
        <v>808</v>
      </c>
      <c r="J518" s="345" t="s">
        <v>1386</v>
      </c>
      <c r="K518" s="346" t="s">
        <v>1387</v>
      </c>
      <c r="L518" s="345" t="s">
        <v>1386</v>
      </c>
      <c r="M518" s="346" t="s">
        <v>1388</v>
      </c>
      <c r="N518" s="345" t="s">
        <v>1389</v>
      </c>
      <c r="O518" s="357">
        <v>579</v>
      </c>
      <c r="P518" s="332" t="s">
        <v>1498</v>
      </c>
      <c r="Q518" s="337" t="s">
        <v>794</v>
      </c>
      <c r="R518" s="337" t="s">
        <v>804</v>
      </c>
      <c r="S518" s="339" t="s">
        <v>720</v>
      </c>
      <c r="T518" s="340" t="str">
        <f>VLOOKUP(S518,'[2]Sub-County'!E:F,2,FALSE)</f>
        <v>Assumption</v>
      </c>
      <c r="U518" s="328" t="s">
        <v>1390</v>
      </c>
      <c r="V518" s="337" t="s">
        <v>1400</v>
      </c>
      <c r="W518" s="337" t="s">
        <v>804</v>
      </c>
      <c r="X518" s="337" t="s">
        <v>772</v>
      </c>
      <c r="Y518" s="337" t="s">
        <v>772</v>
      </c>
      <c r="Z518" s="337" t="s">
        <v>1401</v>
      </c>
    </row>
    <row r="519" spans="1:26">
      <c r="A519" s="328">
        <v>358126</v>
      </c>
      <c r="B519" s="328">
        <v>2530</v>
      </c>
      <c r="C519" s="334">
        <v>340455</v>
      </c>
      <c r="D519" s="328" t="s">
        <v>806</v>
      </c>
      <c r="E519" s="335" t="str">
        <f t="shared" si="8"/>
        <v>2530.340455.15</v>
      </c>
      <c r="F519" s="328">
        <v>2530</v>
      </c>
      <c r="G519" s="337"/>
      <c r="H519" s="245" t="s">
        <v>1499</v>
      </c>
      <c r="I519" s="345" t="s">
        <v>808</v>
      </c>
      <c r="J519" s="345" t="s">
        <v>1386</v>
      </c>
      <c r="K519" s="346" t="s">
        <v>1387</v>
      </c>
      <c r="L519" s="345" t="s">
        <v>1386</v>
      </c>
      <c r="M519" s="346" t="s">
        <v>1388</v>
      </c>
      <c r="N519" s="345" t="s">
        <v>1389</v>
      </c>
      <c r="O519" s="357">
        <v>578</v>
      </c>
      <c r="P519" s="332" t="s">
        <v>1499</v>
      </c>
      <c r="Q519" s="337" t="s">
        <v>794</v>
      </c>
      <c r="R519" s="337" t="s">
        <v>804</v>
      </c>
      <c r="S519" s="339" t="s">
        <v>720</v>
      </c>
      <c r="T519" s="340" t="str">
        <f>VLOOKUP(S519,'[2]Sub-County'!E:F,2,FALSE)</f>
        <v>Assumption</v>
      </c>
      <c r="U519" s="328" t="s">
        <v>1390</v>
      </c>
      <c r="V519" s="337" t="s">
        <v>1400</v>
      </c>
      <c r="W519" s="337" t="s">
        <v>804</v>
      </c>
      <c r="X519" s="337" t="s">
        <v>772</v>
      </c>
      <c r="Y519" s="337" t="s">
        <v>772</v>
      </c>
      <c r="Z519" s="337" t="s">
        <v>1401</v>
      </c>
    </row>
    <row r="520" spans="1:26">
      <c r="A520" s="328">
        <v>358127</v>
      </c>
      <c r="B520" s="328">
        <v>2530</v>
      </c>
      <c r="C520" s="334">
        <v>340460</v>
      </c>
      <c r="D520" s="328" t="s">
        <v>806</v>
      </c>
      <c r="E520" s="335" t="str">
        <f t="shared" si="8"/>
        <v>2530.340460.15</v>
      </c>
      <c r="F520" s="328">
        <v>2530</v>
      </c>
      <c r="G520" s="337"/>
      <c r="H520" s="245" t="s">
        <v>1500</v>
      </c>
      <c r="I520" s="345" t="s">
        <v>808</v>
      </c>
      <c r="J520" s="345" t="s">
        <v>1386</v>
      </c>
      <c r="K520" s="346" t="s">
        <v>1387</v>
      </c>
      <c r="L520" s="345" t="s">
        <v>1386</v>
      </c>
      <c r="M520" s="346" t="s">
        <v>1388</v>
      </c>
      <c r="N520" s="345" t="s">
        <v>1389</v>
      </c>
      <c r="O520" s="357">
        <v>580</v>
      </c>
      <c r="P520" s="332" t="s">
        <v>1500</v>
      </c>
      <c r="Q520" s="337" t="s">
        <v>794</v>
      </c>
      <c r="R520" s="337" t="s">
        <v>804</v>
      </c>
      <c r="S520" s="339" t="s">
        <v>724</v>
      </c>
      <c r="T520" s="340" t="str">
        <f>VLOOKUP(S520,'[2]Sub-County'!E:F,2,FALSE)</f>
        <v>Tangipahoa</v>
      </c>
      <c r="U520" s="328" t="s">
        <v>1390</v>
      </c>
      <c r="V520" s="337" t="s">
        <v>1400</v>
      </c>
      <c r="W520" s="337" t="s">
        <v>804</v>
      </c>
      <c r="X520" s="337" t="s">
        <v>772</v>
      </c>
      <c r="Y520" s="337" t="s">
        <v>772</v>
      </c>
      <c r="Z520" s="337" t="s">
        <v>1401</v>
      </c>
    </row>
    <row r="521" spans="1:26">
      <c r="A521" s="328">
        <v>358128</v>
      </c>
      <c r="B521" s="328">
        <v>2530</v>
      </c>
      <c r="C521" s="334">
        <v>340465</v>
      </c>
      <c r="D521" s="328" t="s">
        <v>806</v>
      </c>
      <c r="E521" s="335" t="str">
        <f t="shared" si="8"/>
        <v>2530.340465.15</v>
      </c>
      <c r="F521" s="328">
        <v>2530</v>
      </c>
      <c r="G521" s="337"/>
      <c r="H521" s="245" t="s">
        <v>1501</v>
      </c>
      <c r="I521" s="345" t="s">
        <v>808</v>
      </c>
      <c r="J521" s="345" t="s">
        <v>1386</v>
      </c>
      <c r="K521" s="346" t="s">
        <v>1387</v>
      </c>
      <c r="L521" s="345" t="s">
        <v>1386</v>
      </c>
      <c r="M521" s="346" t="s">
        <v>1388</v>
      </c>
      <c r="N521" s="345" t="s">
        <v>1389</v>
      </c>
      <c r="O521" s="357">
        <v>581</v>
      </c>
      <c r="P521" s="332" t="s">
        <v>1501</v>
      </c>
      <c r="Q521" s="337" t="s">
        <v>794</v>
      </c>
      <c r="R521" s="337" t="s">
        <v>804</v>
      </c>
      <c r="S521" s="339" t="s">
        <v>720</v>
      </c>
      <c r="T521" s="340" t="str">
        <f>VLOOKUP(S521,'[2]Sub-County'!E:F,2,FALSE)</f>
        <v>Assumption</v>
      </c>
      <c r="U521" s="328" t="s">
        <v>1390</v>
      </c>
      <c r="V521" s="337" t="s">
        <v>1400</v>
      </c>
      <c r="W521" s="337" t="s">
        <v>804</v>
      </c>
      <c r="X521" s="337" t="s">
        <v>772</v>
      </c>
      <c r="Y521" s="337" t="s">
        <v>772</v>
      </c>
      <c r="Z521" s="337" t="s">
        <v>1401</v>
      </c>
    </row>
    <row r="522" spans="1:26">
      <c r="A522" s="328">
        <v>358129</v>
      </c>
      <c r="B522" s="328">
        <v>2530</v>
      </c>
      <c r="C522" s="334">
        <v>340470</v>
      </c>
      <c r="D522" s="328" t="s">
        <v>806</v>
      </c>
      <c r="E522" s="335" t="str">
        <f t="shared" si="8"/>
        <v>2530.340470.15</v>
      </c>
      <c r="F522" s="328">
        <v>2530</v>
      </c>
      <c r="G522" s="337"/>
      <c r="H522" s="245" t="s">
        <v>1502</v>
      </c>
      <c r="I522" s="345" t="s">
        <v>808</v>
      </c>
      <c r="J522" s="345" t="s">
        <v>1386</v>
      </c>
      <c r="K522" s="346" t="s">
        <v>1387</v>
      </c>
      <c r="L522" s="345" t="s">
        <v>1386</v>
      </c>
      <c r="M522" s="346" t="s">
        <v>1388</v>
      </c>
      <c r="N522" s="345" t="s">
        <v>1389</v>
      </c>
      <c r="O522" s="357">
        <v>582</v>
      </c>
      <c r="P522" s="332" t="s">
        <v>1502</v>
      </c>
      <c r="Q522" s="337" t="s">
        <v>794</v>
      </c>
      <c r="R522" s="337" t="s">
        <v>804</v>
      </c>
      <c r="S522" s="339" t="s">
        <v>719</v>
      </c>
      <c r="T522" s="340" t="str">
        <f>VLOOKUP(S522,'[2]Sub-County'!E:F,2,FALSE)</f>
        <v>Ascension</v>
      </c>
      <c r="U522" s="328" t="s">
        <v>1390</v>
      </c>
      <c r="V522" s="337" t="s">
        <v>1400</v>
      </c>
      <c r="W522" s="337" t="s">
        <v>804</v>
      </c>
      <c r="X522" s="337" t="s">
        <v>772</v>
      </c>
      <c r="Y522" s="337" t="s">
        <v>772</v>
      </c>
      <c r="Z522" s="337" t="s">
        <v>1401</v>
      </c>
    </row>
    <row r="523" spans="1:26">
      <c r="A523" s="328">
        <v>358130</v>
      </c>
      <c r="B523" s="328">
        <v>2530</v>
      </c>
      <c r="C523" s="334">
        <v>340475</v>
      </c>
      <c r="D523" s="328" t="s">
        <v>806</v>
      </c>
      <c r="E523" s="335" t="str">
        <f t="shared" si="8"/>
        <v>2530.340475.15</v>
      </c>
      <c r="F523" s="328">
        <v>2530</v>
      </c>
      <c r="G523" s="337"/>
      <c r="H523" s="245" t="s">
        <v>1503</v>
      </c>
      <c r="I523" s="345" t="s">
        <v>808</v>
      </c>
      <c r="J523" s="345" t="s">
        <v>1386</v>
      </c>
      <c r="K523" s="346" t="s">
        <v>1387</v>
      </c>
      <c r="L523" s="345" t="s">
        <v>1386</v>
      </c>
      <c r="M523" s="346" t="s">
        <v>1388</v>
      </c>
      <c r="N523" s="345" t="s">
        <v>1389</v>
      </c>
      <c r="O523" s="357">
        <v>583</v>
      </c>
      <c r="P523" s="332" t="s">
        <v>1503</v>
      </c>
      <c r="Q523" s="337" t="s">
        <v>794</v>
      </c>
      <c r="R523" s="337" t="s">
        <v>804</v>
      </c>
      <c r="S523" s="339" t="s">
        <v>726</v>
      </c>
      <c r="T523" s="340" t="str">
        <f>VLOOKUP(S523,'[2]Sub-County'!E:F,2,FALSE)</f>
        <v>West Feliciana</v>
      </c>
      <c r="U523" s="328" t="s">
        <v>1390</v>
      </c>
      <c r="V523" s="337" t="s">
        <v>1400</v>
      </c>
      <c r="W523" s="337" t="s">
        <v>804</v>
      </c>
      <c r="X523" s="337" t="s">
        <v>772</v>
      </c>
      <c r="Y523" s="337" t="s">
        <v>772</v>
      </c>
      <c r="Z523" s="337" t="s">
        <v>1401</v>
      </c>
    </row>
    <row r="524" spans="1:26">
      <c r="A524" s="328">
        <v>358131</v>
      </c>
      <c r="B524" s="328">
        <v>2530</v>
      </c>
      <c r="C524" s="334">
        <v>340480</v>
      </c>
      <c r="D524" s="328" t="s">
        <v>806</v>
      </c>
      <c r="E524" s="335" t="str">
        <f t="shared" si="8"/>
        <v>2530.340480.15</v>
      </c>
      <c r="F524" s="328">
        <v>2530</v>
      </c>
      <c r="G524" s="337"/>
      <c r="H524" s="245" t="s">
        <v>1504</v>
      </c>
      <c r="I524" s="345" t="s">
        <v>808</v>
      </c>
      <c r="J524" s="345" t="s">
        <v>1386</v>
      </c>
      <c r="K524" s="346" t="s">
        <v>1387</v>
      </c>
      <c r="L524" s="345" t="s">
        <v>1386</v>
      </c>
      <c r="M524" s="346" t="s">
        <v>1388</v>
      </c>
      <c r="N524" s="345" t="s">
        <v>1389</v>
      </c>
      <c r="O524" s="357">
        <v>584</v>
      </c>
      <c r="P524" s="332" t="s">
        <v>1504</v>
      </c>
      <c r="Q524" s="337" t="s">
        <v>794</v>
      </c>
      <c r="R524" s="337" t="s">
        <v>804</v>
      </c>
      <c r="S524" s="339" t="s">
        <v>724</v>
      </c>
      <c r="T524" s="340" t="str">
        <f>VLOOKUP(S524,'[2]Sub-County'!E:F,2,FALSE)</f>
        <v>Tangipahoa</v>
      </c>
      <c r="U524" s="328" t="s">
        <v>1390</v>
      </c>
      <c r="V524" s="337" t="s">
        <v>1400</v>
      </c>
      <c r="W524" s="337" t="s">
        <v>804</v>
      </c>
      <c r="X524" s="337" t="s">
        <v>772</v>
      </c>
      <c r="Y524" s="337" t="s">
        <v>772</v>
      </c>
      <c r="Z524" s="337" t="s">
        <v>1401</v>
      </c>
    </row>
    <row r="525" spans="1:26">
      <c r="A525" s="328">
        <v>358132</v>
      </c>
      <c r="B525" s="328">
        <v>2530</v>
      </c>
      <c r="C525" s="334">
        <v>340485</v>
      </c>
      <c r="D525" s="328" t="s">
        <v>806</v>
      </c>
      <c r="E525" s="335" t="str">
        <f t="shared" si="8"/>
        <v>2530.340485.15</v>
      </c>
      <c r="F525" s="328">
        <v>2530</v>
      </c>
      <c r="G525" s="337"/>
      <c r="H525" s="245" t="s">
        <v>1505</v>
      </c>
      <c r="I525" s="345" t="s">
        <v>808</v>
      </c>
      <c r="J525" s="345" t="s">
        <v>1386</v>
      </c>
      <c r="K525" s="346" t="s">
        <v>1387</v>
      </c>
      <c r="L525" s="345" t="s">
        <v>1386</v>
      </c>
      <c r="M525" s="346" t="s">
        <v>1388</v>
      </c>
      <c r="N525" s="345" t="s">
        <v>1389</v>
      </c>
      <c r="O525" s="357">
        <v>586</v>
      </c>
      <c r="P525" s="332" t="s">
        <v>1505</v>
      </c>
      <c r="Q525" s="337" t="s">
        <v>794</v>
      </c>
      <c r="R525" s="337" t="s">
        <v>804</v>
      </c>
      <c r="S525" s="339" t="s">
        <v>724</v>
      </c>
      <c r="T525" s="340" t="str">
        <f>VLOOKUP(S525,'[2]Sub-County'!E:F,2,FALSE)</f>
        <v>Tangipahoa</v>
      </c>
      <c r="U525" s="328" t="s">
        <v>1390</v>
      </c>
      <c r="V525" s="337" t="s">
        <v>1400</v>
      </c>
      <c r="W525" s="337" t="s">
        <v>804</v>
      </c>
      <c r="X525" s="337" t="s">
        <v>772</v>
      </c>
      <c r="Y525" s="337" t="s">
        <v>772</v>
      </c>
      <c r="Z525" s="337" t="s">
        <v>1401</v>
      </c>
    </row>
    <row r="526" spans="1:26">
      <c r="A526" s="328">
        <v>358133</v>
      </c>
      <c r="B526" s="328">
        <v>2530</v>
      </c>
      <c r="C526" s="334">
        <v>340490</v>
      </c>
      <c r="D526" s="328" t="s">
        <v>806</v>
      </c>
      <c r="E526" s="335" t="str">
        <f t="shared" si="8"/>
        <v>2530.340490.15</v>
      </c>
      <c r="F526" s="328">
        <v>2530</v>
      </c>
      <c r="G526" s="337"/>
      <c r="H526" s="245" t="s">
        <v>1506</v>
      </c>
      <c r="I526" s="345" t="s">
        <v>808</v>
      </c>
      <c r="J526" s="345" t="s">
        <v>1386</v>
      </c>
      <c r="K526" s="346" t="s">
        <v>1387</v>
      </c>
      <c r="L526" s="345" t="s">
        <v>1386</v>
      </c>
      <c r="M526" s="346" t="s">
        <v>1388</v>
      </c>
      <c r="N526" s="345" t="s">
        <v>1389</v>
      </c>
      <c r="O526" s="357">
        <v>587</v>
      </c>
      <c r="P526" s="332" t="s">
        <v>1506</v>
      </c>
      <c r="Q526" s="337" t="s">
        <v>794</v>
      </c>
      <c r="R526" s="337" t="s">
        <v>804</v>
      </c>
      <c r="S526" s="339" t="s">
        <v>719</v>
      </c>
      <c r="T526" s="340" t="str">
        <f>VLOOKUP(S526,'[2]Sub-County'!E:F,2,FALSE)</f>
        <v>Ascension</v>
      </c>
      <c r="U526" s="328" t="s">
        <v>1390</v>
      </c>
      <c r="V526" s="337" t="s">
        <v>1400</v>
      </c>
      <c r="W526" s="337" t="s">
        <v>804</v>
      </c>
      <c r="X526" s="337" t="s">
        <v>772</v>
      </c>
      <c r="Y526" s="337" t="s">
        <v>772</v>
      </c>
      <c r="Z526" s="337" t="s">
        <v>1401</v>
      </c>
    </row>
    <row r="527" spans="1:26">
      <c r="A527" s="328">
        <v>358134</v>
      </c>
      <c r="B527" s="328">
        <v>2530</v>
      </c>
      <c r="C527" s="334">
        <v>340495</v>
      </c>
      <c r="D527" s="328" t="s">
        <v>806</v>
      </c>
      <c r="E527" s="335" t="str">
        <f t="shared" si="8"/>
        <v>2530.340495.15</v>
      </c>
      <c r="F527" s="328">
        <v>2530</v>
      </c>
      <c r="G527" s="337"/>
      <c r="H527" s="245" t="s">
        <v>1507</v>
      </c>
      <c r="I527" s="345" t="s">
        <v>808</v>
      </c>
      <c r="J527" s="345" t="s">
        <v>1386</v>
      </c>
      <c r="K527" s="346" t="s">
        <v>1387</v>
      </c>
      <c r="L527" s="345" t="s">
        <v>1386</v>
      </c>
      <c r="M527" s="346" t="s">
        <v>1388</v>
      </c>
      <c r="N527" s="345" t="s">
        <v>1389</v>
      </c>
      <c r="O527" s="357">
        <v>588</v>
      </c>
      <c r="P527" s="332" t="s">
        <v>1507</v>
      </c>
      <c r="Q527" s="337" t="s">
        <v>794</v>
      </c>
      <c r="R527" s="337" t="s">
        <v>804</v>
      </c>
      <c r="S527" s="339" t="s">
        <v>719</v>
      </c>
      <c r="T527" s="340" t="str">
        <f>VLOOKUP(S527,'[2]Sub-County'!E:F,2,FALSE)</f>
        <v>Ascension</v>
      </c>
      <c r="U527" s="328" t="s">
        <v>1390</v>
      </c>
      <c r="V527" s="337" t="s">
        <v>1400</v>
      </c>
      <c r="W527" s="337" t="s">
        <v>804</v>
      </c>
      <c r="X527" s="337" t="s">
        <v>772</v>
      </c>
      <c r="Y527" s="337" t="s">
        <v>772</v>
      </c>
      <c r="Z527" s="337" t="s">
        <v>1401</v>
      </c>
    </row>
    <row r="528" spans="1:26">
      <c r="A528" s="328">
        <v>358135</v>
      </c>
      <c r="B528" s="328">
        <v>2530</v>
      </c>
      <c r="C528" s="334">
        <v>340500</v>
      </c>
      <c r="D528" s="328" t="s">
        <v>806</v>
      </c>
      <c r="E528" s="335" t="str">
        <f t="shared" si="8"/>
        <v>2530.340500.15</v>
      </c>
      <c r="F528" s="328">
        <v>2530</v>
      </c>
      <c r="G528" s="337"/>
      <c r="H528" s="245" t="s">
        <v>1508</v>
      </c>
      <c r="I528" s="345" t="s">
        <v>808</v>
      </c>
      <c r="J528" s="345" t="s">
        <v>1386</v>
      </c>
      <c r="K528" s="346" t="s">
        <v>1387</v>
      </c>
      <c r="L528" s="345" t="s">
        <v>1386</v>
      </c>
      <c r="M528" s="346" t="s">
        <v>1388</v>
      </c>
      <c r="N528" s="345" t="s">
        <v>1389</v>
      </c>
      <c r="O528" s="357">
        <v>589</v>
      </c>
      <c r="P528" s="332" t="s">
        <v>1508</v>
      </c>
      <c r="Q528" s="337" t="s">
        <v>794</v>
      </c>
      <c r="R528" s="337" t="s">
        <v>804</v>
      </c>
      <c r="S528" s="339" t="s">
        <v>725</v>
      </c>
      <c r="T528" s="340" t="str">
        <f>VLOOKUP(S528,'[2]Sub-County'!E:F,2,FALSE)</f>
        <v>West Baton Rouge</v>
      </c>
      <c r="U528" s="328" t="s">
        <v>1390</v>
      </c>
      <c r="V528" s="337" t="s">
        <v>1400</v>
      </c>
      <c r="W528" s="337" t="s">
        <v>804</v>
      </c>
      <c r="X528" s="337" t="s">
        <v>772</v>
      </c>
      <c r="Y528" s="337" t="s">
        <v>772</v>
      </c>
      <c r="Z528" s="337" t="s">
        <v>1401</v>
      </c>
    </row>
    <row r="529" spans="1:26">
      <c r="A529" s="328">
        <v>358136</v>
      </c>
      <c r="B529" s="328">
        <v>2530</v>
      </c>
      <c r="C529" s="334">
        <v>340505</v>
      </c>
      <c r="D529" s="328" t="s">
        <v>806</v>
      </c>
      <c r="E529" s="335" t="str">
        <f t="shared" si="8"/>
        <v>2530.340505.15</v>
      </c>
      <c r="F529" s="328">
        <v>2530</v>
      </c>
      <c r="G529" s="337"/>
      <c r="H529" s="245" t="s">
        <v>1509</v>
      </c>
      <c r="I529" s="345" t="s">
        <v>808</v>
      </c>
      <c r="J529" s="345" t="s">
        <v>1386</v>
      </c>
      <c r="K529" s="346" t="s">
        <v>1387</v>
      </c>
      <c r="L529" s="345" t="s">
        <v>1386</v>
      </c>
      <c r="M529" s="346" t="s">
        <v>1388</v>
      </c>
      <c r="N529" s="345" t="s">
        <v>1389</v>
      </c>
      <c r="O529" s="357">
        <v>590</v>
      </c>
      <c r="P529" s="332" t="s">
        <v>1509</v>
      </c>
      <c r="Q529" s="337" t="s">
        <v>794</v>
      </c>
      <c r="R529" s="337" t="s">
        <v>804</v>
      </c>
      <c r="S529" s="339" t="s">
        <v>724</v>
      </c>
      <c r="T529" s="340" t="str">
        <f>VLOOKUP(S529,'[2]Sub-County'!E:F,2,FALSE)</f>
        <v>Tangipahoa</v>
      </c>
      <c r="U529" s="328" t="s">
        <v>1390</v>
      </c>
      <c r="V529" s="337" t="s">
        <v>1400</v>
      </c>
      <c r="W529" s="337" t="s">
        <v>804</v>
      </c>
      <c r="X529" s="337" t="s">
        <v>772</v>
      </c>
      <c r="Y529" s="337" t="s">
        <v>772</v>
      </c>
      <c r="Z529" s="337" t="s">
        <v>1401</v>
      </c>
    </row>
    <row r="530" spans="1:26">
      <c r="A530" s="328">
        <v>358137</v>
      </c>
      <c r="B530" s="328">
        <v>2530</v>
      </c>
      <c r="C530" s="334">
        <v>340510</v>
      </c>
      <c r="D530" s="328" t="s">
        <v>806</v>
      </c>
      <c r="E530" s="335" t="str">
        <f t="shared" si="8"/>
        <v>2530.340510.15</v>
      </c>
      <c r="F530" s="328">
        <v>2530</v>
      </c>
      <c r="G530" s="337"/>
      <c r="H530" s="245" t="s">
        <v>1510</v>
      </c>
      <c r="I530" s="345" t="s">
        <v>808</v>
      </c>
      <c r="J530" s="345" t="s">
        <v>1386</v>
      </c>
      <c r="K530" s="346" t="s">
        <v>1387</v>
      </c>
      <c r="L530" s="345" t="s">
        <v>1386</v>
      </c>
      <c r="M530" s="346" t="s">
        <v>1388</v>
      </c>
      <c r="N530" s="345" t="s">
        <v>1389</v>
      </c>
      <c r="O530" s="357">
        <v>591</v>
      </c>
      <c r="P530" s="332" t="s">
        <v>1510</v>
      </c>
      <c r="Q530" s="337" t="s">
        <v>794</v>
      </c>
      <c r="R530" s="337" t="s">
        <v>804</v>
      </c>
      <c r="S530" s="339" t="s">
        <v>720</v>
      </c>
      <c r="T530" s="340" t="str">
        <f>VLOOKUP(S530,'[2]Sub-County'!E:F,2,FALSE)</f>
        <v>Assumption</v>
      </c>
      <c r="U530" s="328" t="s">
        <v>1390</v>
      </c>
      <c r="V530" s="337" t="s">
        <v>1400</v>
      </c>
      <c r="W530" s="337" t="s">
        <v>804</v>
      </c>
      <c r="X530" s="337" t="s">
        <v>772</v>
      </c>
      <c r="Y530" s="337" t="s">
        <v>772</v>
      </c>
      <c r="Z530" s="337" t="s">
        <v>1401</v>
      </c>
    </row>
    <row r="531" spans="1:26">
      <c r="A531" s="328">
        <v>358138</v>
      </c>
      <c r="B531" s="328">
        <v>2530</v>
      </c>
      <c r="C531" s="334">
        <v>340515</v>
      </c>
      <c r="D531" s="328" t="s">
        <v>806</v>
      </c>
      <c r="E531" s="335" t="str">
        <f t="shared" si="8"/>
        <v>2530.340515.15</v>
      </c>
      <c r="F531" s="328">
        <v>2530</v>
      </c>
      <c r="G531" s="337"/>
      <c r="H531" s="245" t="s">
        <v>1511</v>
      </c>
      <c r="I531" s="345" t="s">
        <v>808</v>
      </c>
      <c r="J531" s="345" t="s">
        <v>1386</v>
      </c>
      <c r="K531" s="346" t="s">
        <v>1387</v>
      </c>
      <c r="L531" s="345" t="s">
        <v>1386</v>
      </c>
      <c r="M531" s="346" t="s">
        <v>1388</v>
      </c>
      <c r="N531" s="345" t="s">
        <v>1389</v>
      </c>
      <c r="O531" s="357">
        <v>592</v>
      </c>
      <c r="P531" s="332" t="s">
        <v>1511</v>
      </c>
      <c r="Q531" s="337" t="s">
        <v>794</v>
      </c>
      <c r="R531" s="337" t="s">
        <v>804</v>
      </c>
      <c r="S531" s="339" t="s">
        <v>719</v>
      </c>
      <c r="T531" s="340" t="str">
        <f>VLOOKUP(S531,'[2]Sub-County'!E:F,2,FALSE)</f>
        <v>Ascension</v>
      </c>
      <c r="U531" s="328" t="s">
        <v>1390</v>
      </c>
      <c r="V531" s="337" t="s">
        <v>1400</v>
      </c>
      <c r="W531" s="337" t="s">
        <v>804</v>
      </c>
      <c r="X531" s="337" t="s">
        <v>772</v>
      </c>
      <c r="Y531" s="337" t="s">
        <v>772</v>
      </c>
      <c r="Z531" s="337" t="s">
        <v>1401</v>
      </c>
    </row>
    <row r="532" spans="1:26">
      <c r="A532" s="328">
        <v>358139</v>
      </c>
      <c r="B532" s="328">
        <v>2530</v>
      </c>
      <c r="C532" s="334">
        <v>340520</v>
      </c>
      <c r="D532" s="328" t="s">
        <v>806</v>
      </c>
      <c r="E532" s="335" t="str">
        <f t="shared" si="8"/>
        <v>2530.340520.15</v>
      </c>
      <c r="F532" s="328">
        <v>2530</v>
      </c>
      <c r="G532" s="337"/>
      <c r="H532" s="245" t="s">
        <v>1512</v>
      </c>
      <c r="I532" s="345" t="s">
        <v>808</v>
      </c>
      <c r="J532" s="345" t="s">
        <v>1386</v>
      </c>
      <c r="K532" s="346" t="s">
        <v>1387</v>
      </c>
      <c r="L532" s="345" t="s">
        <v>1386</v>
      </c>
      <c r="M532" s="346" t="s">
        <v>1388</v>
      </c>
      <c r="N532" s="345" t="s">
        <v>1389</v>
      </c>
      <c r="O532" s="357">
        <v>593</v>
      </c>
      <c r="P532" s="332" t="s">
        <v>1512</v>
      </c>
      <c r="Q532" s="337" t="s">
        <v>794</v>
      </c>
      <c r="R532" s="337" t="s">
        <v>804</v>
      </c>
      <c r="S532" s="339" t="s">
        <v>719</v>
      </c>
      <c r="T532" s="340" t="str">
        <f>VLOOKUP(S532,'[2]Sub-County'!E:F,2,FALSE)</f>
        <v>Ascension</v>
      </c>
      <c r="U532" s="328" t="s">
        <v>1390</v>
      </c>
      <c r="V532" s="337" t="s">
        <v>1400</v>
      </c>
      <c r="W532" s="337" t="s">
        <v>804</v>
      </c>
      <c r="X532" s="337" t="s">
        <v>772</v>
      </c>
      <c r="Y532" s="337" t="s">
        <v>772</v>
      </c>
      <c r="Z532" s="337" t="s">
        <v>1401</v>
      </c>
    </row>
    <row r="533" spans="1:26">
      <c r="A533" s="328">
        <v>358140</v>
      </c>
      <c r="B533" s="328">
        <v>2530</v>
      </c>
      <c r="C533" s="334">
        <v>340525</v>
      </c>
      <c r="D533" s="328" t="s">
        <v>806</v>
      </c>
      <c r="E533" s="335" t="str">
        <f t="shared" si="8"/>
        <v>2530.340525.15</v>
      </c>
      <c r="F533" s="328">
        <v>2530</v>
      </c>
      <c r="G533" s="337"/>
      <c r="H533" s="245" t="s">
        <v>1513</v>
      </c>
      <c r="I533" s="345" t="s">
        <v>808</v>
      </c>
      <c r="J533" s="345" t="s">
        <v>1386</v>
      </c>
      <c r="K533" s="346" t="s">
        <v>1387</v>
      </c>
      <c r="L533" s="345" t="s">
        <v>1386</v>
      </c>
      <c r="M533" s="346" t="s">
        <v>1388</v>
      </c>
      <c r="N533" s="345" t="s">
        <v>1389</v>
      </c>
      <c r="O533" s="357">
        <v>594</v>
      </c>
      <c r="P533" s="332" t="s">
        <v>1513</v>
      </c>
      <c r="Q533" s="337" t="s">
        <v>794</v>
      </c>
      <c r="R533" s="337" t="s">
        <v>804</v>
      </c>
      <c r="S533" s="339" t="s">
        <v>719</v>
      </c>
      <c r="T533" s="340" t="str">
        <f>VLOOKUP(S533,'[2]Sub-County'!E:F,2,FALSE)</f>
        <v>Ascension</v>
      </c>
      <c r="U533" s="328" t="s">
        <v>1390</v>
      </c>
      <c r="V533" s="337" t="s">
        <v>1400</v>
      </c>
      <c r="W533" s="337" t="s">
        <v>804</v>
      </c>
      <c r="X533" s="337" t="s">
        <v>772</v>
      </c>
      <c r="Y533" s="337" t="s">
        <v>772</v>
      </c>
      <c r="Z533" s="337" t="s">
        <v>1401</v>
      </c>
    </row>
    <row r="534" spans="1:26">
      <c r="A534" s="328">
        <v>358141</v>
      </c>
      <c r="B534" s="328">
        <v>2530</v>
      </c>
      <c r="C534" s="334">
        <v>340530</v>
      </c>
      <c r="D534" s="328" t="s">
        <v>806</v>
      </c>
      <c r="E534" s="335" t="str">
        <f t="shared" si="8"/>
        <v>2530.340530.15</v>
      </c>
      <c r="F534" s="328">
        <v>2530</v>
      </c>
      <c r="G534" s="337"/>
      <c r="H534" s="245" t="s">
        <v>1514</v>
      </c>
      <c r="I534" s="345" t="s">
        <v>808</v>
      </c>
      <c r="J534" s="345" t="s">
        <v>1386</v>
      </c>
      <c r="K534" s="346" t="s">
        <v>1387</v>
      </c>
      <c r="L534" s="345" t="s">
        <v>1386</v>
      </c>
      <c r="M534" s="346" t="s">
        <v>1388</v>
      </c>
      <c r="N534" s="345" t="s">
        <v>1389</v>
      </c>
      <c r="O534" s="357">
        <v>595</v>
      </c>
      <c r="P534" s="332" t="s">
        <v>1514</v>
      </c>
      <c r="Q534" s="337" t="s">
        <v>794</v>
      </c>
      <c r="R534" s="337" t="s">
        <v>804</v>
      </c>
      <c r="S534" s="339" t="s">
        <v>724</v>
      </c>
      <c r="T534" s="340" t="str">
        <f>VLOOKUP(S534,'[2]Sub-County'!E:F,2,FALSE)</f>
        <v>Tangipahoa</v>
      </c>
      <c r="U534" s="328" t="s">
        <v>1390</v>
      </c>
      <c r="V534" s="337" t="s">
        <v>1400</v>
      </c>
      <c r="W534" s="337" t="s">
        <v>804</v>
      </c>
      <c r="X534" s="337" t="s">
        <v>772</v>
      </c>
      <c r="Y534" s="337" t="s">
        <v>772</v>
      </c>
      <c r="Z534" s="337" t="s">
        <v>1401</v>
      </c>
    </row>
    <row r="535" spans="1:26">
      <c r="A535" s="328">
        <v>358142</v>
      </c>
      <c r="B535" s="328">
        <v>2530</v>
      </c>
      <c r="C535" s="334">
        <v>340535</v>
      </c>
      <c r="D535" s="328" t="s">
        <v>806</v>
      </c>
      <c r="E535" s="335" t="str">
        <f t="shared" si="8"/>
        <v>2530.340535.15</v>
      </c>
      <c r="F535" s="328">
        <v>2530</v>
      </c>
      <c r="G535" s="337"/>
      <c r="H535" s="245" t="s">
        <v>1515</v>
      </c>
      <c r="I535" s="345" t="s">
        <v>808</v>
      </c>
      <c r="J535" s="345" t="s">
        <v>1386</v>
      </c>
      <c r="K535" s="346" t="s">
        <v>1387</v>
      </c>
      <c r="L535" s="345" t="s">
        <v>1386</v>
      </c>
      <c r="M535" s="346" t="s">
        <v>1388</v>
      </c>
      <c r="N535" s="345" t="s">
        <v>1389</v>
      </c>
      <c r="O535" s="357">
        <v>596</v>
      </c>
      <c r="P535" s="332" t="s">
        <v>1515</v>
      </c>
      <c r="Q535" s="337" t="s">
        <v>794</v>
      </c>
      <c r="R535" s="337" t="s">
        <v>804</v>
      </c>
      <c r="S535" s="339" t="s">
        <v>1393</v>
      </c>
      <c r="T535" s="340" t="str">
        <f>VLOOKUP(S535,'[2]Sub-County'!E:F,2,FALSE)</f>
        <v>St Tammany Parish</v>
      </c>
      <c r="U535" s="328" t="s">
        <v>1390</v>
      </c>
      <c r="V535" s="337" t="s">
        <v>1400</v>
      </c>
      <c r="W535" s="337" t="s">
        <v>804</v>
      </c>
      <c r="X535" s="337" t="s">
        <v>772</v>
      </c>
      <c r="Y535" s="337" t="s">
        <v>772</v>
      </c>
      <c r="Z535" s="337" t="s">
        <v>1401</v>
      </c>
    </row>
    <row r="536" spans="1:26">
      <c r="A536" s="328">
        <v>358143</v>
      </c>
      <c r="B536" s="328">
        <v>2530</v>
      </c>
      <c r="C536" s="334">
        <v>340540</v>
      </c>
      <c r="D536" s="328" t="s">
        <v>806</v>
      </c>
      <c r="E536" s="335" t="str">
        <f t="shared" si="8"/>
        <v>2530.340540.15</v>
      </c>
      <c r="F536" s="328">
        <v>2530</v>
      </c>
      <c r="G536" s="337"/>
      <c r="H536" s="245" t="s">
        <v>1516</v>
      </c>
      <c r="I536" s="345" t="s">
        <v>808</v>
      </c>
      <c r="J536" s="345" t="s">
        <v>1386</v>
      </c>
      <c r="K536" s="346" t="s">
        <v>1387</v>
      </c>
      <c r="L536" s="345" t="s">
        <v>1386</v>
      </c>
      <c r="M536" s="346" t="s">
        <v>1388</v>
      </c>
      <c r="N536" s="345" t="s">
        <v>1389</v>
      </c>
      <c r="O536" s="357">
        <v>597</v>
      </c>
      <c r="P536" s="332" t="s">
        <v>1516</v>
      </c>
      <c r="Q536" s="337" t="s">
        <v>794</v>
      </c>
      <c r="R536" s="337" t="s">
        <v>804</v>
      </c>
      <c r="S536" s="339" t="s">
        <v>722</v>
      </c>
      <c r="T536" s="340" t="str">
        <f>VLOOKUP(S536,'[2]Sub-County'!E:F,2,FALSE)</f>
        <v>Livingston</v>
      </c>
      <c r="U536" s="328" t="s">
        <v>1390</v>
      </c>
      <c r="V536" s="337" t="s">
        <v>1400</v>
      </c>
      <c r="W536" s="337" t="s">
        <v>804</v>
      </c>
      <c r="X536" s="337" t="s">
        <v>772</v>
      </c>
      <c r="Y536" s="337" t="s">
        <v>772</v>
      </c>
      <c r="Z536" s="337" t="s">
        <v>1401</v>
      </c>
    </row>
    <row r="537" spans="1:26">
      <c r="A537" s="328">
        <v>358144</v>
      </c>
      <c r="B537" s="328">
        <v>2530</v>
      </c>
      <c r="C537" s="334">
        <v>340545</v>
      </c>
      <c r="D537" s="328" t="s">
        <v>806</v>
      </c>
      <c r="E537" s="335" t="str">
        <f t="shared" si="8"/>
        <v>2530.340545.15</v>
      </c>
      <c r="F537" s="328">
        <v>2530</v>
      </c>
      <c r="G537" s="337"/>
      <c r="H537" s="245" t="s">
        <v>1517</v>
      </c>
      <c r="I537" s="345" t="s">
        <v>808</v>
      </c>
      <c r="J537" s="345" t="s">
        <v>1386</v>
      </c>
      <c r="K537" s="346" t="s">
        <v>1387</v>
      </c>
      <c r="L537" s="345" t="s">
        <v>1386</v>
      </c>
      <c r="M537" s="346" t="s">
        <v>1388</v>
      </c>
      <c r="N537" s="345" t="s">
        <v>1389</v>
      </c>
      <c r="O537" s="357">
        <v>598</v>
      </c>
      <c r="P537" s="332" t="s">
        <v>1517</v>
      </c>
      <c r="Q537" s="337" t="s">
        <v>794</v>
      </c>
      <c r="R537" s="337" t="s">
        <v>804</v>
      </c>
      <c r="S537" s="339" t="s">
        <v>720</v>
      </c>
      <c r="T537" s="340" t="str">
        <f>VLOOKUP(S537,'[2]Sub-County'!E:F,2,FALSE)</f>
        <v>Assumption</v>
      </c>
      <c r="U537" s="328" t="s">
        <v>1390</v>
      </c>
      <c r="V537" s="337" t="s">
        <v>1400</v>
      </c>
      <c r="W537" s="337" t="s">
        <v>804</v>
      </c>
      <c r="X537" s="337" t="s">
        <v>772</v>
      </c>
      <c r="Y537" s="337" t="s">
        <v>772</v>
      </c>
      <c r="Z537" s="337" t="s">
        <v>1401</v>
      </c>
    </row>
    <row r="538" spans="1:26">
      <c r="A538" s="328">
        <v>358145</v>
      </c>
      <c r="B538" s="328">
        <v>2530</v>
      </c>
      <c r="C538" s="334">
        <v>340550</v>
      </c>
      <c r="D538" s="328" t="s">
        <v>806</v>
      </c>
      <c r="E538" s="335" t="str">
        <f t="shared" si="8"/>
        <v>2530.340550.15</v>
      </c>
      <c r="F538" s="328">
        <v>2530</v>
      </c>
      <c r="G538" s="337"/>
      <c r="H538" s="245" t="s">
        <v>1518</v>
      </c>
      <c r="I538" s="345" t="s">
        <v>808</v>
      </c>
      <c r="J538" s="345" t="s">
        <v>1386</v>
      </c>
      <c r="K538" s="346" t="s">
        <v>1387</v>
      </c>
      <c r="L538" s="345" t="s">
        <v>1386</v>
      </c>
      <c r="M538" s="346" t="s">
        <v>1388</v>
      </c>
      <c r="N538" s="345" t="s">
        <v>1389</v>
      </c>
      <c r="O538" s="357">
        <v>601</v>
      </c>
      <c r="P538" s="332" t="s">
        <v>1518</v>
      </c>
      <c r="Q538" s="337" t="s">
        <v>794</v>
      </c>
      <c r="R538" s="337" t="s">
        <v>804</v>
      </c>
      <c r="S538" s="339" t="s">
        <v>722</v>
      </c>
      <c r="T538" s="340" t="str">
        <f>VLOOKUP(S538,'[2]Sub-County'!E:F,2,FALSE)</f>
        <v>Livingston</v>
      </c>
      <c r="U538" s="328" t="s">
        <v>1390</v>
      </c>
      <c r="V538" s="337" t="s">
        <v>1400</v>
      </c>
      <c r="W538" s="337" t="s">
        <v>804</v>
      </c>
      <c r="X538" s="337" t="s">
        <v>772</v>
      </c>
      <c r="Y538" s="337" t="s">
        <v>772</v>
      </c>
      <c r="Z538" s="337" t="s">
        <v>1401</v>
      </c>
    </row>
    <row r="539" spans="1:26">
      <c r="A539" s="328">
        <v>358146</v>
      </c>
      <c r="B539" s="328">
        <v>2530</v>
      </c>
      <c r="C539" s="334">
        <v>340555</v>
      </c>
      <c r="D539" s="328" t="s">
        <v>806</v>
      </c>
      <c r="E539" s="335" t="str">
        <f t="shared" si="8"/>
        <v>2530.340555.15</v>
      </c>
      <c r="F539" s="328">
        <v>2530</v>
      </c>
      <c r="G539" s="337"/>
      <c r="H539" s="245" t="s">
        <v>1519</v>
      </c>
      <c r="I539" s="345" t="s">
        <v>808</v>
      </c>
      <c r="J539" s="345" t="s">
        <v>1386</v>
      </c>
      <c r="K539" s="346" t="s">
        <v>1387</v>
      </c>
      <c r="L539" s="345" t="s">
        <v>1386</v>
      </c>
      <c r="M539" s="346" t="s">
        <v>1388</v>
      </c>
      <c r="N539" s="345" t="s">
        <v>1389</v>
      </c>
      <c r="O539" s="357">
        <v>600</v>
      </c>
      <c r="P539" s="332" t="s">
        <v>1519</v>
      </c>
      <c r="Q539" s="337" t="s">
        <v>794</v>
      </c>
      <c r="R539" s="337" t="s">
        <v>804</v>
      </c>
      <c r="S539" s="339" t="s">
        <v>719</v>
      </c>
      <c r="T539" s="340" t="str">
        <f>VLOOKUP(S539,'[2]Sub-County'!E:F,2,FALSE)</f>
        <v>Ascension</v>
      </c>
      <c r="U539" s="328" t="s">
        <v>1390</v>
      </c>
      <c r="V539" s="337" t="s">
        <v>1400</v>
      </c>
      <c r="W539" s="337" t="s">
        <v>804</v>
      </c>
      <c r="X539" s="337" t="s">
        <v>772</v>
      </c>
      <c r="Y539" s="337" t="s">
        <v>772</v>
      </c>
      <c r="Z539" s="337" t="s">
        <v>1401</v>
      </c>
    </row>
    <row r="540" spans="1:26">
      <c r="A540" s="328">
        <v>358147</v>
      </c>
      <c r="B540" s="328">
        <v>2530</v>
      </c>
      <c r="C540" s="334">
        <v>340560</v>
      </c>
      <c r="D540" s="328" t="s">
        <v>806</v>
      </c>
      <c r="E540" s="335" t="str">
        <f t="shared" si="8"/>
        <v>2530.340560.15</v>
      </c>
      <c r="F540" s="328">
        <v>2530</v>
      </c>
      <c r="G540" s="337"/>
      <c r="H540" s="245" t="s">
        <v>1520</v>
      </c>
      <c r="I540" s="345" t="s">
        <v>808</v>
      </c>
      <c r="J540" s="345" t="s">
        <v>1386</v>
      </c>
      <c r="K540" s="346" t="s">
        <v>1387</v>
      </c>
      <c r="L540" s="345" t="s">
        <v>1386</v>
      </c>
      <c r="M540" s="346" t="s">
        <v>1388</v>
      </c>
      <c r="N540" s="345" t="s">
        <v>1389</v>
      </c>
      <c r="O540" s="357">
        <v>599</v>
      </c>
      <c r="P540" s="332" t="s">
        <v>1520</v>
      </c>
      <c r="Q540" s="337" t="s">
        <v>794</v>
      </c>
      <c r="R540" s="337" t="s">
        <v>804</v>
      </c>
      <c r="S540" s="339" t="s">
        <v>719</v>
      </c>
      <c r="T540" s="340" t="str">
        <f>VLOOKUP(S540,'[2]Sub-County'!E:F,2,FALSE)</f>
        <v>Ascension</v>
      </c>
      <c r="U540" s="328" t="s">
        <v>1390</v>
      </c>
      <c r="V540" s="337" t="s">
        <v>1400</v>
      </c>
      <c r="W540" s="337" t="s">
        <v>804</v>
      </c>
      <c r="X540" s="337" t="s">
        <v>772</v>
      </c>
      <c r="Y540" s="337" t="s">
        <v>772</v>
      </c>
      <c r="Z540" s="337" t="s">
        <v>1401</v>
      </c>
    </row>
    <row r="541" spans="1:26">
      <c r="A541" s="328">
        <v>358148</v>
      </c>
      <c r="B541" s="328">
        <v>2530</v>
      </c>
      <c r="C541" s="334">
        <v>340565</v>
      </c>
      <c r="D541" s="328" t="s">
        <v>806</v>
      </c>
      <c r="E541" s="335" t="str">
        <f t="shared" si="8"/>
        <v>2530.340565.15</v>
      </c>
      <c r="F541" s="328">
        <v>2530</v>
      </c>
      <c r="G541" s="337"/>
      <c r="H541" s="245" t="s">
        <v>1521</v>
      </c>
      <c r="I541" s="345" t="s">
        <v>808</v>
      </c>
      <c r="J541" s="345" t="s">
        <v>1386</v>
      </c>
      <c r="K541" s="346" t="s">
        <v>1387</v>
      </c>
      <c r="L541" s="345" t="s">
        <v>1386</v>
      </c>
      <c r="M541" s="346" t="s">
        <v>1388</v>
      </c>
      <c r="N541" s="345" t="s">
        <v>1389</v>
      </c>
      <c r="O541" s="357">
        <v>585</v>
      </c>
      <c r="P541" s="332" t="s">
        <v>1521</v>
      </c>
      <c r="Q541" s="337" t="s">
        <v>794</v>
      </c>
      <c r="R541" s="337" t="s">
        <v>804</v>
      </c>
      <c r="S541" s="339" t="s">
        <v>719</v>
      </c>
      <c r="T541" s="340" t="str">
        <f>VLOOKUP(S541,'[2]Sub-County'!E:F,2,FALSE)</f>
        <v>Ascension</v>
      </c>
      <c r="U541" s="328" t="s">
        <v>1390</v>
      </c>
      <c r="V541" s="337" t="s">
        <v>1400</v>
      </c>
      <c r="W541" s="337" t="s">
        <v>804</v>
      </c>
      <c r="X541" s="337" t="s">
        <v>772</v>
      </c>
      <c r="Y541" s="337" t="s">
        <v>772</v>
      </c>
      <c r="Z541" s="337" t="s">
        <v>1401</v>
      </c>
    </row>
    <row r="542" spans="1:26">
      <c r="A542" s="328">
        <v>358149</v>
      </c>
      <c r="B542" s="328">
        <v>2530</v>
      </c>
      <c r="C542" s="334">
        <v>340570</v>
      </c>
      <c r="D542" s="328" t="s">
        <v>806</v>
      </c>
      <c r="E542" s="335" t="str">
        <f t="shared" si="8"/>
        <v>2530.340570.15</v>
      </c>
      <c r="F542" s="328">
        <v>2530</v>
      </c>
      <c r="G542" s="337"/>
      <c r="H542" s="245" t="s">
        <v>1522</v>
      </c>
      <c r="I542" s="345" t="s">
        <v>808</v>
      </c>
      <c r="J542" s="345" t="s">
        <v>1386</v>
      </c>
      <c r="K542" s="346" t="s">
        <v>1387</v>
      </c>
      <c r="L542" s="345" t="s">
        <v>1386</v>
      </c>
      <c r="M542" s="346" t="s">
        <v>1388</v>
      </c>
      <c r="N542" s="345" t="s">
        <v>1389</v>
      </c>
      <c r="O542" s="357">
        <v>573</v>
      </c>
      <c r="P542" s="332" t="s">
        <v>1522</v>
      </c>
      <c r="Q542" s="337" t="s">
        <v>794</v>
      </c>
      <c r="R542" s="337" t="s">
        <v>804</v>
      </c>
      <c r="S542" s="339" t="s">
        <v>719</v>
      </c>
      <c r="T542" s="340" t="str">
        <f>VLOOKUP(S542,'[2]Sub-County'!E:F,2,FALSE)</f>
        <v>Ascension</v>
      </c>
      <c r="U542" s="328" t="s">
        <v>1390</v>
      </c>
      <c r="V542" s="337" t="s">
        <v>1400</v>
      </c>
      <c r="W542" s="337" t="s">
        <v>804</v>
      </c>
      <c r="X542" s="337" t="s">
        <v>772</v>
      </c>
      <c r="Y542" s="337" t="s">
        <v>772</v>
      </c>
      <c r="Z542" s="337" t="s">
        <v>1401</v>
      </c>
    </row>
    <row r="543" spans="1:26">
      <c r="A543" s="328">
        <v>359100</v>
      </c>
      <c r="B543" s="328">
        <v>2530</v>
      </c>
      <c r="C543" s="334">
        <v>340575</v>
      </c>
      <c r="D543" s="328" t="s">
        <v>855</v>
      </c>
      <c r="E543" s="335" t="str">
        <f t="shared" si="8"/>
        <v>2530.340575.91</v>
      </c>
      <c r="F543" s="328">
        <v>2530</v>
      </c>
      <c r="G543" s="337"/>
      <c r="H543" s="245" t="s">
        <v>683</v>
      </c>
      <c r="I543" s="345" t="s">
        <v>767</v>
      </c>
      <c r="J543" s="345" t="s">
        <v>1386</v>
      </c>
      <c r="K543" s="346" t="s">
        <v>1387</v>
      </c>
      <c r="L543" s="345" t="s">
        <v>1386</v>
      </c>
      <c r="M543" s="346" t="s">
        <v>1388</v>
      </c>
      <c r="N543" s="345" t="s">
        <v>1389</v>
      </c>
      <c r="O543" s="357">
        <v>0</v>
      </c>
      <c r="P543" s="332" t="s">
        <v>773</v>
      </c>
      <c r="Q543" s="337" t="s">
        <v>768</v>
      </c>
      <c r="R543" s="337" t="s">
        <v>804</v>
      </c>
      <c r="S543" s="339" t="s">
        <v>727</v>
      </c>
      <c r="T543" s="340" t="str">
        <f>VLOOKUP(S543,'[2]Sub-County'!E:F,2,FALSE)</f>
        <v>St. Landry</v>
      </c>
      <c r="U543" s="328" t="s">
        <v>1390</v>
      </c>
      <c r="V543" s="337" t="s">
        <v>1400</v>
      </c>
      <c r="W543" s="337" t="s">
        <v>804</v>
      </c>
      <c r="X543" s="337" t="s">
        <v>772</v>
      </c>
      <c r="Y543" s="337" t="s">
        <v>772</v>
      </c>
      <c r="Z543" s="337" t="s">
        <v>1401</v>
      </c>
    </row>
    <row r="544" spans="1:26">
      <c r="A544" s="328">
        <v>359101</v>
      </c>
      <c r="B544" s="328">
        <v>2530</v>
      </c>
      <c r="C544" s="334">
        <v>340580</v>
      </c>
      <c r="D544" s="328" t="s">
        <v>806</v>
      </c>
      <c r="E544" s="335" t="str">
        <f t="shared" si="8"/>
        <v>2530.340580.15</v>
      </c>
      <c r="F544" s="328">
        <v>2530</v>
      </c>
      <c r="G544" s="337"/>
      <c r="H544" s="245" t="s">
        <v>1523</v>
      </c>
      <c r="I544" s="345" t="s">
        <v>808</v>
      </c>
      <c r="J544" s="345" t="s">
        <v>1386</v>
      </c>
      <c r="K544" s="346" t="s">
        <v>1387</v>
      </c>
      <c r="L544" s="345" t="s">
        <v>1386</v>
      </c>
      <c r="M544" s="346" t="s">
        <v>1388</v>
      </c>
      <c r="N544" s="345" t="s">
        <v>1389</v>
      </c>
      <c r="O544" s="357">
        <v>605</v>
      </c>
      <c r="P544" s="332" t="s">
        <v>1524</v>
      </c>
      <c r="Q544" s="337" t="s">
        <v>794</v>
      </c>
      <c r="R544" s="337" t="s">
        <v>804</v>
      </c>
      <c r="S544" s="339" t="s">
        <v>1393</v>
      </c>
      <c r="T544" s="340" t="str">
        <f>VLOOKUP(S544,'[2]Sub-County'!E:F,2,FALSE)</f>
        <v>St Tammany Parish</v>
      </c>
      <c r="U544" s="328" t="s">
        <v>1390</v>
      </c>
      <c r="V544" s="337" t="s">
        <v>1400</v>
      </c>
      <c r="W544" s="337" t="s">
        <v>804</v>
      </c>
      <c r="X544" s="337" t="s">
        <v>772</v>
      </c>
      <c r="Y544" s="337" t="s">
        <v>772</v>
      </c>
      <c r="Z544" s="337" t="s">
        <v>1401</v>
      </c>
    </row>
    <row r="545" spans="1:26">
      <c r="A545" s="328">
        <v>359102</v>
      </c>
      <c r="B545" s="328">
        <v>2530</v>
      </c>
      <c r="C545" s="334">
        <v>340585</v>
      </c>
      <c r="D545" s="328" t="s">
        <v>798</v>
      </c>
      <c r="E545" s="335" t="str">
        <f t="shared" si="8"/>
        <v>2530.340585.10</v>
      </c>
      <c r="F545" s="328">
        <v>2530</v>
      </c>
      <c r="G545" s="337"/>
      <c r="H545" s="245" t="s">
        <v>1525</v>
      </c>
      <c r="I545" s="345" t="s">
        <v>799</v>
      </c>
      <c r="J545" s="345" t="s">
        <v>1386</v>
      </c>
      <c r="K545" s="346" t="s">
        <v>1387</v>
      </c>
      <c r="L545" s="345" t="s">
        <v>1386</v>
      </c>
      <c r="M545" s="346" t="s">
        <v>1388</v>
      </c>
      <c r="N545" s="345" t="s">
        <v>1389</v>
      </c>
      <c r="O545" s="357">
        <v>605</v>
      </c>
      <c r="P545" s="332" t="s">
        <v>1524</v>
      </c>
      <c r="Q545" s="337" t="s">
        <v>770</v>
      </c>
      <c r="R545" s="337" t="s">
        <v>804</v>
      </c>
      <c r="S545" s="339" t="s">
        <v>1393</v>
      </c>
      <c r="T545" s="340" t="str">
        <f>VLOOKUP(S545,'[2]Sub-County'!E:F,2,FALSE)</f>
        <v>St Tammany Parish</v>
      </c>
      <c r="U545" s="328" t="s">
        <v>1390</v>
      </c>
      <c r="V545" s="337" t="s">
        <v>1397</v>
      </c>
      <c r="W545" s="337" t="s">
        <v>804</v>
      </c>
      <c r="X545" s="337" t="s">
        <v>772</v>
      </c>
      <c r="Y545" s="337" t="s">
        <v>772</v>
      </c>
      <c r="Z545" s="337" t="s">
        <v>1398</v>
      </c>
    </row>
    <row r="546" spans="1:26">
      <c r="A546" s="328">
        <v>359103</v>
      </c>
      <c r="B546" s="328">
        <v>2530</v>
      </c>
      <c r="C546" s="334">
        <v>340590</v>
      </c>
      <c r="D546" s="328" t="s">
        <v>806</v>
      </c>
      <c r="E546" s="335" t="str">
        <f t="shared" si="8"/>
        <v>2530.340590.15</v>
      </c>
      <c r="F546" s="328">
        <v>2530</v>
      </c>
      <c r="G546" s="337"/>
      <c r="H546" s="245" t="s">
        <v>1526</v>
      </c>
      <c r="I546" s="345" t="s">
        <v>808</v>
      </c>
      <c r="J546" s="345" t="s">
        <v>1386</v>
      </c>
      <c r="K546" s="346" t="s">
        <v>1387</v>
      </c>
      <c r="L546" s="345" t="s">
        <v>1386</v>
      </c>
      <c r="M546" s="346" t="s">
        <v>1388</v>
      </c>
      <c r="N546" s="345" t="s">
        <v>1389</v>
      </c>
      <c r="O546" s="357">
        <v>606</v>
      </c>
      <c r="P546" s="332" t="s">
        <v>1526</v>
      </c>
      <c r="Q546" s="337" t="s">
        <v>794</v>
      </c>
      <c r="R546" s="337" t="s">
        <v>804</v>
      </c>
      <c r="S546" s="339" t="s">
        <v>724</v>
      </c>
      <c r="T546" s="340" t="str">
        <f>VLOOKUP(S546,'[2]Sub-County'!E:F,2,FALSE)</f>
        <v>Tangipahoa</v>
      </c>
      <c r="U546" s="328" t="s">
        <v>1390</v>
      </c>
      <c r="V546" s="337" t="s">
        <v>1400</v>
      </c>
      <c r="W546" s="337" t="s">
        <v>804</v>
      </c>
      <c r="X546" s="337" t="s">
        <v>772</v>
      </c>
      <c r="Y546" s="337" t="s">
        <v>772</v>
      </c>
      <c r="Z546" s="337" t="s">
        <v>1401</v>
      </c>
    </row>
    <row r="547" spans="1:26">
      <c r="A547" s="328">
        <v>359104</v>
      </c>
      <c r="B547" s="328">
        <v>2530</v>
      </c>
      <c r="C547" s="334">
        <v>340595</v>
      </c>
      <c r="D547" s="328" t="s">
        <v>806</v>
      </c>
      <c r="E547" s="335" t="str">
        <f t="shared" si="8"/>
        <v>2530.340595.15</v>
      </c>
      <c r="F547" s="328">
        <v>2530</v>
      </c>
      <c r="G547" s="337"/>
      <c r="H547" s="245" t="s">
        <v>1527</v>
      </c>
      <c r="I547" s="345" t="s">
        <v>808</v>
      </c>
      <c r="J547" s="345" t="s">
        <v>1386</v>
      </c>
      <c r="K547" s="346" t="s">
        <v>1387</v>
      </c>
      <c r="L547" s="345" t="s">
        <v>1386</v>
      </c>
      <c r="M547" s="346" t="s">
        <v>1388</v>
      </c>
      <c r="N547" s="345" t="s">
        <v>1389</v>
      </c>
      <c r="O547" s="357">
        <v>607</v>
      </c>
      <c r="P547" s="332" t="s">
        <v>1527</v>
      </c>
      <c r="Q547" s="337" t="s">
        <v>794</v>
      </c>
      <c r="R547" s="337" t="s">
        <v>804</v>
      </c>
      <c r="S547" s="339" t="s">
        <v>727</v>
      </c>
      <c r="T547" s="340" t="str">
        <f>VLOOKUP(S547,'[2]Sub-County'!E:F,2,FALSE)</f>
        <v>St. Landry</v>
      </c>
      <c r="U547" s="328" t="s">
        <v>1390</v>
      </c>
      <c r="V547" s="337" t="s">
        <v>1400</v>
      </c>
      <c r="W547" s="337" t="s">
        <v>804</v>
      </c>
      <c r="X547" s="337" t="s">
        <v>772</v>
      </c>
      <c r="Y547" s="337" t="s">
        <v>772</v>
      </c>
      <c r="Z547" s="337" t="s">
        <v>1401</v>
      </c>
    </row>
    <row r="548" spans="1:26">
      <c r="A548" s="328">
        <v>359105</v>
      </c>
      <c r="B548" s="328">
        <v>2530</v>
      </c>
      <c r="C548" s="334">
        <v>340600</v>
      </c>
      <c r="D548" s="328" t="s">
        <v>806</v>
      </c>
      <c r="E548" s="335" t="str">
        <f t="shared" si="8"/>
        <v>2530.340600.15</v>
      </c>
      <c r="F548" s="328">
        <v>2530</v>
      </c>
      <c r="G548" s="337"/>
      <c r="H548" s="245" t="s">
        <v>1528</v>
      </c>
      <c r="I548" s="345" t="s">
        <v>808</v>
      </c>
      <c r="J548" s="345" t="s">
        <v>1386</v>
      </c>
      <c r="K548" s="346" t="s">
        <v>1387</v>
      </c>
      <c r="L548" s="345" t="s">
        <v>1386</v>
      </c>
      <c r="M548" s="346" t="s">
        <v>1388</v>
      </c>
      <c r="N548" s="345" t="s">
        <v>1389</v>
      </c>
      <c r="O548" s="357">
        <v>608</v>
      </c>
      <c r="P548" s="332" t="s">
        <v>1528</v>
      </c>
      <c r="Q548" s="337" t="s">
        <v>794</v>
      </c>
      <c r="R548" s="337" t="s">
        <v>804</v>
      </c>
      <c r="S548" s="339" t="s">
        <v>728</v>
      </c>
      <c r="T548" s="340" t="str">
        <f>VLOOKUP(S548,'[2]Sub-County'!E:F,2,FALSE)</f>
        <v>Evangeline</v>
      </c>
      <c r="U548" s="328" t="s">
        <v>1390</v>
      </c>
      <c r="V548" s="337" t="s">
        <v>1400</v>
      </c>
      <c r="W548" s="337" t="s">
        <v>804</v>
      </c>
      <c r="X548" s="337" t="s">
        <v>772</v>
      </c>
      <c r="Y548" s="337" t="s">
        <v>772</v>
      </c>
      <c r="Z548" s="337" t="s">
        <v>1401</v>
      </c>
    </row>
    <row r="549" spans="1:26">
      <c r="A549" s="328">
        <v>359106</v>
      </c>
      <c r="B549" s="328">
        <v>2530</v>
      </c>
      <c r="C549" s="334">
        <v>340605</v>
      </c>
      <c r="D549" s="328" t="s">
        <v>806</v>
      </c>
      <c r="E549" s="335" t="str">
        <f t="shared" si="8"/>
        <v>2530.340605.15</v>
      </c>
      <c r="F549" s="328">
        <v>2530</v>
      </c>
      <c r="G549" s="337"/>
      <c r="H549" s="245" t="s">
        <v>1529</v>
      </c>
      <c r="I549" s="345" t="s">
        <v>808</v>
      </c>
      <c r="J549" s="345" t="s">
        <v>1386</v>
      </c>
      <c r="K549" s="346" t="s">
        <v>1387</v>
      </c>
      <c r="L549" s="345" t="s">
        <v>1386</v>
      </c>
      <c r="M549" s="346" t="s">
        <v>1388</v>
      </c>
      <c r="N549" s="345" t="s">
        <v>1389</v>
      </c>
      <c r="O549" s="357">
        <v>609</v>
      </c>
      <c r="P549" s="332" t="s">
        <v>1530</v>
      </c>
      <c r="Q549" s="337" t="s">
        <v>794</v>
      </c>
      <c r="R549" s="337" t="s">
        <v>804</v>
      </c>
      <c r="S549" s="339" t="s">
        <v>729</v>
      </c>
      <c r="T549" s="340" t="str">
        <f>VLOOKUP(S549,'[2]Sub-County'!E:F,2,FALSE)</f>
        <v>Calcasieu</v>
      </c>
      <c r="U549" s="328" t="s">
        <v>1390</v>
      </c>
      <c r="V549" s="337" t="s">
        <v>1400</v>
      </c>
      <c r="W549" s="337" t="s">
        <v>804</v>
      </c>
      <c r="X549" s="337" t="s">
        <v>772</v>
      </c>
      <c r="Y549" s="337" t="s">
        <v>772</v>
      </c>
      <c r="Z549" s="337" t="s">
        <v>1401</v>
      </c>
    </row>
    <row r="550" spans="1:26">
      <c r="A550" s="328">
        <v>359107</v>
      </c>
      <c r="B550" s="328">
        <v>2530</v>
      </c>
      <c r="C550" s="334">
        <v>340610</v>
      </c>
      <c r="D550" s="328" t="s">
        <v>798</v>
      </c>
      <c r="E550" s="335" t="str">
        <f t="shared" si="8"/>
        <v>2530.340610.10</v>
      </c>
      <c r="F550" s="328">
        <v>2530</v>
      </c>
      <c r="G550" s="337"/>
      <c r="H550" s="245" t="s">
        <v>1531</v>
      </c>
      <c r="I550" s="345" t="s">
        <v>799</v>
      </c>
      <c r="J550" s="345" t="s">
        <v>1386</v>
      </c>
      <c r="K550" s="346" t="s">
        <v>1387</v>
      </c>
      <c r="L550" s="345" t="s">
        <v>1386</v>
      </c>
      <c r="M550" s="346" t="s">
        <v>1388</v>
      </c>
      <c r="N550" s="345" t="s">
        <v>1389</v>
      </c>
      <c r="O550" s="357">
        <v>609</v>
      </c>
      <c r="P550" s="332" t="s">
        <v>1530</v>
      </c>
      <c r="Q550" s="337" t="s">
        <v>770</v>
      </c>
      <c r="R550" s="337" t="s">
        <v>804</v>
      </c>
      <c r="S550" s="339" t="s">
        <v>729</v>
      </c>
      <c r="T550" s="340" t="str">
        <f>VLOOKUP(S550,'[2]Sub-County'!E:F,2,FALSE)</f>
        <v>Calcasieu</v>
      </c>
      <c r="U550" s="328" t="s">
        <v>1390</v>
      </c>
      <c r="V550" s="337" t="s">
        <v>1397</v>
      </c>
      <c r="W550" s="337" t="s">
        <v>804</v>
      </c>
      <c r="X550" s="337" t="s">
        <v>772</v>
      </c>
      <c r="Y550" s="337" t="s">
        <v>772</v>
      </c>
      <c r="Z550" s="337" t="s">
        <v>1398</v>
      </c>
    </row>
    <row r="551" spans="1:26">
      <c r="A551" s="328">
        <v>359108</v>
      </c>
      <c r="B551" s="328">
        <v>2530</v>
      </c>
      <c r="C551" s="334">
        <v>340615</v>
      </c>
      <c r="D551" s="328" t="s">
        <v>806</v>
      </c>
      <c r="E551" s="335" t="str">
        <f t="shared" si="8"/>
        <v>2530.340615.15</v>
      </c>
      <c r="F551" s="328">
        <v>2530</v>
      </c>
      <c r="G551" s="337"/>
      <c r="H551" s="245" t="s">
        <v>1532</v>
      </c>
      <c r="I551" s="345" t="s">
        <v>808</v>
      </c>
      <c r="J551" s="345" t="s">
        <v>1386</v>
      </c>
      <c r="K551" s="346" t="s">
        <v>1387</v>
      </c>
      <c r="L551" s="345" t="s">
        <v>1386</v>
      </c>
      <c r="M551" s="346" t="s">
        <v>1388</v>
      </c>
      <c r="N551" s="345" t="s">
        <v>1389</v>
      </c>
      <c r="O551" s="357">
        <v>610</v>
      </c>
      <c r="P551" s="332" t="s">
        <v>1533</v>
      </c>
      <c r="Q551" s="337" t="s">
        <v>794</v>
      </c>
      <c r="R551" s="337" t="s">
        <v>804</v>
      </c>
      <c r="S551" s="339" t="s">
        <v>728</v>
      </c>
      <c r="T551" s="340" t="str">
        <f>VLOOKUP(S551,'[2]Sub-County'!E:F,2,FALSE)</f>
        <v>Evangeline</v>
      </c>
      <c r="U551" s="328" t="s">
        <v>1390</v>
      </c>
      <c r="V551" s="337" t="s">
        <v>1400</v>
      </c>
      <c r="W551" s="337" t="s">
        <v>804</v>
      </c>
      <c r="X551" s="337" t="s">
        <v>772</v>
      </c>
      <c r="Y551" s="337" t="s">
        <v>772</v>
      </c>
      <c r="Z551" s="337" t="s">
        <v>1401</v>
      </c>
    </row>
    <row r="552" spans="1:26">
      <c r="A552" s="328">
        <v>359109</v>
      </c>
      <c r="B552" s="328">
        <v>2530</v>
      </c>
      <c r="C552" s="334">
        <v>340620</v>
      </c>
      <c r="D552" s="328" t="s">
        <v>806</v>
      </c>
      <c r="E552" s="335" t="str">
        <f t="shared" si="8"/>
        <v>2530.340620.15</v>
      </c>
      <c r="F552" s="328">
        <v>2530</v>
      </c>
      <c r="G552" s="337"/>
      <c r="H552" s="245" t="s">
        <v>1534</v>
      </c>
      <c r="I552" s="345" t="s">
        <v>808</v>
      </c>
      <c r="J552" s="345" t="s">
        <v>1386</v>
      </c>
      <c r="K552" s="346" t="s">
        <v>1387</v>
      </c>
      <c r="L552" s="345" t="s">
        <v>1386</v>
      </c>
      <c r="M552" s="346" t="s">
        <v>1388</v>
      </c>
      <c r="N552" s="345" t="s">
        <v>1389</v>
      </c>
      <c r="O552" s="357">
        <v>611</v>
      </c>
      <c r="P552" s="332" t="s">
        <v>1534</v>
      </c>
      <c r="Q552" s="337" t="s">
        <v>794</v>
      </c>
      <c r="R552" s="337" t="s">
        <v>804</v>
      </c>
      <c r="S552" s="339" t="s">
        <v>1535</v>
      </c>
      <c r="T552" s="340" t="str">
        <f>VLOOKUP(S552,'[2]Sub-County'!E:F,2,FALSE)</f>
        <v>Livingston</v>
      </c>
      <c r="U552" s="328" t="s">
        <v>1390</v>
      </c>
      <c r="V552" s="337" t="s">
        <v>1400</v>
      </c>
      <c r="W552" s="337" t="s">
        <v>804</v>
      </c>
      <c r="X552" s="337" t="s">
        <v>772</v>
      </c>
      <c r="Y552" s="337" t="s">
        <v>772</v>
      </c>
      <c r="Z552" s="337" t="s">
        <v>1401</v>
      </c>
    </row>
    <row r="553" spans="1:26">
      <c r="A553" s="328">
        <v>359110</v>
      </c>
      <c r="B553" s="328">
        <v>2530</v>
      </c>
      <c r="C553" s="334">
        <v>340625</v>
      </c>
      <c r="D553" s="328" t="s">
        <v>806</v>
      </c>
      <c r="E553" s="335" t="str">
        <f t="shared" si="8"/>
        <v>2530.340625.15</v>
      </c>
      <c r="F553" s="328">
        <v>2530</v>
      </c>
      <c r="G553" s="337"/>
      <c r="H553" s="245" t="s">
        <v>1536</v>
      </c>
      <c r="I553" s="345" t="s">
        <v>808</v>
      </c>
      <c r="J553" s="345" t="s">
        <v>1386</v>
      </c>
      <c r="K553" s="346" t="s">
        <v>1387</v>
      </c>
      <c r="L553" s="345" t="s">
        <v>1386</v>
      </c>
      <c r="M553" s="346" t="s">
        <v>1388</v>
      </c>
      <c r="N553" s="345" t="s">
        <v>1389</v>
      </c>
      <c r="O553" s="357">
        <v>612</v>
      </c>
      <c r="P553" s="332" t="s">
        <v>1536</v>
      </c>
      <c r="Q553" s="337" t="s">
        <v>794</v>
      </c>
      <c r="R553" s="337" t="s">
        <v>804</v>
      </c>
      <c r="S553" s="339" t="s">
        <v>727</v>
      </c>
      <c r="T553" s="340" t="str">
        <f>VLOOKUP(S553,'[2]Sub-County'!E:F,2,FALSE)</f>
        <v>St. Landry</v>
      </c>
      <c r="U553" s="328" t="s">
        <v>1390</v>
      </c>
      <c r="V553" s="337" t="s">
        <v>1400</v>
      </c>
      <c r="W553" s="337" t="s">
        <v>804</v>
      </c>
      <c r="X553" s="337" t="s">
        <v>772</v>
      </c>
      <c r="Y553" s="337" t="s">
        <v>772</v>
      </c>
      <c r="Z553" s="337" t="s">
        <v>1401</v>
      </c>
    </row>
    <row r="554" spans="1:26">
      <c r="A554" s="328">
        <v>359111</v>
      </c>
      <c r="B554" s="328">
        <v>2530</v>
      </c>
      <c r="C554" s="334">
        <v>340630</v>
      </c>
      <c r="D554" s="328" t="s">
        <v>806</v>
      </c>
      <c r="E554" s="335" t="str">
        <f t="shared" si="8"/>
        <v>2530.340630.15</v>
      </c>
      <c r="F554" s="328">
        <v>2530</v>
      </c>
      <c r="G554" s="337"/>
      <c r="H554" s="245" t="s">
        <v>1537</v>
      </c>
      <c r="I554" s="345" t="s">
        <v>808</v>
      </c>
      <c r="J554" s="345" t="s">
        <v>1386</v>
      </c>
      <c r="K554" s="346" t="s">
        <v>1387</v>
      </c>
      <c r="L554" s="345" t="s">
        <v>1386</v>
      </c>
      <c r="M554" s="346" t="s">
        <v>1388</v>
      </c>
      <c r="N554" s="345" t="s">
        <v>1389</v>
      </c>
      <c r="O554" s="357">
        <v>613</v>
      </c>
      <c r="P554" s="332" t="s">
        <v>1537</v>
      </c>
      <c r="Q554" s="337" t="s">
        <v>794</v>
      </c>
      <c r="R554" s="337" t="s">
        <v>804</v>
      </c>
      <c r="S554" s="339" t="s">
        <v>730</v>
      </c>
      <c r="T554" s="340" t="str">
        <f>VLOOKUP(S554,'[2]Sub-County'!E:F,2,FALSE)</f>
        <v>Vermillion</v>
      </c>
      <c r="U554" s="328" t="s">
        <v>1390</v>
      </c>
      <c r="V554" s="337" t="s">
        <v>1400</v>
      </c>
      <c r="W554" s="337" t="s">
        <v>804</v>
      </c>
      <c r="X554" s="337" t="s">
        <v>772</v>
      </c>
      <c r="Y554" s="337" t="s">
        <v>772</v>
      </c>
      <c r="Z554" s="337" t="s">
        <v>1401</v>
      </c>
    </row>
    <row r="555" spans="1:26">
      <c r="A555" s="328">
        <v>359112</v>
      </c>
      <c r="B555" s="328">
        <v>2530</v>
      </c>
      <c r="C555" s="334">
        <v>340635</v>
      </c>
      <c r="D555" s="328" t="s">
        <v>806</v>
      </c>
      <c r="E555" s="335" t="str">
        <f t="shared" si="8"/>
        <v>2530.340635.15</v>
      </c>
      <c r="F555" s="328">
        <v>2530</v>
      </c>
      <c r="G555" s="337"/>
      <c r="H555" s="245" t="s">
        <v>1538</v>
      </c>
      <c r="I555" s="345" t="s">
        <v>808</v>
      </c>
      <c r="J555" s="345" t="s">
        <v>1386</v>
      </c>
      <c r="K555" s="346" t="s">
        <v>1387</v>
      </c>
      <c r="L555" s="345" t="s">
        <v>1386</v>
      </c>
      <c r="M555" s="346" t="s">
        <v>1388</v>
      </c>
      <c r="N555" s="345" t="s">
        <v>1389</v>
      </c>
      <c r="O555" s="357">
        <v>614</v>
      </c>
      <c r="P555" s="332" t="s">
        <v>1538</v>
      </c>
      <c r="Q555" s="337" t="s">
        <v>794</v>
      </c>
      <c r="R555" s="337" t="s">
        <v>804</v>
      </c>
      <c r="S555" s="339" t="s">
        <v>728</v>
      </c>
      <c r="T555" s="340" t="str">
        <f>VLOOKUP(S555,'[2]Sub-County'!E:F,2,FALSE)</f>
        <v>Evangeline</v>
      </c>
      <c r="U555" s="328" t="s">
        <v>1390</v>
      </c>
      <c r="V555" s="337" t="s">
        <v>1400</v>
      </c>
      <c r="W555" s="337" t="s">
        <v>804</v>
      </c>
      <c r="X555" s="337" t="s">
        <v>772</v>
      </c>
      <c r="Y555" s="337" t="s">
        <v>772</v>
      </c>
      <c r="Z555" s="337" t="s">
        <v>1401</v>
      </c>
    </row>
    <row r="556" spans="1:26">
      <c r="A556" s="328">
        <v>359113</v>
      </c>
      <c r="B556" s="328">
        <v>2530</v>
      </c>
      <c r="C556" s="334">
        <v>340640</v>
      </c>
      <c r="D556" s="328" t="s">
        <v>806</v>
      </c>
      <c r="E556" s="335" t="str">
        <f t="shared" si="8"/>
        <v>2530.340640.15</v>
      </c>
      <c r="F556" s="328">
        <v>2530</v>
      </c>
      <c r="G556" s="337"/>
      <c r="H556" s="245" t="s">
        <v>1539</v>
      </c>
      <c r="I556" s="345" t="s">
        <v>808</v>
      </c>
      <c r="J556" s="345" t="s">
        <v>1386</v>
      </c>
      <c r="K556" s="346" t="s">
        <v>1387</v>
      </c>
      <c r="L556" s="345" t="s">
        <v>1386</v>
      </c>
      <c r="M556" s="346" t="s">
        <v>1388</v>
      </c>
      <c r="N556" s="345" t="s">
        <v>1389</v>
      </c>
      <c r="O556" s="357">
        <v>615</v>
      </c>
      <c r="P556" s="332" t="s">
        <v>1539</v>
      </c>
      <c r="Q556" s="337" t="s">
        <v>794</v>
      </c>
      <c r="R556" s="337" t="s">
        <v>804</v>
      </c>
      <c r="S556" s="339" t="s">
        <v>727</v>
      </c>
      <c r="T556" s="340" t="str">
        <f>VLOOKUP(S556,'[2]Sub-County'!E:F,2,FALSE)</f>
        <v>St. Landry</v>
      </c>
      <c r="U556" s="328" t="s">
        <v>1390</v>
      </c>
      <c r="V556" s="337" t="s">
        <v>1400</v>
      </c>
      <c r="W556" s="337" t="s">
        <v>804</v>
      </c>
      <c r="X556" s="337" t="s">
        <v>772</v>
      </c>
      <c r="Y556" s="337" t="s">
        <v>772</v>
      </c>
      <c r="Z556" s="337" t="s">
        <v>1401</v>
      </c>
    </row>
    <row r="557" spans="1:26">
      <c r="A557" s="328">
        <v>359114</v>
      </c>
      <c r="B557" s="328">
        <v>2530</v>
      </c>
      <c r="C557" s="334">
        <v>340645</v>
      </c>
      <c r="D557" s="328" t="s">
        <v>806</v>
      </c>
      <c r="E557" s="335" t="str">
        <f t="shared" si="8"/>
        <v>2530.340645.15</v>
      </c>
      <c r="F557" s="328">
        <v>2530</v>
      </c>
      <c r="G557" s="337"/>
      <c r="H557" s="245" t="s">
        <v>1540</v>
      </c>
      <c r="I557" s="345" t="s">
        <v>808</v>
      </c>
      <c r="J557" s="345" t="s">
        <v>1386</v>
      </c>
      <c r="K557" s="346" t="s">
        <v>1387</v>
      </c>
      <c r="L557" s="345" t="s">
        <v>1386</v>
      </c>
      <c r="M557" s="346" t="s">
        <v>1388</v>
      </c>
      <c r="N557" s="345" t="s">
        <v>1389</v>
      </c>
      <c r="O557" s="357">
        <v>616</v>
      </c>
      <c r="P557" s="332" t="s">
        <v>1540</v>
      </c>
      <c r="Q557" s="337" t="s">
        <v>794</v>
      </c>
      <c r="R557" s="337" t="s">
        <v>804</v>
      </c>
      <c r="S557" s="339" t="s">
        <v>728</v>
      </c>
      <c r="T557" s="340" t="str">
        <f>VLOOKUP(S557,'[2]Sub-County'!E:F,2,FALSE)</f>
        <v>Evangeline</v>
      </c>
      <c r="U557" s="328" t="s">
        <v>1390</v>
      </c>
      <c r="V557" s="337" t="s">
        <v>1400</v>
      </c>
      <c r="W557" s="337" t="s">
        <v>804</v>
      </c>
      <c r="X557" s="337" t="s">
        <v>772</v>
      </c>
      <c r="Y557" s="337" t="s">
        <v>772</v>
      </c>
      <c r="Z557" s="337" t="s">
        <v>1401</v>
      </c>
    </row>
    <row r="558" spans="1:26">
      <c r="A558" s="328">
        <v>359115</v>
      </c>
      <c r="B558" s="328">
        <v>2530</v>
      </c>
      <c r="C558" s="334">
        <v>340650</v>
      </c>
      <c r="D558" s="328" t="s">
        <v>806</v>
      </c>
      <c r="E558" s="335" t="str">
        <f t="shared" si="8"/>
        <v>2530.340650.15</v>
      </c>
      <c r="F558" s="328">
        <v>2530</v>
      </c>
      <c r="G558" s="337"/>
      <c r="H558" s="245" t="s">
        <v>1541</v>
      </c>
      <c r="I558" s="345" t="s">
        <v>808</v>
      </c>
      <c r="J558" s="345" t="s">
        <v>1386</v>
      </c>
      <c r="K558" s="346" t="s">
        <v>1387</v>
      </c>
      <c r="L558" s="345" t="s">
        <v>1386</v>
      </c>
      <c r="M558" s="346" t="s">
        <v>1388</v>
      </c>
      <c r="N558" s="345" t="s">
        <v>1389</v>
      </c>
      <c r="O558" s="357">
        <v>617</v>
      </c>
      <c r="P558" s="332" t="s">
        <v>1541</v>
      </c>
      <c r="Q558" s="337" t="s">
        <v>794</v>
      </c>
      <c r="R558" s="337" t="s">
        <v>804</v>
      </c>
      <c r="S558" s="339" t="s">
        <v>728</v>
      </c>
      <c r="T558" s="340" t="str">
        <f>VLOOKUP(S558,'[2]Sub-County'!E:F,2,FALSE)</f>
        <v>Evangeline</v>
      </c>
      <c r="U558" s="328" t="s">
        <v>1390</v>
      </c>
      <c r="V558" s="337" t="s">
        <v>1400</v>
      </c>
      <c r="W558" s="337" t="s">
        <v>804</v>
      </c>
      <c r="X558" s="337" t="s">
        <v>772</v>
      </c>
      <c r="Y558" s="337" t="s">
        <v>772</v>
      </c>
      <c r="Z558" s="337" t="s">
        <v>1401</v>
      </c>
    </row>
    <row r="559" spans="1:26">
      <c r="A559" s="328">
        <v>359116</v>
      </c>
      <c r="B559" s="328">
        <v>2530</v>
      </c>
      <c r="C559" s="334">
        <v>340655</v>
      </c>
      <c r="D559" s="328" t="s">
        <v>806</v>
      </c>
      <c r="E559" s="335" t="str">
        <f t="shared" si="8"/>
        <v>2530.340655.15</v>
      </c>
      <c r="F559" s="328">
        <v>2530</v>
      </c>
      <c r="G559" s="337"/>
      <c r="H559" s="245" t="s">
        <v>1542</v>
      </c>
      <c r="I559" s="345" t="s">
        <v>808</v>
      </c>
      <c r="J559" s="345" t="s">
        <v>1386</v>
      </c>
      <c r="K559" s="346" t="s">
        <v>1387</v>
      </c>
      <c r="L559" s="345" t="s">
        <v>1386</v>
      </c>
      <c r="M559" s="346" t="s">
        <v>1388</v>
      </c>
      <c r="N559" s="345" t="s">
        <v>1389</v>
      </c>
      <c r="O559" s="357">
        <v>618</v>
      </c>
      <c r="P559" s="332" t="s">
        <v>1543</v>
      </c>
      <c r="Q559" s="337" t="s">
        <v>794</v>
      </c>
      <c r="R559" s="337" t="s">
        <v>804</v>
      </c>
      <c r="S559" s="339" t="s">
        <v>724</v>
      </c>
      <c r="T559" s="340" t="str">
        <f>VLOOKUP(S559,'[2]Sub-County'!E:F,2,FALSE)</f>
        <v>Tangipahoa</v>
      </c>
      <c r="U559" s="328" t="s">
        <v>1390</v>
      </c>
      <c r="V559" s="337" t="s">
        <v>1400</v>
      </c>
      <c r="W559" s="337" t="s">
        <v>804</v>
      </c>
      <c r="X559" s="337" t="s">
        <v>772</v>
      </c>
      <c r="Y559" s="337" t="s">
        <v>772</v>
      </c>
      <c r="Z559" s="337" t="s">
        <v>1401</v>
      </c>
    </row>
    <row r="560" spans="1:26">
      <c r="A560" s="328">
        <v>359117</v>
      </c>
      <c r="B560" s="328">
        <v>2530</v>
      </c>
      <c r="C560" s="334">
        <v>340660</v>
      </c>
      <c r="D560" s="328" t="s">
        <v>806</v>
      </c>
      <c r="E560" s="335" t="str">
        <f t="shared" si="8"/>
        <v>2530.340660.15</v>
      </c>
      <c r="F560" s="328">
        <v>2530</v>
      </c>
      <c r="G560" s="337"/>
      <c r="H560" s="245" t="s">
        <v>1544</v>
      </c>
      <c r="I560" s="345" t="s">
        <v>808</v>
      </c>
      <c r="J560" s="345" t="s">
        <v>1386</v>
      </c>
      <c r="K560" s="346" t="s">
        <v>1387</v>
      </c>
      <c r="L560" s="345" t="s">
        <v>1386</v>
      </c>
      <c r="M560" s="346" t="s">
        <v>1388</v>
      </c>
      <c r="N560" s="345" t="s">
        <v>1389</v>
      </c>
      <c r="O560" s="357">
        <v>619</v>
      </c>
      <c r="P560" s="332" t="s">
        <v>1544</v>
      </c>
      <c r="Q560" s="337" t="s">
        <v>794</v>
      </c>
      <c r="R560" s="337" t="s">
        <v>804</v>
      </c>
      <c r="S560" s="339" t="s">
        <v>727</v>
      </c>
      <c r="T560" s="340" t="str">
        <f>VLOOKUP(S560,'[2]Sub-County'!E:F,2,FALSE)</f>
        <v>St. Landry</v>
      </c>
      <c r="U560" s="328" t="s">
        <v>1390</v>
      </c>
      <c r="V560" s="337" t="s">
        <v>1400</v>
      </c>
      <c r="W560" s="337" t="s">
        <v>804</v>
      </c>
      <c r="X560" s="337" t="s">
        <v>772</v>
      </c>
      <c r="Y560" s="337" t="s">
        <v>772</v>
      </c>
      <c r="Z560" s="337" t="s">
        <v>1401</v>
      </c>
    </row>
    <row r="561" spans="1:26">
      <c r="A561" s="328">
        <v>359118</v>
      </c>
      <c r="B561" s="328">
        <v>2530</v>
      </c>
      <c r="C561" s="334">
        <v>340665</v>
      </c>
      <c r="D561" s="328" t="s">
        <v>806</v>
      </c>
      <c r="E561" s="335" t="str">
        <f t="shared" si="8"/>
        <v>2530.340665.15</v>
      </c>
      <c r="F561" s="328">
        <v>2530</v>
      </c>
      <c r="G561" s="337"/>
      <c r="H561" s="245" t="s">
        <v>1545</v>
      </c>
      <c r="I561" s="345" t="s">
        <v>808</v>
      </c>
      <c r="J561" s="345" t="s">
        <v>1386</v>
      </c>
      <c r="K561" s="346" t="s">
        <v>1387</v>
      </c>
      <c r="L561" s="345" t="s">
        <v>1386</v>
      </c>
      <c r="M561" s="346" t="s">
        <v>1388</v>
      </c>
      <c r="N561" s="345" t="s">
        <v>1389</v>
      </c>
      <c r="O561" s="357">
        <v>620</v>
      </c>
      <c r="P561" s="332" t="s">
        <v>1545</v>
      </c>
      <c r="Q561" s="337" t="s">
        <v>794</v>
      </c>
      <c r="R561" s="337" t="s">
        <v>804</v>
      </c>
      <c r="S561" s="339" t="s">
        <v>727</v>
      </c>
      <c r="T561" s="340" t="str">
        <f>VLOOKUP(S561,'[2]Sub-County'!E:F,2,FALSE)</f>
        <v>St. Landry</v>
      </c>
      <c r="U561" s="328" t="s">
        <v>1390</v>
      </c>
      <c r="V561" s="337" t="s">
        <v>1400</v>
      </c>
      <c r="W561" s="337" t="s">
        <v>804</v>
      </c>
      <c r="X561" s="337" t="s">
        <v>772</v>
      </c>
      <c r="Y561" s="337" t="s">
        <v>772</v>
      </c>
      <c r="Z561" s="337" t="s">
        <v>1401</v>
      </c>
    </row>
    <row r="562" spans="1:26">
      <c r="A562" s="328">
        <v>359119</v>
      </c>
      <c r="B562" s="328">
        <v>2530</v>
      </c>
      <c r="C562" s="334">
        <v>340670</v>
      </c>
      <c r="D562" s="328" t="s">
        <v>806</v>
      </c>
      <c r="E562" s="335" t="str">
        <f t="shared" si="8"/>
        <v>2530.340670.15</v>
      </c>
      <c r="F562" s="328">
        <v>2530</v>
      </c>
      <c r="G562" s="337"/>
      <c r="H562" s="245" t="s">
        <v>1546</v>
      </c>
      <c r="I562" s="345" t="s">
        <v>808</v>
      </c>
      <c r="J562" s="345" t="s">
        <v>1386</v>
      </c>
      <c r="K562" s="346" t="s">
        <v>1387</v>
      </c>
      <c r="L562" s="345" t="s">
        <v>1386</v>
      </c>
      <c r="M562" s="346" t="s">
        <v>1388</v>
      </c>
      <c r="N562" s="345" t="s">
        <v>1389</v>
      </c>
      <c r="O562" s="357">
        <v>621</v>
      </c>
      <c r="P562" s="332" t="s">
        <v>1546</v>
      </c>
      <c r="Q562" s="337" t="s">
        <v>794</v>
      </c>
      <c r="R562" s="337" t="s">
        <v>804</v>
      </c>
      <c r="S562" s="339" t="s">
        <v>729</v>
      </c>
      <c r="T562" s="340" t="str">
        <f>VLOOKUP(S562,'[2]Sub-County'!E:F,2,FALSE)</f>
        <v>Calcasieu</v>
      </c>
      <c r="U562" s="328" t="s">
        <v>1390</v>
      </c>
      <c r="V562" s="337" t="s">
        <v>1400</v>
      </c>
      <c r="W562" s="337" t="s">
        <v>804</v>
      </c>
      <c r="X562" s="337" t="s">
        <v>772</v>
      </c>
      <c r="Y562" s="337" t="s">
        <v>772</v>
      </c>
      <c r="Z562" s="337" t="s">
        <v>1401</v>
      </c>
    </row>
    <row r="563" spans="1:26">
      <c r="A563" s="328">
        <v>359120</v>
      </c>
      <c r="B563" s="328">
        <v>2530</v>
      </c>
      <c r="C563" s="334">
        <v>340675</v>
      </c>
      <c r="D563" s="328" t="s">
        <v>798</v>
      </c>
      <c r="E563" s="335" t="str">
        <f t="shared" si="8"/>
        <v>2530.340675.10</v>
      </c>
      <c r="F563" s="328">
        <v>2530</v>
      </c>
      <c r="G563" s="337"/>
      <c r="H563" s="245" t="s">
        <v>1547</v>
      </c>
      <c r="I563" s="345" t="s">
        <v>799</v>
      </c>
      <c r="J563" s="345" t="s">
        <v>1386</v>
      </c>
      <c r="K563" s="346" t="s">
        <v>1387</v>
      </c>
      <c r="L563" s="345" t="s">
        <v>1386</v>
      </c>
      <c r="M563" s="346" t="s">
        <v>1388</v>
      </c>
      <c r="N563" s="345" t="s">
        <v>1389</v>
      </c>
      <c r="O563" s="357">
        <v>621</v>
      </c>
      <c r="P563" s="332" t="s">
        <v>1546</v>
      </c>
      <c r="Q563" s="337" t="s">
        <v>770</v>
      </c>
      <c r="R563" s="337" t="s">
        <v>804</v>
      </c>
      <c r="S563" s="339" t="s">
        <v>729</v>
      </c>
      <c r="T563" s="340" t="str">
        <f>VLOOKUP(S563,'[2]Sub-County'!E:F,2,FALSE)</f>
        <v>Calcasieu</v>
      </c>
      <c r="U563" s="328" t="s">
        <v>1390</v>
      </c>
      <c r="V563" s="337" t="s">
        <v>1397</v>
      </c>
      <c r="W563" s="337" t="s">
        <v>804</v>
      </c>
      <c r="X563" s="337" t="s">
        <v>772</v>
      </c>
      <c r="Y563" s="337" t="s">
        <v>772</v>
      </c>
      <c r="Z563" s="337" t="s">
        <v>1398</v>
      </c>
    </row>
    <row r="564" spans="1:26">
      <c r="A564" s="328">
        <v>359121</v>
      </c>
      <c r="B564" s="328">
        <v>2530</v>
      </c>
      <c r="C564" s="334">
        <v>340680</v>
      </c>
      <c r="D564" s="328" t="s">
        <v>806</v>
      </c>
      <c r="E564" s="335" t="str">
        <f t="shared" si="8"/>
        <v>2530.340680.15</v>
      </c>
      <c r="F564" s="328">
        <v>2530</v>
      </c>
      <c r="G564" s="337"/>
      <c r="H564" s="245" t="s">
        <v>1548</v>
      </c>
      <c r="I564" s="345" t="s">
        <v>808</v>
      </c>
      <c r="J564" s="345" t="s">
        <v>1386</v>
      </c>
      <c r="K564" s="346" t="s">
        <v>1387</v>
      </c>
      <c r="L564" s="345" t="s">
        <v>1386</v>
      </c>
      <c r="M564" s="346" t="s">
        <v>1388</v>
      </c>
      <c r="N564" s="345" t="s">
        <v>1389</v>
      </c>
      <c r="O564" s="357">
        <v>622</v>
      </c>
      <c r="P564" s="332" t="s">
        <v>1548</v>
      </c>
      <c r="Q564" s="337" t="s">
        <v>794</v>
      </c>
      <c r="R564" s="337" t="s">
        <v>804</v>
      </c>
      <c r="S564" s="339" t="s">
        <v>728</v>
      </c>
      <c r="T564" s="340" t="str">
        <f>VLOOKUP(S564,'[2]Sub-County'!E:F,2,FALSE)</f>
        <v>Evangeline</v>
      </c>
      <c r="U564" s="328" t="s">
        <v>1390</v>
      </c>
      <c r="V564" s="337" t="s">
        <v>1400</v>
      </c>
      <c r="W564" s="337" t="s">
        <v>804</v>
      </c>
      <c r="X564" s="337" t="s">
        <v>772</v>
      </c>
      <c r="Y564" s="337" t="s">
        <v>772</v>
      </c>
      <c r="Z564" s="337" t="s">
        <v>1401</v>
      </c>
    </row>
    <row r="565" spans="1:26">
      <c r="A565" s="328">
        <v>359122</v>
      </c>
      <c r="B565" s="328">
        <v>2530</v>
      </c>
      <c r="C565" s="334">
        <v>340685</v>
      </c>
      <c r="D565" s="328" t="s">
        <v>806</v>
      </c>
      <c r="E565" s="335" t="str">
        <f t="shared" si="8"/>
        <v>2530.340685.15</v>
      </c>
      <c r="F565" s="328">
        <v>2530</v>
      </c>
      <c r="G565" s="337"/>
      <c r="H565" s="245" t="s">
        <v>1549</v>
      </c>
      <c r="I565" s="345" t="s">
        <v>808</v>
      </c>
      <c r="J565" s="345" t="s">
        <v>1386</v>
      </c>
      <c r="K565" s="346" t="s">
        <v>1387</v>
      </c>
      <c r="L565" s="345" t="s">
        <v>1386</v>
      </c>
      <c r="M565" s="346" t="s">
        <v>1388</v>
      </c>
      <c r="N565" s="345" t="s">
        <v>1389</v>
      </c>
      <c r="O565" s="357">
        <v>623</v>
      </c>
      <c r="P565" s="332" t="s">
        <v>1549</v>
      </c>
      <c r="Q565" s="337" t="s">
        <v>794</v>
      </c>
      <c r="R565" s="337" t="s">
        <v>804</v>
      </c>
      <c r="S565" s="339" t="s">
        <v>730</v>
      </c>
      <c r="T565" s="340" t="str">
        <f>VLOOKUP(S565,'[2]Sub-County'!E:F,2,FALSE)</f>
        <v>Vermillion</v>
      </c>
      <c r="U565" s="328" t="s">
        <v>1390</v>
      </c>
      <c r="V565" s="337" t="s">
        <v>1400</v>
      </c>
      <c r="W565" s="337" t="s">
        <v>804</v>
      </c>
      <c r="X565" s="337" t="s">
        <v>772</v>
      </c>
      <c r="Y565" s="337" t="s">
        <v>772</v>
      </c>
      <c r="Z565" s="337" t="s">
        <v>1401</v>
      </c>
    </row>
    <row r="566" spans="1:26">
      <c r="A566" s="328">
        <v>359123</v>
      </c>
      <c r="B566" s="328">
        <v>2530</v>
      </c>
      <c r="C566" s="334">
        <v>340690</v>
      </c>
      <c r="D566" s="328" t="s">
        <v>806</v>
      </c>
      <c r="E566" s="335" t="str">
        <f t="shared" si="8"/>
        <v>2530.340690.15</v>
      </c>
      <c r="F566" s="328">
        <v>2530</v>
      </c>
      <c r="G566" s="337"/>
      <c r="H566" s="245" t="s">
        <v>1550</v>
      </c>
      <c r="I566" s="345" t="s">
        <v>808</v>
      </c>
      <c r="J566" s="345" t="s">
        <v>1386</v>
      </c>
      <c r="K566" s="346" t="s">
        <v>1387</v>
      </c>
      <c r="L566" s="345" t="s">
        <v>1386</v>
      </c>
      <c r="M566" s="346" t="s">
        <v>1388</v>
      </c>
      <c r="N566" s="345" t="s">
        <v>1389</v>
      </c>
      <c r="O566" s="357">
        <v>624</v>
      </c>
      <c r="P566" s="332" t="s">
        <v>1550</v>
      </c>
      <c r="Q566" s="337" t="s">
        <v>794</v>
      </c>
      <c r="R566" s="337" t="s">
        <v>804</v>
      </c>
      <c r="S566" s="339" t="s">
        <v>721</v>
      </c>
      <c r="T566" s="340" t="str">
        <f>VLOOKUP(S566,'[2]Sub-County'!E:F,2,FALSE)</f>
        <v>East Baton Rouge</v>
      </c>
      <c r="U566" s="328" t="s">
        <v>1390</v>
      </c>
      <c r="V566" s="337" t="s">
        <v>1400</v>
      </c>
      <c r="W566" s="337" t="s">
        <v>804</v>
      </c>
      <c r="X566" s="337" t="s">
        <v>772</v>
      </c>
      <c r="Y566" s="337" t="s">
        <v>772</v>
      </c>
      <c r="Z566" s="337" t="s">
        <v>1401</v>
      </c>
    </row>
    <row r="567" spans="1:26" ht="13.5" thickBot="1">
      <c r="A567" s="348">
        <v>359124</v>
      </c>
      <c r="B567" s="348">
        <v>2530</v>
      </c>
      <c r="C567" s="363">
        <v>340695</v>
      </c>
      <c r="D567" s="348" t="s">
        <v>806</v>
      </c>
      <c r="E567" s="350" t="str">
        <f t="shared" si="8"/>
        <v>2530.340695.15</v>
      </c>
      <c r="F567" s="348">
        <v>2530</v>
      </c>
      <c r="G567" s="353"/>
      <c r="H567" s="352" t="s">
        <v>1551</v>
      </c>
      <c r="I567" s="353" t="s">
        <v>808</v>
      </c>
      <c r="J567" s="353" t="s">
        <v>1386</v>
      </c>
      <c r="K567" s="354" t="s">
        <v>1387</v>
      </c>
      <c r="L567" s="353" t="s">
        <v>1386</v>
      </c>
      <c r="M567" s="354" t="s">
        <v>1388</v>
      </c>
      <c r="N567" s="353" t="s">
        <v>1389</v>
      </c>
      <c r="O567" s="357">
        <v>625</v>
      </c>
      <c r="P567" s="332" t="s">
        <v>1551</v>
      </c>
      <c r="Q567" s="337" t="s">
        <v>794</v>
      </c>
      <c r="R567" s="337" t="s">
        <v>804</v>
      </c>
      <c r="S567" s="339" t="s">
        <v>727</v>
      </c>
      <c r="T567" s="340" t="str">
        <f>VLOOKUP(S567,'[2]Sub-County'!E:F,2,FALSE)</f>
        <v>St. Landry</v>
      </c>
      <c r="U567" s="328" t="s">
        <v>1390</v>
      </c>
      <c r="V567" s="337" t="s">
        <v>1400</v>
      </c>
      <c r="W567" s="337" t="s">
        <v>804</v>
      </c>
      <c r="X567" s="337" t="s">
        <v>772</v>
      </c>
      <c r="Y567" s="337" t="s">
        <v>772</v>
      </c>
      <c r="Z567" s="337" t="s">
        <v>1401</v>
      </c>
    </row>
    <row r="568" spans="1:26">
      <c r="E568" s="335"/>
      <c r="F568" s="328"/>
      <c r="H568" s="413" t="s">
        <v>1552</v>
      </c>
      <c r="I568" s="337"/>
      <c r="J568" s="337"/>
      <c r="L568" s="337"/>
      <c r="N568" s="337"/>
      <c r="O568" s="357"/>
      <c r="Q568" s="337"/>
      <c r="R568" s="337"/>
      <c r="S568" s="339"/>
      <c r="T568" s="340"/>
      <c r="V568" s="337"/>
      <c r="W568" s="337"/>
      <c r="X568" s="337"/>
      <c r="Y568" s="337"/>
      <c r="Z568" s="337"/>
    </row>
    <row r="569" spans="1:26">
      <c r="A569" s="381">
        <v>754100</v>
      </c>
      <c r="B569" s="381">
        <v>2505</v>
      </c>
      <c r="C569" s="334">
        <v>341005</v>
      </c>
      <c r="D569" s="328">
        <v>91</v>
      </c>
      <c r="E569" s="335" t="str">
        <f t="shared" si="8"/>
        <v>2505.341005.91</v>
      </c>
      <c r="F569" s="381">
        <v>2505</v>
      </c>
      <c r="H569" s="336" t="s">
        <v>1553</v>
      </c>
      <c r="I569" s="337" t="s">
        <v>767</v>
      </c>
      <c r="J569" s="337" t="s">
        <v>1386</v>
      </c>
      <c r="K569" s="338" t="s">
        <v>1387</v>
      </c>
      <c r="L569" s="337" t="s">
        <v>1386</v>
      </c>
      <c r="M569" s="338" t="s">
        <v>1388</v>
      </c>
      <c r="N569" s="337" t="s">
        <v>1554</v>
      </c>
      <c r="O569" s="333" t="s">
        <v>772</v>
      </c>
      <c r="P569" s="332" t="s">
        <v>773</v>
      </c>
      <c r="Q569" s="337" t="s">
        <v>768</v>
      </c>
      <c r="R569" s="337" t="s">
        <v>772</v>
      </c>
      <c r="S569" s="382" t="s">
        <v>1558</v>
      </c>
      <c r="T569" s="340" t="s">
        <v>2069</v>
      </c>
      <c r="U569" s="328" t="s">
        <v>876</v>
      </c>
      <c r="V569" s="337" t="s">
        <v>772</v>
      </c>
      <c r="W569" s="337" t="s">
        <v>772</v>
      </c>
      <c r="X569" s="337" t="s">
        <v>772</v>
      </c>
      <c r="Y569" s="337" t="s">
        <v>772</v>
      </c>
      <c r="Z569" s="337" t="s">
        <v>772</v>
      </c>
    </row>
    <row r="570" spans="1:26">
      <c r="A570" s="328">
        <v>863100</v>
      </c>
      <c r="B570" s="328">
        <v>2510</v>
      </c>
      <c r="C570" s="334">
        <v>341000</v>
      </c>
      <c r="D570" s="328">
        <v>91</v>
      </c>
      <c r="E570" s="335" t="str">
        <f t="shared" si="8"/>
        <v>2510.341000.91</v>
      </c>
      <c r="F570" s="328">
        <v>2510</v>
      </c>
      <c r="H570" s="336" t="s">
        <v>1555</v>
      </c>
      <c r="I570" s="337" t="s">
        <v>767</v>
      </c>
      <c r="J570" s="337" t="s">
        <v>1386</v>
      </c>
      <c r="K570" s="338" t="s">
        <v>1387</v>
      </c>
      <c r="L570" s="337" t="s">
        <v>1386</v>
      </c>
      <c r="M570" s="338" t="s">
        <v>1388</v>
      </c>
      <c r="N570" s="337" t="s">
        <v>1554</v>
      </c>
      <c r="O570" s="333" t="s">
        <v>772</v>
      </c>
      <c r="P570" s="332" t="s">
        <v>773</v>
      </c>
      <c r="Q570" s="337" t="s">
        <v>768</v>
      </c>
      <c r="R570" s="337" t="s">
        <v>772</v>
      </c>
      <c r="S570" s="382" t="s">
        <v>1558</v>
      </c>
      <c r="T570" s="340" t="s">
        <v>2069</v>
      </c>
      <c r="U570" s="328" t="s">
        <v>876</v>
      </c>
      <c r="V570" s="337" t="s">
        <v>772</v>
      </c>
      <c r="W570" s="337" t="s">
        <v>772</v>
      </c>
      <c r="X570" s="337" t="s">
        <v>772</v>
      </c>
      <c r="Y570" s="337" t="s">
        <v>772</v>
      </c>
      <c r="Z570" s="337" t="s">
        <v>772</v>
      </c>
    </row>
    <row r="571" spans="1:26">
      <c r="A571" s="328">
        <v>385100</v>
      </c>
      <c r="B571" s="328">
        <v>2510</v>
      </c>
      <c r="C571" s="334">
        <v>341010</v>
      </c>
      <c r="D571" s="328" t="s">
        <v>798</v>
      </c>
      <c r="E571" s="335" t="str">
        <f t="shared" si="8"/>
        <v>2510.341010.10</v>
      </c>
      <c r="F571" s="328">
        <v>2510</v>
      </c>
      <c r="G571" s="337"/>
      <c r="H571" s="336" t="s">
        <v>1556</v>
      </c>
      <c r="I571" s="337" t="s">
        <v>799</v>
      </c>
      <c r="J571" s="337" t="s">
        <v>1386</v>
      </c>
      <c r="K571" s="338" t="s">
        <v>1387</v>
      </c>
      <c r="L571" s="337" t="s">
        <v>1386</v>
      </c>
      <c r="M571" s="338" t="s">
        <v>1388</v>
      </c>
      <c r="N571" s="337" t="s">
        <v>1554</v>
      </c>
      <c r="O571" s="357">
        <v>438</v>
      </c>
      <c r="P571" s="332" t="s">
        <v>1557</v>
      </c>
      <c r="Q571" s="337" t="s">
        <v>770</v>
      </c>
      <c r="R571" s="337" t="s">
        <v>770</v>
      </c>
      <c r="S571" s="339" t="s">
        <v>1558</v>
      </c>
      <c r="T571" s="340" t="str">
        <f>VLOOKUP(S571,'[2]Sub-County'!E:F,2,FALSE)</f>
        <v>Chatham</v>
      </c>
      <c r="U571" s="328" t="s">
        <v>876</v>
      </c>
      <c r="V571" s="337" t="s">
        <v>1397</v>
      </c>
      <c r="W571" s="337" t="s">
        <v>772</v>
      </c>
      <c r="X571" s="337" t="s">
        <v>772</v>
      </c>
      <c r="Y571" s="337" t="s">
        <v>772</v>
      </c>
      <c r="Z571" s="337" t="s">
        <v>1559</v>
      </c>
    </row>
    <row r="572" spans="1:26">
      <c r="A572" s="328">
        <v>385101</v>
      </c>
      <c r="B572" s="328">
        <v>2510</v>
      </c>
      <c r="C572" s="334">
        <v>341015</v>
      </c>
      <c r="D572" s="328" t="s">
        <v>806</v>
      </c>
      <c r="E572" s="335" t="str">
        <f t="shared" si="8"/>
        <v>2510.341015.15</v>
      </c>
      <c r="F572" s="328">
        <v>2510</v>
      </c>
      <c r="G572" s="337"/>
      <c r="H572" s="336" t="s">
        <v>1560</v>
      </c>
      <c r="I572" s="337" t="s">
        <v>808</v>
      </c>
      <c r="J572" s="337" t="s">
        <v>1386</v>
      </c>
      <c r="K572" s="338" t="s">
        <v>1387</v>
      </c>
      <c r="L572" s="337" t="s">
        <v>1386</v>
      </c>
      <c r="M572" s="338" t="s">
        <v>1388</v>
      </c>
      <c r="N572" s="337" t="s">
        <v>1554</v>
      </c>
      <c r="O572" s="357">
        <v>438</v>
      </c>
      <c r="P572" s="332" t="s">
        <v>1557</v>
      </c>
      <c r="Q572" s="337" t="s">
        <v>794</v>
      </c>
      <c r="R572" s="337" t="s">
        <v>770</v>
      </c>
      <c r="S572" s="339" t="s">
        <v>1558</v>
      </c>
      <c r="T572" s="340" t="str">
        <f>VLOOKUP(S572,'[2]Sub-County'!E:F,2,FALSE)</f>
        <v>Chatham</v>
      </c>
      <c r="U572" s="328" t="s">
        <v>876</v>
      </c>
      <c r="V572" s="337" t="s">
        <v>1400</v>
      </c>
      <c r="W572" s="337" t="s">
        <v>772</v>
      </c>
      <c r="X572" s="337" t="s">
        <v>772</v>
      </c>
      <c r="Y572" s="337" t="s">
        <v>772</v>
      </c>
      <c r="Z572" s="337" t="s">
        <v>1561</v>
      </c>
    </row>
    <row r="573" spans="1:26">
      <c r="A573" s="328">
        <v>385102</v>
      </c>
      <c r="B573" s="328">
        <v>2510</v>
      </c>
      <c r="C573" s="334">
        <v>341020</v>
      </c>
      <c r="D573" s="328" t="s">
        <v>811</v>
      </c>
      <c r="E573" s="335" t="str">
        <f t="shared" si="8"/>
        <v>2510.341020.00</v>
      </c>
      <c r="F573" s="328">
        <v>2510</v>
      </c>
      <c r="G573" s="337"/>
      <c r="H573" s="336" t="s">
        <v>1562</v>
      </c>
      <c r="I573" s="337" t="s">
        <v>702</v>
      </c>
      <c r="J573" s="337" t="s">
        <v>1386</v>
      </c>
      <c r="K573" s="338" t="s">
        <v>1387</v>
      </c>
      <c r="L573" s="337" t="s">
        <v>1386</v>
      </c>
      <c r="M573" s="338" t="s">
        <v>1388</v>
      </c>
      <c r="N573" s="337" t="s">
        <v>1554</v>
      </c>
      <c r="O573" s="357">
        <v>438</v>
      </c>
      <c r="P573" s="332" t="s">
        <v>1557</v>
      </c>
      <c r="Q573" s="337" t="s">
        <v>804</v>
      </c>
      <c r="R573" s="337" t="s">
        <v>770</v>
      </c>
      <c r="S573" s="339" t="s">
        <v>1558</v>
      </c>
      <c r="T573" s="340" t="str">
        <f>VLOOKUP(S573,'[2]Sub-County'!E:F,2,FALSE)</f>
        <v>Chatham</v>
      </c>
      <c r="U573" s="328" t="s">
        <v>876</v>
      </c>
      <c r="V573" s="337" t="s">
        <v>772</v>
      </c>
      <c r="W573" s="337" t="s">
        <v>772</v>
      </c>
      <c r="X573" s="337" t="s">
        <v>772</v>
      </c>
      <c r="Y573" s="337" t="s">
        <v>772</v>
      </c>
      <c r="Z573" s="337" t="s">
        <v>772</v>
      </c>
    </row>
    <row r="574" spans="1:26">
      <c r="A574" s="328">
        <v>385103</v>
      </c>
      <c r="B574" s="328">
        <v>2510</v>
      </c>
      <c r="C574" s="334">
        <v>341025</v>
      </c>
      <c r="D574" s="328" t="s">
        <v>806</v>
      </c>
      <c r="E574" s="335" t="str">
        <f t="shared" si="8"/>
        <v>2510.341025.15</v>
      </c>
      <c r="F574" s="328">
        <v>2510</v>
      </c>
      <c r="G574" s="337"/>
      <c r="H574" s="336" t="s">
        <v>1563</v>
      </c>
      <c r="I574" s="337" t="s">
        <v>808</v>
      </c>
      <c r="J574" s="337" t="s">
        <v>1386</v>
      </c>
      <c r="K574" s="338" t="s">
        <v>1387</v>
      </c>
      <c r="L574" s="337" t="s">
        <v>1386</v>
      </c>
      <c r="M574" s="338" t="s">
        <v>1388</v>
      </c>
      <c r="N574" s="337" t="s">
        <v>1554</v>
      </c>
      <c r="O574" s="357">
        <v>437</v>
      </c>
      <c r="P574" s="332" t="s">
        <v>1563</v>
      </c>
      <c r="Q574" s="337" t="s">
        <v>794</v>
      </c>
      <c r="R574" s="337" t="s">
        <v>770</v>
      </c>
      <c r="S574" s="339" t="s">
        <v>894</v>
      </c>
      <c r="T574" s="340" t="str">
        <f>VLOOKUP(S574,'[2]Sub-County'!E:F,2,FALSE)</f>
        <v>Forsyth</v>
      </c>
      <c r="U574" s="328" t="s">
        <v>876</v>
      </c>
      <c r="V574" s="337" t="s">
        <v>1400</v>
      </c>
      <c r="W574" s="337" t="s">
        <v>772</v>
      </c>
      <c r="X574" s="337" t="s">
        <v>772</v>
      </c>
      <c r="Y574" s="337" t="s">
        <v>772</v>
      </c>
      <c r="Z574" s="337" t="s">
        <v>1561</v>
      </c>
    </row>
    <row r="575" spans="1:26">
      <c r="A575" s="328">
        <v>385104</v>
      </c>
      <c r="B575" s="328">
        <v>2510</v>
      </c>
      <c r="C575" s="334">
        <v>341030</v>
      </c>
      <c r="D575" s="328" t="s">
        <v>798</v>
      </c>
      <c r="E575" s="335" t="str">
        <f t="shared" si="8"/>
        <v>2510.341030.10</v>
      </c>
      <c r="F575" s="328">
        <v>2510</v>
      </c>
      <c r="G575" s="337"/>
      <c r="H575" s="336" t="s">
        <v>1564</v>
      </c>
      <c r="I575" s="337" t="s">
        <v>799</v>
      </c>
      <c r="J575" s="337" t="s">
        <v>1386</v>
      </c>
      <c r="K575" s="338" t="s">
        <v>1387</v>
      </c>
      <c r="L575" s="337" t="s">
        <v>1386</v>
      </c>
      <c r="M575" s="338" t="s">
        <v>1388</v>
      </c>
      <c r="N575" s="337" t="s">
        <v>1554</v>
      </c>
      <c r="O575" s="357">
        <v>547</v>
      </c>
      <c r="P575" s="332" t="s">
        <v>1564</v>
      </c>
      <c r="Q575" s="337" t="s">
        <v>770</v>
      </c>
      <c r="R575" s="337" t="s">
        <v>770</v>
      </c>
      <c r="S575" s="339" t="s">
        <v>717</v>
      </c>
      <c r="T575" s="340" t="str">
        <f>VLOOKUP(S575,'[2]Sub-County'!E:F,2,FALSE)</f>
        <v>Habersham</v>
      </c>
      <c r="U575" s="328" t="s">
        <v>876</v>
      </c>
      <c r="V575" s="337" t="s">
        <v>1397</v>
      </c>
      <c r="W575" s="337" t="s">
        <v>772</v>
      </c>
      <c r="X575" s="337" t="s">
        <v>772</v>
      </c>
      <c r="Y575" s="337" t="s">
        <v>772</v>
      </c>
      <c r="Z575" s="337" t="s">
        <v>1559</v>
      </c>
    </row>
    <row r="576" spans="1:26">
      <c r="A576" s="328">
        <v>385105</v>
      </c>
      <c r="B576" s="328">
        <v>2510</v>
      </c>
      <c r="C576" s="334">
        <v>341035</v>
      </c>
      <c r="D576" s="328" t="s">
        <v>798</v>
      </c>
      <c r="E576" s="335" t="str">
        <f t="shared" si="8"/>
        <v>2510.341035.10</v>
      </c>
      <c r="F576" s="328">
        <v>2510</v>
      </c>
      <c r="G576" s="337"/>
      <c r="H576" s="336" t="s">
        <v>1565</v>
      </c>
      <c r="I576" s="337" t="s">
        <v>799</v>
      </c>
      <c r="J576" s="337" t="s">
        <v>1386</v>
      </c>
      <c r="K576" s="338" t="s">
        <v>1387</v>
      </c>
      <c r="L576" s="337" t="s">
        <v>1386</v>
      </c>
      <c r="M576" s="338" t="s">
        <v>1388</v>
      </c>
      <c r="N576" s="337" t="s">
        <v>1554</v>
      </c>
      <c r="O576" s="357">
        <v>626</v>
      </c>
      <c r="P576" s="332" t="s">
        <v>1565</v>
      </c>
      <c r="Q576" s="337" t="s">
        <v>770</v>
      </c>
      <c r="R576" s="337" t="s">
        <v>770</v>
      </c>
      <c r="S576" s="339">
        <v>137</v>
      </c>
      <c r="T576" s="365" t="s">
        <v>2070</v>
      </c>
      <c r="U576" s="328" t="s">
        <v>876</v>
      </c>
      <c r="V576" s="337" t="s">
        <v>1397</v>
      </c>
      <c r="W576" s="337" t="s">
        <v>772</v>
      </c>
      <c r="X576" s="337" t="s">
        <v>772</v>
      </c>
      <c r="Y576" s="337" t="s">
        <v>772</v>
      </c>
      <c r="Z576" s="337" t="s">
        <v>1559</v>
      </c>
    </row>
    <row r="577" spans="1:26">
      <c r="A577" s="328">
        <v>385106</v>
      </c>
      <c r="B577" s="328">
        <v>2510</v>
      </c>
      <c r="C577" s="334">
        <v>341040</v>
      </c>
      <c r="D577" s="328" t="s">
        <v>798</v>
      </c>
      <c r="E577" s="335" t="str">
        <f t="shared" si="8"/>
        <v>2510.341040.10</v>
      </c>
      <c r="F577" s="328">
        <v>2510</v>
      </c>
      <c r="G577" s="337"/>
      <c r="H577" s="336" t="s">
        <v>1566</v>
      </c>
      <c r="I577" s="337" t="s">
        <v>799</v>
      </c>
      <c r="J577" s="337" t="s">
        <v>1386</v>
      </c>
      <c r="K577" s="338" t="s">
        <v>1387</v>
      </c>
      <c r="L577" s="337" t="s">
        <v>1386</v>
      </c>
      <c r="M577" s="338" t="s">
        <v>1388</v>
      </c>
      <c r="N577" s="337" t="s">
        <v>1554</v>
      </c>
      <c r="O577" s="357">
        <v>722</v>
      </c>
      <c r="P577" s="332" t="s">
        <v>1567</v>
      </c>
      <c r="Q577" s="337" t="s">
        <v>770</v>
      </c>
      <c r="R577" s="337" t="s">
        <v>770</v>
      </c>
      <c r="S577" s="339">
        <v>168</v>
      </c>
      <c r="T577" s="383" t="s">
        <v>2071</v>
      </c>
      <c r="U577" s="328" t="s">
        <v>876</v>
      </c>
      <c r="V577" s="337" t="s">
        <v>1397</v>
      </c>
      <c r="W577" s="337" t="s">
        <v>772</v>
      </c>
      <c r="X577" s="337" t="s">
        <v>772</v>
      </c>
      <c r="Y577" s="337" t="s">
        <v>772</v>
      </c>
      <c r="Z577" s="337" t="s">
        <v>1559</v>
      </c>
    </row>
    <row r="578" spans="1:26">
      <c r="A578" s="328">
        <v>385107</v>
      </c>
      <c r="B578" s="328">
        <v>2510</v>
      </c>
      <c r="C578" s="334">
        <v>341045</v>
      </c>
      <c r="D578" s="328" t="s">
        <v>806</v>
      </c>
      <c r="E578" s="335" t="str">
        <f t="shared" si="8"/>
        <v>2510.341045.15</v>
      </c>
      <c r="F578" s="328">
        <v>2510</v>
      </c>
      <c r="G578" s="337"/>
      <c r="H578" s="336" t="s">
        <v>1568</v>
      </c>
      <c r="I578" s="337" t="s">
        <v>808</v>
      </c>
      <c r="J578" s="337" t="s">
        <v>1386</v>
      </c>
      <c r="K578" s="338" t="s">
        <v>1387</v>
      </c>
      <c r="L578" s="337" t="s">
        <v>1386</v>
      </c>
      <c r="M578" s="338" t="s">
        <v>1388</v>
      </c>
      <c r="N578" s="337" t="s">
        <v>1554</v>
      </c>
      <c r="O578" s="357">
        <v>722</v>
      </c>
      <c r="P578" s="332" t="s">
        <v>1567</v>
      </c>
      <c r="Q578" s="337" t="s">
        <v>770</v>
      </c>
      <c r="R578" s="337" t="s">
        <v>770</v>
      </c>
      <c r="S578" s="339">
        <v>168</v>
      </c>
      <c r="T578" s="383" t="s">
        <v>2071</v>
      </c>
      <c r="U578" s="328" t="s">
        <v>876</v>
      </c>
      <c r="V578" s="337" t="s">
        <v>1400</v>
      </c>
      <c r="W578" s="337" t="s">
        <v>772</v>
      </c>
      <c r="X578" s="337" t="s">
        <v>772</v>
      </c>
      <c r="Y578" s="337" t="s">
        <v>772</v>
      </c>
      <c r="Z578" s="337" t="s">
        <v>1561</v>
      </c>
    </row>
    <row r="579" spans="1:26">
      <c r="A579" s="328">
        <v>385108</v>
      </c>
      <c r="B579" s="328">
        <v>2510</v>
      </c>
      <c r="C579" s="334">
        <v>341050</v>
      </c>
      <c r="D579" s="328" t="s">
        <v>811</v>
      </c>
      <c r="E579" s="335" t="str">
        <f t="shared" si="8"/>
        <v>2510.341050.00</v>
      </c>
      <c r="F579" s="328">
        <v>2510</v>
      </c>
      <c r="G579" s="337"/>
      <c r="H579" s="336" t="s">
        <v>1569</v>
      </c>
      <c r="I579" s="337" t="s">
        <v>702</v>
      </c>
      <c r="J579" s="337" t="s">
        <v>1386</v>
      </c>
      <c r="K579" s="338" t="s">
        <v>1387</v>
      </c>
      <c r="L579" s="337" t="s">
        <v>1386</v>
      </c>
      <c r="M579" s="338" t="s">
        <v>1388</v>
      </c>
      <c r="N579" s="337" t="s">
        <v>1554</v>
      </c>
      <c r="O579" s="357">
        <v>722</v>
      </c>
      <c r="P579" s="332" t="s">
        <v>1567</v>
      </c>
      <c r="Q579" s="337" t="s">
        <v>770</v>
      </c>
      <c r="R579" s="337" t="s">
        <v>770</v>
      </c>
      <c r="S579" s="339">
        <v>168</v>
      </c>
      <c r="T579" s="383" t="s">
        <v>2071</v>
      </c>
      <c r="U579" s="328" t="s">
        <v>876</v>
      </c>
      <c r="V579" s="337"/>
      <c r="W579" s="337" t="s">
        <v>772</v>
      </c>
      <c r="X579" s="337" t="s">
        <v>772</v>
      </c>
      <c r="Y579" s="337" t="s">
        <v>772</v>
      </c>
      <c r="Z579" s="337"/>
    </row>
    <row r="580" spans="1:26">
      <c r="A580" s="328">
        <v>385109</v>
      </c>
      <c r="B580" s="328">
        <v>2510</v>
      </c>
      <c r="C580" s="626">
        <v>341250</v>
      </c>
      <c r="D580" s="328">
        <v>15</v>
      </c>
      <c r="E580" s="335" t="str">
        <f t="shared" si="8"/>
        <v>2510.341250.15</v>
      </c>
      <c r="F580" s="328">
        <v>2510</v>
      </c>
      <c r="G580" s="337"/>
      <c r="H580" s="336" t="s">
        <v>2348</v>
      </c>
      <c r="I580" s="337" t="s">
        <v>808</v>
      </c>
      <c r="J580" s="337" t="s">
        <v>1386</v>
      </c>
      <c r="K580" s="338" t="s">
        <v>1387</v>
      </c>
      <c r="L580" s="337" t="s">
        <v>1386</v>
      </c>
      <c r="M580" s="338" t="s">
        <v>1388</v>
      </c>
      <c r="N580" s="337" t="s">
        <v>1554</v>
      </c>
      <c r="O580" s="357"/>
      <c r="Q580" s="337"/>
      <c r="R580" s="337"/>
      <c r="S580" s="339"/>
      <c r="T580" s="383"/>
      <c r="V580" s="337"/>
      <c r="W580" s="337"/>
      <c r="X580" s="337"/>
      <c r="Y580" s="337"/>
      <c r="Z580" s="337"/>
    </row>
    <row r="581" spans="1:26">
      <c r="A581" s="328">
        <v>386100</v>
      </c>
      <c r="B581" s="328">
        <v>2515</v>
      </c>
      <c r="C581" s="334">
        <v>341055</v>
      </c>
      <c r="D581" s="328" t="s">
        <v>855</v>
      </c>
      <c r="E581" s="335" t="str">
        <f t="shared" si="8"/>
        <v>2515.341055.91</v>
      </c>
      <c r="F581" s="328">
        <v>2515</v>
      </c>
      <c r="G581" s="337"/>
      <c r="H581" s="336" t="s">
        <v>81</v>
      </c>
      <c r="I581" s="337" t="s">
        <v>767</v>
      </c>
      <c r="J581" s="337" t="s">
        <v>1386</v>
      </c>
      <c r="K581" s="338" t="s">
        <v>1387</v>
      </c>
      <c r="L581" s="337" t="s">
        <v>1386</v>
      </c>
      <c r="M581" s="338" t="s">
        <v>1388</v>
      </c>
      <c r="N581" s="337" t="s">
        <v>1554</v>
      </c>
      <c r="O581" s="357">
        <v>466</v>
      </c>
      <c r="P581" s="332" t="s">
        <v>81</v>
      </c>
      <c r="Q581" s="337" t="s">
        <v>768</v>
      </c>
      <c r="R581" s="337" t="s">
        <v>794</v>
      </c>
      <c r="S581" s="339" t="s">
        <v>1570</v>
      </c>
      <c r="T581" s="340" t="str">
        <f>VLOOKUP(S581,'[2]Sub-County'!E:F,2,FALSE)</f>
        <v>Dougherty</v>
      </c>
      <c r="U581" s="328" t="s">
        <v>876</v>
      </c>
      <c r="V581" s="337" t="s">
        <v>772</v>
      </c>
      <c r="W581" s="337" t="s">
        <v>772</v>
      </c>
      <c r="X581" s="337" t="s">
        <v>772</v>
      </c>
      <c r="Y581" s="337" t="s">
        <v>772</v>
      </c>
      <c r="Z581" s="337" t="s">
        <v>772</v>
      </c>
    </row>
    <row r="582" spans="1:26">
      <c r="A582" s="328">
        <v>386101</v>
      </c>
      <c r="B582" s="328">
        <v>2515</v>
      </c>
      <c r="C582" s="334">
        <v>341060</v>
      </c>
      <c r="D582" s="328" t="s">
        <v>798</v>
      </c>
      <c r="E582" s="335" t="str">
        <f t="shared" ref="E582:E645" si="9">B582&amp;"."&amp;C582&amp;"."&amp;D582</f>
        <v>2515.341060.10</v>
      </c>
      <c r="F582" s="328">
        <v>2515</v>
      </c>
      <c r="G582" s="337"/>
      <c r="H582" s="336" t="s">
        <v>1571</v>
      </c>
      <c r="I582" s="337" t="s">
        <v>799</v>
      </c>
      <c r="J582" s="337" t="s">
        <v>1386</v>
      </c>
      <c r="K582" s="338" t="s">
        <v>1387</v>
      </c>
      <c r="L582" s="337" t="s">
        <v>1386</v>
      </c>
      <c r="M582" s="338" t="s">
        <v>1388</v>
      </c>
      <c r="N582" s="337" t="s">
        <v>1554</v>
      </c>
      <c r="O582" s="357">
        <v>396</v>
      </c>
      <c r="P582" s="332" t="s">
        <v>1571</v>
      </c>
      <c r="Q582" s="337" t="s">
        <v>770</v>
      </c>
      <c r="R582" s="337" t="s">
        <v>794</v>
      </c>
      <c r="S582" s="339" t="s">
        <v>1572</v>
      </c>
      <c r="T582" s="340" t="str">
        <f>VLOOKUP(S582,'[2]Sub-County'!E:F,2,FALSE)</f>
        <v>Colquitt</v>
      </c>
      <c r="U582" s="328" t="s">
        <v>876</v>
      </c>
      <c r="V582" s="337" t="s">
        <v>1397</v>
      </c>
      <c r="W582" s="337" t="s">
        <v>768</v>
      </c>
      <c r="X582" s="337" t="s">
        <v>772</v>
      </c>
      <c r="Y582" s="337" t="s">
        <v>772</v>
      </c>
      <c r="Z582" s="337" t="s">
        <v>1559</v>
      </c>
    </row>
    <row r="583" spans="1:26">
      <c r="A583" s="328">
        <v>386102</v>
      </c>
      <c r="B583" s="328">
        <v>2515</v>
      </c>
      <c r="C583" s="334">
        <v>341065</v>
      </c>
      <c r="D583" s="328" t="s">
        <v>798</v>
      </c>
      <c r="E583" s="335" t="str">
        <f t="shared" si="9"/>
        <v>2515.341065.10</v>
      </c>
      <c r="F583" s="328">
        <v>2515</v>
      </c>
      <c r="G583" s="337"/>
      <c r="H583" s="336" t="s">
        <v>1573</v>
      </c>
      <c r="I583" s="337" t="s">
        <v>799</v>
      </c>
      <c r="J583" s="337" t="s">
        <v>1386</v>
      </c>
      <c r="K583" s="338" t="s">
        <v>1387</v>
      </c>
      <c r="L583" s="337" t="s">
        <v>1386</v>
      </c>
      <c r="M583" s="338" t="s">
        <v>1388</v>
      </c>
      <c r="N583" s="337" t="s">
        <v>1554</v>
      </c>
      <c r="O583" s="357">
        <v>182</v>
      </c>
      <c r="P583" s="332" t="s">
        <v>1574</v>
      </c>
      <c r="Q583" s="337" t="s">
        <v>770</v>
      </c>
      <c r="R583" s="337" t="s">
        <v>794</v>
      </c>
      <c r="S583" s="339" t="s">
        <v>1570</v>
      </c>
      <c r="T583" s="340" t="str">
        <f>VLOOKUP(S583,'[2]Sub-County'!E:F,2,FALSE)</f>
        <v>Dougherty</v>
      </c>
      <c r="U583" s="328" t="s">
        <v>876</v>
      </c>
      <c r="V583" s="337" t="s">
        <v>1397</v>
      </c>
      <c r="W583" s="337" t="s">
        <v>768</v>
      </c>
      <c r="X583" s="337" t="s">
        <v>772</v>
      </c>
      <c r="Y583" s="337" t="s">
        <v>772</v>
      </c>
      <c r="Z583" s="337" t="s">
        <v>1559</v>
      </c>
    </row>
    <row r="584" spans="1:26">
      <c r="A584" s="328">
        <v>386103</v>
      </c>
      <c r="B584" s="328">
        <v>2515</v>
      </c>
      <c r="C584" s="334">
        <v>341070</v>
      </c>
      <c r="D584" s="328" t="s">
        <v>806</v>
      </c>
      <c r="E584" s="335" t="str">
        <f t="shared" si="9"/>
        <v>2515.341070.15</v>
      </c>
      <c r="F584" s="328">
        <v>2515</v>
      </c>
      <c r="G584" s="337"/>
      <c r="H584" s="336" t="s">
        <v>1575</v>
      </c>
      <c r="I584" s="337" t="s">
        <v>808</v>
      </c>
      <c r="J584" s="337" t="s">
        <v>1386</v>
      </c>
      <c r="K584" s="338" t="s">
        <v>1387</v>
      </c>
      <c r="L584" s="337" t="s">
        <v>1386</v>
      </c>
      <c r="M584" s="338" t="s">
        <v>1388</v>
      </c>
      <c r="N584" s="337" t="s">
        <v>1554</v>
      </c>
      <c r="O584" s="357">
        <v>182</v>
      </c>
      <c r="P584" s="332" t="s">
        <v>1574</v>
      </c>
      <c r="Q584" s="337" t="s">
        <v>794</v>
      </c>
      <c r="R584" s="337" t="s">
        <v>794</v>
      </c>
      <c r="S584" s="339" t="s">
        <v>1570</v>
      </c>
      <c r="T584" s="340" t="str">
        <f>VLOOKUP(S584,'[2]Sub-County'!E:F,2,FALSE)</f>
        <v>Dougherty</v>
      </c>
      <c r="U584" s="328" t="s">
        <v>876</v>
      </c>
      <c r="V584" s="337" t="s">
        <v>1400</v>
      </c>
      <c r="W584" s="337" t="s">
        <v>768</v>
      </c>
      <c r="X584" s="337" t="s">
        <v>772</v>
      </c>
      <c r="Y584" s="337" t="s">
        <v>772</v>
      </c>
      <c r="Z584" s="337" t="s">
        <v>1561</v>
      </c>
    </row>
    <row r="585" spans="1:26">
      <c r="A585" s="328">
        <v>386104</v>
      </c>
      <c r="B585" s="328">
        <v>2515</v>
      </c>
      <c r="C585" s="334">
        <v>341075</v>
      </c>
      <c r="D585" s="328" t="s">
        <v>811</v>
      </c>
      <c r="E585" s="335" t="str">
        <f t="shared" si="9"/>
        <v>2515.341075.00</v>
      </c>
      <c r="F585" s="328">
        <v>2515</v>
      </c>
      <c r="G585" s="337"/>
      <c r="H585" s="336" t="s">
        <v>1576</v>
      </c>
      <c r="I585" s="337" t="s">
        <v>702</v>
      </c>
      <c r="J585" s="337" t="s">
        <v>1386</v>
      </c>
      <c r="K585" s="338" t="s">
        <v>1387</v>
      </c>
      <c r="L585" s="337" t="s">
        <v>1386</v>
      </c>
      <c r="M585" s="338" t="s">
        <v>1388</v>
      </c>
      <c r="N585" s="337" t="s">
        <v>1554</v>
      </c>
      <c r="O585" s="357">
        <v>182</v>
      </c>
      <c r="P585" s="332" t="s">
        <v>1574</v>
      </c>
      <c r="Q585" s="337" t="s">
        <v>804</v>
      </c>
      <c r="R585" s="337" t="s">
        <v>794</v>
      </c>
      <c r="S585" s="339" t="s">
        <v>1570</v>
      </c>
      <c r="T585" s="340" t="str">
        <f>VLOOKUP(S585,'[2]Sub-County'!E:F,2,FALSE)</f>
        <v>Dougherty</v>
      </c>
      <c r="U585" s="328" t="s">
        <v>876</v>
      </c>
      <c r="V585" s="337" t="s">
        <v>772</v>
      </c>
      <c r="W585" s="337" t="s">
        <v>772</v>
      </c>
      <c r="X585" s="337" t="s">
        <v>772</v>
      </c>
      <c r="Y585" s="337" t="s">
        <v>772</v>
      </c>
      <c r="Z585" s="337" t="s">
        <v>772</v>
      </c>
    </row>
    <row r="586" spans="1:26">
      <c r="A586" s="328">
        <v>386105</v>
      </c>
      <c r="B586" s="328">
        <v>2515</v>
      </c>
      <c r="C586" s="334">
        <v>341080</v>
      </c>
      <c r="D586" s="328" t="s">
        <v>798</v>
      </c>
      <c r="E586" s="335" t="str">
        <f t="shared" si="9"/>
        <v>2515.341080.10</v>
      </c>
      <c r="F586" s="328">
        <v>2515</v>
      </c>
      <c r="G586" s="337"/>
      <c r="H586" s="336" t="s">
        <v>1577</v>
      </c>
      <c r="I586" s="337" t="s">
        <v>799</v>
      </c>
      <c r="J586" s="337" t="s">
        <v>1386</v>
      </c>
      <c r="K586" s="338" t="s">
        <v>1387</v>
      </c>
      <c r="L586" s="337" t="s">
        <v>1386</v>
      </c>
      <c r="M586" s="338" t="s">
        <v>1388</v>
      </c>
      <c r="N586" s="337" t="s">
        <v>1554</v>
      </c>
      <c r="O586" s="357">
        <v>376</v>
      </c>
      <c r="P586" s="332" t="s">
        <v>1577</v>
      </c>
      <c r="Q586" s="337" t="s">
        <v>770</v>
      </c>
      <c r="R586" s="337" t="s">
        <v>794</v>
      </c>
      <c r="S586" s="339" t="s">
        <v>1578</v>
      </c>
      <c r="T586" s="340" t="str">
        <f>VLOOKUP(S586,'[2]Sub-County'!E:F,2,FALSE)</f>
        <v>Brooks</v>
      </c>
      <c r="U586" s="328" t="s">
        <v>876</v>
      </c>
      <c r="V586" s="337" t="s">
        <v>1397</v>
      </c>
      <c r="W586" s="337" t="s">
        <v>768</v>
      </c>
      <c r="X586" s="337" t="s">
        <v>772</v>
      </c>
      <c r="Y586" s="337" t="s">
        <v>772</v>
      </c>
      <c r="Z586" s="337" t="s">
        <v>1559</v>
      </c>
    </row>
    <row r="587" spans="1:26">
      <c r="A587" s="328">
        <v>386106</v>
      </c>
      <c r="B587" s="328">
        <v>2515</v>
      </c>
      <c r="C587" s="334">
        <v>341085</v>
      </c>
      <c r="D587" s="328" t="s">
        <v>798</v>
      </c>
      <c r="E587" s="335" t="str">
        <f t="shared" si="9"/>
        <v>2515.341085.10</v>
      </c>
      <c r="F587" s="328">
        <v>2515</v>
      </c>
      <c r="G587" s="337"/>
      <c r="H587" s="336" t="s">
        <v>1579</v>
      </c>
      <c r="I587" s="337" t="s">
        <v>799</v>
      </c>
      <c r="J587" s="337" t="s">
        <v>1386</v>
      </c>
      <c r="K587" s="338" t="s">
        <v>1387</v>
      </c>
      <c r="L587" s="337" t="s">
        <v>1386</v>
      </c>
      <c r="M587" s="338" t="s">
        <v>1388</v>
      </c>
      <c r="N587" s="337" t="s">
        <v>1554</v>
      </c>
      <c r="O587" s="357">
        <v>399</v>
      </c>
      <c r="P587" s="332" t="s">
        <v>1579</v>
      </c>
      <c r="Q587" s="337" t="s">
        <v>770</v>
      </c>
      <c r="R587" s="337" t="s">
        <v>794</v>
      </c>
      <c r="S587" s="339" t="s">
        <v>1572</v>
      </c>
      <c r="T587" s="340" t="str">
        <f>VLOOKUP(S587,'[2]Sub-County'!E:F,2,FALSE)</f>
        <v>Colquitt</v>
      </c>
      <c r="U587" s="328" t="s">
        <v>876</v>
      </c>
      <c r="V587" s="337" t="s">
        <v>1397</v>
      </c>
      <c r="W587" s="337" t="s">
        <v>768</v>
      </c>
      <c r="X587" s="337" t="s">
        <v>772</v>
      </c>
      <c r="Y587" s="337" t="s">
        <v>772</v>
      </c>
      <c r="Z587" s="337" t="s">
        <v>1559</v>
      </c>
    </row>
    <row r="588" spans="1:26">
      <c r="A588" s="328">
        <v>386107</v>
      </c>
      <c r="B588" s="328">
        <v>2515</v>
      </c>
      <c r="C588" s="334">
        <v>341090</v>
      </c>
      <c r="D588" s="328" t="s">
        <v>798</v>
      </c>
      <c r="E588" s="335" t="str">
        <f t="shared" si="9"/>
        <v>2515.341090.10</v>
      </c>
      <c r="F588" s="328">
        <v>2515</v>
      </c>
      <c r="G588" s="337"/>
      <c r="H588" s="336" t="s">
        <v>1580</v>
      </c>
      <c r="I588" s="337" t="s">
        <v>799</v>
      </c>
      <c r="J588" s="337" t="s">
        <v>1386</v>
      </c>
      <c r="K588" s="338" t="s">
        <v>1387</v>
      </c>
      <c r="L588" s="337" t="s">
        <v>1386</v>
      </c>
      <c r="M588" s="338" t="s">
        <v>1388</v>
      </c>
      <c r="N588" s="337" t="s">
        <v>1554</v>
      </c>
      <c r="O588" s="357">
        <v>400</v>
      </c>
      <c r="P588" s="332" t="s">
        <v>1580</v>
      </c>
      <c r="Q588" s="337" t="s">
        <v>770</v>
      </c>
      <c r="R588" s="337" t="s">
        <v>794</v>
      </c>
      <c r="S588" s="339" t="s">
        <v>1572</v>
      </c>
      <c r="T588" s="340" t="str">
        <f>VLOOKUP(S588,'[2]Sub-County'!E:F,2,FALSE)</f>
        <v>Colquitt</v>
      </c>
      <c r="U588" s="328" t="s">
        <v>876</v>
      </c>
      <c r="V588" s="337" t="s">
        <v>1397</v>
      </c>
      <c r="W588" s="337" t="s">
        <v>768</v>
      </c>
      <c r="X588" s="337" t="s">
        <v>772</v>
      </c>
      <c r="Y588" s="337" t="s">
        <v>772</v>
      </c>
      <c r="Z588" s="337" t="s">
        <v>1559</v>
      </c>
    </row>
    <row r="589" spans="1:26">
      <c r="A589" s="328">
        <v>386108</v>
      </c>
      <c r="B589" s="328">
        <v>2515</v>
      </c>
      <c r="C589" s="334">
        <v>341095</v>
      </c>
      <c r="D589" s="328" t="s">
        <v>798</v>
      </c>
      <c r="E589" s="335" t="str">
        <f t="shared" si="9"/>
        <v>2515.341095.10</v>
      </c>
      <c r="F589" s="328">
        <v>2515</v>
      </c>
      <c r="G589" s="337"/>
      <c r="H589" s="336" t="s">
        <v>1581</v>
      </c>
      <c r="I589" s="337" t="s">
        <v>799</v>
      </c>
      <c r="J589" s="337" t="s">
        <v>1386</v>
      </c>
      <c r="K589" s="338" t="s">
        <v>1387</v>
      </c>
      <c r="L589" s="337" t="s">
        <v>1386</v>
      </c>
      <c r="M589" s="338" t="s">
        <v>1388</v>
      </c>
      <c r="N589" s="337" t="s">
        <v>1554</v>
      </c>
      <c r="O589" s="357">
        <v>88</v>
      </c>
      <c r="P589" s="332" t="s">
        <v>1581</v>
      </c>
      <c r="Q589" s="337" t="s">
        <v>770</v>
      </c>
      <c r="R589" s="337" t="s">
        <v>794</v>
      </c>
      <c r="S589" s="339" t="s">
        <v>1572</v>
      </c>
      <c r="T589" s="340" t="str">
        <f>VLOOKUP(S589,'[2]Sub-County'!E:F,2,FALSE)</f>
        <v>Colquitt</v>
      </c>
      <c r="U589" s="328" t="s">
        <v>876</v>
      </c>
      <c r="V589" s="337" t="s">
        <v>1397</v>
      </c>
      <c r="W589" s="337" t="s">
        <v>768</v>
      </c>
      <c r="X589" s="337" t="s">
        <v>772</v>
      </c>
      <c r="Y589" s="337" t="s">
        <v>772</v>
      </c>
      <c r="Z589" s="337" t="s">
        <v>1559</v>
      </c>
    </row>
    <row r="590" spans="1:26">
      <c r="A590" s="328">
        <v>386109</v>
      </c>
      <c r="B590" s="328">
        <v>2515</v>
      </c>
      <c r="C590" s="334">
        <v>341100</v>
      </c>
      <c r="D590" s="328" t="s">
        <v>798</v>
      </c>
      <c r="E590" s="335" t="str">
        <f t="shared" si="9"/>
        <v>2515.341100.10</v>
      </c>
      <c r="F590" s="328">
        <v>2515</v>
      </c>
      <c r="G590" s="337"/>
      <c r="H590" s="336" t="s">
        <v>1582</v>
      </c>
      <c r="I590" s="337" t="s">
        <v>799</v>
      </c>
      <c r="J590" s="337" t="s">
        <v>1386</v>
      </c>
      <c r="K590" s="338" t="s">
        <v>1387</v>
      </c>
      <c r="L590" s="337" t="s">
        <v>1386</v>
      </c>
      <c r="M590" s="338" t="s">
        <v>1388</v>
      </c>
      <c r="N590" s="337" t="s">
        <v>1554</v>
      </c>
      <c r="O590" s="357">
        <v>14</v>
      </c>
      <c r="P590" s="332" t="s">
        <v>1582</v>
      </c>
      <c r="Q590" s="337" t="s">
        <v>770</v>
      </c>
      <c r="R590" s="337" t="s">
        <v>794</v>
      </c>
      <c r="S590" s="339" t="s">
        <v>1572</v>
      </c>
      <c r="T590" s="340" t="str">
        <f>VLOOKUP(S590,'[2]Sub-County'!E:F,2,FALSE)</f>
        <v>Colquitt</v>
      </c>
      <c r="U590" s="328" t="s">
        <v>876</v>
      </c>
      <c r="V590" s="337" t="s">
        <v>1397</v>
      </c>
      <c r="W590" s="337" t="s">
        <v>768</v>
      </c>
      <c r="X590" s="337" t="s">
        <v>772</v>
      </c>
      <c r="Y590" s="337" t="s">
        <v>772</v>
      </c>
      <c r="Z590" s="337" t="s">
        <v>1559</v>
      </c>
    </row>
    <row r="591" spans="1:26">
      <c r="A591" s="328">
        <v>386110</v>
      </c>
      <c r="B591" s="328">
        <v>2515</v>
      </c>
      <c r="C591" s="334">
        <v>341105</v>
      </c>
      <c r="D591" s="328" t="s">
        <v>798</v>
      </c>
      <c r="E591" s="335" t="str">
        <f t="shared" si="9"/>
        <v>2515.341105.10</v>
      </c>
      <c r="F591" s="328">
        <v>2515</v>
      </c>
      <c r="G591" s="337"/>
      <c r="H591" s="336" t="s">
        <v>1583</v>
      </c>
      <c r="I591" s="337" t="s">
        <v>799</v>
      </c>
      <c r="J591" s="337" t="s">
        <v>1386</v>
      </c>
      <c r="K591" s="338" t="s">
        <v>1387</v>
      </c>
      <c r="L591" s="337" t="s">
        <v>1386</v>
      </c>
      <c r="M591" s="338" t="s">
        <v>1388</v>
      </c>
      <c r="N591" s="337" t="s">
        <v>1554</v>
      </c>
      <c r="O591" s="357">
        <v>206</v>
      </c>
      <c r="P591" s="332" t="s">
        <v>1583</v>
      </c>
      <c r="Q591" s="337" t="s">
        <v>770</v>
      </c>
      <c r="R591" s="337" t="s">
        <v>794</v>
      </c>
      <c r="S591" s="339" t="s">
        <v>1572</v>
      </c>
      <c r="T591" s="340" t="str">
        <f>VLOOKUP(S591,'[2]Sub-County'!E:F,2,FALSE)</f>
        <v>Colquitt</v>
      </c>
      <c r="U591" s="328" t="s">
        <v>876</v>
      </c>
      <c r="V591" s="337" t="s">
        <v>1397</v>
      </c>
      <c r="W591" s="337" t="s">
        <v>768</v>
      </c>
      <c r="X591" s="337" t="s">
        <v>772</v>
      </c>
      <c r="Y591" s="337" t="s">
        <v>772</v>
      </c>
      <c r="Z591" s="337" t="s">
        <v>1559</v>
      </c>
    </row>
    <row r="592" spans="1:26">
      <c r="A592" s="328">
        <v>386111</v>
      </c>
      <c r="B592" s="328">
        <v>2515</v>
      </c>
      <c r="C592" s="334">
        <v>341110</v>
      </c>
      <c r="D592" s="328" t="s">
        <v>798</v>
      </c>
      <c r="E592" s="335" t="str">
        <f t="shared" si="9"/>
        <v>2515.341110.10</v>
      </c>
      <c r="F592" s="328">
        <v>2515</v>
      </c>
      <c r="G592" s="337"/>
      <c r="H592" s="336" t="s">
        <v>1584</v>
      </c>
      <c r="I592" s="337" t="s">
        <v>799</v>
      </c>
      <c r="J592" s="337" t="s">
        <v>1386</v>
      </c>
      <c r="K592" s="338" t="s">
        <v>1387</v>
      </c>
      <c r="L592" s="337" t="s">
        <v>1386</v>
      </c>
      <c r="M592" s="338" t="s">
        <v>1388</v>
      </c>
      <c r="N592" s="337" t="s">
        <v>1554</v>
      </c>
      <c r="O592" s="357">
        <v>354</v>
      </c>
      <c r="P592" s="332" t="s">
        <v>1585</v>
      </c>
      <c r="Q592" s="337" t="s">
        <v>770</v>
      </c>
      <c r="R592" s="337" t="s">
        <v>794</v>
      </c>
      <c r="S592" s="339" t="s">
        <v>1572</v>
      </c>
      <c r="T592" s="340" t="str">
        <f>VLOOKUP(S592,'[2]Sub-County'!E:F,2,FALSE)</f>
        <v>Colquitt</v>
      </c>
      <c r="U592" s="328" t="s">
        <v>876</v>
      </c>
      <c r="V592" s="337" t="s">
        <v>1397</v>
      </c>
      <c r="W592" s="337" t="s">
        <v>768</v>
      </c>
      <c r="X592" s="337" t="s">
        <v>772</v>
      </c>
      <c r="Y592" s="337" t="s">
        <v>772</v>
      </c>
      <c r="Z592" s="337" t="s">
        <v>1559</v>
      </c>
    </row>
    <row r="593" spans="1:26">
      <c r="A593" s="328">
        <v>386112</v>
      </c>
      <c r="B593" s="328">
        <v>2515</v>
      </c>
      <c r="C593" s="334">
        <v>341115</v>
      </c>
      <c r="D593" s="328" t="s">
        <v>798</v>
      </c>
      <c r="E593" s="335" t="str">
        <f t="shared" si="9"/>
        <v>2515.341115.10</v>
      </c>
      <c r="F593" s="328">
        <v>2515</v>
      </c>
      <c r="G593" s="337"/>
      <c r="H593" s="336" t="s">
        <v>1586</v>
      </c>
      <c r="I593" s="337" t="s">
        <v>799</v>
      </c>
      <c r="J593" s="337" t="s">
        <v>1386</v>
      </c>
      <c r="K593" s="338" t="s">
        <v>1387</v>
      </c>
      <c r="L593" s="337" t="s">
        <v>1386</v>
      </c>
      <c r="M593" s="338" t="s">
        <v>1388</v>
      </c>
      <c r="N593" s="337" t="s">
        <v>1554</v>
      </c>
      <c r="O593" s="357">
        <v>378</v>
      </c>
      <c r="P593" s="332" t="s">
        <v>1586</v>
      </c>
      <c r="Q593" s="337" t="s">
        <v>770</v>
      </c>
      <c r="R593" s="337" t="s">
        <v>794</v>
      </c>
      <c r="S593" s="339" t="s">
        <v>1572</v>
      </c>
      <c r="T593" s="340" t="str">
        <f>VLOOKUP(S593,'[2]Sub-County'!E:F,2,FALSE)</f>
        <v>Colquitt</v>
      </c>
      <c r="U593" s="328" t="s">
        <v>876</v>
      </c>
      <c r="V593" s="337" t="s">
        <v>1397</v>
      </c>
      <c r="W593" s="337" t="s">
        <v>768</v>
      </c>
      <c r="X593" s="337" t="s">
        <v>772</v>
      </c>
      <c r="Y593" s="337" t="s">
        <v>772</v>
      </c>
      <c r="Z593" s="337" t="s">
        <v>1559</v>
      </c>
    </row>
    <row r="594" spans="1:26">
      <c r="A594" s="328">
        <v>386113</v>
      </c>
      <c r="B594" s="328">
        <v>2515</v>
      </c>
      <c r="C594" s="334">
        <v>341120</v>
      </c>
      <c r="D594" s="328" t="s">
        <v>798</v>
      </c>
      <c r="E594" s="335" t="str">
        <f t="shared" si="9"/>
        <v>2515.341120.10</v>
      </c>
      <c r="F594" s="328">
        <v>2515</v>
      </c>
      <c r="G594" s="337"/>
      <c r="H594" s="336" t="s">
        <v>1587</v>
      </c>
      <c r="I594" s="337" t="s">
        <v>799</v>
      </c>
      <c r="J594" s="337" t="s">
        <v>1386</v>
      </c>
      <c r="K594" s="338" t="s">
        <v>1387</v>
      </c>
      <c r="L594" s="337" t="s">
        <v>1386</v>
      </c>
      <c r="M594" s="338" t="s">
        <v>1388</v>
      </c>
      <c r="N594" s="337" t="s">
        <v>1554</v>
      </c>
      <c r="O594" s="357">
        <v>417</v>
      </c>
      <c r="P594" s="332" t="s">
        <v>1587</v>
      </c>
      <c r="Q594" s="337" t="s">
        <v>770</v>
      </c>
      <c r="R594" s="337" t="s">
        <v>794</v>
      </c>
      <c r="S594" s="339" t="s">
        <v>1572</v>
      </c>
      <c r="T594" s="340" t="str">
        <f>VLOOKUP(S594,'[2]Sub-County'!E:F,2,FALSE)</f>
        <v>Colquitt</v>
      </c>
      <c r="U594" s="328" t="s">
        <v>876</v>
      </c>
      <c r="V594" s="337" t="s">
        <v>1397</v>
      </c>
      <c r="W594" s="337" t="s">
        <v>768</v>
      </c>
      <c r="X594" s="337" t="s">
        <v>772</v>
      </c>
      <c r="Y594" s="337" t="s">
        <v>772</v>
      </c>
      <c r="Z594" s="337" t="s">
        <v>1559</v>
      </c>
    </row>
    <row r="595" spans="1:26">
      <c r="A595" s="328">
        <v>386114</v>
      </c>
      <c r="B595" s="328">
        <v>2515</v>
      </c>
      <c r="C595" s="334">
        <v>341125</v>
      </c>
      <c r="D595" s="328" t="s">
        <v>798</v>
      </c>
      <c r="E595" s="335" t="str">
        <f t="shared" si="9"/>
        <v>2515.341125.10</v>
      </c>
      <c r="F595" s="328">
        <v>2515</v>
      </c>
      <c r="G595" s="337"/>
      <c r="H595" s="336" t="s">
        <v>1588</v>
      </c>
      <c r="I595" s="337" t="s">
        <v>799</v>
      </c>
      <c r="J595" s="337" t="s">
        <v>1386</v>
      </c>
      <c r="K595" s="338" t="s">
        <v>1387</v>
      </c>
      <c r="L595" s="337" t="s">
        <v>1386</v>
      </c>
      <c r="M595" s="338" t="s">
        <v>1388</v>
      </c>
      <c r="N595" s="337" t="s">
        <v>1554</v>
      </c>
      <c r="O595" s="357">
        <v>460</v>
      </c>
      <c r="P595" s="332" t="s">
        <v>1588</v>
      </c>
      <c r="Q595" s="337" t="s">
        <v>770</v>
      </c>
      <c r="R595" s="337" t="s">
        <v>794</v>
      </c>
      <c r="S595" s="339" t="s">
        <v>1572</v>
      </c>
      <c r="T595" s="340" t="str">
        <f>VLOOKUP(S595,'[2]Sub-County'!E:F,2,FALSE)</f>
        <v>Colquitt</v>
      </c>
      <c r="U595" s="328" t="s">
        <v>876</v>
      </c>
      <c r="V595" s="337" t="s">
        <v>1397</v>
      </c>
      <c r="W595" s="337" t="s">
        <v>768</v>
      </c>
      <c r="X595" s="337" t="s">
        <v>772</v>
      </c>
      <c r="Y595" s="337" t="s">
        <v>772</v>
      </c>
      <c r="Z595" s="337" t="s">
        <v>1559</v>
      </c>
    </row>
    <row r="596" spans="1:26">
      <c r="A596" s="328">
        <v>386115</v>
      </c>
      <c r="B596" s="328">
        <v>2515</v>
      </c>
      <c r="C596" s="334">
        <v>341130</v>
      </c>
      <c r="D596" s="328" t="s">
        <v>798</v>
      </c>
      <c r="E596" s="335" t="str">
        <f t="shared" si="9"/>
        <v>2515.341130.10</v>
      </c>
      <c r="F596" s="328">
        <v>2515</v>
      </c>
      <c r="G596" s="337"/>
      <c r="H596" s="336" t="s">
        <v>1589</v>
      </c>
      <c r="I596" s="337" t="s">
        <v>799</v>
      </c>
      <c r="J596" s="337" t="s">
        <v>1386</v>
      </c>
      <c r="K596" s="338" t="s">
        <v>1387</v>
      </c>
      <c r="L596" s="337" t="s">
        <v>1386</v>
      </c>
      <c r="M596" s="338" t="s">
        <v>1388</v>
      </c>
      <c r="N596" s="337" t="s">
        <v>1554</v>
      </c>
      <c r="O596" s="357">
        <v>186</v>
      </c>
      <c r="P596" s="332" t="s">
        <v>1589</v>
      </c>
      <c r="Q596" s="337" t="s">
        <v>770</v>
      </c>
      <c r="R596" s="337" t="s">
        <v>794</v>
      </c>
      <c r="S596" s="339" t="s">
        <v>1590</v>
      </c>
      <c r="T596" s="340" t="str">
        <f>VLOOKUP(S596,'[2]Sub-County'!E:F,2,FALSE)</f>
        <v>Thomas</v>
      </c>
      <c r="U596" s="328" t="s">
        <v>876</v>
      </c>
      <c r="V596" s="337" t="s">
        <v>1397</v>
      </c>
      <c r="W596" s="337" t="s">
        <v>768</v>
      </c>
      <c r="X596" s="337" t="s">
        <v>772</v>
      </c>
      <c r="Y596" s="337" t="s">
        <v>772</v>
      </c>
      <c r="Z596" s="337" t="s">
        <v>1559</v>
      </c>
    </row>
    <row r="597" spans="1:26">
      <c r="A597" s="328">
        <v>386116</v>
      </c>
      <c r="B597" s="328">
        <v>2515</v>
      </c>
      <c r="C597" s="334">
        <v>341135</v>
      </c>
      <c r="D597" s="328" t="s">
        <v>798</v>
      </c>
      <c r="E597" s="335" t="str">
        <f t="shared" si="9"/>
        <v>2515.341135.10</v>
      </c>
      <c r="F597" s="328">
        <v>2515</v>
      </c>
      <c r="G597" s="337"/>
      <c r="H597" s="336" t="s">
        <v>1591</v>
      </c>
      <c r="I597" s="337" t="s">
        <v>799</v>
      </c>
      <c r="J597" s="337" t="s">
        <v>1386</v>
      </c>
      <c r="K597" s="338" t="s">
        <v>1387</v>
      </c>
      <c r="L597" s="337" t="s">
        <v>1386</v>
      </c>
      <c r="M597" s="338" t="s">
        <v>1388</v>
      </c>
      <c r="N597" s="337" t="s">
        <v>1554</v>
      </c>
      <c r="O597" s="357">
        <v>225</v>
      </c>
      <c r="P597" s="332" t="s">
        <v>1591</v>
      </c>
      <c r="Q597" s="337" t="s">
        <v>770</v>
      </c>
      <c r="R597" s="337" t="s">
        <v>794</v>
      </c>
      <c r="S597" s="339" t="s">
        <v>1590</v>
      </c>
      <c r="T597" s="340" t="str">
        <f>VLOOKUP(S597,'[2]Sub-County'!E:F,2,FALSE)</f>
        <v>Thomas</v>
      </c>
      <c r="U597" s="328" t="s">
        <v>876</v>
      </c>
      <c r="V597" s="337" t="s">
        <v>1397</v>
      </c>
      <c r="W597" s="337" t="s">
        <v>768</v>
      </c>
      <c r="X597" s="337" t="s">
        <v>772</v>
      </c>
      <c r="Y597" s="337" t="s">
        <v>772</v>
      </c>
      <c r="Z597" s="337" t="s">
        <v>1559</v>
      </c>
    </row>
    <row r="598" spans="1:26">
      <c r="A598" s="328">
        <v>386117</v>
      </c>
      <c r="B598" s="328">
        <v>2515</v>
      </c>
      <c r="C598" s="334">
        <v>341140</v>
      </c>
      <c r="D598" s="328" t="s">
        <v>798</v>
      </c>
      <c r="E598" s="335" t="str">
        <f t="shared" si="9"/>
        <v>2515.341140.10</v>
      </c>
      <c r="F598" s="328">
        <v>2515</v>
      </c>
      <c r="G598" s="337"/>
      <c r="H598" s="336" t="s">
        <v>1592</v>
      </c>
      <c r="I598" s="337" t="s">
        <v>799</v>
      </c>
      <c r="J598" s="337" t="s">
        <v>1386</v>
      </c>
      <c r="K598" s="338" t="s">
        <v>1387</v>
      </c>
      <c r="L598" s="337" t="s">
        <v>1386</v>
      </c>
      <c r="M598" s="338" t="s">
        <v>1388</v>
      </c>
      <c r="N598" s="337" t="s">
        <v>1554</v>
      </c>
      <c r="O598" s="357">
        <v>355</v>
      </c>
      <c r="P598" s="332" t="s">
        <v>1592</v>
      </c>
      <c r="Q598" s="337" t="s">
        <v>770</v>
      </c>
      <c r="R598" s="337" t="s">
        <v>794</v>
      </c>
      <c r="S598" s="339" t="s">
        <v>1590</v>
      </c>
      <c r="T598" s="340" t="str">
        <f>VLOOKUP(S598,'[2]Sub-County'!E:F,2,FALSE)</f>
        <v>Thomas</v>
      </c>
      <c r="U598" s="328" t="s">
        <v>876</v>
      </c>
      <c r="V598" s="337" t="s">
        <v>1397</v>
      </c>
      <c r="W598" s="337" t="s">
        <v>768</v>
      </c>
      <c r="X598" s="337" t="s">
        <v>772</v>
      </c>
      <c r="Y598" s="337" t="s">
        <v>772</v>
      </c>
      <c r="Z598" s="337" t="s">
        <v>1559</v>
      </c>
    </row>
    <row r="599" spans="1:26">
      <c r="A599" s="328">
        <v>386118</v>
      </c>
      <c r="B599" s="328">
        <v>2515</v>
      </c>
      <c r="C599" s="334">
        <v>341145</v>
      </c>
      <c r="D599" s="328" t="s">
        <v>798</v>
      </c>
      <c r="E599" s="335" t="str">
        <f t="shared" si="9"/>
        <v>2515.341145.10</v>
      </c>
      <c r="F599" s="328">
        <v>2515</v>
      </c>
      <c r="G599" s="337"/>
      <c r="H599" s="336" t="s">
        <v>1593</v>
      </c>
      <c r="I599" s="337" t="s">
        <v>799</v>
      </c>
      <c r="J599" s="337" t="s">
        <v>1386</v>
      </c>
      <c r="K599" s="338" t="s">
        <v>1387</v>
      </c>
      <c r="L599" s="337" t="s">
        <v>1386</v>
      </c>
      <c r="M599" s="338" t="s">
        <v>1388</v>
      </c>
      <c r="N599" s="337" t="s">
        <v>1554</v>
      </c>
      <c r="O599" s="357">
        <v>507</v>
      </c>
      <c r="P599" s="332" t="s">
        <v>1594</v>
      </c>
      <c r="Q599" s="337" t="s">
        <v>770</v>
      </c>
      <c r="R599" s="337" t="s">
        <v>794</v>
      </c>
      <c r="S599" s="339" t="s">
        <v>1595</v>
      </c>
      <c r="T599" s="340" t="str">
        <f>VLOOKUP(S599,'[2]Sub-County'!E:F,2,FALSE)</f>
        <v>Worth</v>
      </c>
      <c r="U599" s="328" t="s">
        <v>876</v>
      </c>
      <c r="V599" s="337" t="s">
        <v>1397</v>
      </c>
      <c r="W599" s="337" t="s">
        <v>768</v>
      </c>
      <c r="X599" s="337" t="s">
        <v>772</v>
      </c>
      <c r="Y599" s="337" t="s">
        <v>772</v>
      </c>
      <c r="Z599" s="337" t="s">
        <v>1559</v>
      </c>
    </row>
    <row r="600" spans="1:26">
      <c r="A600" s="328">
        <v>386119</v>
      </c>
      <c r="B600" s="328">
        <v>2515</v>
      </c>
      <c r="C600" s="334">
        <v>341150</v>
      </c>
      <c r="D600" s="328" t="s">
        <v>806</v>
      </c>
      <c r="E600" s="335" t="str">
        <f t="shared" si="9"/>
        <v>2515.341150.15</v>
      </c>
      <c r="F600" s="328">
        <v>2515</v>
      </c>
      <c r="G600" s="337"/>
      <c r="H600" s="336" t="s">
        <v>1596</v>
      </c>
      <c r="I600" s="337" t="s">
        <v>808</v>
      </c>
      <c r="J600" s="337" t="s">
        <v>1386</v>
      </c>
      <c r="K600" s="338" t="s">
        <v>1387</v>
      </c>
      <c r="L600" s="337" t="s">
        <v>1386</v>
      </c>
      <c r="M600" s="338" t="s">
        <v>1388</v>
      </c>
      <c r="N600" s="337" t="s">
        <v>1554</v>
      </c>
      <c r="O600" s="357">
        <v>507</v>
      </c>
      <c r="P600" s="332" t="s">
        <v>1594</v>
      </c>
      <c r="Q600" s="337" t="s">
        <v>794</v>
      </c>
      <c r="R600" s="337" t="s">
        <v>794</v>
      </c>
      <c r="S600" s="339" t="s">
        <v>1595</v>
      </c>
      <c r="T600" s="340" t="str">
        <f>VLOOKUP(S600,'[2]Sub-County'!E:F,2,FALSE)</f>
        <v>Worth</v>
      </c>
      <c r="U600" s="328" t="s">
        <v>876</v>
      </c>
      <c r="V600" s="337" t="s">
        <v>1400</v>
      </c>
      <c r="W600" s="337" t="s">
        <v>768</v>
      </c>
      <c r="X600" s="337" t="s">
        <v>772</v>
      </c>
      <c r="Y600" s="337" t="s">
        <v>772</v>
      </c>
      <c r="Z600" s="337" t="s">
        <v>1561</v>
      </c>
    </row>
    <row r="601" spans="1:26">
      <c r="A601" s="328">
        <v>386120</v>
      </c>
      <c r="B601" s="328">
        <v>2515</v>
      </c>
      <c r="C601" s="334">
        <v>341155</v>
      </c>
      <c r="D601" s="328" t="s">
        <v>811</v>
      </c>
      <c r="E601" s="335" t="str">
        <f t="shared" si="9"/>
        <v>2515.341155.00</v>
      </c>
      <c r="F601" s="328">
        <v>2515</v>
      </c>
      <c r="G601" s="337"/>
      <c r="H601" s="336" t="s">
        <v>1597</v>
      </c>
      <c r="I601" s="337" t="s">
        <v>702</v>
      </c>
      <c r="J601" s="337" t="s">
        <v>1386</v>
      </c>
      <c r="K601" s="338" t="s">
        <v>1387</v>
      </c>
      <c r="L601" s="337" t="s">
        <v>1386</v>
      </c>
      <c r="M601" s="338" t="s">
        <v>1388</v>
      </c>
      <c r="N601" s="337" t="s">
        <v>1554</v>
      </c>
      <c r="O601" s="357">
        <v>507</v>
      </c>
      <c r="P601" s="332" t="s">
        <v>1594</v>
      </c>
      <c r="Q601" s="337" t="s">
        <v>804</v>
      </c>
      <c r="R601" s="337" t="s">
        <v>794</v>
      </c>
      <c r="S601" s="339" t="s">
        <v>1595</v>
      </c>
      <c r="T601" s="340" t="str">
        <f>VLOOKUP(S601,'[2]Sub-County'!E:F,2,FALSE)</f>
        <v>Worth</v>
      </c>
      <c r="U601" s="328" t="s">
        <v>876</v>
      </c>
      <c r="V601" s="337" t="s">
        <v>772</v>
      </c>
      <c r="W601" s="337" t="s">
        <v>772</v>
      </c>
      <c r="X601" s="337" t="s">
        <v>772</v>
      </c>
      <c r="Y601" s="337" t="s">
        <v>772</v>
      </c>
      <c r="Z601" s="337" t="s">
        <v>772</v>
      </c>
    </row>
    <row r="602" spans="1:26">
      <c r="A602" s="328">
        <v>386121</v>
      </c>
      <c r="B602" s="328">
        <v>2515</v>
      </c>
      <c r="C602" s="334">
        <v>341160</v>
      </c>
      <c r="D602" s="328" t="s">
        <v>798</v>
      </c>
      <c r="E602" s="335" t="str">
        <f t="shared" si="9"/>
        <v>2515.341160.10</v>
      </c>
      <c r="F602" s="328">
        <v>2515</v>
      </c>
      <c r="G602" s="337"/>
      <c r="H602" s="336" t="s">
        <v>1598</v>
      </c>
      <c r="I602" s="337" t="s">
        <v>799</v>
      </c>
      <c r="J602" s="337" t="s">
        <v>1386</v>
      </c>
      <c r="K602" s="338" t="s">
        <v>1387</v>
      </c>
      <c r="L602" s="337" t="s">
        <v>1386</v>
      </c>
      <c r="M602" s="338" t="s">
        <v>1388</v>
      </c>
      <c r="N602" s="337" t="s">
        <v>1554</v>
      </c>
      <c r="O602" s="357">
        <v>24</v>
      </c>
      <c r="P602" s="332" t="s">
        <v>1598</v>
      </c>
      <c r="Q602" s="337" t="s">
        <v>770</v>
      </c>
      <c r="R602" s="337" t="s">
        <v>794</v>
      </c>
      <c r="S602" s="339" t="s">
        <v>979</v>
      </c>
      <c r="T602" s="340" t="str">
        <f>VLOOKUP(S602,'[2]Sub-County'!E:F,2,FALSE)</f>
        <v>Lee</v>
      </c>
      <c r="U602" s="328" t="s">
        <v>876</v>
      </c>
      <c r="V602" s="337" t="s">
        <v>1397</v>
      </c>
      <c r="W602" s="337" t="s">
        <v>768</v>
      </c>
      <c r="X602" s="337" t="s">
        <v>772</v>
      </c>
      <c r="Y602" s="337" t="s">
        <v>772</v>
      </c>
      <c r="Z602" s="337" t="s">
        <v>1559</v>
      </c>
    </row>
    <row r="603" spans="1:26">
      <c r="A603" s="328">
        <v>386122</v>
      </c>
      <c r="B603" s="328">
        <v>2515</v>
      </c>
      <c r="C603" s="334">
        <v>341165</v>
      </c>
      <c r="D603" s="328" t="s">
        <v>798</v>
      </c>
      <c r="E603" s="335" t="str">
        <f t="shared" si="9"/>
        <v>2515.341165.10</v>
      </c>
      <c r="F603" s="328">
        <v>2515</v>
      </c>
      <c r="G603" s="337"/>
      <c r="H603" s="336" t="s">
        <v>1599</v>
      </c>
      <c r="I603" s="337" t="s">
        <v>799</v>
      </c>
      <c r="J603" s="337" t="s">
        <v>1386</v>
      </c>
      <c r="K603" s="338" t="s">
        <v>1387</v>
      </c>
      <c r="L603" s="337" t="s">
        <v>1386</v>
      </c>
      <c r="M603" s="338" t="s">
        <v>1388</v>
      </c>
      <c r="N603" s="337" t="s">
        <v>1554</v>
      </c>
      <c r="O603" s="357">
        <v>488</v>
      </c>
      <c r="P603" s="332" t="s">
        <v>1599</v>
      </c>
      <c r="Q603" s="337" t="s">
        <v>770</v>
      </c>
      <c r="R603" s="337" t="s">
        <v>794</v>
      </c>
      <c r="S603" s="339" t="s">
        <v>1600</v>
      </c>
      <c r="T603" s="340" t="str">
        <f>VLOOKUP(S603,'[2]Sub-County'!E:F,2,FALSE)</f>
        <v>Terrell</v>
      </c>
      <c r="U603" s="328" t="s">
        <v>876</v>
      </c>
      <c r="V603" s="337" t="s">
        <v>1397</v>
      </c>
      <c r="W603" s="337" t="s">
        <v>768</v>
      </c>
      <c r="X603" s="337" t="s">
        <v>772</v>
      </c>
      <c r="Y603" s="337" t="s">
        <v>772</v>
      </c>
      <c r="Z603" s="337" t="s">
        <v>1559</v>
      </c>
    </row>
    <row r="604" spans="1:26">
      <c r="A604" s="328">
        <v>386123</v>
      </c>
      <c r="B604" s="328">
        <v>2515</v>
      </c>
      <c r="C604" s="334">
        <v>341170</v>
      </c>
      <c r="D604" s="328" t="s">
        <v>798</v>
      </c>
      <c r="E604" s="335" t="str">
        <f t="shared" si="9"/>
        <v>2515.341170.10</v>
      </c>
      <c r="F604" s="328">
        <v>2515</v>
      </c>
      <c r="G604" s="337"/>
      <c r="H604" s="336" t="s">
        <v>1601</v>
      </c>
      <c r="I604" s="337" t="s">
        <v>799</v>
      </c>
      <c r="J604" s="337" t="s">
        <v>1386</v>
      </c>
      <c r="K604" s="338" t="s">
        <v>1387</v>
      </c>
      <c r="L604" s="337" t="s">
        <v>1386</v>
      </c>
      <c r="M604" s="338" t="s">
        <v>1388</v>
      </c>
      <c r="N604" s="337" t="s">
        <v>1554</v>
      </c>
      <c r="O604" s="357">
        <v>183</v>
      </c>
      <c r="P604" s="332" t="s">
        <v>1602</v>
      </c>
      <c r="Q604" s="337" t="s">
        <v>770</v>
      </c>
      <c r="R604" s="337" t="s">
        <v>794</v>
      </c>
      <c r="S604" s="339" t="s">
        <v>1570</v>
      </c>
      <c r="T604" s="340" t="str">
        <f>VLOOKUP(S604,'[2]Sub-County'!E:F,2,FALSE)</f>
        <v>Dougherty</v>
      </c>
      <c r="U604" s="328" t="s">
        <v>876</v>
      </c>
      <c r="V604" s="337" t="s">
        <v>1397</v>
      </c>
      <c r="W604" s="337" t="s">
        <v>768</v>
      </c>
      <c r="X604" s="337" t="s">
        <v>772</v>
      </c>
      <c r="Y604" s="337" t="s">
        <v>772</v>
      </c>
      <c r="Z604" s="337" t="s">
        <v>1559</v>
      </c>
    </row>
    <row r="605" spans="1:26">
      <c r="A605" s="328">
        <v>386124</v>
      </c>
      <c r="B605" s="328">
        <v>2515</v>
      </c>
      <c r="C605" s="334">
        <v>341175</v>
      </c>
      <c r="D605" s="328" t="s">
        <v>798</v>
      </c>
      <c r="E605" s="335" t="str">
        <f t="shared" si="9"/>
        <v>2515.341175.10</v>
      </c>
      <c r="F605" s="328">
        <v>2515</v>
      </c>
      <c r="G605" s="337"/>
      <c r="H605" s="336" t="s">
        <v>1603</v>
      </c>
      <c r="I605" s="337" t="s">
        <v>799</v>
      </c>
      <c r="J605" s="337" t="s">
        <v>1386</v>
      </c>
      <c r="K605" s="338" t="s">
        <v>1387</v>
      </c>
      <c r="L605" s="337" t="s">
        <v>1386</v>
      </c>
      <c r="M605" s="338" t="s">
        <v>1388</v>
      </c>
      <c r="N605" s="337" t="s">
        <v>1554</v>
      </c>
      <c r="O605" s="357">
        <v>70</v>
      </c>
      <c r="P605" s="332" t="s">
        <v>1603</v>
      </c>
      <c r="Q605" s="337" t="s">
        <v>770</v>
      </c>
      <c r="R605" s="337" t="s">
        <v>794</v>
      </c>
      <c r="S605" s="339" t="s">
        <v>979</v>
      </c>
      <c r="T605" s="340" t="str">
        <f>VLOOKUP(S605,'[2]Sub-County'!E:F,2,FALSE)</f>
        <v>Lee</v>
      </c>
      <c r="U605" s="328" t="s">
        <v>876</v>
      </c>
      <c r="V605" s="337" t="s">
        <v>1397</v>
      </c>
      <c r="W605" s="337" t="s">
        <v>768</v>
      </c>
      <c r="X605" s="337" t="s">
        <v>772</v>
      </c>
      <c r="Y605" s="337" t="s">
        <v>772</v>
      </c>
      <c r="Z605" s="337" t="s">
        <v>1559</v>
      </c>
    </row>
    <row r="606" spans="1:26">
      <c r="A606" s="328">
        <v>386125</v>
      </c>
      <c r="B606" s="328">
        <v>2515</v>
      </c>
      <c r="C606" s="334">
        <v>341180</v>
      </c>
      <c r="D606" s="328" t="s">
        <v>798</v>
      </c>
      <c r="E606" s="335" t="str">
        <f t="shared" si="9"/>
        <v>2515.341180.10</v>
      </c>
      <c r="F606" s="328">
        <v>2515</v>
      </c>
      <c r="G606" s="337"/>
      <c r="H606" s="336" t="s">
        <v>1604</v>
      </c>
      <c r="I606" s="337" t="s">
        <v>799</v>
      </c>
      <c r="J606" s="337" t="s">
        <v>1386</v>
      </c>
      <c r="K606" s="338" t="s">
        <v>1387</v>
      </c>
      <c r="L606" s="337" t="s">
        <v>1386</v>
      </c>
      <c r="M606" s="338" t="s">
        <v>1388</v>
      </c>
      <c r="N606" s="337" t="s">
        <v>1554</v>
      </c>
      <c r="O606" s="357">
        <v>54</v>
      </c>
      <c r="P606" s="332" t="s">
        <v>1604</v>
      </c>
      <c r="Q606" s="337" t="s">
        <v>770</v>
      </c>
      <c r="R606" s="337" t="s">
        <v>794</v>
      </c>
      <c r="S606" s="339" t="s">
        <v>1570</v>
      </c>
      <c r="T606" s="340" t="str">
        <f>VLOOKUP(S606,'[2]Sub-County'!E:F,2,FALSE)</f>
        <v>Dougherty</v>
      </c>
      <c r="U606" s="328" t="s">
        <v>876</v>
      </c>
      <c r="V606" s="337" t="s">
        <v>1397</v>
      </c>
      <c r="W606" s="337" t="s">
        <v>768</v>
      </c>
      <c r="X606" s="337" t="s">
        <v>772</v>
      </c>
      <c r="Y606" s="337" t="s">
        <v>772</v>
      </c>
      <c r="Z606" s="337" t="s">
        <v>1559</v>
      </c>
    </row>
    <row r="607" spans="1:26">
      <c r="A607" s="328">
        <v>386126</v>
      </c>
      <c r="B607" s="328">
        <v>2515</v>
      </c>
      <c r="C607" s="334">
        <v>341185</v>
      </c>
      <c r="D607" s="328" t="s">
        <v>798</v>
      </c>
      <c r="E607" s="335" t="str">
        <f t="shared" si="9"/>
        <v>2515.341185.10</v>
      </c>
      <c r="F607" s="328">
        <v>2515</v>
      </c>
      <c r="G607" s="337"/>
      <c r="H607" s="336" t="s">
        <v>1605</v>
      </c>
      <c r="I607" s="337" t="s">
        <v>799</v>
      </c>
      <c r="J607" s="337" t="s">
        <v>1386</v>
      </c>
      <c r="K607" s="338" t="s">
        <v>1387</v>
      </c>
      <c r="L607" s="337" t="s">
        <v>1386</v>
      </c>
      <c r="M607" s="338" t="s">
        <v>1388</v>
      </c>
      <c r="N607" s="337" t="s">
        <v>1554</v>
      </c>
      <c r="O607" s="357">
        <v>237</v>
      </c>
      <c r="P607" s="332" t="s">
        <v>1605</v>
      </c>
      <c r="Q607" s="337" t="s">
        <v>770</v>
      </c>
      <c r="R607" s="337" t="s">
        <v>794</v>
      </c>
      <c r="S607" s="339" t="s">
        <v>979</v>
      </c>
      <c r="T607" s="340" t="str">
        <f>VLOOKUP(S607,'[2]Sub-County'!E:F,2,FALSE)</f>
        <v>Lee</v>
      </c>
      <c r="U607" s="328" t="s">
        <v>876</v>
      </c>
      <c r="V607" s="337" t="s">
        <v>1397</v>
      </c>
      <c r="W607" s="337" t="s">
        <v>768</v>
      </c>
      <c r="X607" s="337" t="s">
        <v>772</v>
      </c>
      <c r="Y607" s="337" t="s">
        <v>772</v>
      </c>
      <c r="Z607" s="337" t="s">
        <v>1559</v>
      </c>
    </row>
    <row r="608" spans="1:26">
      <c r="A608" s="328">
        <v>386127</v>
      </c>
      <c r="B608" s="328">
        <v>2515</v>
      </c>
      <c r="C608" s="334">
        <v>341190</v>
      </c>
      <c r="D608" s="328" t="s">
        <v>798</v>
      </c>
      <c r="E608" s="335" t="str">
        <f t="shared" si="9"/>
        <v>2515.341190.10</v>
      </c>
      <c r="F608" s="328">
        <v>2515</v>
      </c>
      <c r="G608" s="337"/>
      <c r="H608" s="336" t="s">
        <v>1606</v>
      </c>
      <c r="I608" s="337" t="s">
        <v>799</v>
      </c>
      <c r="J608" s="337" t="s">
        <v>1386</v>
      </c>
      <c r="K608" s="338" t="s">
        <v>1387</v>
      </c>
      <c r="L608" s="337" t="s">
        <v>1386</v>
      </c>
      <c r="M608" s="338" t="s">
        <v>1388</v>
      </c>
      <c r="N608" s="337" t="s">
        <v>1554</v>
      </c>
      <c r="O608" s="357">
        <v>311</v>
      </c>
      <c r="P608" s="332" t="s">
        <v>1606</v>
      </c>
      <c r="Q608" s="337" t="s">
        <v>770</v>
      </c>
      <c r="R608" s="337" t="s">
        <v>794</v>
      </c>
      <c r="S608" s="339" t="s">
        <v>1595</v>
      </c>
      <c r="T608" s="340" t="str">
        <f>VLOOKUP(S608,'[2]Sub-County'!E:F,2,FALSE)</f>
        <v>Worth</v>
      </c>
      <c r="U608" s="328" t="s">
        <v>876</v>
      </c>
      <c r="V608" s="337" t="s">
        <v>1397</v>
      </c>
      <c r="W608" s="337" t="s">
        <v>768</v>
      </c>
      <c r="X608" s="337" t="s">
        <v>772</v>
      </c>
      <c r="Y608" s="337" t="s">
        <v>772</v>
      </c>
      <c r="Z608" s="337" t="s">
        <v>1559</v>
      </c>
    </row>
    <row r="609" spans="1:26">
      <c r="A609" s="328">
        <v>386128</v>
      </c>
      <c r="B609" s="328">
        <v>2515</v>
      </c>
      <c r="C609" s="334">
        <v>341195</v>
      </c>
      <c r="D609" s="328" t="s">
        <v>798</v>
      </c>
      <c r="E609" s="335" t="str">
        <f t="shared" si="9"/>
        <v>2515.341195.10</v>
      </c>
      <c r="F609" s="328">
        <v>2515</v>
      </c>
      <c r="G609" s="337"/>
      <c r="H609" s="336" t="s">
        <v>1607</v>
      </c>
      <c r="I609" s="337" t="s">
        <v>799</v>
      </c>
      <c r="J609" s="337" t="s">
        <v>1386</v>
      </c>
      <c r="K609" s="338" t="s">
        <v>1387</v>
      </c>
      <c r="L609" s="337" t="s">
        <v>1386</v>
      </c>
      <c r="M609" s="338" t="s">
        <v>1388</v>
      </c>
      <c r="N609" s="337" t="s">
        <v>1554</v>
      </c>
      <c r="O609" s="357">
        <v>203</v>
      </c>
      <c r="P609" s="332" t="s">
        <v>1607</v>
      </c>
      <c r="Q609" s="337" t="s">
        <v>770</v>
      </c>
      <c r="R609" s="337" t="s">
        <v>794</v>
      </c>
      <c r="S609" s="339" t="s">
        <v>1578</v>
      </c>
      <c r="T609" s="340" t="str">
        <f>VLOOKUP(S609,'[2]Sub-County'!E:F,2,FALSE)</f>
        <v>Brooks</v>
      </c>
      <c r="U609" s="328" t="s">
        <v>876</v>
      </c>
      <c r="V609" s="337" t="s">
        <v>1397</v>
      </c>
      <c r="W609" s="337" t="s">
        <v>768</v>
      </c>
      <c r="X609" s="337" t="s">
        <v>772</v>
      </c>
      <c r="Y609" s="337" t="s">
        <v>772</v>
      </c>
      <c r="Z609" s="337" t="s">
        <v>1559</v>
      </c>
    </row>
    <row r="610" spans="1:26">
      <c r="A610" s="328">
        <v>386129</v>
      </c>
      <c r="B610" s="328">
        <v>2515</v>
      </c>
      <c r="C610" s="334">
        <v>341200</v>
      </c>
      <c r="D610" s="328" t="s">
        <v>798</v>
      </c>
      <c r="E610" s="335" t="str">
        <f t="shared" si="9"/>
        <v>2515.341200.10</v>
      </c>
      <c r="F610" s="328">
        <v>2515</v>
      </c>
      <c r="G610" s="337"/>
      <c r="H610" s="336" t="s">
        <v>1608</v>
      </c>
      <c r="I610" s="337" t="s">
        <v>799</v>
      </c>
      <c r="J610" s="337" t="s">
        <v>1386</v>
      </c>
      <c r="K610" s="338" t="s">
        <v>1387</v>
      </c>
      <c r="L610" s="337" t="s">
        <v>1386</v>
      </c>
      <c r="M610" s="338" t="s">
        <v>1388</v>
      </c>
      <c r="N610" s="337" t="s">
        <v>1554</v>
      </c>
      <c r="O610" s="357">
        <v>72</v>
      </c>
      <c r="P610" s="332" t="s">
        <v>1608</v>
      </c>
      <c r="Q610" s="337" t="s">
        <v>770</v>
      </c>
      <c r="R610" s="337" t="s">
        <v>794</v>
      </c>
      <c r="S610" s="339" t="s">
        <v>1572</v>
      </c>
      <c r="T610" s="340" t="str">
        <f>VLOOKUP(S610,'[2]Sub-County'!E:F,2,FALSE)</f>
        <v>Colquitt</v>
      </c>
      <c r="U610" s="328" t="s">
        <v>876</v>
      </c>
      <c r="V610" s="337" t="s">
        <v>1397</v>
      </c>
      <c r="W610" s="337" t="s">
        <v>768</v>
      </c>
      <c r="X610" s="337" t="s">
        <v>772</v>
      </c>
      <c r="Y610" s="337" t="s">
        <v>772</v>
      </c>
      <c r="Z610" s="337" t="s">
        <v>1559</v>
      </c>
    </row>
    <row r="611" spans="1:26">
      <c r="A611" s="328">
        <v>386130</v>
      </c>
      <c r="B611" s="328">
        <v>2515</v>
      </c>
      <c r="C611" s="334">
        <v>341205</v>
      </c>
      <c r="D611" s="328" t="s">
        <v>806</v>
      </c>
      <c r="E611" s="335" t="str">
        <f t="shared" si="9"/>
        <v>2515.341205.15</v>
      </c>
      <c r="F611" s="328">
        <v>2515</v>
      </c>
      <c r="G611" s="337"/>
      <c r="H611" s="336" t="s">
        <v>1609</v>
      </c>
      <c r="I611" s="337" t="s">
        <v>808</v>
      </c>
      <c r="J611" s="337" t="s">
        <v>1386</v>
      </c>
      <c r="K611" s="338" t="s">
        <v>1387</v>
      </c>
      <c r="L611" s="337" t="s">
        <v>1386</v>
      </c>
      <c r="M611" s="338" t="s">
        <v>1388</v>
      </c>
      <c r="N611" s="337" t="s">
        <v>1554</v>
      </c>
      <c r="O611" s="357">
        <v>183</v>
      </c>
      <c r="P611" s="332" t="s">
        <v>1602</v>
      </c>
      <c r="Q611" s="337" t="s">
        <v>794</v>
      </c>
      <c r="R611" s="337" t="s">
        <v>794</v>
      </c>
      <c r="S611" s="339" t="s">
        <v>1570</v>
      </c>
      <c r="T611" s="340" t="str">
        <f>VLOOKUP(S611,'[2]Sub-County'!E:F,2,FALSE)</f>
        <v>Dougherty</v>
      </c>
      <c r="U611" s="328" t="s">
        <v>876</v>
      </c>
      <c r="V611" s="337" t="s">
        <v>1400</v>
      </c>
      <c r="W611" s="337" t="s">
        <v>768</v>
      </c>
      <c r="X611" s="337" t="s">
        <v>772</v>
      </c>
      <c r="Y611" s="337" t="s">
        <v>772</v>
      </c>
      <c r="Z611" s="337" t="s">
        <v>1561</v>
      </c>
    </row>
    <row r="612" spans="1:26">
      <c r="A612" s="328">
        <v>386131</v>
      </c>
      <c r="B612" s="328">
        <v>2515</v>
      </c>
      <c r="C612" s="334">
        <v>341210</v>
      </c>
      <c r="D612" s="328" t="s">
        <v>811</v>
      </c>
      <c r="E612" s="335" t="str">
        <f t="shared" si="9"/>
        <v>2515.341210.00</v>
      </c>
      <c r="F612" s="328">
        <v>2515</v>
      </c>
      <c r="G612" s="337"/>
      <c r="H612" s="245" t="s">
        <v>1610</v>
      </c>
      <c r="I612" s="345" t="s">
        <v>702</v>
      </c>
      <c r="J612" s="345" t="s">
        <v>1386</v>
      </c>
      <c r="K612" s="346" t="s">
        <v>1387</v>
      </c>
      <c r="L612" s="345" t="s">
        <v>1386</v>
      </c>
      <c r="M612" s="346" t="s">
        <v>1388</v>
      </c>
      <c r="N612" s="345" t="s">
        <v>1554</v>
      </c>
      <c r="O612" s="357">
        <v>183</v>
      </c>
      <c r="P612" s="332" t="s">
        <v>1602</v>
      </c>
      <c r="Q612" s="337" t="s">
        <v>804</v>
      </c>
      <c r="R612" s="337" t="s">
        <v>794</v>
      </c>
      <c r="S612" s="339" t="s">
        <v>1570</v>
      </c>
      <c r="T612" s="340" t="str">
        <f>VLOOKUP(S612,'[2]Sub-County'!E:F,2,FALSE)</f>
        <v>Dougherty</v>
      </c>
      <c r="U612" s="328" t="s">
        <v>876</v>
      </c>
      <c r="V612" s="337" t="s">
        <v>772</v>
      </c>
      <c r="W612" s="337" t="s">
        <v>772</v>
      </c>
      <c r="X612" s="337" t="s">
        <v>772</v>
      </c>
      <c r="Y612" s="337" t="s">
        <v>772</v>
      </c>
      <c r="Z612" s="337" t="s">
        <v>772</v>
      </c>
    </row>
    <row r="613" spans="1:26">
      <c r="A613" s="328">
        <v>386132</v>
      </c>
      <c r="B613" s="328">
        <v>2515</v>
      </c>
      <c r="C613" s="334">
        <v>341215</v>
      </c>
      <c r="D613" s="328" t="s">
        <v>798</v>
      </c>
      <c r="E613" s="335" t="str">
        <f t="shared" si="9"/>
        <v>2515.341215.10</v>
      </c>
      <c r="F613" s="328">
        <v>2515</v>
      </c>
      <c r="G613" s="337"/>
      <c r="H613" s="245" t="s">
        <v>1611</v>
      </c>
      <c r="I613" s="345" t="s">
        <v>799</v>
      </c>
      <c r="J613" s="345" t="s">
        <v>1386</v>
      </c>
      <c r="K613" s="346" t="s">
        <v>1387</v>
      </c>
      <c r="L613" s="345" t="s">
        <v>1386</v>
      </c>
      <c r="M613" s="346" t="s">
        <v>1388</v>
      </c>
      <c r="N613" s="345" t="s">
        <v>1554</v>
      </c>
      <c r="O613" s="357">
        <v>528</v>
      </c>
      <c r="P613" s="332" t="s">
        <v>1611</v>
      </c>
      <c r="Q613" s="337" t="s">
        <v>770</v>
      </c>
      <c r="R613" s="337" t="s">
        <v>794</v>
      </c>
      <c r="S613" s="339" t="s">
        <v>1590</v>
      </c>
      <c r="T613" s="340" t="str">
        <f>VLOOKUP(S613,'[2]Sub-County'!E:F,2,FALSE)</f>
        <v>Thomas</v>
      </c>
      <c r="U613" s="328" t="s">
        <v>876</v>
      </c>
      <c r="V613" s="337" t="s">
        <v>1397</v>
      </c>
      <c r="W613" s="337" t="s">
        <v>768</v>
      </c>
      <c r="X613" s="337" t="s">
        <v>772</v>
      </c>
      <c r="Y613" s="337" t="s">
        <v>772</v>
      </c>
      <c r="Z613" s="337" t="s">
        <v>1559</v>
      </c>
    </row>
    <row r="614" spans="1:26">
      <c r="A614" s="328">
        <v>386133</v>
      </c>
      <c r="B614" s="328">
        <v>2515</v>
      </c>
      <c r="C614" s="334">
        <v>341220</v>
      </c>
      <c r="D614" s="328" t="s">
        <v>798</v>
      </c>
      <c r="E614" s="335" t="str">
        <f t="shared" si="9"/>
        <v>2515.341220.10</v>
      </c>
      <c r="F614" s="328">
        <v>2515</v>
      </c>
      <c r="G614" s="337"/>
      <c r="H614" s="245" t="s">
        <v>1612</v>
      </c>
      <c r="I614" s="345" t="s">
        <v>799</v>
      </c>
      <c r="J614" s="345" t="s">
        <v>1386</v>
      </c>
      <c r="K614" s="346" t="s">
        <v>1387</v>
      </c>
      <c r="L614" s="345" t="s">
        <v>1386</v>
      </c>
      <c r="M614" s="346" t="s">
        <v>1388</v>
      </c>
      <c r="N614" s="345" t="s">
        <v>1554</v>
      </c>
      <c r="O614" s="357">
        <v>529</v>
      </c>
      <c r="P614" s="332" t="s">
        <v>1613</v>
      </c>
      <c r="Q614" s="337" t="s">
        <v>770</v>
      </c>
      <c r="R614" s="337" t="s">
        <v>794</v>
      </c>
      <c r="S614" s="339" t="s">
        <v>1590</v>
      </c>
      <c r="T614" s="340" t="str">
        <f>VLOOKUP(S614,'[2]Sub-County'!E:F,2,FALSE)</f>
        <v>Thomas</v>
      </c>
      <c r="U614" s="328" t="s">
        <v>876</v>
      </c>
      <c r="V614" s="337" t="s">
        <v>1397</v>
      </c>
      <c r="W614" s="337" t="s">
        <v>768</v>
      </c>
      <c r="X614" s="337" t="s">
        <v>772</v>
      </c>
      <c r="Y614" s="337" t="s">
        <v>772</v>
      </c>
      <c r="Z614" s="337" t="s">
        <v>1559</v>
      </c>
    </row>
    <row r="615" spans="1:26">
      <c r="A615" s="328">
        <v>386134</v>
      </c>
      <c r="B615" s="328">
        <v>2515</v>
      </c>
      <c r="C615" s="334">
        <v>341225</v>
      </c>
      <c r="D615" s="328" t="s">
        <v>798</v>
      </c>
      <c r="E615" s="335" t="str">
        <f t="shared" si="9"/>
        <v>2515.341225.10</v>
      </c>
      <c r="F615" s="328">
        <v>2515</v>
      </c>
      <c r="G615" s="337"/>
      <c r="H615" s="245" t="s">
        <v>1614</v>
      </c>
      <c r="I615" s="345" t="s">
        <v>799</v>
      </c>
      <c r="J615" s="345" t="s">
        <v>1386</v>
      </c>
      <c r="K615" s="346" t="s">
        <v>1387</v>
      </c>
      <c r="L615" s="345" t="s">
        <v>1386</v>
      </c>
      <c r="M615" s="346" t="s">
        <v>1388</v>
      </c>
      <c r="N615" s="345" t="s">
        <v>1554</v>
      </c>
      <c r="O615" s="357">
        <v>531</v>
      </c>
      <c r="P615" s="332" t="s">
        <v>1614</v>
      </c>
      <c r="Q615" s="337" t="s">
        <v>770</v>
      </c>
      <c r="R615" s="337" t="s">
        <v>794</v>
      </c>
      <c r="S615" s="339" t="s">
        <v>979</v>
      </c>
      <c r="T615" s="340" t="str">
        <f>VLOOKUP(S615,'[2]Sub-County'!E:F,2,FALSE)</f>
        <v>Lee</v>
      </c>
      <c r="U615" s="328" t="s">
        <v>876</v>
      </c>
      <c r="V615" s="337" t="s">
        <v>1397</v>
      </c>
      <c r="W615" s="337" t="s">
        <v>768</v>
      </c>
      <c r="X615" s="337" t="s">
        <v>772</v>
      </c>
      <c r="Y615" s="337" t="s">
        <v>772</v>
      </c>
      <c r="Z615" s="337" t="s">
        <v>1559</v>
      </c>
    </row>
    <row r="616" spans="1:26">
      <c r="A616" s="328">
        <v>386135</v>
      </c>
      <c r="B616" s="328">
        <v>2515</v>
      </c>
      <c r="C616" s="334">
        <v>341230</v>
      </c>
      <c r="D616" s="328" t="s">
        <v>798</v>
      </c>
      <c r="E616" s="335" t="str">
        <f t="shared" si="9"/>
        <v>2515.341230.10</v>
      </c>
      <c r="F616" s="328">
        <v>2515</v>
      </c>
      <c r="G616" s="337"/>
      <c r="H616" s="245" t="s">
        <v>1615</v>
      </c>
      <c r="I616" s="345" t="s">
        <v>799</v>
      </c>
      <c r="J616" s="345" t="s">
        <v>1386</v>
      </c>
      <c r="K616" s="346" t="s">
        <v>1387</v>
      </c>
      <c r="L616" s="345" t="s">
        <v>1386</v>
      </c>
      <c r="M616" s="346" t="s">
        <v>1388</v>
      </c>
      <c r="N616" s="345" t="s">
        <v>1554</v>
      </c>
      <c r="O616" s="357">
        <v>532</v>
      </c>
      <c r="P616" s="332" t="s">
        <v>1616</v>
      </c>
      <c r="Q616" s="337" t="s">
        <v>770</v>
      </c>
      <c r="R616" s="337" t="s">
        <v>794</v>
      </c>
      <c r="S616" s="339" t="s">
        <v>979</v>
      </c>
      <c r="T616" s="340" t="str">
        <f>VLOOKUP(S616,'[2]Sub-County'!E:F,2,FALSE)</f>
        <v>Lee</v>
      </c>
      <c r="U616" s="328" t="s">
        <v>876</v>
      </c>
      <c r="V616" s="337" t="s">
        <v>1397</v>
      </c>
      <c r="W616" s="337" t="s">
        <v>768</v>
      </c>
      <c r="X616" s="337" t="s">
        <v>772</v>
      </c>
      <c r="Y616" s="337" t="s">
        <v>772</v>
      </c>
      <c r="Z616" s="337" t="s">
        <v>1559</v>
      </c>
    </row>
    <row r="617" spans="1:26" ht="13.5" thickBot="1">
      <c r="A617" s="348">
        <v>386136</v>
      </c>
      <c r="B617" s="348">
        <v>2515</v>
      </c>
      <c r="C617" s="363">
        <v>341235</v>
      </c>
      <c r="D617" s="348" t="s">
        <v>798</v>
      </c>
      <c r="E617" s="350" t="str">
        <f t="shared" si="9"/>
        <v>2515.341235.10</v>
      </c>
      <c r="F617" s="348">
        <v>2515</v>
      </c>
      <c r="G617" s="353"/>
      <c r="H617" s="352" t="s">
        <v>1617</v>
      </c>
      <c r="I617" s="353" t="s">
        <v>799</v>
      </c>
      <c r="J617" s="353" t="s">
        <v>1386</v>
      </c>
      <c r="K617" s="354" t="s">
        <v>1387</v>
      </c>
      <c r="L617" s="353" t="s">
        <v>1386</v>
      </c>
      <c r="M617" s="354" t="s">
        <v>1388</v>
      </c>
      <c r="N617" s="353" t="s">
        <v>1554</v>
      </c>
      <c r="O617" s="357">
        <v>602</v>
      </c>
      <c r="P617" s="332" t="s">
        <v>1618</v>
      </c>
      <c r="Q617" s="337" t="s">
        <v>770</v>
      </c>
      <c r="R617" s="337" t="s">
        <v>794</v>
      </c>
      <c r="S617" s="339" t="s">
        <v>1578</v>
      </c>
      <c r="T617" s="340" t="str">
        <f>VLOOKUP(S617,'[2]Sub-County'!E:F,2,FALSE)</f>
        <v>Brooks</v>
      </c>
      <c r="U617" s="328" t="s">
        <v>876</v>
      </c>
      <c r="V617" s="337" t="s">
        <v>1397</v>
      </c>
      <c r="W617" s="337" t="s">
        <v>768</v>
      </c>
      <c r="X617" s="337" t="s">
        <v>772</v>
      </c>
      <c r="Y617" s="337" t="s">
        <v>772</v>
      </c>
      <c r="Z617" s="337" t="s">
        <v>1559</v>
      </c>
    </row>
    <row r="618" spans="1:26">
      <c r="E618" s="335"/>
      <c r="F618" s="328"/>
      <c r="H618" s="413" t="s">
        <v>1619</v>
      </c>
      <c r="I618" s="337"/>
      <c r="J618" s="337"/>
      <c r="L618" s="337"/>
      <c r="N618" s="337"/>
      <c r="O618" s="357"/>
      <c r="Q618" s="337"/>
      <c r="R618" s="337"/>
      <c r="S618" s="339"/>
      <c r="T618" s="340"/>
      <c r="V618" s="337"/>
      <c r="W618" s="337"/>
      <c r="X618" s="337"/>
      <c r="Y618" s="337"/>
      <c r="Z618" s="337"/>
    </row>
    <row r="619" spans="1:26">
      <c r="A619" s="328">
        <v>757100</v>
      </c>
      <c r="B619" s="328">
        <v>2525</v>
      </c>
      <c r="C619" s="334">
        <v>342005</v>
      </c>
      <c r="D619" s="328">
        <v>91</v>
      </c>
      <c r="E619" s="335" t="str">
        <f t="shared" si="9"/>
        <v>2525.342005.91</v>
      </c>
      <c r="F619" s="328">
        <v>2525</v>
      </c>
      <c r="H619" s="336" t="s">
        <v>1620</v>
      </c>
      <c r="I619" s="337" t="s">
        <v>767</v>
      </c>
      <c r="J619" s="337" t="s">
        <v>1386</v>
      </c>
      <c r="K619" s="338" t="s">
        <v>1387</v>
      </c>
      <c r="L619" s="337" t="s">
        <v>1386</v>
      </c>
      <c r="M619" s="338" t="s">
        <v>1388</v>
      </c>
      <c r="N619" s="337" t="s">
        <v>1621</v>
      </c>
      <c r="O619" s="357">
        <v>0</v>
      </c>
      <c r="P619" s="332" t="s">
        <v>773</v>
      </c>
      <c r="Q619" s="337" t="s">
        <v>768</v>
      </c>
      <c r="R619" s="337" t="s">
        <v>770</v>
      </c>
      <c r="S619" s="382" t="s">
        <v>1688</v>
      </c>
      <c r="T619" s="340" t="s">
        <v>2072</v>
      </c>
      <c r="U619" s="328" t="s">
        <v>1390</v>
      </c>
      <c r="V619" s="337" t="s">
        <v>772</v>
      </c>
      <c r="W619" s="337" t="s">
        <v>772</v>
      </c>
      <c r="X619" s="337" t="s">
        <v>772</v>
      </c>
      <c r="Y619" s="337" t="s">
        <v>772</v>
      </c>
      <c r="Z619" s="337" t="s">
        <v>772</v>
      </c>
    </row>
    <row r="620" spans="1:26">
      <c r="A620" s="328">
        <v>868100</v>
      </c>
      <c r="B620" s="328">
        <v>2525</v>
      </c>
      <c r="C620" s="334">
        <v>342000</v>
      </c>
      <c r="D620" s="328">
        <v>91</v>
      </c>
      <c r="E620" s="335" t="str">
        <f t="shared" si="9"/>
        <v>2525.342000.91</v>
      </c>
      <c r="F620" s="328">
        <v>2525</v>
      </c>
      <c r="H620" s="336" t="s">
        <v>1622</v>
      </c>
      <c r="I620" s="337" t="s">
        <v>767</v>
      </c>
      <c r="J620" s="337" t="s">
        <v>1386</v>
      </c>
      <c r="K620" s="338" t="s">
        <v>1387</v>
      </c>
      <c r="L620" s="337" t="s">
        <v>1386</v>
      </c>
      <c r="M620" s="338" t="s">
        <v>1388</v>
      </c>
      <c r="N620" s="337" t="s">
        <v>1621</v>
      </c>
      <c r="O620" s="333" t="s">
        <v>772</v>
      </c>
      <c r="P620" s="332" t="s">
        <v>773</v>
      </c>
      <c r="Q620" s="337" t="s">
        <v>768</v>
      </c>
      <c r="R620" s="337" t="s">
        <v>772</v>
      </c>
      <c r="S620" s="382" t="s">
        <v>1688</v>
      </c>
      <c r="T620" s="340" t="s">
        <v>2072</v>
      </c>
      <c r="U620" s="328" t="s">
        <v>1390</v>
      </c>
      <c r="V620" s="337" t="s">
        <v>772</v>
      </c>
      <c r="W620" s="337" t="s">
        <v>772</v>
      </c>
      <c r="X620" s="337" t="s">
        <v>772</v>
      </c>
      <c r="Y620" s="337" t="s">
        <v>772</v>
      </c>
      <c r="Z620" s="337" t="s">
        <v>772</v>
      </c>
    </row>
    <row r="621" spans="1:26">
      <c r="A621" s="328">
        <v>390100</v>
      </c>
      <c r="B621" s="328">
        <v>2525</v>
      </c>
      <c r="C621" s="334">
        <v>342010</v>
      </c>
      <c r="D621" s="328" t="s">
        <v>855</v>
      </c>
      <c r="E621" s="335" t="str">
        <f t="shared" si="9"/>
        <v>2525.342010.91</v>
      </c>
      <c r="F621" s="328">
        <v>2525</v>
      </c>
      <c r="G621" s="337"/>
      <c r="H621" s="336" t="s">
        <v>691</v>
      </c>
      <c r="I621" s="337" t="s">
        <v>767</v>
      </c>
      <c r="J621" s="337" t="s">
        <v>1386</v>
      </c>
      <c r="K621" s="338" t="s">
        <v>1387</v>
      </c>
      <c r="L621" s="337" t="s">
        <v>1386</v>
      </c>
      <c r="M621" s="338" t="s">
        <v>1388</v>
      </c>
      <c r="N621" s="337" t="s">
        <v>1621</v>
      </c>
      <c r="O621" s="357">
        <v>0</v>
      </c>
      <c r="P621" s="332" t="s">
        <v>773</v>
      </c>
      <c r="Q621" s="337" t="s">
        <v>768</v>
      </c>
      <c r="R621" s="337" t="s">
        <v>804</v>
      </c>
      <c r="S621" s="382" t="s">
        <v>1688</v>
      </c>
      <c r="T621" s="340" t="s">
        <v>2072</v>
      </c>
      <c r="U621" s="328" t="s">
        <v>1390</v>
      </c>
      <c r="V621" s="337" t="s">
        <v>772</v>
      </c>
      <c r="W621" s="337" t="s">
        <v>772</v>
      </c>
      <c r="X621" s="337" t="s">
        <v>772</v>
      </c>
      <c r="Y621" s="337" t="s">
        <v>772</v>
      </c>
      <c r="Z621" s="337" t="s">
        <v>772</v>
      </c>
    </row>
    <row r="622" spans="1:26">
      <c r="A622" s="328">
        <v>390101</v>
      </c>
      <c r="B622" s="328">
        <v>2525</v>
      </c>
      <c r="C622" s="334">
        <v>342015</v>
      </c>
      <c r="D622" s="328" t="s">
        <v>806</v>
      </c>
      <c r="E622" s="335" t="str">
        <f t="shared" si="9"/>
        <v>2525.342015.15</v>
      </c>
      <c r="F622" s="328">
        <v>2525</v>
      </c>
      <c r="G622" s="337"/>
      <c r="H622" s="336" t="s">
        <v>1623</v>
      </c>
      <c r="I622" s="384" t="s">
        <v>808</v>
      </c>
      <c r="J622" s="337" t="s">
        <v>1386</v>
      </c>
      <c r="K622" s="338" t="s">
        <v>1387</v>
      </c>
      <c r="L622" s="337" t="s">
        <v>1386</v>
      </c>
      <c r="M622" s="338" t="s">
        <v>1388</v>
      </c>
      <c r="N622" s="337" t="s">
        <v>1621</v>
      </c>
      <c r="O622" s="357">
        <v>650</v>
      </c>
      <c r="P622" s="332" t="s">
        <v>1623</v>
      </c>
      <c r="Q622" s="337" t="s">
        <v>794</v>
      </c>
      <c r="R622" s="337" t="s">
        <v>804</v>
      </c>
      <c r="S622" s="366">
        <v>155</v>
      </c>
      <c r="T622" s="340" t="str">
        <f>VLOOKUP(S622,'[2]Sub-County'!E:F,2,FALSE)</f>
        <v>Lee</v>
      </c>
      <c r="U622" s="328" t="s">
        <v>1390</v>
      </c>
      <c r="V622" s="337" t="s">
        <v>1400</v>
      </c>
      <c r="W622" s="337" t="s">
        <v>772</v>
      </c>
      <c r="X622" s="337" t="s">
        <v>772</v>
      </c>
      <c r="Y622" s="337" t="s">
        <v>772</v>
      </c>
      <c r="Z622" s="337" t="s">
        <v>1624</v>
      </c>
    </row>
    <row r="623" spans="1:26">
      <c r="A623" s="328">
        <v>390102</v>
      </c>
      <c r="B623" s="328">
        <v>2525</v>
      </c>
      <c r="C623" s="334">
        <v>342020</v>
      </c>
      <c r="D623" s="328" t="s">
        <v>806</v>
      </c>
      <c r="E623" s="335" t="str">
        <f t="shared" si="9"/>
        <v>2525.342020.15</v>
      </c>
      <c r="F623" s="328">
        <v>2525</v>
      </c>
      <c r="G623" s="337"/>
      <c r="H623" s="336" t="s">
        <v>1625</v>
      </c>
      <c r="I623" s="384" t="s">
        <v>808</v>
      </c>
      <c r="J623" s="337" t="s">
        <v>1386</v>
      </c>
      <c r="K623" s="338" t="s">
        <v>1387</v>
      </c>
      <c r="L623" s="337" t="s">
        <v>1386</v>
      </c>
      <c r="M623" s="338" t="s">
        <v>1388</v>
      </c>
      <c r="N623" s="337" t="s">
        <v>1621</v>
      </c>
      <c r="O623" s="357">
        <v>651</v>
      </c>
      <c r="P623" s="332" t="s">
        <v>1625</v>
      </c>
      <c r="Q623" s="337" t="s">
        <v>794</v>
      </c>
      <c r="R623" s="337" t="s">
        <v>804</v>
      </c>
      <c r="S623" s="366">
        <v>154</v>
      </c>
      <c r="T623" s="340" t="str">
        <f>VLOOKUP(S623,'[2]Sub-County'!E:F,2,FALSE)</f>
        <v>Jefferson</v>
      </c>
      <c r="U623" s="328" t="s">
        <v>1390</v>
      </c>
      <c r="V623" s="337" t="s">
        <v>1400</v>
      </c>
      <c r="W623" s="337" t="s">
        <v>772</v>
      </c>
      <c r="X623" s="337" t="s">
        <v>772</v>
      </c>
      <c r="Y623" s="337" t="s">
        <v>772</v>
      </c>
      <c r="Z623" s="337" t="s">
        <v>1624</v>
      </c>
    </row>
    <row r="624" spans="1:26">
      <c r="A624" s="328">
        <v>390103</v>
      </c>
      <c r="B624" s="328">
        <v>2525</v>
      </c>
      <c r="C624" s="334">
        <v>342025</v>
      </c>
      <c r="D624" s="328" t="s">
        <v>806</v>
      </c>
      <c r="E624" s="335" t="str">
        <f t="shared" si="9"/>
        <v>2525.342025.15</v>
      </c>
      <c r="F624" s="328">
        <v>2525</v>
      </c>
      <c r="G624" s="337"/>
      <c r="H624" s="336" t="s">
        <v>1626</v>
      </c>
      <c r="I624" s="384" t="s">
        <v>808</v>
      </c>
      <c r="J624" s="337" t="s">
        <v>1386</v>
      </c>
      <c r="K624" s="338" t="s">
        <v>1387</v>
      </c>
      <c r="L624" s="337" t="s">
        <v>1386</v>
      </c>
      <c r="M624" s="338" t="s">
        <v>1388</v>
      </c>
      <c r="N624" s="337" t="s">
        <v>1621</v>
      </c>
      <c r="O624" s="357">
        <v>652</v>
      </c>
      <c r="P624" s="332" t="s">
        <v>1626</v>
      </c>
      <c r="Q624" s="337" t="s">
        <v>794</v>
      </c>
      <c r="R624" s="337" t="s">
        <v>804</v>
      </c>
      <c r="S624" s="366">
        <v>151</v>
      </c>
      <c r="T624" s="340" t="str">
        <f>VLOOKUP(S624,'[2]Sub-County'!E:F,2,FALSE)</f>
        <v>Coosa</v>
      </c>
      <c r="U624" s="328" t="s">
        <v>1390</v>
      </c>
      <c r="V624" s="337" t="s">
        <v>1400</v>
      </c>
      <c r="W624" s="337" t="s">
        <v>772</v>
      </c>
      <c r="X624" s="337" t="s">
        <v>772</v>
      </c>
      <c r="Y624" s="337" t="s">
        <v>772</v>
      </c>
      <c r="Z624" s="337" t="s">
        <v>1624</v>
      </c>
    </row>
    <row r="625" spans="1:26">
      <c r="A625" s="328">
        <v>390104</v>
      </c>
      <c r="B625" s="328">
        <v>2525</v>
      </c>
      <c r="C625" s="334">
        <v>342030</v>
      </c>
      <c r="D625" s="328" t="s">
        <v>806</v>
      </c>
      <c r="E625" s="335" t="str">
        <f t="shared" si="9"/>
        <v>2525.342030.15</v>
      </c>
      <c r="F625" s="328">
        <v>2525</v>
      </c>
      <c r="G625" s="337"/>
      <c r="H625" s="336" t="s">
        <v>1627</v>
      </c>
      <c r="I625" s="384" t="s">
        <v>808</v>
      </c>
      <c r="J625" s="337" t="s">
        <v>1386</v>
      </c>
      <c r="K625" s="338" t="s">
        <v>1387</v>
      </c>
      <c r="L625" s="337" t="s">
        <v>1386</v>
      </c>
      <c r="M625" s="338" t="s">
        <v>1388</v>
      </c>
      <c r="N625" s="337" t="s">
        <v>1621</v>
      </c>
      <c r="O625" s="357">
        <v>653</v>
      </c>
      <c r="P625" s="332" t="s">
        <v>1627</v>
      </c>
      <c r="Q625" s="337" t="s">
        <v>794</v>
      </c>
      <c r="R625" s="337" t="s">
        <v>804</v>
      </c>
      <c r="S625" s="366">
        <v>148</v>
      </c>
      <c r="T625" s="340" t="str">
        <f>VLOOKUP(S625,'[2]Sub-County'!E:F,2,FALSE)</f>
        <v>Calhoun</v>
      </c>
      <c r="U625" s="328" t="s">
        <v>1390</v>
      </c>
      <c r="V625" s="337" t="s">
        <v>1400</v>
      </c>
      <c r="W625" s="337" t="s">
        <v>772</v>
      </c>
      <c r="X625" s="337" t="s">
        <v>772</v>
      </c>
      <c r="Y625" s="337" t="s">
        <v>772</v>
      </c>
      <c r="Z625" s="337" t="s">
        <v>1624</v>
      </c>
    </row>
    <row r="626" spans="1:26">
      <c r="A626" s="328">
        <v>390105</v>
      </c>
      <c r="B626" s="328">
        <v>2525</v>
      </c>
      <c r="C626" s="334">
        <v>342035</v>
      </c>
      <c r="D626" s="328" t="s">
        <v>806</v>
      </c>
      <c r="E626" s="335" t="str">
        <f t="shared" si="9"/>
        <v>2525.342035.15</v>
      </c>
      <c r="F626" s="328">
        <v>2525</v>
      </c>
      <c r="G626" s="337"/>
      <c r="H626" s="336" t="s">
        <v>1628</v>
      </c>
      <c r="I626" s="384" t="s">
        <v>808</v>
      </c>
      <c r="J626" s="337" t="s">
        <v>1386</v>
      </c>
      <c r="K626" s="338" t="s">
        <v>1387</v>
      </c>
      <c r="L626" s="337" t="s">
        <v>1386</v>
      </c>
      <c r="M626" s="338" t="s">
        <v>1388</v>
      </c>
      <c r="N626" s="337" t="s">
        <v>1621</v>
      </c>
      <c r="O626" s="357">
        <v>654</v>
      </c>
      <c r="P626" s="332" t="s">
        <v>1628</v>
      </c>
      <c r="Q626" s="337" t="s">
        <v>794</v>
      </c>
      <c r="R626" s="337" t="s">
        <v>804</v>
      </c>
      <c r="S626" s="366">
        <v>149</v>
      </c>
      <c r="T626" s="340" t="str">
        <f>VLOOKUP(S626,'[2]Sub-County'!E:F,2,FALSE)</f>
        <v>Cherokee</v>
      </c>
      <c r="U626" s="328" t="s">
        <v>1390</v>
      </c>
      <c r="V626" s="337" t="s">
        <v>1400</v>
      </c>
      <c r="W626" s="337" t="s">
        <v>772</v>
      </c>
      <c r="X626" s="337" t="s">
        <v>772</v>
      </c>
      <c r="Y626" s="337" t="s">
        <v>772</v>
      </c>
      <c r="Z626" s="337" t="s">
        <v>1624</v>
      </c>
    </row>
    <row r="627" spans="1:26">
      <c r="A627" s="328">
        <v>390106</v>
      </c>
      <c r="B627" s="328">
        <v>2525</v>
      </c>
      <c r="C627" s="334">
        <v>342040</v>
      </c>
      <c r="D627" s="328" t="s">
        <v>806</v>
      </c>
      <c r="E627" s="335" t="str">
        <f t="shared" si="9"/>
        <v>2525.342040.15</v>
      </c>
      <c r="F627" s="328">
        <v>2525</v>
      </c>
      <c r="G627" s="337"/>
      <c r="H627" s="336" t="s">
        <v>1629</v>
      </c>
      <c r="I627" s="384" t="s">
        <v>808</v>
      </c>
      <c r="J627" s="337" t="s">
        <v>1386</v>
      </c>
      <c r="K627" s="338" t="s">
        <v>1387</v>
      </c>
      <c r="L627" s="337" t="s">
        <v>1386</v>
      </c>
      <c r="M627" s="338" t="s">
        <v>1388</v>
      </c>
      <c r="N627" s="337" t="s">
        <v>1621</v>
      </c>
      <c r="O627" s="357">
        <v>655</v>
      </c>
      <c r="P627" s="332" t="s">
        <v>1629</v>
      </c>
      <c r="Q627" s="337" t="s">
        <v>794</v>
      </c>
      <c r="R627" s="337" t="s">
        <v>804</v>
      </c>
      <c r="S627" s="366">
        <v>151</v>
      </c>
      <c r="T627" s="340" t="str">
        <f>VLOOKUP(S627,'[2]Sub-County'!E:F,2,FALSE)</f>
        <v>Coosa</v>
      </c>
      <c r="U627" s="328" t="s">
        <v>1390</v>
      </c>
      <c r="V627" s="337" t="s">
        <v>1400</v>
      </c>
      <c r="W627" s="337" t="s">
        <v>772</v>
      </c>
      <c r="X627" s="337" t="s">
        <v>772</v>
      </c>
      <c r="Y627" s="337" t="s">
        <v>772</v>
      </c>
      <c r="Z627" s="337" t="s">
        <v>1624</v>
      </c>
    </row>
    <row r="628" spans="1:26">
      <c r="A628" s="328">
        <v>390107</v>
      </c>
      <c r="B628" s="328">
        <v>2525</v>
      </c>
      <c r="C628" s="334">
        <v>342045</v>
      </c>
      <c r="D628" s="328" t="s">
        <v>806</v>
      </c>
      <c r="E628" s="335" t="str">
        <f t="shared" si="9"/>
        <v>2525.342045.15</v>
      </c>
      <c r="F628" s="328">
        <v>2525</v>
      </c>
      <c r="G628" s="337"/>
      <c r="H628" s="336" t="s">
        <v>1630</v>
      </c>
      <c r="I628" s="384" t="s">
        <v>808</v>
      </c>
      <c r="J628" s="337" t="s">
        <v>1386</v>
      </c>
      <c r="K628" s="338" t="s">
        <v>1387</v>
      </c>
      <c r="L628" s="337" t="s">
        <v>1386</v>
      </c>
      <c r="M628" s="338" t="s">
        <v>1388</v>
      </c>
      <c r="N628" s="337" t="s">
        <v>1621</v>
      </c>
      <c r="O628" s="357">
        <v>656</v>
      </c>
      <c r="P628" s="332" t="s">
        <v>1630</v>
      </c>
      <c r="Q628" s="337" t="s">
        <v>794</v>
      </c>
      <c r="R628" s="337" t="s">
        <v>804</v>
      </c>
      <c r="S628" s="366">
        <v>153</v>
      </c>
      <c r="T628" s="340" t="str">
        <f>VLOOKUP(S628,'[2]Sub-County'!E:F,2,FALSE)</f>
        <v>Elmore</v>
      </c>
      <c r="U628" s="328" t="s">
        <v>1390</v>
      </c>
      <c r="V628" s="337" t="s">
        <v>1400</v>
      </c>
      <c r="W628" s="337" t="s">
        <v>772</v>
      </c>
      <c r="X628" s="337" t="s">
        <v>772</v>
      </c>
      <c r="Y628" s="337" t="s">
        <v>772</v>
      </c>
      <c r="Z628" s="337" t="s">
        <v>1624</v>
      </c>
    </row>
    <row r="629" spans="1:26">
      <c r="A629" s="328">
        <v>390108</v>
      </c>
      <c r="B629" s="328">
        <v>2525</v>
      </c>
      <c r="C629" s="334">
        <v>342050</v>
      </c>
      <c r="D629" s="328" t="s">
        <v>806</v>
      </c>
      <c r="E629" s="335" t="str">
        <f t="shared" si="9"/>
        <v>2525.342050.15</v>
      </c>
      <c r="F629" s="328">
        <v>2525</v>
      </c>
      <c r="G629" s="337"/>
      <c r="H629" s="336" t="s">
        <v>1631</v>
      </c>
      <c r="I629" s="384" t="s">
        <v>808</v>
      </c>
      <c r="J629" s="337" t="s">
        <v>1386</v>
      </c>
      <c r="K629" s="338" t="s">
        <v>1387</v>
      </c>
      <c r="L629" s="337" t="s">
        <v>1386</v>
      </c>
      <c r="M629" s="338" t="s">
        <v>1388</v>
      </c>
      <c r="N629" s="337" t="s">
        <v>1621</v>
      </c>
      <c r="O629" s="357">
        <v>657</v>
      </c>
      <c r="P629" s="332" t="s">
        <v>1631</v>
      </c>
      <c r="Q629" s="337" t="s">
        <v>794</v>
      </c>
      <c r="R629" s="337" t="s">
        <v>804</v>
      </c>
      <c r="S629" s="366">
        <v>160</v>
      </c>
      <c r="T629" s="340" t="str">
        <f>VLOOKUP(S629,'[2]Sub-County'!E:F,2,FALSE)</f>
        <v>Tallapoosa</v>
      </c>
      <c r="U629" s="328" t="s">
        <v>1390</v>
      </c>
      <c r="V629" s="337" t="s">
        <v>1400</v>
      </c>
      <c r="W629" s="337" t="s">
        <v>772</v>
      </c>
      <c r="X629" s="337" t="s">
        <v>772</v>
      </c>
      <c r="Y629" s="337" t="s">
        <v>772</v>
      </c>
      <c r="Z629" s="337" t="s">
        <v>1624</v>
      </c>
    </row>
    <row r="630" spans="1:26">
      <c r="A630" s="328">
        <v>390109</v>
      </c>
      <c r="B630" s="328">
        <v>2525</v>
      </c>
      <c r="C630" s="334">
        <v>342055</v>
      </c>
      <c r="D630" s="328" t="s">
        <v>806</v>
      </c>
      <c r="E630" s="335" t="str">
        <f t="shared" si="9"/>
        <v>2525.342055.15</v>
      </c>
      <c r="F630" s="328">
        <v>2525</v>
      </c>
      <c r="G630" s="337"/>
      <c r="H630" s="336" t="s">
        <v>1632</v>
      </c>
      <c r="I630" s="384" t="s">
        <v>808</v>
      </c>
      <c r="J630" s="337" t="s">
        <v>1386</v>
      </c>
      <c r="K630" s="338" t="s">
        <v>1387</v>
      </c>
      <c r="L630" s="337" t="s">
        <v>1386</v>
      </c>
      <c r="M630" s="338" t="s">
        <v>1388</v>
      </c>
      <c r="N630" s="337" t="s">
        <v>1621</v>
      </c>
      <c r="O630" s="357">
        <v>658</v>
      </c>
      <c r="P630" s="332" t="s">
        <v>1632</v>
      </c>
      <c r="Q630" s="337" t="s">
        <v>794</v>
      </c>
      <c r="R630" s="337" t="s">
        <v>804</v>
      </c>
      <c r="S630" s="366">
        <v>155</v>
      </c>
      <c r="T630" s="340" t="str">
        <f>VLOOKUP(S630,'[2]Sub-County'!E:F,2,FALSE)</f>
        <v>Lee</v>
      </c>
      <c r="U630" s="328" t="s">
        <v>1390</v>
      </c>
      <c r="V630" s="337" t="s">
        <v>1400</v>
      </c>
      <c r="W630" s="337" t="s">
        <v>772</v>
      </c>
      <c r="X630" s="337" t="s">
        <v>772</v>
      </c>
      <c r="Y630" s="337" t="s">
        <v>772</v>
      </c>
      <c r="Z630" s="337" t="s">
        <v>1624</v>
      </c>
    </row>
    <row r="631" spans="1:26">
      <c r="A631" s="328">
        <v>390110</v>
      </c>
      <c r="B631" s="328">
        <v>2525</v>
      </c>
      <c r="C631" s="334">
        <v>342060</v>
      </c>
      <c r="D631" s="328" t="s">
        <v>806</v>
      </c>
      <c r="E631" s="335" t="str">
        <f t="shared" si="9"/>
        <v>2525.342060.15</v>
      </c>
      <c r="F631" s="328">
        <v>2525</v>
      </c>
      <c r="G631" s="337"/>
      <c r="H631" s="336" t="s">
        <v>1633</v>
      </c>
      <c r="I631" s="384" t="s">
        <v>808</v>
      </c>
      <c r="J631" s="337" t="s">
        <v>1386</v>
      </c>
      <c r="K631" s="338" t="s">
        <v>1387</v>
      </c>
      <c r="L631" s="337" t="s">
        <v>1386</v>
      </c>
      <c r="M631" s="338" t="s">
        <v>1388</v>
      </c>
      <c r="N631" s="337" t="s">
        <v>1621</v>
      </c>
      <c r="O631" s="357">
        <v>659</v>
      </c>
      <c r="P631" s="332" t="s">
        <v>1633</v>
      </c>
      <c r="Q631" s="337" t="s">
        <v>794</v>
      </c>
      <c r="R631" s="337" t="s">
        <v>804</v>
      </c>
      <c r="S631" s="366">
        <v>160</v>
      </c>
      <c r="T631" s="340" t="str">
        <f>VLOOKUP(S631,'[2]Sub-County'!E:F,2,FALSE)</f>
        <v>Tallapoosa</v>
      </c>
      <c r="U631" s="328" t="s">
        <v>1390</v>
      </c>
      <c r="V631" s="337" t="s">
        <v>1400</v>
      </c>
      <c r="W631" s="337" t="s">
        <v>772</v>
      </c>
      <c r="X631" s="337" t="s">
        <v>772</v>
      </c>
      <c r="Y631" s="337" t="s">
        <v>772</v>
      </c>
      <c r="Z631" s="337" t="s">
        <v>1624</v>
      </c>
    </row>
    <row r="632" spans="1:26">
      <c r="A632" s="328">
        <v>390111</v>
      </c>
      <c r="B632" s="328">
        <v>2525</v>
      </c>
      <c r="C632" s="334">
        <v>342065</v>
      </c>
      <c r="D632" s="328" t="s">
        <v>806</v>
      </c>
      <c r="E632" s="335" t="str">
        <f t="shared" si="9"/>
        <v>2525.342065.15</v>
      </c>
      <c r="F632" s="328">
        <v>2525</v>
      </c>
      <c r="G632" s="337"/>
      <c r="H632" s="336" t="s">
        <v>1634</v>
      </c>
      <c r="I632" s="384" t="s">
        <v>808</v>
      </c>
      <c r="J632" s="337" t="s">
        <v>1386</v>
      </c>
      <c r="K632" s="338" t="s">
        <v>1387</v>
      </c>
      <c r="L632" s="337" t="s">
        <v>1386</v>
      </c>
      <c r="M632" s="338" t="s">
        <v>1388</v>
      </c>
      <c r="N632" s="337" t="s">
        <v>1621</v>
      </c>
      <c r="O632" s="357">
        <v>660</v>
      </c>
      <c r="P632" s="332" t="s">
        <v>1634</v>
      </c>
      <c r="Q632" s="337" t="s">
        <v>794</v>
      </c>
      <c r="R632" s="337" t="s">
        <v>804</v>
      </c>
      <c r="S632" s="366">
        <v>157</v>
      </c>
      <c r="T632" s="340" t="str">
        <f>VLOOKUP(S632,'[2]Sub-County'!E:F,2,FALSE)</f>
        <v>Mobile</v>
      </c>
      <c r="U632" s="328" t="s">
        <v>1390</v>
      </c>
      <c r="V632" s="337" t="s">
        <v>1400</v>
      </c>
      <c r="W632" s="337" t="s">
        <v>772</v>
      </c>
      <c r="X632" s="337" t="s">
        <v>772</v>
      </c>
      <c r="Y632" s="337" t="s">
        <v>772</v>
      </c>
      <c r="Z632" s="337" t="s">
        <v>1624</v>
      </c>
    </row>
    <row r="633" spans="1:26">
      <c r="A633" s="328">
        <v>390112</v>
      </c>
      <c r="B633" s="328">
        <v>2525</v>
      </c>
      <c r="C633" s="334">
        <v>342070</v>
      </c>
      <c r="D633" s="328" t="s">
        <v>806</v>
      </c>
      <c r="E633" s="335" t="str">
        <f t="shared" si="9"/>
        <v>2525.342070.15</v>
      </c>
      <c r="F633" s="328">
        <v>2525</v>
      </c>
      <c r="G633" s="337"/>
      <c r="H633" s="336" t="s">
        <v>1635</v>
      </c>
      <c r="I633" s="384" t="s">
        <v>808</v>
      </c>
      <c r="J633" s="337" t="s">
        <v>1386</v>
      </c>
      <c r="K633" s="338" t="s">
        <v>1387</v>
      </c>
      <c r="L633" s="337" t="s">
        <v>1386</v>
      </c>
      <c r="M633" s="338" t="s">
        <v>1388</v>
      </c>
      <c r="N633" s="337" t="s">
        <v>1621</v>
      </c>
      <c r="O633" s="357">
        <v>661</v>
      </c>
      <c r="P633" s="332" t="s">
        <v>1635</v>
      </c>
      <c r="Q633" s="337" t="s">
        <v>794</v>
      </c>
      <c r="R633" s="337" t="s">
        <v>804</v>
      </c>
      <c r="S633" s="366">
        <v>162</v>
      </c>
      <c r="T633" s="340" t="str">
        <f>VLOOKUP(S633,'[2]Sub-County'!E:F,2,FALSE)</f>
        <v>Winston</v>
      </c>
      <c r="U633" s="328" t="s">
        <v>1390</v>
      </c>
      <c r="V633" s="337" t="s">
        <v>1400</v>
      </c>
      <c r="W633" s="337" t="s">
        <v>772</v>
      </c>
      <c r="X633" s="337" t="s">
        <v>772</v>
      </c>
      <c r="Y633" s="337" t="s">
        <v>772</v>
      </c>
      <c r="Z633" s="337" t="s">
        <v>1624</v>
      </c>
    </row>
    <row r="634" spans="1:26">
      <c r="A634" s="328">
        <v>390113</v>
      </c>
      <c r="B634" s="328">
        <v>2525</v>
      </c>
      <c r="C634" s="334">
        <v>342075</v>
      </c>
      <c r="D634" s="328" t="s">
        <v>806</v>
      </c>
      <c r="E634" s="335" t="str">
        <f t="shared" si="9"/>
        <v>2525.342075.15</v>
      </c>
      <c r="F634" s="328">
        <v>2525</v>
      </c>
      <c r="G634" s="337"/>
      <c r="H634" s="336" t="s">
        <v>1636</v>
      </c>
      <c r="I634" s="384" t="s">
        <v>808</v>
      </c>
      <c r="J634" s="337" t="s">
        <v>1386</v>
      </c>
      <c r="K634" s="338" t="s">
        <v>1387</v>
      </c>
      <c r="L634" s="337" t="s">
        <v>1386</v>
      </c>
      <c r="M634" s="338" t="s">
        <v>1388</v>
      </c>
      <c r="N634" s="337" t="s">
        <v>1621</v>
      </c>
      <c r="O634" s="357">
        <v>662</v>
      </c>
      <c r="P634" s="332" t="s">
        <v>1636</v>
      </c>
      <c r="Q634" s="337" t="s">
        <v>794</v>
      </c>
      <c r="R634" s="337" t="s">
        <v>804</v>
      </c>
      <c r="S634" s="366">
        <v>160</v>
      </c>
      <c r="T634" s="340" t="str">
        <f>VLOOKUP(S634,'[2]Sub-County'!E:F,2,FALSE)</f>
        <v>Tallapoosa</v>
      </c>
      <c r="U634" s="328" t="s">
        <v>1390</v>
      </c>
      <c r="V634" s="337" t="s">
        <v>1400</v>
      </c>
      <c r="W634" s="337" t="s">
        <v>772</v>
      </c>
      <c r="X634" s="337" t="s">
        <v>772</v>
      </c>
      <c r="Y634" s="337" t="s">
        <v>772</v>
      </c>
      <c r="Z634" s="337" t="s">
        <v>1624</v>
      </c>
    </row>
    <row r="635" spans="1:26">
      <c r="A635" s="328">
        <v>390114</v>
      </c>
      <c r="B635" s="328">
        <v>2525</v>
      </c>
      <c r="C635" s="334">
        <v>342080</v>
      </c>
      <c r="D635" s="328" t="s">
        <v>806</v>
      </c>
      <c r="E635" s="335" t="str">
        <f t="shared" si="9"/>
        <v>2525.342080.15</v>
      </c>
      <c r="F635" s="328">
        <v>2525</v>
      </c>
      <c r="G635" s="337"/>
      <c r="H635" s="336" t="s">
        <v>1637</v>
      </c>
      <c r="I635" s="384" t="s">
        <v>808</v>
      </c>
      <c r="J635" s="337" t="s">
        <v>1386</v>
      </c>
      <c r="K635" s="338" t="s">
        <v>1387</v>
      </c>
      <c r="L635" s="337" t="s">
        <v>1386</v>
      </c>
      <c r="M635" s="338" t="s">
        <v>1388</v>
      </c>
      <c r="N635" s="337" t="s">
        <v>1621</v>
      </c>
      <c r="O635" s="357">
        <v>663</v>
      </c>
      <c r="P635" s="332" t="s">
        <v>1637</v>
      </c>
      <c r="Q635" s="337" t="s">
        <v>794</v>
      </c>
      <c r="R635" s="337" t="s">
        <v>804</v>
      </c>
      <c r="S635" s="366">
        <v>156</v>
      </c>
      <c r="T635" s="340" t="str">
        <f>VLOOKUP(S635,'[2]Sub-County'!E:F,2,FALSE)</f>
        <v>Marshall</v>
      </c>
      <c r="U635" s="328" t="s">
        <v>1390</v>
      </c>
      <c r="V635" s="337" t="s">
        <v>1400</v>
      </c>
      <c r="W635" s="337" t="s">
        <v>772</v>
      </c>
      <c r="X635" s="337" t="s">
        <v>772</v>
      </c>
      <c r="Y635" s="337" t="s">
        <v>772</v>
      </c>
      <c r="Z635" s="337" t="s">
        <v>1624</v>
      </c>
    </row>
    <row r="636" spans="1:26">
      <c r="A636" s="328">
        <v>390115</v>
      </c>
      <c r="B636" s="328">
        <v>2525</v>
      </c>
      <c r="C636" s="334">
        <v>342085</v>
      </c>
      <c r="D636" s="328" t="s">
        <v>806</v>
      </c>
      <c r="E636" s="335" t="str">
        <f t="shared" si="9"/>
        <v>2525.342085.15</v>
      </c>
      <c r="F636" s="328">
        <v>2525</v>
      </c>
      <c r="G636" s="337"/>
      <c r="H636" s="336" t="s">
        <v>1638</v>
      </c>
      <c r="I636" s="384" t="s">
        <v>808</v>
      </c>
      <c r="J636" s="337" t="s">
        <v>1386</v>
      </c>
      <c r="K636" s="338" t="s">
        <v>1387</v>
      </c>
      <c r="L636" s="337" t="s">
        <v>1386</v>
      </c>
      <c r="M636" s="338" t="s">
        <v>1388</v>
      </c>
      <c r="N636" s="337" t="s">
        <v>1621</v>
      </c>
      <c r="O636" s="357">
        <v>664</v>
      </c>
      <c r="P636" s="332" t="s">
        <v>1638</v>
      </c>
      <c r="Q636" s="337" t="s">
        <v>794</v>
      </c>
      <c r="R636" s="337" t="s">
        <v>804</v>
      </c>
      <c r="S636" s="366">
        <v>154</v>
      </c>
      <c r="T636" s="340" t="str">
        <f>VLOOKUP(S636,'[2]Sub-County'!E:F,2,FALSE)</f>
        <v>Jefferson</v>
      </c>
      <c r="U636" s="328" t="s">
        <v>1390</v>
      </c>
      <c r="V636" s="337" t="s">
        <v>1400</v>
      </c>
      <c r="W636" s="337" t="s">
        <v>772</v>
      </c>
      <c r="X636" s="337" t="s">
        <v>772</v>
      </c>
      <c r="Y636" s="337" t="s">
        <v>772</v>
      </c>
      <c r="Z636" s="337" t="s">
        <v>1624</v>
      </c>
    </row>
    <row r="637" spans="1:26">
      <c r="A637" s="328">
        <v>390116</v>
      </c>
      <c r="B637" s="328">
        <v>2525</v>
      </c>
      <c r="C637" s="334">
        <v>342090</v>
      </c>
      <c r="D637" s="328" t="s">
        <v>806</v>
      </c>
      <c r="E637" s="335" t="str">
        <f t="shared" si="9"/>
        <v>2525.342090.15</v>
      </c>
      <c r="F637" s="328">
        <v>2525</v>
      </c>
      <c r="G637" s="337"/>
      <c r="H637" s="336" t="s">
        <v>1639</v>
      </c>
      <c r="I637" s="384" t="s">
        <v>808</v>
      </c>
      <c r="J637" s="337" t="s">
        <v>1386</v>
      </c>
      <c r="K637" s="338" t="s">
        <v>1387</v>
      </c>
      <c r="L637" s="337" t="s">
        <v>1386</v>
      </c>
      <c r="M637" s="338" t="s">
        <v>1388</v>
      </c>
      <c r="N637" s="337" t="s">
        <v>1621</v>
      </c>
      <c r="O637" s="357">
        <v>665</v>
      </c>
      <c r="P637" s="332" t="s">
        <v>1639</v>
      </c>
      <c r="Q637" s="337" t="s">
        <v>794</v>
      </c>
      <c r="R637" s="337" t="s">
        <v>804</v>
      </c>
      <c r="S637" s="366">
        <v>150</v>
      </c>
      <c r="T637" s="340" t="str">
        <f>VLOOKUP(S637,'[2]Sub-County'!E:F,2,FALSE)</f>
        <v>Cleburne</v>
      </c>
      <c r="U637" s="328" t="s">
        <v>1390</v>
      </c>
      <c r="V637" s="337" t="s">
        <v>1400</v>
      </c>
      <c r="W637" s="337" t="s">
        <v>772</v>
      </c>
      <c r="X637" s="337" t="s">
        <v>772</v>
      </c>
      <c r="Y637" s="337" t="s">
        <v>772</v>
      </c>
      <c r="Z637" s="337" t="s">
        <v>1624</v>
      </c>
    </row>
    <row r="638" spans="1:26">
      <c r="A638" s="328">
        <v>390117</v>
      </c>
      <c r="B638" s="328">
        <v>2525</v>
      </c>
      <c r="C638" s="334">
        <v>342095</v>
      </c>
      <c r="D638" s="328" t="s">
        <v>806</v>
      </c>
      <c r="E638" s="335" t="str">
        <f t="shared" si="9"/>
        <v>2525.342095.15</v>
      </c>
      <c r="F638" s="328">
        <v>2525</v>
      </c>
      <c r="G638" s="337"/>
      <c r="H638" s="336" t="s">
        <v>1640</v>
      </c>
      <c r="I638" s="384" t="s">
        <v>808</v>
      </c>
      <c r="J638" s="337" t="s">
        <v>1386</v>
      </c>
      <c r="K638" s="338" t="s">
        <v>1387</v>
      </c>
      <c r="L638" s="337" t="s">
        <v>1386</v>
      </c>
      <c r="M638" s="338" t="s">
        <v>1388</v>
      </c>
      <c r="N638" s="337" t="s">
        <v>1621</v>
      </c>
      <c r="O638" s="357">
        <v>666</v>
      </c>
      <c r="P638" s="332" t="s">
        <v>1640</v>
      </c>
      <c r="Q638" s="337" t="s">
        <v>794</v>
      </c>
      <c r="R638" s="337" t="s">
        <v>804</v>
      </c>
      <c r="S638" s="366">
        <v>148</v>
      </c>
      <c r="T638" s="340" t="str">
        <f>VLOOKUP(S638,'[2]Sub-County'!E:F,2,FALSE)</f>
        <v>Calhoun</v>
      </c>
      <c r="U638" s="328" t="s">
        <v>1390</v>
      </c>
      <c r="V638" s="337" t="s">
        <v>1400</v>
      </c>
      <c r="W638" s="337" t="s">
        <v>772</v>
      </c>
      <c r="X638" s="337" t="s">
        <v>772</v>
      </c>
      <c r="Y638" s="337" t="s">
        <v>772</v>
      </c>
      <c r="Z638" s="337" t="s">
        <v>1624</v>
      </c>
    </row>
    <row r="639" spans="1:26">
      <c r="A639" s="328">
        <v>390118</v>
      </c>
      <c r="B639" s="328">
        <v>2525</v>
      </c>
      <c r="C639" s="334">
        <v>342100</v>
      </c>
      <c r="D639" s="328" t="s">
        <v>806</v>
      </c>
      <c r="E639" s="335" t="str">
        <f t="shared" si="9"/>
        <v>2525.342100.15</v>
      </c>
      <c r="F639" s="328">
        <v>2525</v>
      </c>
      <c r="G639" s="337"/>
      <c r="H639" s="336" t="s">
        <v>1641</v>
      </c>
      <c r="I639" s="384" t="s">
        <v>808</v>
      </c>
      <c r="J639" s="337" t="s">
        <v>1386</v>
      </c>
      <c r="K639" s="338" t="s">
        <v>1387</v>
      </c>
      <c r="L639" s="337" t="s">
        <v>1386</v>
      </c>
      <c r="M639" s="338" t="s">
        <v>1388</v>
      </c>
      <c r="N639" s="337" t="s">
        <v>1621</v>
      </c>
      <c r="O639" s="357">
        <v>667</v>
      </c>
      <c r="P639" s="332" t="s">
        <v>1641</v>
      </c>
      <c r="Q639" s="337" t="s">
        <v>794</v>
      </c>
      <c r="R639" s="337" t="s">
        <v>804</v>
      </c>
      <c r="S639" s="366">
        <v>157</v>
      </c>
      <c r="T639" s="340" t="str">
        <f>VLOOKUP(S639,'[2]Sub-County'!E:F,2,FALSE)</f>
        <v>Mobile</v>
      </c>
      <c r="U639" s="328" t="s">
        <v>1390</v>
      </c>
      <c r="V639" s="337" t="s">
        <v>1400</v>
      </c>
      <c r="W639" s="337" t="s">
        <v>772</v>
      </c>
      <c r="X639" s="337" t="s">
        <v>772</v>
      </c>
      <c r="Y639" s="337" t="s">
        <v>772</v>
      </c>
      <c r="Z639" s="337" t="s">
        <v>1624</v>
      </c>
    </row>
    <row r="640" spans="1:26">
      <c r="A640" s="328">
        <v>390119</v>
      </c>
      <c r="B640" s="328">
        <v>2525</v>
      </c>
      <c r="C640" s="334">
        <v>342105</v>
      </c>
      <c r="D640" s="328" t="s">
        <v>806</v>
      </c>
      <c r="E640" s="335" t="str">
        <f t="shared" si="9"/>
        <v>2525.342105.15</v>
      </c>
      <c r="F640" s="328">
        <v>2525</v>
      </c>
      <c r="G640" s="337"/>
      <c r="H640" s="336" t="s">
        <v>1642</v>
      </c>
      <c r="I640" s="384" t="s">
        <v>808</v>
      </c>
      <c r="J640" s="337" t="s">
        <v>1386</v>
      </c>
      <c r="K640" s="338" t="s">
        <v>1387</v>
      </c>
      <c r="L640" s="337" t="s">
        <v>1386</v>
      </c>
      <c r="M640" s="338" t="s">
        <v>1388</v>
      </c>
      <c r="N640" s="337" t="s">
        <v>1621</v>
      </c>
      <c r="O640" s="357">
        <v>668</v>
      </c>
      <c r="P640" s="332" t="s">
        <v>1642</v>
      </c>
      <c r="Q640" s="337" t="s">
        <v>794</v>
      </c>
      <c r="R640" s="337" t="s">
        <v>804</v>
      </c>
      <c r="S640" s="366">
        <v>162</v>
      </c>
      <c r="T640" s="340" t="str">
        <f>VLOOKUP(S640,'[2]Sub-County'!E:F,2,FALSE)</f>
        <v>Winston</v>
      </c>
      <c r="U640" s="328" t="s">
        <v>1390</v>
      </c>
      <c r="V640" s="337" t="s">
        <v>1400</v>
      </c>
      <c r="W640" s="337" t="s">
        <v>772</v>
      </c>
      <c r="X640" s="337" t="s">
        <v>772</v>
      </c>
      <c r="Y640" s="337" t="s">
        <v>772</v>
      </c>
      <c r="Z640" s="337" t="s">
        <v>1624</v>
      </c>
    </row>
    <row r="641" spans="1:26">
      <c r="A641" s="328">
        <v>390120</v>
      </c>
      <c r="B641" s="328">
        <v>2525</v>
      </c>
      <c r="C641" s="334">
        <v>342110</v>
      </c>
      <c r="D641" s="328" t="s">
        <v>806</v>
      </c>
      <c r="E641" s="335" t="str">
        <f t="shared" si="9"/>
        <v>2525.342110.15</v>
      </c>
      <c r="F641" s="328">
        <v>2525</v>
      </c>
      <c r="G641" s="337"/>
      <c r="H641" s="336" t="s">
        <v>1643</v>
      </c>
      <c r="I641" s="384" t="s">
        <v>808</v>
      </c>
      <c r="J641" s="337" t="s">
        <v>1386</v>
      </c>
      <c r="K641" s="338" t="s">
        <v>1387</v>
      </c>
      <c r="L641" s="337" t="s">
        <v>1386</v>
      </c>
      <c r="M641" s="338" t="s">
        <v>1388</v>
      </c>
      <c r="N641" s="337" t="s">
        <v>1621</v>
      </c>
      <c r="O641" s="357">
        <v>669</v>
      </c>
      <c r="P641" s="332" t="s">
        <v>1643</v>
      </c>
      <c r="Q641" s="337" t="s">
        <v>794</v>
      </c>
      <c r="R641" s="337" t="s">
        <v>804</v>
      </c>
      <c r="S641" s="366">
        <v>162</v>
      </c>
      <c r="T641" s="340" t="str">
        <f>VLOOKUP(S641,'[2]Sub-County'!E:F,2,FALSE)</f>
        <v>Winston</v>
      </c>
      <c r="U641" s="328" t="s">
        <v>1390</v>
      </c>
      <c r="V641" s="337" t="s">
        <v>1400</v>
      </c>
      <c r="W641" s="337" t="s">
        <v>772</v>
      </c>
      <c r="X641" s="337" t="s">
        <v>772</v>
      </c>
      <c r="Y641" s="337" t="s">
        <v>772</v>
      </c>
      <c r="Z641" s="337" t="s">
        <v>1624</v>
      </c>
    </row>
    <row r="642" spans="1:26">
      <c r="A642" s="328">
        <v>390121</v>
      </c>
      <c r="B642" s="328">
        <v>2525</v>
      </c>
      <c r="C642" s="334">
        <v>342115</v>
      </c>
      <c r="D642" s="328" t="s">
        <v>806</v>
      </c>
      <c r="E642" s="335" t="str">
        <f t="shared" si="9"/>
        <v>2525.342115.15</v>
      </c>
      <c r="F642" s="328">
        <v>2525</v>
      </c>
      <c r="G642" s="337"/>
      <c r="H642" s="336" t="s">
        <v>1644</v>
      </c>
      <c r="I642" s="384" t="s">
        <v>808</v>
      </c>
      <c r="J642" s="337" t="s">
        <v>1386</v>
      </c>
      <c r="K642" s="338" t="s">
        <v>1387</v>
      </c>
      <c r="L642" s="337" t="s">
        <v>1386</v>
      </c>
      <c r="M642" s="338" t="s">
        <v>1388</v>
      </c>
      <c r="N642" s="337" t="s">
        <v>1621</v>
      </c>
      <c r="O642" s="357">
        <v>670</v>
      </c>
      <c r="P642" s="332" t="s">
        <v>1644</v>
      </c>
      <c r="Q642" s="337" t="s">
        <v>794</v>
      </c>
      <c r="R642" s="337" t="s">
        <v>804</v>
      </c>
      <c r="S642" s="366">
        <v>160</v>
      </c>
      <c r="T642" s="340" t="str">
        <f>VLOOKUP(S642,'[2]Sub-County'!E:F,2,FALSE)</f>
        <v>Tallapoosa</v>
      </c>
      <c r="U642" s="328" t="s">
        <v>1390</v>
      </c>
      <c r="V642" s="337" t="s">
        <v>1400</v>
      </c>
      <c r="W642" s="337" t="s">
        <v>772</v>
      </c>
      <c r="X642" s="337" t="s">
        <v>772</v>
      </c>
      <c r="Y642" s="337" t="s">
        <v>772</v>
      </c>
      <c r="Z642" s="337" t="s">
        <v>1624</v>
      </c>
    </row>
    <row r="643" spans="1:26">
      <c r="A643" s="328">
        <v>390122</v>
      </c>
      <c r="B643" s="328">
        <v>2525</v>
      </c>
      <c r="C643" s="334">
        <v>342120</v>
      </c>
      <c r="D643" s="328" t="s">
        <v>806</v>
      </c>
      <c r="E643" s="335" t="str">
        <f t="shared" si="9"/>
        <v>2525.342120.15</v>
      </c>
      <c r="F643" s="328">
        <v>2525</v>
      </c>
      <c r="G643" s="337"/>
      <c r="H643" s="336" t="s">
        <v>1645</v>
      </c>
      <c r="I643" s="384" t="s">
        <v>808</v>
      </c>
      <c r="J643" s="337" t="s">
        <v>1386</v>
      </c>
      <c r="K643" s="338" t="s">
        <v>1387</v>
      </c>
      <c r="L643" s="337" t="s">
        <v>1386</v>
      </c>
      <c r="M643" s="338" t="s">
        <v>1388</v>
      </c>
      <c r="N643" s="337" t="s">
        <v>1621</v>
      </c>
      <c r="O643" s="357">
        <v>671</v>
      </c>
      <c r="P643" s="332" t="s">
        <v>1645</v>
      </c>
      <c r="Q643" s="337" t="s">
        <v>794</v>
      </c>
      <c r="R643" s="337" t="s">
        <v>804</v>
      </c>
      <c r="S643" s="366">
        <v>157</v>
      </c>
      <c r="T643" s="340" t="str">
        <f>VLOOKUP(S643,'[2]Sub-County'!E:F,2,FALSE)</f>
        <v>Mobile</v>
      </c>
      <c r="U643" s="328" t="s">
        <v>1390</v>
      </c>
      <c r="V643" s="337" t="s">
        <v>1400</v>
      </c>
      <c r="W643" s="337" t="s">
        <v>772</v>
      </c>
      <c r="X643" s="337" t="s">
        <v>772</v>
      </c>
      <c r="Y643" s="337" t="s">
        <v>772</v>
      </c>
      <c r="Z643" s="337" t="s">
        <v>1624</v>
      </c>
    </row>
    <row r="644" spans="1:26">
      <c r="A644" s="328">
        <v>390123</v>
      </c>
      <c r="B644" s="328">
        <v>2525</v>
      </c>
      <c r="C644" s="334">
        <v>342125</v>
      </c>
      <c r="D644" s="328" t="s">
        <v>806</v>
      </c>
      <c r="E644" s="335" t="str">
        <f t="shared" si="9"/>
        <v>2525.342125.15</v>
      </c>
      <c r="F644" s="328">
        <v>2525</v>
      </c>
      <c r="G644" s="337"/>
      <c r="H644" s="336" t="s">
        <v>1646</v>
      </c>
      <c r="I644" s="384" t="s">
        <v>808</v>
      </c>
      <c r="J644" s="337" t="s">
        <v>1386</v>
      </c>
      <c r="K644" s="338" t="s">
        <v>1387</v>
      </c>
      <c r="L644" s="337" t="s">
        <v>1386</v>
      </c>
      <c r="M644" s="338" t="s">
        <v>1388</v>
      </c>
      <c r="N644" s="337" t="s">
        <v>1621</v>
      </c>
      <c r="O644" s="357">
        <v>672</v>
      </c>
      <c r="P644" s="332" t="s">
        <v>1646</v>
      </c>
      <c r="Q644" s="337" t="s">
        <v>794</v>
      </c>
      <c r="R644" s="337" t="s">
        <v>804</v>
      </c>
      <c r="S644" s="366">
        <v>160</v>
      </c>
      <c r="T644" s="340" t="str">
        <f>VLOOKUP(S644,'[2]Sub-County'!E:F,2,FALSE)</f>
        <v>Tallapoosa</v>
      </c>
      <c r="U644" s="328" t="s">
        <v>1390</v>
      </c>
      <c r="V644" s="337" t="s">
        <v>1400</v>
      </c>
      <c r="W644" s="337" t="s">
        <v>772</v>
      </c>
      <c r="X644" s="337" t="s">
        <v>772</v>
      </c>
      <c r="Y644" s="337" t="s">
        <v>772</v>
      </c>
      <c r="Z644" s="337" t="s">
        <v>1624</v>
      </c>
    </row>
    <row r="645" spans="1:26">
      <c r="A645" s="328">
        <v>390124</v>
      </c>
      <c r="B645" s="328">
        <v>2525</v>
      </c>
      <c r="C645" s="334">
        <v>342130</v>
      </c>
      <c r="D645" s="328" t="s">
        <v>806</v>
      </c>
      <c r="E645" s="335" t="str">
        <f t="shared" si="9"/>
        <v>2525.342130.15</v>
      </c>
      <c r="F645" s="328">
        <v>2525</v>
      </c>
      <c r="G645" s="337"/>
      <c r="H645" s="336" t="s">
        <v>1647</v>
      </c>
      <c r="I645" s="384" t="s">
        <v>808</v>
      </c>
      <c r="J645" s="337" t="s">
        <v>1386</v>
      </c>
      <c r="K645" s="338" t="s">
        <v>1387</v>
      </c>
      <c r="L645" s="337" t="s">
        <v>1386</v>
      </c>
      <c r="M645" s="338" t="s">
        <v>1388</v>
      </c>
      <c r="N645" s="337" t="s">
        <v>1621</v>
      </c>
      <c r="O645" s="357">
        <v>673</v>
      </c>
      <c r="P645" s="332" t="s">
        <v>1647</v>
      </c>
      <c r="Q645" s="337" t="s">
        <v>794</v>
      </c>
      <c r="R645" s="337" t="s">
        <v>804</v>
      </c>
      <c r="S645" s="366">
        <v>149</v>
      </c>
      <c r="T645" s="340" t="str">
        <f>VLOOKUP(S645,'[2]Sub-County'!E:F,2,FALSE)</f>
        <v>Cherokee</v>
      </c>
      <c r="U645" s="328" t="s">
        <v>1390</v>
      </c>
      <c r="V645" s="337" t="s">
        <v>1400</v>
      </c>
      <c r="W645" s="337" t="s">
        <v>772</v>
      </c>
      <c r="X645" s="337" t="s">
        <v>772</v>
      </c>
      <c r="Y645" s="337" t="s">
        <v>772</v>
      </c>
      <c r="Z645" s="337" t="s">
        <v>1624</v>
      </c>
    </row>
    <row r="646" spans="1:26">
      <c r="A646" s="328">
        <v>390125</v>
      </c>
      <c r="B646" s="328">
        <v>2525</v>
      </c>
      <c r="C646" s="334">
        <v>342135</v>
      </c>
      <c r="D646" s="328" t="s">
        <v>806</v>
      </c>
      <c r="E646" s="335" t="str">
        <f t="shared" ref="E646:E709" si="10">B646&amp;"."&amp;C646&amp;"."&amp;D646</f>
        <v>2525.342135.15</v>
      </c>
      <c r="F646" s="328">
        <v>2525</v>
      </c>
      <c r="G646" s="337"/>
      <c r="H646" s="336" t="s">
        <v>1648</v>
      </c>
      <c r="I646" s="384" t="s">
        <v>808</v>
      </c>
      <c r="J646" s="337" t="s">
        <v>1386</v>
      </c>
      <c r="K646" s="338" t="s">
        <v>1387</v>
      </c>
      <c r="L646" s="337" t="s">
        <v>1386</v>
      </c>
      <c r="M646" s="338" t="s">
        <v>1388</v>
      </c>
      <c r="N646" s="337" t="s">
        <v>1621</v>
      </c>
      <c r="O646" s="357">
        <v>674</v>
      </c>
      <c r="P646" s="332" t="s">
        <v>1648</v>
      </c>
      <c r="Q646" s="337" t="s">
        <v>794</v>
      </c>
      <c r="R646" s="337" t="s">
        <v>804</v>
      </c>
      <c r="S646" s="366">
        <v>162</v>
      </c>
      <c r="T646" s="340" t="str">
        <f>VLOOKUP(S646,'[2]Sub-County'!E:F,2,FALSE)</f>
        <v>Winston</v>
      </c>
      <c r="U646" s="328" t="s">
        <v>1390</v>
      </c>
      <c r="V646" s="337" t="s">
        <v>1400</v>
      </c>
      <c r="W646" s="337" t="s">
        <v>772</v>
      </c>
      <c r="X646" s="337" t="s">
        <v>772</v>
      </c>
      <c r="Y646" s="337" t="s">
        <v>772</v>
      </c>
      <c r="Z646" s="337" t="s">
        <v>1624</v>
      </c>
    </row>
    <row r="647" spans="1:26">
      <c r="A647" s="328">
        <v>390126</v>
      </c>
      <c r="B647" s="328">
        <v>2525</v>
      </c>
      <c r="C647" s="334">
        <v>342140</v>
      </c>
      <c r="D647" s="328" t="s">
        <v>806</v>
      </c>
      <c r="E647" s="335" t="str">
        <f t="shared" si="10"/>
        <v>2525.342140.15</v>
      </c>
      <c r="F647" s="328">
        <v>2525</v>
      </c>
      <c r="G647" s="337"/>
      <c r="H647" s="336" t="s">
        <v>1649</v>
      </c>
      <c r="I647" s="384" t="s">
        <v>808</v>
      </c>
      <c r="J647" s="337" t="s">
        <v>1386</v>
      </c>
      <c r="K647" s="338" t="s">
        <v>1387</v>
      </c>
      <c r="L647" s="337" t="s">
        <v>1386</v>
      </c>
      <c r="M647" s="338" t="s">
        <v>1388</v>
      </c>
      <c r="N647" s="337" t="s">
        <v>1621</v>
      </c>
      <c r="O647" s="357">
        <v>675</v>
      </c>
      <c r="P647" s="332" t="s">
        <v>1649</v>
      </c>
      <c r="Q647" s="337" t="s">
        <v>794</v>
      </c>
      <c r="R647" s="337" t="s">
        <v>804</v>
      </c>
      <c r="S647" s="366">
        <v>151</v>
      </c>
      <c r="T647" s="340" t="str">
        <f>VLOOKUP(S647,'[2]Sub-County'!E:F,2,FALSE)</f>
        <v>Coosa</v>
      </c>
      <c r="U647" s="328" t="s">
        <v>1390</v>
      </c>
      <c r="V647" s="337" t="s">
        <v>1400</v>
      </c>
      <c r="W647" s="337" t="s">
        <v>772</v>
      </c>
      <c r="X647" s="337" t="s">
        <v>772</v>
      </c>
      <c r="Y647" s="337" t="s">
        <v>772</v>
      </c>
      <c r="Z647" s="337" t="s">
        <v>1624</v>
      </c>
    </row>
    <row r="648" spans="1:26">
      <c r="A648" s="328">
        <v>390127</v>
      </c>
      <c r="B648" s="328">
        <v>2525</v>
      </c>
      <c r="C648" s="334">
        <v>342145</v>
      </c>
      <c r="D648" s="328" t="s">
        <v>806</v>
      </c>
      <c r="E648" s="335" t="str">
        <f t="shared" si="10"/>
        <v>2525.342145.15</v>
      </c>
      <c r="F648" s="328">
        <v>2525</v>
      </c>
      <c r="G648" s="337"/>
      <c r="H648" s="336" t="s">
        <v>1650</v>
      </c>
      <c r="I648" s="384" t="s">
        <v>808</v>
      </c>
      <c r="J648" s="337" t="s">
        <v>1386</v>
      </c>
      <c r="K648" s="338" t="s">
        <v>1387</v>
      </c>
      <c r="L648" s="337" t="s">
        <v>1386</v>
      </c>
      <c r="M648" s="338" t="s">
        <v>1388</v>
      </c>
      <c r="N648" s="337" t="s">
        <v>1621</v>
      </c>
      <c r="O648" s="357">
        <v>676</v>
      </c>
      <c r="P648" s="332" t="s">
        <v>1650</v>
      </c>
      <c r="Q648" s="337" t="s">
        <v>794</v>
      </c>
      <c r="R648" s="337" t="s">
        <v>804</v>
      </c>
      <c r="S648" s="366">
        <v>161</v>
      </c>
      <c r="T648" s="340" t="str">
        <f>VLOOKUP(S648,'[2]Sub-County'!E:F,2,FALSE)</f>
        <v>Tuscaloosa</v>
      </c>
      <c r="U648" s="328" t="s">
        <v>1390</v>
      </c>
      <c r="V648" s="337" t="s">
        <v>1400</v>
      </c>
      <c r="W648" s="337" t="s">
        <v>772</v>
      </c>
      <c r="X648" s="337" t="s">
        <v>772</v>
      </c>
      <c r="Y648" s="337" t="s">
        <v>772</v>
      </c>
      <c r="Z648" s="337" t="s">
        <v>1624</v>
      </c>
    </row>
    <row r="649" spans="1:26">
      <c r="A649" s="328">
        <v>390128</v>
      </c>
      <c r="B649" s="328">
        <v>2525</v>
      </c>
      <c r="C649" s="334">
        <v>342150</v>
      </c>
      <c r="D649" s="328" t="s">
        <v>806</v>
      </c>
      <c r="E649" s="335" t="str">
        <f t="shared" si="10"/>
        <v>2525.342150.15</v>
      </c>
      <c r="F649" s="328">
        <v>2525</v>
      </c>
      <c r="G649" s="337"/>
      <c r="H649" s="336" t="s">
        <v>1651</v>
      </c>
      <c r="I649" s="384" t="s">
        <v>808</v>
      </c>
      <c r="J649" s="337" t="s">
        <v>1386</v>
      </c>
      <c r="K649" s="338" t="s">
        <v>1387</v>
      </c>
      <c r="L649" s="337" t="s">
        <v>1386</v>
      </c>
      <c r="M649" s="338" t="s">
        <v>1388</v>
      </c>
      <c r="N649" s="337" t="s">
        <v>1621</v>
      </c>
      <c r="O649" s="357">
        <v>677</v>
      </c>
      <c r="P649" s="332" t="s">
        <v>1651</v>
      </c>
      <c r="Q649" s="337" t="s">
        <v>794</v>
      </c>
      <c r="R649" s="337" t="s">
        <v>804</v>
      </c>
      <c r="S649" s="366">
        <v>149</v>
      </c>
      <c r="T649" s="340" t="str">
        <f>VLOOKUP(S649,'[2]Sub-County'!E:F,2,FALSE)</f>
        <v>Cherokee</v>
      </c>
      <c r="U649" s="328" t="s">
        <v>1390</v>
      </c>
      <c r="V649" s="337" t="s">
        <v>1400</v>
      </c>
      <c r="W649" s="337" t="s">
        <v>772</v>
      </c>
      <c r="X649" s="337" t="s">
        <v>772</v>
      </c>
      <c r="Y649" s="337" t="s">
        <v>772</v>
      </c>
      <c r="Z649" s="337" t="s">
        <v>1624</v>
      </c>
    </row>
    <row r="650" spans="1:26">
      <c r="A650" s="328">
        <v>390129</v>
      </c>
      <c r="B650" s="328">
        <v>2525</v>
      </c>
      <c r="C650" s="334">
        <v>342155</v>
      </c>
      <c r="D650" s="328" t="s">
        <v>806</v>
      </c>
      <c r="E650" s="335" t="str">
        <f t="shared" si="10"/>
        <v>2525.342155.15</v>
      </c>
      <c r="F650" s="328">
        <v>2525</v>
      </c>
      <c r="G650" s="337"/>
      <c r="H650" s="336" t="s">
        <v>1652</v>
      </c>
      <c r="I650" s="384" t="s">
        <v>808</v>
      </c>
      <c r="J650" s="337" t="s">
        <v>1386</v>
      </c>
      <c r="K650" s="338" t="s">
        <v>1387</v>
      </c>
      <c r="L650" s="337" t="s">
        <v>1386</v>
      </c>
      <c r="M650" s="338" t="s">
        <v>1388</v>
      </c>
      <c r="N650" s="337" t="s">
        <v>1621</v>
      </c>
      <c r="O650" s="357">
        <v>678</v>
      </c>
      <c r="P650" s="332" t="s">
        <v>1652</v>
      </c>
      <c r="Q650" s="337" t="s">
        <v>794</v>
      </c>
      <c r="R650" s="337" t="s">
        <v>804</v>
      </c>
      <c r="S650" s="366">
        <v>152</v>
      </c>
      <c r="T650" s="340" t="str">
        <f>VLOOKUP(S650,'[2]Sub-County'!E:F,2,FALSE)</f>
        <v>Cullman</v>
      </c>
      <c r="U650" s="328" t="s">
        <v>1390</v>
      </c>
      <c r="V650" s="337" t="s">
        <v>1400</v>
      </c>
      <c r="W650" s="337" t="s">
        <v>772</v>
      </c>
      <c r="X650" s="337" t="s">
        <v>772</v>
      </c>
      <c r="Y650" s="337" t="s">
        <v>772</v>
      </c>
      <c r="Z650" s="337" t="s">
        <v>1624</v>
      </c>
    </row>
    <row r="651" spans="1:26">
      <c r="A651" s="328">
        <v>390130</v>
      </c>
      <c r="B651" s="328">
        <v>2525</v>
      </c>
      <c r="C651" s="334">
        <v>342160</v>
      </c>
      <c r="D651" s="328" t="s">
        <v>806</v>
      </c>
      <c r="E651" s="335" t="str">
        <f t="shared" si="10"/>
        <v>2525.342160.15</v>
      </c>
      <c r="F651" s="328">
        <v>2525</v>
      </c>
      <c r="G651" s="337"/>
      <c r="H651" s="336" t="s">
        <v>1653</v>
      </c>
      <c r="I651" s="384" t="s">
        <v>808</v>
      </c>
      <c r="J651" s="337" t="s">
        <v>1386</v>
      </c>
      <c r="K651" s="338" t="s">
        <v>1387</v>
      </c>
      <c r="L651" s="337" t="s">
        <v>1386</v>
      </c>
      <c r="M651" s="338" t="s">
        <v>1388</v>
      </c>
      <c r="N651" s="337" t="s">
        <v>1621</v>
      </c>
      <c r="O651" s="357">
        <v>679</v>
      </c>
      <c r="P651" s="332" t="s">
        <v>1653</v>
      </c>
      <c r="Q651" s="337" t="s">
        <v>794</v>
      </c>
      <c r="R651" s="337" t="s">
        <v>804</v>
      </c>
      <c r="S651" s="366">
        <v>159</v>
      </c>
      <c r="T651" s="340" t="str">
        <f>VLOOKUP(S651,'[2]Sub-County'!E:F,2,FALSE)</f>
        <v>St. Clair</v>
      </c>
      <c r="U651" s="328" t="s">
        <v>1390</v>
      </c>
      <c r="V651" s="337" t="s">
        <v>1400</v>
      </c>
      <c r="W651" s="337" t="s">
        <v>772</v>
      </c>
      <c r="X651" s="337" t="s">
        <v>772</v>
      </c>
      <c r="Y651" s="337" t="s">
        <v>772</v>
      </c>
      <c r="Z651" s="337" t="s">
        <v>1624</v>
      </c>
    </row>
    <row r="652" spans="1:26">
      <c r="A652" s="328">
        <v>390131</v>
      </c>
      <c r="B652" s="328">
        <v>2525</v>
      </c>
      <c r="C652" s="334">
        <v>342165</v>
      </c>
      <c r="D652" s="328" t="s">
        <v>806</v>
      </c>
      <c r="E652" s="335" t="str">
        <f t="shared" si="10"/>
        <v>2525.342165.15</v>
      </c>
      <c r="F652" s="328">
        <v>2525</v>
      </c>
      <c r="G652" s="337"/>
      <c r="H652" s="336" t="s">
        <v>1654</v>
      </c>
      <c r="I652" s="384" t="s">
        <v>808</v>
      </c>
      <c r="J652" s="337" t="s">
        <v>1386</v>
      </c>
      <c r="K652" s="338" t="s">
        <v>1387</v>
      </c>
      <c r="L652" s="337" t="s">
        <v>1386</v>
      </c>
      <c r="M652" s="338" t="s">
        <v>1388</v>
      </c>
      <c r="N652" s="337" t="s">
        <v>1621</v>
      </c>
      <c r="O652" s="357">
        <v>680</v>
      </c>
      <c r="P652" s="332" t="s">
        <v>1654</v>
      </c>
      <c r="Q652" s="337" t="s">
        <v>794</v>
      </c>
      <c r="R652" s="337" t="s">
        <v>804</v>
      </c>
      <c r="S652" s="366">
        <v>160</v>
      </c>
      <c r="T652" s="340" t="str">
        <f>VLOOKUP(S652,'[2]Sub-County'!E:F,2,FALSE)</f>
        <v>Tallapoosa</v>
      </c>
      <c r="U652" s="328" t="s">
        <v>1390</v>
      </c>
      <c r="V652" s="337" t="s">
        <v>1400</v>
      </c>
      <c r="W652" s="337" t="s">
        <v>772</v>
      </c>
      <c r="X652" s="337" t="s">
        <v>772</v>
      </c>
      <c r="Y652" s="337" t="s">
        <v>772</v>
      </c>
      <c r="Z652" s="337" t="s">
        <v>1624</v>
      </c>
    </row>
    <row r="653" spans="1:26">
      <c r="A653" s="328">
        <v>390132</v>
      </c>
      <c r="B653" s="328">
        <v>2525</v>
      </c>
      <c r="C653" s="334">
        <v>342170</v>
      </c>
      <c r="D653" s="328" t="s">
        <v>806</v>
      </c>
      <c r="E653" s="335" t="str">
        <f t="shared" si="10"/>
        <v>2525.342170.15</v>
      </c>
      <c r="F653" s="328">
        <v>2525</v>
      </c>
      <c r="G653" s="337"/>
      <c r="H653" s="336" t="s">
        <v>1655</v>
      </c>
      <c r="I653" s="384" t="s">
        <v>808</v>
      </c>
      <c r="J653" s="337" t="s">
        <v>1386</v>
      </c>
      <c r="K653" s="338" t="s">
        <v>1387</v>
      </c>
      <c r="L653" s="337" t="s">
        <v>1386</v>
      </c>
      <c r="M653" s="338" t="s">
        <v>1388</v>
      </c>
      <c r="N653" s="337" t="s">
        <v>1621</v>
      </c>
      <c r="O653" s="357">
        <v>681</v>
      </c>
      <c r="P653" s="332" t="s">
        <v>1655</v>
      </c>
      <c r="Q653" s="337" t="s">
        <v>794</v>
      </c>
      <c r="R653" s="337" t="s">
        <v>804</v>
      </c>
      <c r="S653" s="366">
        <v>160</v>
      </c>
      <c r="T653" s="340" t="str">
        <f>VLOOKUP(S653,'[2]Sub-County'!E:F,2,FALSE)</f>
        <v>Tallapoosa</v>
      </c>
      <c r="U653" s="328" t="s">
        <v>1390</v>
      </c>
      <c r="V653" s="337" t="s">
        <v>1400</v>
      </c>
      <c r="W653" s="337" t="s">
        <v>772</v>
      </c>
      <c r="X653" s="337" t="s">
        <v>772</v>
      </c>
      <c r="Y653" s="337" t="s">
        <v>772</v>
      </c>
      <c r="Z653" s="337" t="s">
        <v>1624</v>
      </c>
    </row>
    <row r="654" spans="1:26">
      <c r="A654" s="328">
        <v>390133</v>
      </c>
      <c r="B654" s="328">
        <v>2525</v>
      </c>
      <c r="C654" s="334">
        <v>342175</v>
      </c>
      <c r="D654" s="328" t="s">
        <v>806</v>
      </c>
      <c r="E654" s="335" t="str">
        <f t="shared" si="10"/>
        <v>2525.342175.15</v>
      </c>
      <c r="F654" s="328">
        <v>2525</v>
      </c>
      <c r="G654" s="337"/>
      <c r="H654" s="336" t="s">
        <v>1656</v>
      </c>
      <c r="I654" s="384" t="s">
        <v>808</v>
      </c>
      <c r="J654" s="337" t="s">
        <v>1386</v>
      </c>
      <c r="K654" s="338" t="s">
        <v>1387</v>
      </c>
      <c r="L654" s="337" t="s">
        <v>1386</v>
      </c>
      <c r="M654" s="338" t="s">
        <v>1388</v>
      </c>
      <c r="N654" s="337" t="s">
        <v>1621</v>
      </c>
      <c r="O654" s="357">
        <v>682</v>
      </c>
      <c r="P654" s="332" t="s">
        <v>1656</v>
      </c>
      <c r="Q654" s="337" t="s">
        <v>794</v>
      </c>
      <c r="R654" s="337" t="s">
        <v>804</v>
      </c>
      <c r="S654" s="366">
        <v>160</v>
      </c>
      <c r="T654" s="340" t="str">
        <f>VLOOKUP(S654,'[2]Sub-County'!E:F,2,FALSE)</f>
        <v>Tallapoosa</v>
      </c>
      <c r="U654" s="328" t="s">
        <v>1390</v>
      </c>
      <c r="V654" s="337" t="s">
        <v>1400</v>
      </c>
      <c r="W654" s="337" t="s">
        <v>772</v>
      </c>
      <c r="X654" s="337" t="s">
        <v>772</v>
      </c>
      <c r="Y654" s="337" t="s">
        <v>772</v>
      </c>
      <c r="Z654" s="337" t="s">
        <v>1624</v>
      </c>
    </row>
    <row r="655" spans="1:26">
      <c r="A655" s="328">
        <v>390134</v>
      </c>
      <c r="B655" s="328">
        <v>2525</v>
      </c>
      <c r="C655" s="334">
        <v>342180</v>
      </c>
      <c r="D655" s="328" t="s">
        <v>806</v>
      </c>
      <c r="E655" s="335" t="str">
        <f t="shared" si="10"/>
        <v>2525.342180.15</v>
      </c>
      <c r="F655" s="328">
        <v>2525</v>
      </c>
      <c r="G655" s="337"/>
      <c r="H655" s="336" t="s">
        <v>1657</v>
      </c>
      <c r="I655" s="384" t="s">
        <v>808</v>
      </c>
      <c r="J655" s="337" t="s">
        <v>1386</v>
      </c>
      <c r="K655" s="338" t="s">
        <v>1387</v>
      </c>
      <c r="L655" s="337" t="s">
        <v>1386</v>
      </c>
      <c r="M655" s="338" t="s">
        <v>1388</v>
      </c>
      <c r="N655" s="337" t="s">
        <v>1621</v>
      </c>
      <c r="O655" s="357">
        <v>683</v>
      </c>
      <c r="P655" s="332" t="s">
        <v>1657</v>
      </c>
      <c r="Q655" s="337" t="s">
        <v>794</v>
      </c>
      <c r="R655" s="337" t="s">
        <v>804</v>
      </c>
      <c r="S655" s="366">
        <v>160</v>
      </c>
      <c r="T655" s="340" t="str">
        <f>VLOOKUP(S655,'[2]Sub-County'!E:F,2,FALSE)</f>
        <v>Tallapoosa</v>
      </c>
      <c r="U655" s="328" t="s">
        <v>1390</v>
      </c>
      <c r="V655" s="337" t="s">
        <v>1400</v>
      </c>
      <c r="W655" s="337" t="s">
        <v>772</v>
      </c>
      <c r="X655" s="337" t="s">
        <v>772</v>
      </c>
      <c r="Y655" s="337" t="s">
        <v>772</v>
      </c>
      <c r="Z655" s="337" t="s">
        <v>1624</v>
      </c>
    </row>
    <row r="656" spans="1:26">
      <c r="A656" s="328">
        <v>390135</v>
      </c>
      <c r="B656" s="328">
        <v>2525</v>
      </c>
      <c r="C656" s="334">
        <v>342185</v>
      </c>
      <c r="D656" s="328" t="s">
        <v>806</v>
      </c>
      <c r="E656" s="335" t="str">
        <f t="shared" si="10"/>
        <v>2525.342185.15</v>
      </c>
      <c r="F656" s="328">
        <v>2525</v>
      </c>
      <c r="G656" s="337"/>
      <c r="H656" s="336" t="s">
        <v>1658</v>
      </c>
      <c r="I656" s="384" t="s">
        <v>808</v>
      </c>
      <c r="J656" s="337" t="s">
        <v>1386</v>
      </c>
      <c r="K656" s="338" t="s">
        <v>1387</v>
      </c>
      <c r="L656" s="337" t="s">
        <v>1386</v>
      </c>
      <c r="M656" s="338" t="s">
        <v>1388</v>
      </c>
      <c r="N656" s="337" t="s">
        <v>1621</v>
      </c>
      <c r="O656" s="357">
        <v>684</v>
      </c>
      <c r="P656" s="332" t="s">
        <v>1658</v>
      </c>
      <c r="Q656" s="337" t="s">
        <v>794</v>
      </c>
      <c r="R656" s="337" t="s">
        <v>804</v>
      </c>
      <c r="S656" s="366">
        <v>152</v>
      </c>
      <c r="T656" s="340" t="str">
        <f>VLOOKUP(S656,'[2]Sub-County'!E:F,2,FALSE)</f>
        <v>Cullman</v>
      </c>
      <c r="U656" s="328" t="s">
        <v>1390</v>
      </c>
      <c r="V656" s="337" t="s">
        <v>1400</v>
      </c>
      <c r="W656" s="337" t="s">
        <v>772</v>
      </c>
      <c r="X656" s="337" t="s">
        <v>772</v>
      </c>
      <c r="Y656" s="337" t="s">
        <v>772</v>
      </c>
      <c r="Z656" s="337" t="s">
        <v>1624</v>
      </c>
    </row>
    <row r="657" spans="1:26" s="369" customFormat="1">
      <c r="A657" s="328">
        <v>390136</v>
      </c>
      <c r="B657" s="328">
        <v>2525</v>
      </c>
      <c r="C657" s="334">
        <v>342190</v>
      </c>
      <c r="D657" s="328" t="s">
        <v>806</v>
      </c>
      <c r="E657" s="335" t="str">
        <f t="shared" si="10"/>
        <v>2525.342190.15</v>
      </c>
      <c r="F657" s="328">
        <v>2525</v>
      </c>
      <c r="G657" s="337"/>
      <c r="H657" s="245" t="s">
        <v>1659</v>
      </c>
      <c r="I657" s="385" t="s">
        <v>808</v>
      </c>
      <c r="J657" s="345" t="s">
        <v>1386</v>
      </c>
      <c r="K657" s="346" t="s">
        <v>1387</v>
      </c>
      <c r="L657" s="345" t="s">
        <v>1386</v>
      </c>
      <c r="M657" s="346" t="s">
        <v>1388</v>
      </c>
      <c r="N657" s="345" t="s">
        <v>1621</v>
      </c>
      <c r="O657" s="357">
        <v>685</v>
      </c>
      <c r="P657" s="332" t="s">
        <v>1659</v>
      </c>
      <c r="Q657" s="345" t="s">
        <v>794</v>
      </c>
      <c r="R657" s="337" t="s">
        <v>804</v>
      </c>
      <c r="S657" s="366">
        <v>152</v>
      </c>
      <c r="T657" s="340" t="str">
        <f>VLOOKUP(S657,'[2]Sub-County'!E:F,2,FALSE)</f>
        <v>Cullman</v>
      </c>
      <c r="U657" s="328" t="s">
        <v>1390</v>
      </c>
      <c r="V657" s="345" t="s">
        <v>1400</v>
      </c>
      <c r="W657" s="345" t="s">
        <v>772</v>
      </c>
      <c r="X657" s="345" t="s">
        <v>772</v>
      </c>
      <c r="Y657" s="345" t="s">
        <v>772</v>
      </c>
      <c r="Z657" s="345" t="s">
        <v>1624</v>
      </c>
    </row>
    <row r="658" spans="1:26" s="369" customFormat="1">
      <c r="A658" s="328">
        <v>390137</v>
      </c>
      <c r="B658" s="328">
        <v>2525</v>
      </c>
      <c r="C658" s="334">
        <v>342195</v>
      </c>
      <c r="D658" s="328" t="s">
        <v>806</v>
      </c>
      <c r="E658" s="335" t="str">
        <f t="shared" si="10"/>
        <v>2525.342195.15</v>
      </c>
      <c r="F658" s="328">
        <v>2525</v>
      </c>
      <c r="G658" s="337"/>
      <c r="H658" s="245" t="s">
        <v>1660</v>
      </c>
      <c r="I658" s="385" t="s">
        <v>808</v>
      </c>
      <c r="J658" s="345" t="s">
        <v>1386</v>
      </c>
      <c r="K658" s="346" t="s">
        <v>1387</v>
      </c>
      <c r="L658" s="345" t="s">
        <v>1386</v>
      </c>
      <c r="M658" s="346" t="s">
        <v>1388</v>
      </c>
      <c r="N658" s="345" t="s">
        <v>1621</v>
      </c>
      <c r="O658" s="357">
        <v>726</v>
      </c>
      <c r="P658" s="245" t="s">
        <v>1661</v>
      </c>
      <c r="Q658" s="345" t="s">
        <v>794</v>
      </c>
      <c r="R658" s="337" t="s">
        <v>804</v>
      </c>
      <c r="S658" s="366">
        <v>153</v>
      </c>
      <c r="T658" s="340" t="str">
        <f>VLOOKUP(S658,'[2]Sub-County'!E:F,2,FALSE)</f>
        <v>Elmore</v>
      </c>
      <c r="U658" s="328" t="s">
        <v>1390</v>
      </c>
      <c r="V658" s="345" t="s">
        <v>1400</v>
      </c>
      <c r="W658" s="345" t="s">
        <v>772</v>
      </c>
      <c r="X658" s="345" t="s">
        <v>772</v>
      </c>
      <c r="Y658" s="345" t="s">
        <v>772</v>
      </c>
      <c r="Z658" s="345" t="s">
        <v>1624</v>
      </c>
    </row>
    <row r="659" spans="1:26" s="369" customFormat="1">
      <c r="A659" s="328">
        <v>391100</v>
      </c>
      <c r="B659" s="328">
        <v>2525</v>
      </c>
      <c r="C659" s="334">
        <v>342200</v>
      </c>
      <c r="D659" s="328" t="s">
        <v>855</v>
      </c>
      <c r="E659" s="335" t="str">
        <f t="shared" si="10"/>
        <v>2525.342200.91</v>
      </c>
      <c r="F659" s="328">
        <v>2525</v>
      </c>
      <c r="G659" s="337"/>
      <c r="H659" s="245" t="s">
        <v>690</v>
      </c>
      <c r="I659" s="337" t="s">
        <v>767</v>
      </c>
      <c r="J659" s="345" t="s">
        <v>1386</v>
      </c>
      <c r="K659" s="346" t="s">
        <v>1387</v>
      </c>
      <c r="L659" s="345" t="s">
        <v>1386</v>
      </c>
      <c r="M659" s="346" t="s">
        <v>1388</v>
      </c>
      <c r="N659" s="345" t="s">
        <v>1621</v>
      </c>
      <c r="O659" s="357">
        <v>0</v>
      </c>
      <c r="P659" s="332" t="s">
        <v>773</v>
      </c>
      <c r="Q659" s="345" t="s">
        <v>768</v>
      </c>
      <c r="R659" s="337" t="s">
        <v>804</v>
      </c>
      <c r="S659" s="382" t="s">
        <v>1688</v>
      </c>
      <c r="T659" s="340" t="s">
        <v>2072</v>
      </c>
      <c r="U659" s="328" t="s">
        <v>1390</v>
      </c>
      <c r="V659" s="345" t="s">
        <v>1400</v>
      </c>
      <c r="W659" s="345"/>
      <c r="X659" s="345"/>
      <c r="Y659" s="345"/>
      <c r="Z659" s="345"/>
    </row>
    <row r="660" spans="1:26" s="369" customFormat="1">
      <c r="A660" s="328">
        <v>391101</v>
      </c>
      <c r="B660" s="328">
        <v>2525</v>
      </c>
      <c r="C660" s="334">
        <v>342205</v>
      </c>
      <c r="D660" s="328" t="s">
        <v>806</v>
      </c>
      <c r="E660" s="335" t="str">
        <f t="shared" si="10"/>
        <v>2525.342205.15</v>
      </c>
      <c r="F660" s="328">
        <v>2525</v>
      </c>
      <c r="G660" s="337"/>
      <c r="H660" s="245" t="s">
        <v>1662</v>
      </c>
      <c r="I660" s="385" t="s">
        <v>808</v>
      </c>
      <c r="J660" s="345" t="s">
        <v>1386</v>
      </c>
      <c r="K660" s="346" t="s">
        <v>1387</v>
      </c>
      <c r="L660" s="345" t="s">
        <v>1386</v>
      </c>
      <c r="M660" s="346" t="s">
        <v>1388</v>
      </c>
      <c r="N660" s="345" t="s">
        <v>1621</v>
      </c>
      <c r="O660" s="357">
        <v>687</v>
      </c>
      <c r="P660" s="332" t="s">
        <v>1662</v>
      </c>
      <c r="Q660" s="345" t="s">
        <v>794</v>
      </c>
      <c r="R660" s="337" t="s">
        <v>804</v>
      </c>
      <c r="S660" s="367">
        <v>149</v>
      </c>
      <c r="T660" s="340" t="str">
        <f>VLOOKUP(S660,'[2]Sub-County'!E:F,2,FALSE)</f>
        <v>Cherokee</v>
      </c>
      <c r="U660" s="328" t="s">
        <v>1390</v>
      </c>
      <c r="V660" s="345" t="s">
        <v>1400</v>
      </c>
      <c r="W660" s="345"/>
      <c r="X660" s="345"/>
      <c r="Y660" s="345"/>
      <c r="Z660" s="345" t="s">
        <v>1624</v>
      </c>
    </row>
    <row r="661" spans="1:26">
      <c r="A661" s="328">
        <v>391102</v>
      </c>
      <c r="B661" s="328">
        <v>2525</v>
      </c>
      <c r="C661" s="334">
        <v>342210</v>
      </c>
      <c r="D661" s="328" t="s">
        <v>806</v>
      </c>
      <c r="E661" s="335" t="str">
        <f t="shared" si="10"/>
        <v>2525.342210.15</v>
      </c>
      <c r="F661" s="328">
        <v>2525</v>
      </c>
      <c r="G661" s="337"/>
      <c r="H661" s="245" t="s">
        <v>1663</v>
      </c>
      <c r="I661" s="385" t="s">
        <v>808</v>
      </c>
      <c r="J661" s="345" t="s">
        <v>1386</v>
      </c>
      <c r="K661" s="346" t="s">
        <v>1387</v>
      </c>
      <c r="L661" s="345" t="s">
        <v>1386</v>
      </c>
      <c r="M661" s="346" t="s">
        <v>1388</v>
      </c>
      <c r="N661" s="345" t="s">
        <v>1621</v>
      </c>
      <c r="O661" s="357">
        <v>688</v>
      </c>
      <c r="P661" s="332" t="s">
        <v>1663</v>
      </c>
      <c r="Q661" s="337" t="s">
        <v>794</v>
      </c>
      <c r="R661" s="337" t="s">
        <v>804</v>
      </c>
      <c r="S661" s="339">
        <v>154</v>
      </c>
      <c r="T661" s="340" t="str">
        <f>VLOOKUP(S661,'[2]Sub-County'!E:F,2,FALSE)</f>
        <v>Jefferson</v>
      </c>
      <c r="U661" s="328" t="s">
        <v>1390</v>
      </c>
      <c r="V661" s="337" t="s">
        <v>1400</v>
      </c>
      <c r="W661" s="337"/>
      <c r="X661" s="337"/>
      <c r="Y661" s="337"/>
      <c r="Z661" s="337" t="s">
        <v>1624</v>
      </c>
    </row>
    <row r="662" spans="1:26">
      <c r="A662" s="328">
        <v>391103</v>
      </c>
      <c r="B662" s="328">
        <v>2525</v>
      </c>
      <c r="C662" s="334">
        <v>342215</v>
      </c>
      <c r="D662" s="328" t="s">
        <v>806</v>
      </c>
      <c r="E662" s="335" t="str">
        <f t="shared" si="10"/>
        <v>2525.342215.15</v>
      </c>
      <c r="F662" s="328">
        <v>2525</v>
      </c>
      <c r="G662" s="337"/>
      <c r="H662" s="245" t="s">
        <v>1664</v>
      </c>
      <c r="I662" s="385" t="s">
        <v>808</v>
      </c>
      <c r="J662" s="345" t="s">
        <v>1386</v>
      </c>
      <c r="K662" s="346" t="s">
        <v>1387</v>
      </c>
      <c r="L662" s="345" t="s">
        <v>1386</v>
      </c>
      <c r="M662" s="346" t="s">
        <v>1388</v>
      </c>
      <c r="N662" s="345" t="s">
        <v>1621</v>
      </c>
      <c r="O662" s="357">
        <v>689</v>
      </c>
      <c r="P662" s="332" t="s">
        <v>1664</v>
      </c>
      <c r="Q662" s="337" t="s">
        <v>794</v>
      </c>
      <c r="R662" s="337" t="s">
        <v>804</v>
      </c>
      <c r="S662" s="339">
        <v>164</v>
      </c>
      <c r="T662" s="340" t="str">
        <f>VLOOKUP(S662,'[2]Sub-County'!E:F,2,FALSE)</f>
        <v>Shelby</v>
      </c>
      <c r="U662" s="328" t="s">
        <v>1390</v>
      </c>
      <c r="V662" s="337" t="s">
        <v>1400</v>
      </c>
      <c r="W662" s="337"/>
      <c r="X662" s="337"/>
      <c r="Y662" s="337"/>
      <c r="Z662" s="337" t="s">
        <v>1624</v>
      </c>
    </row>
    <row r="663" spans="1:26">
      <c r="A663" s="328">
        <v>391104</v>
      </c>
      <c r="B663" s="328">
        <v>2525</v>
      </c>
      <c r="C663" s="334">
        <v>342220</v>
      </c>
      <c r="D663" s="328" t="s">
        <v>806</v>
      </c>
      <c r="E663" s="335" t="str">
        <f t="shared" si="10"/>
        <v>2525.342220.15</v>
      </c>
      <c r="F663" s="328">
        <v>2525</v>
      </c>
      <c r="G663" s="337"/>
      <c r="H663" s="245" t="s">
        <v>1665</v>
      </c>
      <c r="I663" s="385" t="s">
        <v>808</v>
      </c>
      <c r="J663" s="345" t="s">
        <v>1386</v>
      </c>
      <c r="K663" s="346" t="s">
        <v>1387</v>
      </c>
      <c r="L663" s="345" t="s">
        <v>1386</v>
      </c>
      <c r="M663" s="346" t="s">
        <v>1388</v>
      </c>
      <c r="N663" s="345" t="s">
        <v>1621</v>
      </c>
      <c r="O663" s="357">
        <v>690</v>
      </c>
      <c r="P663" s="332" t="s">
        <v>1665</v>
      </c>
      <c r="Q663" s="337" t="s">
        <v>794</v>
      </c>
      <c r="R663" s="337" t="s">
        <v>804</v>
      </c>
      <c r="S663" s="339">
        <v>159</v>
      </c>
      <c r="T663" s="340" t="str">
        <f>VLOOKUP(S663,'[2]Sub-County'!E:F,2,FALSE)</f>
        <v>St. Clair</v>
      </c>
      <c r="U663" s="328" t="s">
        <v>1390</v>
      </c>
      <c r="V663" s="337" t="s">
        <v>1400</v>
      </c>
      <c r="W663" s="337"/>
      <c r="X663" s="337"/>
      <c r="Y663" s="337"/>
      <c r="Z663" s="337" t="s">
        <v>1624</v>
      </c>
    </row>
    <row r="664" spans="1:26">
      <c r="A664" s="328">
        <v>391105</v>
      </c>
      <c r="B664" s="328">
        <v>2525</v>
      </c>
      <c r="C664" s="334">
        <v>342225</v>
      </c>
      <c r="D664" s="328" t="s">
        <v>806</v>
      </c>
      <c r="E664" s="335" t="str">
        <f t="shared" si="10"/>
        <v>2525.342225.15</v>
      </c>
      <c r="F664" s="328">
        <v>2525</v>
      </c>
      <c r="G664" s="337"/>
      <c r="H664" s="245" t="s">
        <v>1666</v>
      </c>
      <c r="I664" s="385" t="s">
        <v>808</v>
      </c>
      <c r="J664" s="345" t="s">
        <v>1386</v>
      </c>
      <c r="K664" s="346" t="s">
        <v>1387</v>
      </c>
      <c r="L664" s="345" t="s">
        <v>1386</v>
      </c>
      <c r="M664" s="346" t="s">
        <v>1388</v>
      </c>
      <c r="N664" s="345" t="s">
        <v>1621</v>
      </c>
      <c r="O664" s="357">
        <v>691</v>
      </c>
      <c r="P664" s="332" t="s">
        <v>1666</v>
      </c>
      <c r="Q664" s="337" t="s">
        <v>794</v>
      </c>
      <c r="R664" s="337" t="s">
        <v>804</v>
      </c>
      <c r="S664" s="339">
        <v>165</v>
      </c>
      <c r="T664" s="340" t="str">
        <f>VLOOKUP(S664,'[2]Sub-County'!E:F,2,FALSE)</f>
        <v>Madison</v>
      </c>
      <c r="U664" s="328" t="s">
        <v>1390</v>
      </c>
      <c r="V664" s="337" t="s">
        <v>1400</v>
      </c>
      <c r="W664" s="337"/>
      <c r="X664" s="337"/>
      <c r="Y664" s="337"/>
      <c r="Z664" s="337" t="s">
        <v>1624</v>
      </c>
    </row>
    <row r="665" spans="1:26">
      <c r="A665" s="328">
        <v>391106</v>
      </c>
      <c r="B665" s="328">
        <v>2525</v>
      </c>
      <c r="C665" s="334">
        <v>342230</v>
      </c>
      <c r="D665" s="328" t="s">
        <v>806</v>
      </c>
      <c r="E665" s="335" t="str">
        <f t="shared" si="10"/>
        <v>2525.342230.15</v>
      </c>
      <c r="F665" s="328">
        <v>2525</v>
      </c>
      <c r="G665" s="337"/>
      <c r="H665" s="245" t="s">
        <v>1667</v>
      </c>
      <c r="I665" s="385" t="s">
        <v>808</v>
      </c>
      <c r="J665" s="345" t="s">
        <v>1386</v>
      </c>
      <c r="K665" s="346" t="s">
        <v>1387</v>
      </c>
      <c r="L665" s="345" t="s">
        <v>1386</v>
      </c>
      <c r="M665" s="346" t="s">
        <v>1388</v>
      </c>
      <c r="N665" s="345" t="s">
        <v>1621</v>
      </c>
      <c r="O665" s="357">
        <v>692</v>
      </c>
      <c r="P665" s="332" t="s">
        <v>1667</v>
      </c>
      <c r="Q665" s="337" t="s">
        <v>794</v>
      </c>
      <c r="R665" s="337" t="s">
        <v>804</v>
      </c>
      <c r="S665" s="339">
        <v>149</v>
      </c>
      <c r="T665" s="340" t="str">
        <f>VLOOKUP(S665,'[2]Sub-County'!E:F,2,FALSE)</f>
        <v>Cherokee</v>
      </c>
      <c r="U665" s="328" t="s">
        <v>1390</v>
      </c>
      <c r="V665" s="337" t="s">
        <v>1400</v>
      </c>
      <c r="W665" s="337"/>
      <c r="X665" s="337"/>
      <c r="Y665" s="337"/>
      <c r="Z665" s="337" t="s">
        <v>1624</v>
      </c>
    </row>
    <row r="666" spans="1:26">
      <c r="A666" s="328">
        <v>391107</v>
      </c>
      <c r="B666" s="328">
        <v>2525</v>
      </c>
      <c r="C666" s="334">
        <v>342235</v>
      </c>
      <c r="D666" s="328" t="s">
        <v>806</v>
      </c>
      <c r="E666" s="335" t="str">
        <f t="shared" si="10"/>
        <v>2525.342235.15</v>
      </c>
      <c r="F666" s="328">
        <v>2525</v>
      </c>
      <c r="G666" s="337"/>
      <c r="H666" s="245" t="s">
        <v>1668</v>
      </c>
      <c r="I666" s="385" t="s">
        <v>808</v>
      </c>
      <c r="J666" s="345" t="s">
        <v>1386</v>
      </c>
      <c r="K666" s="346" t="s">
        <v>1387</v>
      </c>
      <c r="L666" s="345" t="s">
        <v>1386</v>
      </c>
      <c r="M666" s="346" t="s">
        <v>1388</v>
      </c>
      <c r="N666" s="345" t="s">
        <v>1621</v>
      </c>
      <c r="O666" s="357">
        <v>693</v>
      </c>
      <c r="P666" s="332" t="s">
        <v>1668</v>
      </c>
      <c r="Q666" s="337" t="s">
        <v>794</v>
      </c>
      <c r="R666" s="337" t="s">
        <v>804</v>
      </c>
      <c r="S666" s="339">
        <v>166</v>
      </c>
      <c r="T666" s="340" t="str">
        <f>VLOOKUP(S666,'[2]Sub-County'!E:F,2,FALSE)</f>
        <v>Randolph</v>
      </c>
      <c r="U666" s="328" t="s">
        <v>1390</v>
      </c>
      <c r="V666" s="337" t="s">
        <v>1400</v>
      </c>
      <c r="W666" s="337"/>
      <c r="X666" s="337"/>
      <c r="Y666" s="337"/>
      <c r="Z666" s="337" t="s">
        <v>1624</v>
      </c>
    </row>
    <row r="667" spans="1:26">
      <c r="A667" s="328">
        <v>391108</v>
      </c>
      <c r="B667" s="328">
        <v>2525</v>
      </c>
      <c r="C667" s="334">
        <v>342240</v>
      </c>
      <c r="D667" s="328" t="s">
        <v>806</v>
      </c>
      <c r="E667" s="335" t="str">
        <f t="shared" si="10"/>
        <v>2525.342240.15</v>
      </c>
      <c r="F667" s="328">
        <v>2525</v>
      </c>
      <c r="G667" s="337"/>
      <c r="H667" s="245" t="s">
        <v>1669</v>
      </c>
      <c r="I667" s="385" t="s">
        <v>808</v>
      </c>
      <c r="J667" s="345" t="s">
        <v>1386</v>
      </c>
      <c r="K667" s="346" t="s">
        <v>1387</v>
      </c>
      <c r="L667" s="345" t="s">
        <v>1386</v>
      </c>
      <c r="M667" s="346" t="s">
        <v>1388</v>
      </c>
      <c r="N667" s="345" t="s">
        <v>1621</v>
      </c>
      <c r="O667" s="357">
        <v>694</v>
      </c>
      <c r="P667" s="332" t="s">
        <v>1669</v>
      </c>
      <c r="Q667" s="337" t="s">
        <v>794</v>
      </c>
      <c r="R667" s="337" t="s">
        <v>804</v>
      </c>
      <c r="S667" s="339">
        <v>159</v>
      </c>
      <c r="T667" s="340" t="str">
        <f>VLOOKUP(S667,'[2]Sub-County'!E:F,2,FALSE)</f>
        <v>St. Clair</v>
      </c>
      <c r="U667" s="328" t="s">
        <v>1390</v>
      </c>
      <c r="V667" s="337" t="s">
        <v>1400</v>
      </c>
      <c r="W667" s="337"/>
      <c r="X667" s="337"/>
      <c r="Y667" s="337"/>
      <c r="Z667" s="337" t="s">
        <v>1624</v>
      </c>
    </row>
    <row r="668" spans="1:26">
      <c r="A668" s="328">
        <v>391109</v>
      </c>
      <c r="B668" s="328">
        <v>2525</v>
      </c>
      <c r="C668" s="334">
        <v>342245</v>
      </c>
      <c r="D668" s="328" t="s">
        <v>806</v>
      </c>
      <c r="E668" s="335" t="str">
        <f t="shared" si="10"/>
        <v>2525.342245.15</v>
      </c>
      <c r="F668" s="328">
        <v>2525</v>
      </c>
      <c r="G668" s="337"/>
      <c r="H668" s="245" t="s">
        <v>1670</v>
      </c>
      <c r="I668" s="385" t="s">
        <v>808</v>
      </c>
      <c r="J668" s="345" t="s">
        <v>1386</v>
      </c>
      <c r="K668" s="346" t="s">
        <v>1387</v>
      </c>
      <c r="L668" s="345" t="s">
        <v>1386</v>
      </c>
      <c r="M668" s="346" t="s">
        <v>1388</v>
      </c>
      <c r="N668" s="345" t="s">
        <v>1621</v>
      </c>
      <c r="O668" s="357">
        <v>695</v>
      </c>
      <c r="P668" s="332" t="s">
        <v>1670</v>
      </c>
      <c r="Q668" s="337" t="s">
        <v>794</v>
      </c>
      <c r="R668" s="337" t="s">
        <v>804</v>
      </c>
      <c r="S668" s="339">
        <v>161</v>
      </c>
      <c r="T668" s="340" t="str">
        <f>VLOOKUP(S668,'[2]Sub-County'!E:F,2,FALSE)</f>
        <v>Tuscaloosa</v>
      </c>
      <c r="U668" s="328" t="s">
        <v>1390</v>
      </c>
      <c r="V668" s="337" t="s">
        <v>1400</v>
      </c>
      <c r="W668" s="337"/>
      <c r="X668" s="337"/>
      <c r="Y668" s="337"/>
      <c r="Z668" s="337" t="s">
        <v>1624</v>
      </c>
    </row>
    <row r="669" spans="1:26">
      <c r="A669" s="328">
        <v>391110</v>
      </c>
      <c r="B669" s="328">
        <v>2525</v>
      </c>
      <c r="C669" s="334">
        <v>342250</v>
      </c>
      <c r="D669" s="328" t="s">
        <v>806</v>
      </c>
      <c r="E669" s="335" t="str">
        <f t="shared" si="10"/>
        <v>2525.342250.15</v>
      </c>
      <c r="F669" s="328">
        <v>2525</v>
      </c>
      <c r="G669" s="337"/>
      <c r="H669" s="245" t="s">
        <v>1671</v>
      </c>
      <c r="I669" s="385" t="s">
        <v>808</v>
      </c>
      <c r="J669" s="345" t="s">
        <v>1386</v>
      </c>
      <c r="K669" s="346" t="s">
        <v>1387</v>
      </c>
      <c r="L669" s="345" t="s">
        <v>1386</v>
      </c>
      <c r="M669" s="346" t="s">
        <v>1388</v>
      </c>
      <c r="N669" s="345" t="s">
        <v>1621</v>
      </c>
      <c r="O669" s="357">
        <v>696</v>
      </c>
      <c r="P669" s="332" t="s">
        <v>1671</v>
      </c>
      <c r="Q669" s="337" t="s">
        <v>794</v>
      </c>
      <c r="R669" s="337" t="s">
        <v>804</v>
      </c>
      <c r="S669" s="339">
        <v>154</v>
      </c>
      <c r="T669" s="340" t="str">
        <f>VLOOKUP(S669,'[2]Sub-County'!E:F,2,FALSE)</f>
        <v>Jefferson</v>
      </c>
      <c r="U669" s="328" t="s">
        <v>1390</v>
      </c>
      <c r="V669" s="337" t="s">
        <v>1400</v>
      </c>
      <c r="W669" s="337"/>
      <c r="X669" s="337"/>
      <c r="Y669" s="337"/>
      <c r="Z669" s="337" t="s">
        <v>1624</v>
      </c>
    </row>
    <row r="670" spans="1:26">
      <c r="A670" s="328">
        <v>391111</v>
      </c>
      <c r="B670" s="328">
        <v>2525</v>
      </c>
      <c r="C670" s="334">
        <v>342255</v>
      </c>
      <c r="D670" s="328" t="s">
        <v>806</v>
      </c>
      <c r="E670" s="335" t="str">
        <f t="shared" si="10"/>
        <v>2525.342255.15</v>
      </c>
      <c r="F670" s="328">
        <v>2525</v>
      </c>
      <c r="G670" s="337"/>
      <c r="H670" s="245" t="s">
        <v>1672</v>
      </c>
      <c r="I670" s="385" t="s">
        <v>808</v>
      </c>
      <c r="J670" s="345" t="s">
        <v>1386</v>
      </c>
      <c r="K670" s="346" t="s">
        <v>1387</v>
      </c>
      <c r="L670" s="345" t="s">
        <v>1386</v>
      </c>
      <c r="M670" s="346" t="s">
        <v>1388</v>
      </c>
      <c r="N670" s="345" t="s">
        <v>1621</v>
      </c>
      <c r="O670" s="357">
        <v>697</v>
      </c>
      <c r="P670" s="332" t="s">
        <v>1672</v>
      </c>
      <c r="Q670" s="337" t="s">
        <v>794</v>
      </c>
      <c r="R670" s="337" t="s">
        <v>804</v>
      </c>
      <c r="S670" s="339">
        <v>164</v>
      </c>
      <c r="T670" s="340" t="str">
        <f>VLOOKUP(S670,'[2]Sub-County'!E:F,2,FALSE)</f>
        <v>Shelby</v>
      </c>
      <c r="U670" s="328" t="s">
        <v>1390</v>
      </c>
      <c r="V670" s="337" t="s">
        <v>1400</v>
      </c>
      <c r="W670" s="337"/>
      <c r="X670" s="337"/>
      <c r="Y670" s="337"/>
      <c r="Z670" s="337" t="s">
        <v>1624</v>
      </c>
    </row>
    <row r="671" spans="1:26">
      <c r="A671" s="328">
        <v>391112</v>
      </c>
      <c r="B671" s="328">
        <v>2525</v>
      </c>
      <c r="C671" s="334">
        <v>342260</v>
      </c>
      <c r="D671" s="328" t="s">
        <v>806</v>
      </c>
      <c r="E671" s="335" t="str">
        <f t="shared" si="10"/>
        <v>2525.342260.15</v>
      </c>
      <c r="F671" s="328">
        <v>2525</v>
      </c>
      <c r="G671" s="337"/>
      <c r="H671" s="245" t="s">
        <v>1673</v>
      </c>
      <c r="I671" s="385" t="s">
        <v>808</v>
      </c>
      <c r="J671" s="345" t="s">
        <v>1386</v>
      </c>
      <c r="K671" s="346" t="s">
        <v>1387</v>
      </c>
      <c r="L671" s="345" t="s">
        <v>1386</v>
      </c>
      <c r="M671" s="346" t="s">
        <v>1388</v>
      </c>
      <c r="N671" s="345" t="s">
        <v>1621</v>
      </c>
      <c r="O671" s="357">
        <v>698</v>
      </c>
      <c r="P671" s="332" t="s">
        <v>1674</v>
      </c>
      <c r="Q671" s="337" t="s">
        <v>794</v>
      </c>
      <c r="R671" s="337" t="s">
        <v>804</v>
      </c>
      <c r="S671" s="339">
        <v>154</v>
      </c>
      <c r="T671" s="340" t="str">
        <f>VLOOKUP(S671,'[2]Sub-County'!E:F,2,FALSE)</f>
        <v>Jefferson</v>
      </c>
      <c r="U671" s="328" t="s">
        <v>1390</v>
      </c>
      <c r="V671" s="337" t="s">
        <v>1400</v>
      </c>
      <c r="W671" s="337"/>
      <c r="X671" s="337"/>
      <c r="Y671" s="337"/>
      <c r="Z671" s="337" t="s">
        <v>1624</v>
      </c>
    </row>
    <row r="672" spans="1:26">
      <c r="A672" s="328">
        <v>391113</v>
      </c>
      <c r="B672" s="328">
        <v>2525</v>
      </c>
      <c r="C672" s="334">
        <v>342265</v>
      </c>
      <c r="D672" s="328" t="s">
        <v>806</v>
      </c>
      <c r="E672" s="335" t="str">
        <f t="shared" si="10"/>
        <v>2525.342265.15</v>
      </c>
      <c r="F672" s="328">
        <v>2525</v>
      </c>
      <c r="G672" s="337"/>
      <c r="H672" s="245" t="s">
        <v>1675</v>
      </c>
      <c r="I672" s="385" t="s">
        <v>808</v>
      </c>
      <c r="J672" s="345" t="s">
        <v>1386</v>
      </c>
      <c r="K672" s="346" t="s">
        <v>1387</v>
      </c>
      <c r="L672" s="345" t="s">
        <v>1386</v>
      </c>
      <c r="M672" s="346" t="s">
        <v>1388</v>
      </c>
      <c r="N672" s="345" t="s">
        <v>1621</v>
      </c>
      <c r="O672" s="357">
        <v>699</v>
      </c>
      <c r="P672" s="332" t="s">
        <v>1675</v>
      </c>
      <c r="Q672" s="337" t="s">
        <v>794</v>
      </c>
      <c r="R672" s="337" t="s">
        <v>804</v>
      </c>
      <c r="S672" s="339">
        <v>149</v>
      </c>
      <c r="T672" s="340" t="str">
        <f>VLOOKUP(S672,'[2]Sub-County'!E:F,2,FALSE)</f>
        <v>Cherokee</v>
      </c>
      <c r="U672" s="328" t="s">
        <v>1390</v>
      </c>
      <c r="V672" s="337" t="s">
        <v>1400</v>
      </c>
      <c r="W672" s="337"/>
      <c r="X672" s="337"/>
      <c r="Y672" s="337"/>
      <c r="Z672" s="337" t="s">
        <v>1624</v>
      </c>
    </row>
    <row r="673" spans="1:26">
      <c r="A673" s="328">
        <v>391114</v>
      </c>
      <c r="B673" s="328">
        <v>2525</v>
      </c>
      <c r="C673" s="334">
        <v>342270</v>
      </c>
      <c r="D673" s="328" t="s">
        <v>806</v>
      </c>
      <c r="E673" s="335" t="str">
        <f t="shared" si="10"/>
        <v>2525.342270.15</v>
      </c>
      <c r="F673" s="328">
        <v>2525</v>
      </c>
      <c r="G673" s="337"/>
      <c r="H673" s="245" t="s">
        <v>1676</v>
      </c>
      <c r="I673" s="385" t="s">
        <v>808</v>
      </c>
      <c r="J673" s="345" t="s">
        <v>1386</v>
      </c>
      <c r="K673" s="346" t="s">
        <v>1387</v>
      </c>
      <c r="L673" s="345" t="s">
        <v>1386</v>
      </c>
      <c r="M673" s="346" t="s">
        <v>1388</v>
      </c>
      <c r="N673" s="345" t="s">
        <v>1621</v>
      </c>
      <c r="O673" s="357">
        <v>700</v>
      </c>
      <c r="P673" s="332" t="s">
        <v>1676</v>
      </c>
      <c r="Q673" s="337" t="s">
        <v>794</v>
      </c>
      <c r="R673" s="337" t="s">
        <v>804</v>
      </c>
      <c r="S673" s="339">
        <v>154</v>
      </c>
      <c r="T673" s="340" t="str">
        <f>VLOOKUP(S673,'[2]Sub-County'!E:F,2,FALSE)</f>
        <v>Jefferson</v>
      </c>
      <c r="U673" s="328" t="s">
        <v>1390</v>
      </c>
      <c r="V673" s="337" t="s">
        <v>1400</v>
      </c>
      <c r="W673" s="337"/>
      <c r="X673" s="337"/>
      <c r="Y673" s="337"/>
      <c r="Z673" s="337" t="s">
        <v>1624</v>
      </c>
    </row>
    <row r="674" spans="1:26">
      <c r="A674" s="328">
        <v>391115</v>
      </c>
      <c r="B674" s="328">
        <v>2525</v>
      </c>
      <c r="C674" s="334">
        <v>342275</v>
      </c>
      <c r="D674" s="328" t="s">
        <v>806</v>
      </c>
      <c r="E674" s="335" t="str">
        <f t="shared" si="10"/>
        <v>2525.342275.15</v>
      </c>
      <c r="F674" s="328">
        <v>2525</v>
      </c>
      <c r="G674" s="337"/>
      <c r="H674" s="245" t="s">
        <v>1677</v>
      </c>
      <c r="I674" s="385" t="s">
        <v>808</v>
      </c>
      <c r="J674" s="345" t="s">
        <v>1386</v>
      </c>
      <c r="K674" s="346" t="s">
        <v>1387</v>
      </c>
      <c r="L674" s="345" t="s">
        <v>1386</v>
      </c>
      <c r="M674" s="346" t="s">
        <v>1388</v>
      </c>
      <c r="N674" s="345" t="s">
        <v>1621</v>
      </c>
      <c r="O674" s="357">
        <v>701</v>
      </c>
      <c r="P674" s="332" t="s">
        <v>1677</v>
      </c>
      <c r="Q674" s="337" t="s">
        <v>794</v>
      </c>
      <c r="R674" s="337" t="s">
        <v>804</v>
      </c>
      <c r="S674" s="339">
        <v>166</v>
      </c>
      <c r="T674" s="340" t="str">
        <f>VLOOKUP(S674,'[2]Sub-County'!E:F,2,FALSE)</f>
        <v>Randolph</v>
      </c>
      <c r="U674" s="328" t="s">
        <v>1390</v>
      </c>
      <c r="V674" s="337" t="s">
        <v>1400</v>
      </c>
      <c r="W674" s="337"/>
      <c r="X674" s="337"/>
      <c r="Y674" s="337"/>
      <c r="Z674" s="337" t="s">
        <v>1624</v>
      </c>
    </row>
    <row r="675" spans="1:26">
      <c r="A675" s="328">
        <v>391116</v>
      </c>
      <c r="B675" s="328">
        <v>2525</v>
      </c>
      <c r="C675" s="334">
        <v>342280</v>
      </c>
      <c r="D675" s="328" t="s">
        <v>806</v>
      </c>
      <c r="E675" s="335" t="str">
        <f t="shared" si="10"/>
        <v>2525.342280.15</v>
      </c>
      <c r="F675" s="328">
        <v>2525</v>
      </c>
      <c r="G675" s="337"/>
      <c r="H675" s="245" t="s">
        <v>1678</v>
      </c>
      <c r="I675" s="385" t="s">
        <v>808</v>
      </c>
      <c r="J675" s="345" t="s">
        <v>1386</v>
      </c>
      <c r="K675" s="346" t="s">
        <v>1387</v>
      </c>
      <c r="L675" s="345" t="s">
        <v>1386</v>
      </c>
      <c r="M675" s="346" t="s">
        <v>1388</v>
      </c>
      <c r="N675" s="345" t="s">
        <v>1621</v>
      </c>
      <c r="O675" s="357">
        <v>702</v>
      </c>
      <c r="P675" s="332" t="s">
        <v>1678</v>
      </c>
      <c r="Q675" s="337" t="s">
        <v>794</v>
      </c>
      <c r="R675" s="337" t="s">
        <v>804</v>
      </c>
      <c r="S675" s="339">
        <v>149</v>
      </c>
      <c r="T675" s="340" t="str">
        <f>VLOOKUP(S675,'[2]Sub-County'!E:F,2,FALSE)</f>
        <v>Cherokee</v>
      </c>
      <c r="U675" s="328" t="s">
        <v>1390</v>
      </c>
      <c r="V675" s="337" t="s">
        <v>1400</v>
      </c>
      <c r="W675" s="337"/>
      <c r="X675" s="337"/>
      <c r="Y675" s="337"/>
      <c r="Z675" s="337" t="s">
        <v>1624</v>
      </c>
    </row>
    <row r="676" spans="1:26">
      <c r="A676" s="328">
        <v>391117</v>
      </c>
      <c r="B676" s="328">
        <v>2525</v>
      </c>
      <c r="C676" s="334">
        <v>342285</v>
      </c>
      <c r="D676" s="328" t="s">
        <v>806</v>
      </c>
      <c r="E676" s="335" t="str">
        <f t="shared" si="10"/>
        <v>2525.342285.15</v>
      </c>
      <c r="F676" s="328">
        <v>2525</v>
      </c>
      <c r="G676" s="337"/>
      <c r="H676" s="245" t="s">
        <v>1679</v>
      </c>
      <c r="I676" s="385" t="s">
        <v>808</v>
      </c>
      <c r="J676" s="345" t="s">
        <v>1386</v>
      </c>
      <c r="K676" s="346" t="s">
        <v>1387</v>
      </c>
      <c r="L676" s="345" t="s">
        <v>1386</v>
      </c>
      <c r="M676" s="346" t="s">
        <v>1388</v>
      </c>
      <c r="N676" s="345" t="s">
        <v>1621</v>
      </c>
      <c r="O676" s="357">
        <v>703</v>
      </c>
      <c r="P676" s="332" t="s">
        <v>1679</v>
      </c>
      <c r="Q676" s="337" t="s">
        <v>794</v>
      </c>
      <c r="R676" s="337" t="s">
        <v>804</v>
      </c>
      <c r="S676" s="339">
        <v>166</v>
      </c>
      <c r="T676" s="340" t="str">
        <f>VLOOKUP(S676,'[2]Sub-County'!E:F,2,FALSE)</f>
        <v>Randolph</v>
      </c>
      <c r="U676" s="328" t="s">
        <v>1390</v>
      </c>
      <c r="V676" s="337" t="s">
        <v>1400</v>
      </c>
      <c r="W676" s="337"/>
      <c r="X676" s="337"/>
      <c r="Y676" s="337"/>
      <c r="Z676" s="337" t="s">
        <v>1624</v>
      </c>
    </row>
    <row r="677" spans="1:26">
      <c r="A677" s="328">
        <v>391118</v>
      </c>
      <c r="B677" s="328">
        <v>2525</v>
      </c>
      <c r="C677" s="334">
        <v>342290</v>
      </c>
      <c r="D677" s="328" t="s">
        <v>806</v>
      </c>
      <c r="E677" s="335" t="str">
        <f t="shared" si="10"/>
        <v>2525.342290.15</v>
      </c>
      <c r="F677" s="328">
        <v>2525</v>
      </c>
      <c r="G677" s="337"/>
      <c r="H677" s="245" t="s">
        <v>1680</v>
      </c>
      <c r="I677" s="385" t="s">
        <v>808</v>
      </c>
      <c r="J677" s="345" t="s">
        <v>1386</v>
      </c>
      <c r="K677" s="346" t="s">
        <v>1387</v>
      </c>
      <c r="L677" s="345" t="s">
        <v>1386</v>
      </c>
      <c r="M677" s="346" t="s">
        <v>1388</v>
      </c>
      <c r="N677" s="345" t="s">
        <v>1621</v>
      </c>
      <c r="O677" s="357">
        <v>704</v>
      </c>
      <c r="P677" s="332" t="s">
        <v>1680</v>
      </c>
      <c r="Q677" s="337" t="s">
        <v>794</v>
      </c>
      <c r="R677" s="337" t="s">
        <v>804</v>
      </c>
      <c r="S677" s="339">
        <v>167</v>
      </c>
      <c r="T677" s="340" t="str">
        <f>VLOOKUP(S677,'[2]Sub-County'!E:F,2,FALSE)</f>
        <v>Etowah</v>
      </c>
      <c r="U677" s="328" t="s">
        <v>1390</v>
      </c>
      <c r="V677" s="337" t="s">
        <v>1400</v>
      </c>
      <c r="W677" s="337"/>
      <c r="X677" s="337"/>
      <c r="Y677" s="337"/>
      <c r="Z677" s="337" t="s">
        <v>1624</v>
      </c>
    </row>
    <row r="678" spans="1:26">
      <c r="A678" s="328">
        <v>391119</v>
      </c>
      <c r="B678" s="328">
        <v>2525</v>
      </c>
      <c r="C678" s="334">
        <v>342295</v>
      </c>
      <c r="D678" s="328" t="s">
        <v>806</v>
      </c>
      <c r="E678" s="335" t="str">
        <f t="shared" si="10"/>
        <v>2525.342295.15</v>
      </c>
      <c r="F678" s="328">
        <v>2525</v>
      </c>
      <c r="G678" s="337"/>
      <c r="H678" s="245" t="s">
        <v>1681</v>
      </c>
      <c r="I678" s="385" t="s">
        <v>808</v>
      </c>
      <c r="J678" s="345" t="s">
        <v>1386</v>
      </c>
      <c r="K678" s="346" t="s">
        <v>1387</v>
      </c>
      <c r="L678" s="345" t="s">
        <v>1386</v>
      </c>
      <c r="M678" s="346" t="s">
        <v>1388</v>
      </c>
      <c r="N678" s="345" t="s">
        <v>1621</v>
      </c>
      <c r="O678" s="357">
        <v>705</v>
      </c>
      <c r="P678" s="332" t="s">
        <v>1681</v>
      </c>
      <c r="Q678" s="337" t="s">
        <v>794</v>
      </c>
      <c r="R678" s="337" t="s">
        <v>804</v>
      </c>
      <c r="S678" s="339">
        <v>148</v>
      </c>
      <c r="T678" s="340" t="str">
        <f>VLOOKUP(S678,'[2]Sub-County'!E:F,2,FALSE)</f>
        <v>Calhoun</v>
      </c>
      <c r="U678" s="328" t="s">
        <v>1390</v>
      </c>
      <c r="V678" s="337" t="s">
        <v>1400</v>
      </c>
      <c r="W678" s="337"/>
      <c r="X678" s="337"/>
      <c r="Y678" s="337"/>
      <c r="Z678" s="337" t="s">
        <v>1624</v>
      </c>
    </row>
    <row r="679" spans="1:26">
      <c r="A679" s="328">
        <v>391120</v>
      </c>
      <c r="B679" s="328">
        <v>2525</v>
      </c>
      <c r="C679" s="334">
        <v>342300</v>
      </c>
      <c r="D679" s="328" t="s">
        <v>806</v>
      </c>
      <c r="E679" s="335" t="str">
        <f t="shared" si="10"/>
        <v>2525.342300.15</v>
      </c>
      <c r="F679" s="328">
        <v>2525</v>
      </c>
      <c r="G679" s="337"/>
      <c r="H679" s="245" t="s">
        <v>1682</v>
      </c>
      <c r="I679" s="385" t="s">
        <v>808</v>
      </c>
      <c r="J679" s="345" t="s">
        <v>1386</v>
      </c>
      <c r="K679" s="346" t="s">
        <v>1387</v>
      </c>
      <c r="L679" s="345" t="s">
        <v>1386</v>
      </c>
      <c r="M679" s="346" t="s">
        <v>1388</v>
      </c>
      <c r="N679" s="345" t="s">
        <v>1621</v>
      </c>
      <c r="O679" s="357">
        <v>706</v>
      </c>
      <c r="P679" s="332" t="s">
        <v>1682</v>
      </c>
      <c r="Q679" s="337" t="s">
        <v>794</v>
      </c>
      <c r="R679" s="337" t="s">
        <v>804</v>
      </c>
      <c r="S679" s="339">
        <v>154</v>
      </c>
      <c r="T679" s="340" t="str">
        <f>VLOOKUP(S679,'[2]Sub-County'!E:F,2,FALSE)</f>
        <v>Jefferson</v>
      </c>
      <c r="U679" s="328" t="s">
        <v>1390</v>
      </c>
      <c r="V679" s="337" t="s">
        <v>1400</v>
      </c>
      <c r="W679" s="337"/>
      <c r="X679" s="337"/>
      <c r="Y679" s="337"/>
      <c r="Z679" s="337" t="s">
        <v>1624</v>
      </c>
    </row>
    <row r="680" spans="1:26">
      <c r="A680" s="328">
        <v>391121</v>
      </c>
      <c r="B680" s="328">
        <v>2525</v>
      </c>
      <c r="C680" s="334">
        <v>342305</v>
      </c>
      <c r="D680" s="328" t="s">
        <v>806</v>
      </c>
      <c r="E680" s="335" t="str">
        <f t="shared" si="10"/>
        <v>2525.342305.15</v>
      </c>
      <c r="F680" s="328">
        <v>2525</v>
      </c>
      <c r="G680" s="337"/>
      <c r="H680" s="245" t="s">
        <v>1683</v>
      </c>
      <c r="I680" s="385" t="s">
        <v>808</v>
      </c>
      <c r="J680" s="345" t="s">
        <v>1386</v>
      </c>
      <c r="K680" s="346" t="s">
        <v>1387</v>
      </c>
      <c r="L680" s="345" t="s">
        <v>1386</v>
      </c>
      <c r="M680" s="346" t="s">
        <v>1388</v>
      </c>
      <c r="N680" s="345" t="s">
        <v>1621</v>
      </c>
      <c r="O680" s="357">
        <v>707</v>
      </c>
      <c r="P680" s="332" t="s">
        <v>1683</v>
      </c>
      <c r="Q680" s="337" t="s">
        <v>794</v>
      </c>
      <c r="R680" s="337" t="s">
        <v>794</v>
      </c>
      <c r="S680" s="339">
        <v>154</v>
      </c>
      <c r="T680" s="340" t="str">
        <f>VLOOKUP(S680,'[2]Sub-County'!E:F,2,FALSE)</f>
        <v>Jefferson</v>
      </c>
      <c r="U680" s="328" t="s">
        <v>1390</v>
      </c>
      <c r="V680" s="337" t="s">
        <v>1400</v>
      </c>
      <c r="W680" s="337"/>
      <c r="X680" s="337"/>
      <c r="Y680" s="337"/>
      <c r="Z680" s="337" t="s">
        <v>1624</v>
      </c>
    </row>
    <row r="681" spans="1:26">
      <c r="A681" s="328">
        <v>391122</v>
      </c>
      <c r="B681" s="328">
        <v>2525</v>
      </c>
      <c r="C681" s="334">
        <v>342310</v>
      </c>
      <c r="D681" s="328" t="s">
        <v>798</v>
      </c>
      <c r="E681" s="335" t="str">
        <f t="shared" si="10"/>
        <v>2525.342310.10</v>
      </c>
      <c r="F681" s="328">
        <v>2525</v>
      </c>
      <c r="G681" s="337"/>
      <c r="H681" s="245" t="s">
        <v>1684</v>
      </c>
      <c r="I681" s="385" t="s">
        <v>799</v>
      </c>
      <c r="J681" s="345" t="s">
        <v>1386</v>
      </c>
      <c r="K681" s="346" t="s">
        <v>1387</v>
      </c>
      <c r="L681" s="345" t="s">
        <v>1386</v>
      </c>
      <c r="M681" s="346" t="s">
        <v>1388</v>
      </c>
      <c r="N681" s="345" t="s">
        <v>1621</v>
      </c>
      <c r="O681" s="357">
        <v>702</v>
      </c>
      <c r="P681" s="332" t="s">
        <v>1678</v>
      </c>
      <c r="Q681" s="337" t="s">
        <v>794</v>
      </c>
      <c r="R681" s="337" t="s">
        <v>804</v>
      </c>
      <c r="S681" s="339">
        <v>149</v>
      </c>
      <c r="T681" s="365" t="s">
        <v>2073</v>
      </c>
      <c r="U681" s="328" t="s">
        <v>1390</v>
      </c>
      <c r="V681" s="337" t="s">
        <v>1397</v>
      </c>
      <c r="W681" s="337"/>
      <c r="X681" s="337"/>
      <c r="Y681" s="337"/>
      <c r="Z681" s="337" t="s">
        <v>1685</v>
      </c>
    </row>
    <row r="682" spans="1:26">
      <c r="A682" s="328">
        <v>391123</v>
      </c>
      <c r="B682" s="328">
        <v>2525</v>
      </c>
      <c r="C682" s="334">
        <v>342315</v>
      </c>
      <c r="D682" s="328" t="s">
        <v>811</v>
      </c>
      <c r="E682" s="335" t="str">
        <f t="shared" si="10"/>
        <v>2525.342315.00</v>
      </c>
      <c r="F682" s="328">
        <v>2525</v>
      </c>
      <c r="G682" s="337"/>
      <c r="H682" s="245" t="s">
        <v>1686</v>
      </c>
      <c r="I682" s="385" t="s">
        <v>702</v>
      </c>
      <c r="J682" s="345" t="s">
        <v>1386</v>
      </c>
      <c r="K682" s="346" t="s">
        <v>1387</v>
      </c>
      <c r="L682" s="345" t="s">
        <v>1386</v>
      </c>
      <c r="M682" s="346" t="s">
        <v>1388</v>
      </c>
      <c r="N682" s="345" t="s">
        <v>1621</v>
      </c>
      <c r="O682" s="357">
        <v>702</v>
      </c>
      <c r="P682" s="332" t="s">
        <v>1678</v>
      </c>
      <c r="Q682" s="337" t="s">
        <v>794</v>
      </c>
      <c r="R682" s="337" t="s">
        <v>804</v>
      </c>
      <c r="S682" s="339">
        <v>149</v>
      </c>
      <c r="T682" s="365" t="s">
        <v>2073</v>
      </c>
      <c r="U682" s="328" t="s">
        <v>1390</v>
      </c>
      <c r="V682" s="337"/>
      <c r="W682" s="337"/>
      <c r="X682" s="337"/>
      <c r="Y682" s="337"/>
      <c r="Z682" s="337"/>
    </row>
    <row r="683" spans="1:26" ht="13.5" thickBot="1">
      <c r="A683" s="348">
        <v>391124</v>
      </c>
      <c r="B683" s="348">
        <v>2525</v>
      </c>
      <c r="C683" s="363">
        <v>342320</v>
      </c>
      <c r="D683" s="348" t="s">
        <v>806</v>
      </c>
      <c r="E683" s="350" t="str">
        <f t="shared" si="10"/>
        <v>2525.342320.15</v>
      </c>
      <c r="F683" s="348">
        <v>2525</v>
      </c>
      <c r="G683" s="353"/>
      <c r="H683" s="352" t="s">
        <v>1687</v>
      </c>
      <c r="I683" s="386" t="s">
        <v>808</v>
      </c>
      <c r="J683" s="353" t="s">
        <v>1386</v>
      </c>
      <c r="K683" s="354" t="s">
        <v>1387</v>
      </c>
      <c r="L683" s="353" t="s">
        <v>1386</v>
      </c>
      <c r="M683" s="354" t="s">
        <v>1388</v>
      </c>
      <c r="N683" s="345" t="s">
        <v>1621</v>
      </c>
      <c r="O683" s="357">
        <v>725</v>
      </c>
      <c r="P683" s="332" t="s">
        <v>1687</v>
      </c>
      <c r="Q683" s="337" t="s">
        <v>794</v>
      </c>
      <c r="R683" s="337" t="s">
        <v>804</v>
      </c>
      <c r="S683" s="339">
        <v>154</v>
      </c>
      <c r="T683" s="340" t="str">
        <f>VLOOKUP(S683,'[2]Sub-County'!E:F,2,FALSE)</f>
        <v>Jefferson</v>
      </c>
      <c r="U683" s="328" t="s">
        <v>1390</v>
      </c>
      <c r="V683" s="337" t="s">
        <v>1400</v>
      </c>
      <c r="W683" s="337"/>
      <c r="X683" s="337"/>
      <c r="Y683" s="337"/>
      <c r="Z683" s="337" t="s">
        <v>1624</v>
      </c>
    </row>
    <row r="684" spans="1:26">
      <c r="E684" s="335"/>
      <c r="F684" s="328"/>
      <c r="H684" s="413" t="s">
        <v>1689</v>
      </c>
      <c r="I684" s="337"/>
      <c r="J684" s="337"/>
      <c r="L684" s="337"/>
      <c r="N684" s="337"/>
      <c r="O684" s="357"/>
      <c r="Q684" s="337"/>
      <c r="R684" s="337"/>
      <c r="S684" s="339"/>
      <c r="T684" s="340"/>
      <c r="V684" s="337"/>
      <c r="W684" s="337"/>
      <c r="X684" s="337"/>
      <c r="Y684" s="337"/>
      <c r="Z684" s="337"/>
    </row>
    <row r="685" spans="1:26">
      <c r="A685" s="328">
        <v>370100</v>
      </c>
      <c r="B685" s="328">
        <v>2520</v>
      </c>
      <c r="C685" s="334" t="s">
        <v>1690</v>
      </c>
      <c r="D685" s="328">
        <v>10</v>
      </c>
      <c r="E685" s="335" t="str">
        <f t="shared" si="10"/>
        <v>2520.343000.10</v>
      </c>
      <c r="F685" s="328">
        <v>2520</v>
      </c>
      <c r="H685" s="336" t="s">
        <v>1691</v>
      </c>
      <c r="I685" s="385" t="s">
        <v>799</v>
      </c>
      <c r="J685" s="345" t="s">
        <v>1386</v>
      </c>
      <c r="K685" s="346" t="s">
        <v>1387</v>
      </c>
      <c r="L685" s="337" t="s">
        <v>1386</v>
      </c>
      <c r="M685" s="338" t="s">
        <v>1388</v>
      </c>
      <c r="N685" s="337" t="s">
        <v>1692</v>
      </c>
      <c r="O685" s="333">
        <v>58</v>
      </c>
      <c r="P685" s="332" t="s">
        <v>1693</v>
      </c>
      <c r="Q685" s="337" t="s">
        <v>768</v>
      </c>
      <c r="R685" s="337" t="s">
        <v>1694</v>
      </c>
      <c r="S685" s="339" t="s">
        <v>1694</v>
      </c>
      <c r="T685" s="364" t="s">
        <v>2074</v>
      </c>
      <c r="U685" s="328" t="s">
        <v>876</v>
      </c>
      <c r="V685" s="337" t="s">
        <v>772</v>
      </c>
      <c r="W685" s="337" t="s">
        <v>772</v>
      </c>
      <c r="X685" s="337" t="s">
        <v>772</v>
      </c>
      <c r="Y685" s="337" t="s">
        <v>772</v>
      </c>
      <c r="Z685" s="337" t="s">
        <v>1695</v>
      </c>
    </row>
    <row r="686" spans="1:26">
      <c r="A686" s="328">
        <v>862100</v>
      </c>
      <c r="B686" s="328">
        <v>2520</v>
      </c>
      <c r="C686" s="334" t="s">
        <v>2075</v>
      </c>
      <c r="D686" s="328">
        <v>91</v>
      </c>
      <c r="E686" s="335" t="str">
        <f t="shared" si="10"/>
        <v>2520.343005.91</v>
      </c>
      <c r="F686" s="328">
        <v>2520</v>
      </c>
      <c r="H686" s="336" t="s">
        <v>2076</v>
      </c>
      <c r="I686" s="337" t="s">
        <v>767</v>
      </c>
      <c r="J686" s="345" t="s">
        <v>1386</v>
      </c>
      <c r="K686" s="346" t="s">
        <v>1387</v>
      </c>
      <c r="L686" s="337" t="s">
        <v>1386</v>
      </c>
      <c r="M686" s="338" t="s">
        <v>1388</v>
      </c>
      <c r="N686" s="337" t="s">
        <v>1692</v>
      </c>
      <c r="O686" s="333">
        <v>58</v>
      </c>
      <c r="P686" s="332" t="s">
        <v>1693</v>
      </c>
      <c r="Q686" s="337" t="s">
        <v>768</v>
      </c>
      <c r="R686" s="337" t="s">
        <v>1694</v>
      </c>
      <c r="S686" s="339" t="s">
        <v>1694</v>
      </c>
      <c r="T686" s="364" t="s">
        <v>2074</v>
      </c>
      <c r="U686" s="328" t="s">
        <v>876</v>
      </c>
      <c r="V686" s="337"/>
      <c r="W686" s="337"/>
      <c r="X686" s="337"/>
      <c r="Y686" s="337"/>
      <c r="Z686" s="337"/>
    </row>
    <row r="687" spans="1:26">
      <c r="E687" s="335"/>
      <c r="F687" s="328"/>
      <c r="H687" s="413" t="s">
        <v>1696</v>
      </c>
      <c r="I687" s="337"/>
      <c r="J687" s="337"/>
      <c r="L687" s="337"/>
      <c r="N687" s="337"/>
      <c r="O687" s="357"/>
      <c r="Q687" s="337"/>
      <c r="R687" s="337"/>
      <c r="S687" s="339"/>
      <c r="T687" s="340"/>
      <c r="V687" s="337"/>
      <c r="W687" s="337"/>
      <c r="X687" s="337"/>
      <c r="Y687" s="337"/>
      <c r="Z687" s="337"/>
    </row>
    <row r="688" spans="1:26">
      <c r="A688" s="328">
        <v>864100</v>
      </c>
      <c r="B688" s="328">
        <v>2310</v>
      </c>
      <c r="C688" s="334">
        <v>350010</v>
      </c>
      <c r="D688" s="328">
        <v>91</v>
      </c>
      <c r="E688" s="335" t="str">
        <f t="shared" si="10"/>
        <v>2310.350010.91</v>
      </c>
      <c r="F688" s="328">
        <v>2310</v>
      </c>
      <c r="H688" s="336" t="s">
        <v>1697</v>
      </c>
      <c r="I688" s="337" t="s">
        <v>767</v>
      </c>
      <c r="J688" s="337" t="s">
        <v>794</v>
      </c>
      <c r="K688" s="338" t="s">
        <v>1698</v>
      </c>
      <c r="L688" s="337" t="s">
        <v>1041</v>
      </c>
      <c r="M688" s="338" t="s">
        <v>1699</v>
      </c>
      <c r="N688" s="337" t="s">
        <v>1699</v>
      </c>
      <c r="O688" s="333" t="s">
        <v>772</v>
      </c>
      <c r="P688" s="332" t="s">
        <v>773</v>
      </c>
      <c r="Q688" s="337" t="s">
        <v>768</v>
      </c>
      <c r="R688" s="337" t="s">
        <v>772</v>
      </c>
      <c r="S688" s="339" t="s">
        <v>1878</v>
      </c>
      <c r="T688" s="364" t="s">
        <v>2077</v>
      </c>
      <c r="U688" s="328" t="s">
        <v>876</v>
      </c>
      <c r="V688" s="337" t="s">
        <v>772</v>
      </c>
      <c r="W688" s="337" t="s">
        <v>772</v>
      </c>
      <c r="X688" s="337" t="s">
        <v>772</v>
      </c>
      <c r="Y688" s="337" t="s">
        <v>772</v>
      </c>
      <c r="Z688" s="337" t="s">
        <v>772</v>
      </c>
    </row>
    <row r="689" spans="1:26">
      <c r="A689" s="328">
        <v>759100</v>
      </c>
      <c r="B689" s="328">
        <v>2300</v>
      </c>
      <c r="C689" s="334">
        <v>350015</v>
      </c>
      <c r="D689" s="328">
        <v>91</v>
      </c>
      <c r="E689" s="335" t="str">
        <f t="shared" si="10"/>
        <v>2300.350015.91</v>
      </c>
      <c r="F689" s="328">
        <v>2300</v>
      </c>
      <c r="H689" s="336" t="s">
        <v>1700</v>
      </c>
      <c r="I689" s="337" t="s">
        <v>767</v>
      </c>
      <c r="J689" s="337" t="s">
        <v>794</v>
      </c>
      <c r="K689" s="338" t="s">
        <v>1698</v>
      </c>
      <c r="L689" s="337" t="s">
        <v>1041</v>
      </c>
      <c r="M689" s="338" t="s">
        <v>1699</v>
      </c>
      <c r="N689" s="337" t="s">
        <v>1699</v>
      </c>
      <c r="O689" s="330"/>
      <c r="P689" s="332" t="s">
        <v>773</v>
      </c>
      <c r="Q689" s="337" t="s">
        <v>768</v>
      </c>
      <c r="R689" s="337" t="s">
        <v>772</v>
      </c>
      <c r="S689" s="339" t="s">
        <v>1878</v>
      </c>
      <c r="T689" s="364" t="s">
        <v>2077</v>
      </c>
      <c r="U689" s="328" t="s">
        <v>876</v>
      </c>
    </row>
    <row r="690" spans="1:26">
      <c r="A690" s="328">
        <v>400100</v>
      </c>
      <c r="B690" s="328">
        <v>2310</v>
      </c>
      <c r="C690" s="334">
        <v>350020</v>
      </c>
      <c r="D690" s="328">
        <v>91</v>
      </c>
      <c r="E690" s="335" t="str">
        <f t="shared" si="10"/>
        <v>2310.350020.91</v>
      </c>
      <c r="F690" s="328">
        <v>2310</v>
      </c>
      <c r="H690" s="336" t="s">
        <v>1701</v>
      </c>
      <c r="I690" s="337" t="s">
        <v>767</v>
      </c>
      <c r="J690" s="337" t="s">
        <v>794</v>
      </c>
      <c r="K690" s="338" t="s">
        <v>1698</v>
      </c>
      <c r="L690" s="337" t="s">
        <v>1041</v>
      </c>
      <c r="M690" s="338" t="s">
        <v>1699</v>
      </c>
      <c r="N690" s="337" t="s">
        <v>1699</v>
      </c>
      <c r="O690" s="357">
        <v>50</v>
      </c>
      <c r="P690" s="332" t="s">
        <v>1701</v>
      </c>
      <c r="Q690" s="337" t="s">
        <v>768</v>
      </c>
      <c r="R690" s="337" t="s">
        <v>770</v>
      </c>
      <c r="S690" s="339" t="s">
        <v>1702</v>
      </c>
      <c r="T690" s="340" t="str">
        <f>VLOOKUP(S690,'[2]Sub-County'!E:F,2,FALSE)</f>
        <v>Lexington</v>
      </c>
      <c r="U690" s="328" t="s">
        <v>876</v>
      </c>
      <c r="V690" s="337" t="s">
        <v>772</v>
      </c>
      <c r="W690" s="337" t="s">
        <v>772</v>
      </c>
      <c r="X690" s="337" t="s">
        <v>772</v>
      </c>
      <c r="Y690" s="337" t="s">
        <v>772</v>
      </c>
      <c r="Z690" s="337" t="s">
        <v>772</v>
      </c>
    </row>
    <row r="691" spans="1:26">
      <c r="A691" s="328">
        <v>400101</v>
      </c>
      <c r="B691" s="328">
        <v>2310</v>
      </c>
      <c r="C691" s="334">
        <v>350025</v>
      </c>
      <c r="D691" s="328" t="s">
        <v>855</v>
      </c>
      <c r="E691" s="335" t="str">
        <f t="shared" si="10"/>
        <v>2310.350025.91</v>
      </c>
      <c r="F691" s="328">
        <v>2310</v>
      </c>
      <c r="G691" s="337"/>
      <c r="H691" s="336" t="s">
        <v>1703</v>
      </c>
      <c r="I691" s="337" t="s">
        <v>767</v>
      </c>
      <c r="J691" s="337" t="s">
        <v>794</v>
      </c>
      <c r="K691" s="338" t="s">
        <v>1698</v>
      </c>
      <c r="L691" s="337" t="s">
        <v>1041</v>
      </c>
      <c r="M691" s="338" t="s">
        <v>1699</v>
      </c>
      <c r="N691" s="337" t="s">
        <v>1699</v>
      </c>
      <c r="O691" s="333" t="s">
        <v>772</v>
      </c>
      <c r="P691" s="332" t="s">
        <v>773</v>
      </c>
      <c r="Q691" s="337" t="s">
        <v>768</v>
      </c>
      <c r="R691" s="337" t="s">
        <v>770</v>
      </c>
      <c r="S691" s="339" t="s">
        <v>1702</v>
      </c>
      <c r="T691" s="340" t="str">
        <f>VLOOKUP(S691,'[2]Sub-County'!E:F,2,FALSE)</f>
        <v>Lexington</v>
      </c>
      <c r="U691" s="328" t="s">
        <v>876</v>
      </c>
      <c r="V691" s="337" t="s">
        <v>772</v>
      </c>
      <c r="W691" s="337" t="s">
        <v>772</v>
      </c>
      <c r="X691" s="337" t="s">
        <v>772</v>
      </c>
      <c r="Y691" s="337" t="s">
        <v>772</v>
      </c>
      <c r="Z691" s="337" t="s">
        <v>772</v>
      </c>
    </row>
    <row r="692" spans="1:26">
      <c r="A692" s="328">
        <v>400102</v>
      </c>
      <c r="B692" s="328">
        <v>2310</v>
      </c>
      <c r="C692" s="334">
        <v>350030</v>
      </c>
      <c r="D692" s="328" t="s">
        <v>798</v>
      </c>
      <c r="E692" s="335" t="str">
        <f t="shared" si="10"/>
        <v>2310.350030.10</v>
      </c>
      <c r="F692" s="328">
        <v>2310</v>
      </c>
      <c r="G692" s="337"/>
      <c r="H692" s="336" t="s">
        <v>1704</v>
      </c>
      <c r="I692" s="337" t="s">
        <v>799</v>
      </c>
      <c r="J692" s="337" t="s">
        <v>794</v>
      </c>
      <c r="K692" s="338" t="s">
        <v>1698</v>
      </c>
      <c r="L692" s="337" t="s">
        <v>1041</v>
      </c>
      <c r="M692" s="338" t="s">
        <v>1699</v>
      </c>
      <c r="N692" s="337" t="s">
        <v>1699</v>
      </c>
      <c r="O692" s="357">
        <v>242</v>
      </c>
      <c r="P692" s="332" t="s">
        <v>1704</v>
      </c>
      <c r="Q692" s="337" t="s">
        <v>770</v>
      </c>
      <c r="R692" s="337" t="s">
        <v>770</v>
      </c>
      <c r="S692" s="339" t="s">
        <v>1702</v>
      </c>
      <c r="T692" s="340" t="str">
        <f>VLOOKUP(S692,'[2]Sub-County'!E:F,2,FALSE)</f>
        <v>Lexington</v>
      </c>
      <c r="U692" s="328" t="s">
        <v>876</v>
      </c>
      <c r="V692" s="337" t="s">
        <v>1192</v>
      </c>
      <c r="W692" s="337" t="s">
        <v>1209</v>
      </c>
      <c r="X692" s="337" t="s">
        <v>772</v>
      </c>
      <c r="Y692" s="337" t="s">
        <v>772</v>
      </c>
      <c r="Z692" s="337" t="s">
        <v>1705</v>
      </c>
    </row>
    <row r="693" spans="1:26">
      <c r="A693" s="328">
        <v>400103</v>
      </c>
      <c r="B693" s="328">
        <v>2310</v>
      </c>
      <c r="C693" s="334">
        <v>350035</v>
      </c>
      <c r="D693" s="328" t="s">
        <v>798</v>
      </c>
      <c r="E693" s="335" t="str">
        <f t="shared" si="10"/>
        <v>2310.350035.10</v>
      </c>
      <c r="F693" s="328">
        <v>2310</v>
      </c>
      <c r="G693" s="337"/>
      <c r="H693" s="336" t="s">
        <v>1706</v>
      </c>
      <c r="I693" s="337" t="s">
        <v>799</v>
      </c>
      <c r="J693" s="337" t="s">
        <v>794</v>
      </c>
      <c r="K693" s="338" t="s">
        <v>1698</v>
      </c>
      <c r="L693" s="337" t="s">
        <v>1041</v>
      </c>
      <c r="M693" s="338" t="s">
        <v>1699</v>
      </c>
      <c r="N693" s="337" t="s">
        <v>1699</v>
      </c>
      <c r="O693" s="357">
        <v>116</v>
      </c>
      <c r="P693" s="332" t="s">
        <v>1706</v>
      </c>
      <c r="Q693" s="337" t="s">
        <v>770</v>
      </c>
      <c r="R693" s="337" t="s">
        <v>770</v>
      </c>
      <c r="S693" s="339" t="s">
        <v>1702</v>
      </c>
      <c r="T693" s="340" t="str">
        <f>VLOOKUP(S693,'[2]Sub-County'!E:F,2,FALSE)</f>
        <v>Lexington</v>
      </c>
      <c r="U693" s="328" t="s">
        <v>876</v>
      </c>
      <c r="V693" s="337" t="s">
        <v>1192</v>
      </c>
      <c r="W693" s="337" t="s">
        <v>1209</v>
      </c>
      <c r="X693" s="337" t="s">
        <v>772</v>
      </c>
      <c r="Y693" s="337" t="s">
        <v>772</v>
      </c>
      <c r="Z693" s="337" t="s">
        <v>1705</v>
      </c>
    </row>
    <row r="694" spans="1:26">
      <c r="A694" s="328">
        <v>400104</v>
      </c>
      <c r="B694" s="328">
        <v>2310</v>
      </c>
      <c r="C694" s="334">
        <v>350040</v>
      </c>
      <c r="D694" s="328" t="s">
        <v>798</v>
      </c>
      <c r="E694" s="335" t="str">
        <f t="shared" si="10"/>
        <v>2310.350040.10</v>
      </c>
      <c r="F694" s="328">
        <v>2310</v>
      </c>
      <c r="G694" s="337"/>
      <c r="H694" s="336" t="s">
        <v>1707</v>
      </c>
      <c r="I694" s="337" t="s">
        <v>799</v>
      </c>
      <c r="J694" s="337" t="s">
        <v>794</v>
      </c>
      <c r="K694" s="338" t="s">
        <v>1698</v>
      </c>
      <c r="L694" s="337" t="s">
        <v>1041</v>
      </c>
      <c r="M694" s="338" t="s">
        <v>1699</v>
      </c>
      <c r="N694" s="337" t="s">
        <v>1699</v>
      </c>
      <c r="O694" s="357">
        <v>475</v>
      </c>
      <c r="P694" s="332" t="s">
        <v>1707</v>
      </c>
      <c r="Q694" s="337" t="s">
        <v>770</v>
      </c>
      <c r="R694" s="337" t="s">
        <v>770</v>
      </c>
      <c r="S694" s="339" t="s">
        <v>1702</v>
      </c>
      <c r="T694" s="340" t="str">
        <f>VLOOKUP(S694,'[2]Sub-County'!E:F,2,FALSE)</f>
        <v>Lexington</v>
      </c>
      <c r="U694" s="328" t="s">
        <v>876</v>
      </c>
      <c r="V694" s="337" t="s">
        <v>1192</v>
      </c>
      <c r="W694" s="337" t="s">
        <v>1209</v>
      </c>
      <c r="X694" s="337" t="s">
        <v>772</v>
      </c>
      <c r="Y694" s="337" t="s">
        <v>772</v>
      </c>
      <c r="Z694" s="337" t="s">
        <v>1705</v>
      </c>
    </row>
    <row r="695" spans="1:26">
      <c r="A695" s="328">
        <v>400105</v>
      </c>
      <c r="B695" s="328">
        <v>2310</v>
      </c>
      <c r="C695" s="334">
        <v>350045</v>
      </c>
      <c r="D695" s="328" t="s">
        <v>798</v>
      </c>
      <c r="E695" s="335" t="str">
        <f t="shared" si="10"/>
        <v>2310.350045.10</v>
      </c>
      <c r="F695" s="328">
        <v>2310</v>
      </c>
      <c r="G695" s="337"/>
      <c r="H695" s="336" t="s">
        <v>1708</v>
      </c>
      <c r="I695" s="337" t="s">
        <v>799</v>
      </c>
      <c r="J695" s="337" t="s">
        <v>794</v>
      </c>
      <c r="K695" s="338" t="s">
        <v>1698</v>
      </c>
      <c r="L695" s="337" t="s">
        <v>1041</v>
      </c>
      <c r="M695" s="338" t="s">
        <v>1699</v>
      </c>
      <c r="N695" s="337" t="s">
        <v>1699</v>
      </c>
      <c r="O695" s="357">
        <v>327</v>
      </c>
      <c r="P695" s="332" t="s">
        <v>1709</v>
      </c>
      <c r="Q695" s="337" t="s">
        <v>770</v>
      </c>
      <c r="R695" s="337" t="s">
        <v>770</v>
      </c>
      <c r="S695" s="339" t="s">
        <v>1272</v>
      </c>
      <c r="T695" s="340" t="str">
        <f>VLOOKUP(S695,'[2]Sub-County'!E:F,2,FALSE)</f>
        <v>Sumter</v>
      </c>
      <c r="U695" s="328" t="s">
        <v>876</v>
      </c>
      <c r="V695" s="337" t="s">
        <v>1192</v>
      </c>
      <c r="W695" s="337" t="s">
        <v>1209</v>
      </c>
      <c r="X695" s="337" t="s">
        <v>772</v>
      </c>
      <c r="Y695" s="337" t="s">
        <v>772</v>
      </c>
      <c r="Z695" s="337" t="s">
        <v>1705</v>
      </c>
    </row>
    <row r="696" spans="1:26">
      <c r="A696" s="328">
        <v>400106</v>
      </c>
      <c r="B696" s="328">
        <v>2310</v>
      </c>
      <c r="C696" s="334">
        <v>350050</v>
      </c>
      <c r="D696" s="328" t="s">
        <v>806</v>
      </c>
      <c r="E696" s="335" t="str">
        <f t="shared" si="10"/>
        <v>2310.350050.15</v>
      </c>
      <c r="F696" s="328">
        <v>2310</v>
      </c>
      <c r="G696" s="337"/>
      <c r="H696" s="336" t="s">
        <v>1710</v>
      </c>
      <c r="I696" s="337" t="s">
        <v>808</v>
      </c>
      <c r="J696" s="337" t="s">
        <v>794</v>
      </c>
      <c r="K696" s="338" t="s">
        <v>1698</v>
      </c>
      <c r="L696" s="337" t="s">
        <v>1041</v>
      </c>
      <c r="M696" s="338" t="s">
        <v>1699</v>
      </c>
      <c r="N696" s="337" t="s">
        <v>1699</v>
      </c>
      <c r="O696" s="357">
        <v>327</v>
      </c>
      <c r="P696" s="332" t="s">
        <v>1709</v>
      </c>
      <c r="Q696" s="337" t="s">
        <v>794</v>
      </c>
      <c r="R696" s="337" t="s">
        <v>770</v>
      </c>
      <c r="S696" s="339" t="s">
        <v>1272</v>
      </c>
      <c r="T696" s="340" t="str">
        <f>VLOOKUP(S696,'[2]Sub-County'!E:F,2,FALSE)</f>
        <v>Sumter</v>
      </c>
      <c r="U696" s="328" t="s">
        <v>876</v>
      </c>
      <c r="V696" s="337" t="s">
        <v>1188</v>
      </c>
      <c r="W696" s="337" t="s">
        <v>1209</v>
      </c>
      <c r="X696" s="337" t="s">
        <v>772</v>
      </c>
      <c r="Y696" s="337" t="s">
        <v>772</v>
      </c>
      <c r="Z696" s="337" t="s">
        <v>1711</v>
      </c>
    </row>
    <row r="697" spans="1:26">
      <c r="A697" s="328">
        <v>400107</v>
      </c>
      <c r="B697" s="328">
        <v>2310</v>
      </c>
      <c r="C697" s="334">
        <v>350055</v>
      </c>
      <c r="D697" s="328" t="s">
        <v>811</v>
      </c>
      <c r="E697" s="335" t="str">
        <f t="shared" si="10"/>
        <v>2310.350055.00</v>
      </c>
      <c r="F697" s="328">
        <v>2310</v>
      </c>
      <c r="G697" s="337"/>
      <c r="H697" s="336" t="s">
        <v>1712</v>
      </c>
      <c r="I697" s="337" t="s">
        <v>702</v>
      </c>
      <c r="J697" s="337" t="s">
        <v>794</v>
      </c>
      <c r="K697" s="338" t="s">
        <v>1698</v>
      </c>
      <c r="L697" s="337" t="s">
        <v>1041</v>
      </c>
      <c r="M697" s="338" t="s">
        <v>1699</v>
      </c>
      <c r="N697" s="337" t="s">
        <v>1699</v>
      </c>
      <c r="O697" s="357">
        <v>327</v>
      </c>
      <c r="P697" s="332" t="s">
        <v>1709</v>
      </c>
      <c r="Q697" s="337" t="s">
        <v>804</v>
      </c>
      <c r="R697" s="337" t="s">
        <v>770</v>
      </c>
      <c r="S697" s="339" t="s">
        <v>1272</v>
      </c>
      <c r="T697" s="340" t="str">
        <f>VLOOKUP(S697,'[2]Sub-County'!E:F,2,FALSE)</f>
        <v>Sumter</v>
      </c>
      <c r="U697" s="328" t="s">
        <v>876</v>
      </c>
      <c r="V697" s="337" t="s">
        <v>772</v>
      </c>
      <c r="W697" s="337" t="s">
        <v>772</v>
      </c>
      <c r="X697" s="337" t="s">
        <v>772</v>
      </c>
      <c r="Y697" s="337" t="s">
        <v>772</v>
      </c>
      <c r="Z697" s="337" t="s">
        <v>772</v>
      </c>
    </row>
    <row r="698" spans="1:26">
      <c r="A698" s="328">
        <v>400108</v>
      </c>
      <c r="B698" s="328">
        <v>2310</v>
      </c>
      <c r="C698" s="334">
        <v>350060</v>
      </c>
      <c r="D698" s="328" t="s">
        <v>798</v>
      </c>
      <c r="E698" s="335" t="str">
        <f t="shared" si="10"/>
        <v>2310.350060.10</v>
      </c>
      <c r="F698" s="328">
        <v>2310</v>
      </c>
      <c r="G698" s="337"/>
      <c r="H698" s="336" t="s">
        <v>1713</v>
      </c>
      <c r="I698" s="337" t="s">
        <v>799</v>
      </c>
      <c r="J698" s="337" t="s">
        <v>794</v>
      </c>
      <c r="K698" s="338" t="s">
        <v>1698</v>
      </c>
      <c r="L698" s="337" t="s">
        <v>1041</v>
      </c>
      <c r="M698" s="338" t="s">
        <v>1699</v>
      </c>
      <c r="N698" s="337" t="s">
        <v>1699</v>
      </c>
      <c r="O698" s="357">
        <v>357</v>
      </c>
      <c r="P698" s="332" t="s">
        <v>1713</v>
      </c>
      <c r="Q698" s="337" t="s">
        <v>770</v>
      </c>
      <c r="R698" s="337" t="s">
        <v>770</v>
      </c>
      <c r="S698" s="339" t="s">
        <v>1714</v>
      </c>
      <c r="T698" s="340" t="str">
        <f>VLOOKUP(S698,'[2]Sub-County'!E:F,2,FALSE)</f>
        <v>Williamsburg</v>
      </c>
      <c r="U698" s="328" t="s">
        <v>876</v>
      </c>
      <c r="V698" s="337" t="s">
        <v>1192</v>
      </c>
      <c r="W698" s="337" t="s">
        <v>1209</v>
      </c>
      <c r="X698" s="337" t="s">
        <v>772</v>
      </c>
      <c r="Y698" s="337" t="s">
        <v>772</v>
      </c>
      <c r="Z698" s="337" t="s">
        <v>1705</v>
      </c>
    </row>
    <row r="699" spans="1:26">
      <c r="A699" s="328">
        <v>400109</v>
      </c>
      <c r="B699" s="328">
        <v>2310</v>
      </c>
      <c r="C699" s="334">
        <v>350065</v>
      </c>
      <c r="D699" s="328" t="s">
        <v>806</v>
      </c>
      <c r="E699" s="335" t="str">
        <f t="shared" si="10"/>
        <v>2310.350065.15</v>
      </c>
      <c r="F699" s="328">
        <v>2310</v>
      </c>
      <c r="G699" s="337"/>
      <c r="H699" s="336" t="s">
        <v>1715</v>
      </c>
      <c r="I699" s="337" t="s">
        <v>808</v>
      </c>
      <c r="J699" s="337" t="s">
        <v>794</v>
      </c>
      <c r="K699" s="338" t="s">
        <v>1698</v>
      </c>
      <c r="L699" s="337" t="s">
        <v>1041</v>
      </c>
      <c r="M699" s="338" t="s">
        <v>1699</v>
      </c>
      <c r="N699" s="337" t="s">
        <v>1699</v>
      </c>
      <c r="O699" s="357">
        <v>294</v>
      </c>
      <c r="P699" s="332" t="s">
        <v>1715</v>
      </c>
      <c r="Q699" s="337" t="s">
        <v>794</v>
      </c>
      <c r="R699" s="337" t="s">
        <v>770</v>
      </c>
      <c r="S699" s="339" t="s">
        <v>1272</v>
      </c>
      <c r="T699" s="340" t="str">
        <f>VLOOKUP(S699,'[2]Sub-County'!E:F,2,FALSE)</f>
        <v>Sumter</v>
      </c>
      <c r="U699" s="328" t="s">
        <v>876</v>
      </c>
      <c r="V699" s="337" t="s">
        <v>1188</v>
      </c>
      <c r="W699" s="337" t="s">
        <v>1209</v>
      </c>
      <c r="X699" s="337" t="s">
        <v>772</v>
      </c>
      <c r="Y699" s="337" t="s">
        <v>772</v>
      </c>
      <c r="Z699" s="337" t="s">
        <v>1711</v>
      </c>
    </row>
    <row r="700" spans="1:26">
      <c r="A700" s="328">
        <v>400110</v>
      </c>
      <c r="B700" s="328">
        <v>2310</v>
      </c>
      <c r="C700" s="334">
        <v>350070</v>
      </c>
      <c r="D700" s="328" t="s">
        <v>798</v>
      </c>
      <c r="E700" s="335" t="str">
        <f t="shared" si="10"/>
        <v>2310.350070.10</v>
      </c>
      <c r="F700" s="328">
        <v>2310</v>
      </c>
      <c r="G700" s="337"/>
      <c r="H700" s="336" t="s">
        <v>1716</v>
      </c>
      <c r="I700" s="337" t="s">
        <v>799</v>
      </c>
      <c r="J700" s="337" t="s">
        <v>794</v>
      </c>
      <c r="K700" s="338" t="s">
        <v>1698</v>
      </c>
      <c r="L700" s="337" t="s">
        <v>1041</v>
      </c>
      <c r="M700" s="338" t="s">
        <v>1699</v>
      </c>
      <c r="N700" s="337" t="s">
        <v>1699</v>
      </c>
      <c r="O700" s="357">
        <v>199</v>
      </c>
      <c r="P700" s="332" t="s">
        <v>1717</v>
      </c>
      <c r="Q700" s="337" t="s">
        <v>770</v>
      </c>
      <c r="R700" s="337" t="s">
        <v>770</v>
      </c>
      <c r="S700" s="339" t="s">
        <v>1702</v>
      </c>
      <c r="T700" s="340" t="str">
        <f>VLOOKUP(S700,'[2]Sub-County'!E:F,2,FALSE)</f>
        <v>Lexington</v>
      </c>
      <c r="U700" s="328" t="s">
        <v>876</v>
      </c>
      <c r="V700" s="337" t="s">
        <v>1192</v>
      </c>
      <c r="W700" s="337" t="s">
        <v>1209</v>
      </c>
      <c r="X700" s="337" t="s">
        <v>772</v>
      </c>
      <c r="Y700" s="337" t="s">
        <v>772</v>
      </c>
      <c r="Z700" s="337" t="s">
        <v>1705</v>
      </c>
    </row>
    <row r="701" spans="1:26">
      <c r="A701" s="328">
        <v>400111</v>
      </c>
      <c r="B701" s="328">
        <v>2310</v>
      </c>
      <c r="C701" s="334">
        <v>350075</v>
      </c>
      <c r="D701" s="328" t="s">
        <v>806</v>
      </c>
      <c r="E701" s="335" t="str">
        <f t="shared" si="10"/>
        <v>2310.350075.15</v>
      </c>
      <c r="F701" s="328">
        <v>2310</v>
      </c>
      <c r="G701" s="337"/>
      <c r="H701" s="336" t="s">
        <v>1718</v>
      </c>
      <c r="I701" s="337" t="s">
        <v>808</v>
      </c>
      <c r="J701" s="337" t="s">
        <v>794</v>
      </c>
      <c r="K701" s="338" t="s">
        <v>1698</v>
      </c>
      <c r="L701" s="337" t="s">
        <v>1041</v>
      </c>
      <c r="M701" s="338" t="s">
        <v>1699</v>
      </c>
      <c r="N701" s="337" t="s">
        <v>1699</v>
      </c>
      <c r="O701" s="357">
        <v>199</v>
      </c>
      <c r="P701" s="332" t="s">
        <v>1717</v>
      </c>
      <c r="Q701" s="337" t="s">
        <v>794</v>
      </c>
      <c r="R701" s="337" t="s">
        <v>770</v>
      </c>
      <c r="S701" s="339" t="s">
        <v>1702</v>
      </c>
      <c r="T701" s="340" t="str">
        <f>VLOOKUP(S701,'[2]Sub-County'!E:F,2,FALSE)</f>
        <v>Lexington</v>
      </c>
      <c r="U701" s="328" t="s">
        <v>876</v>
      </c>
      <c r="V701" s="337" t="s">
        <v>1188</v>
      </c>
      <c r="W701" s="337" t="s">
        <v>1209</v>
      </c>
      <c r="X701" s="337" t="s">
        <v>772</v>
      </c>
      <c r="Y701" s="337" t="s">
        <v>772</v>
      </c>
      <c r="Z701" s="337" t="s">
        <v>1711</v>
      </c>
    </row>
    <row r="702" spans="1:26">
      <c r="A702" s="328">
        <v>400112</v>
      </c>
      <c r="B702" s="328">
        <v>2310</v>
      </c>
      <c r="C702" s="334">
        <v>350080</v>
      </c>
      <c r="D702" s="328" t="s">
        <v>811</v>
      </c>
      <c r="E702" s="335" t="str">
        <f t="shared" si="10"/>
        <v>2310.350080.00</v>
      </c>
      <c r="F702" s="328">
        <v>2310</v>
      </c>
      <c r="G702" s="337"/>
      <c r="H702" s="336" t="s">
        <v>1719</v>
      </c>
      <c r="I702" s="337" t="s">
        <v>702</v>
      </c>
      <c r="J702" s="337" t="s">
        <v>794</v>
      </c>
      <c r="K702" s="338" t="s">
        <v>1698</v>
      </c>
      <c r="L702" s="337" t="s">
        <v>1041</v>
      </c>
      <c r="M702" s="338" t="s">
        <v>1699</v>
      </c>
      <c r="N702" s="337" t="s">
        <v>1699</v>
      </c>
      <c r="O702" s="357">
        <v>199</v>
      </c>
      <c r="P702" s="332" t="s">
        <v>1717</v>
      </c>
      <c r="Q702" s="337" t="s">
        <v>804</v>
      </c>
      <c r="R702" s="337" t="s">
        <v>770</v>
      </c>
      <c r="S702" s="339" t="s">
        <v>1702</v>
      </c>
      <c r="T702" s="340" t="str">
        <f>VLOOKUP(S702,'[2]Sub-County'!E:F,2,FALSE)</f>
        <v>Lexington</v>
      </c>
      <c r="U702" s="328" t="s">
        <v>876</v>
      </c>
      <c r="V702" s="337" t="s">
        <v>772</v>
      </c>
      <c r="W702" s="337" t="s">
        <v>772</v>
      </c>
      <c r="X702" s="337" t="s">
        <v>772</v>
      </c>
      <c r="Y702" s="337" t="s">
        <v>772</v>
      </c>
      <c r="Z702" s="337" t="s">
        <v>772</v>
      </c>
    </row>
    <row r="703" spans="1:26">
      <c r="A703" s="328">
        <v>400113</v>
      </c>
      <c r="B703" s="328">
        <v>2310</v>
      </c>
      <c r="C703" s="334">
        <v>350085</v>
      </c>
      <c r="D703" s="328" t="s">
        <v>806</v>
      </c>
      <c r="E703" s="335" t="str">
        <f t="shared" si="10"/>
        <v>2310.350085.15</v>
      </c>
      <c r="F703" s="328">
        <v>2310</v>
      </c>
      <c r="G703" s="337"/>
      <c r="H703" s="336" t="s">
        <v>1720</v>
      </c>
      <c r="I703" s="337" t="s">
        <v>808</v>
      </c>
      <c r="J703" s="337" t="s">
        <v>794</v>
      </c>
      <c r="K703" s="338" t="s">
        <v>1698</v>
      </c>
      <c r="L703" s="337" t="s">
        <v>1041</v>
      </c>
      <c r="M703" s="338" t="s">
        <v>1699</v>
      </c>
      <c r="N703" s="337" t="s">
        <v>1699</v>
      </c>
      <c r="O703" s="357">
        <v>1</v>
      </c>
      <c r="P703" s="332" t="s">
        <v>1173</v>
      </c>
      <c r="Q703" s="337" t="s">
        <v>794</v>
      </c>
      <c r="R703" s="337" t="s">
        <v>770</v>
      </c>
      <c r="S703" s="339" t="s">
        <v>1721</v>
      </c>
      <c r="T703" s="340" t="str">
        <f>VLOOKUP(S703,'[2]Sub-County'!E:F,2,FALSE)</f>
        <v>Richland</v>
      </c>
      <c r="U703" s="328" t="s">
        <v>876</v>
      </c>
      <c r="V703" s="337" t="s">
        <v>1188</v>
      </c>
      <c r="W703" s="337" t="s">
        <v>1209</v>
      </c>
      <c r="X703" s="337" t="s">
        <v>772</v>
      </c>
      <c r="Y703" s="337" t="s">
        <v>772</v>
      </c>
      <c r="Z703" s="337" t="s">
        <v>1711</v>
      </c>
    </row>
    <row r="704" spans="1:26">
      <c r="A704" s="328">
        <v>400114</v>
      </c>
      <c r="B704" s="328">
        <v>2310</v>
      </c>
      <c r="C704" s="334">
        <v>350090</v>
      </c>
      <c r="D704" s="328" t="s">
        <v>798</v>
      </c>
      <c r="E704" s="335" t="str">
        <f t="shared" si="10"/>
        <v>2310.350090.10</v>
      </c>
      <c r="F704" s="328">
        <v>2310</v>
      </c>
      <c r="G704" s="337"/>
      <c r="H704" s="336" t="s">
        <v>1722</v>
      </c>
      <c r="I704" s="337" t="s">
        <v>799</v>
      </c>
      <c r="J704" s="337" t="s">
        <v>794</v>
      </c>
      <c r="K704" s="338" t="s">
        <v>1698</v>
      </c>
      <c r="L704" s="337" t="s">
        <v>1041</v>
      </c>
      <c r="M704" s="338" t="s">
        <v>1699</v>
      </c>
      <c r="N704" s="337" t="s">
        <v>1699</v>
      </c>
      <c r="O704" s="357">
        <v>200</v>
      </c>
      <c r="P704" s="332" t="s">
        <v>1722</v>
      </c>
      <c r="Q704" s="337" t="s">
        <v>770</v>
      </c>
      <c r="R704" s="337" t="s">
        <v>770</v>
      </c>
      <c r="S704" s="339" t="s">
        <v>1702</v>
      </c>
      <c r="T704" s="340" t="str">
        <f>VLOOKUP(S704,'[2]Sub-County'!E:F,2,FALSE)</f>
        <v>Lexington</v>
      </c>
      <c r="U704" s="328" t="s">
        <v>876</v>
      </c>
      <c r="V704" s="337" t="s">
        <v>1192</v>
      </c>
      <c r="W704" s="337" t="s">
        <v>1209</v>
      </c>
      <c r="X704" s="337" t="s">
        <v>772</v>
      </c>
      <c r="Y704" s="337" t="s">
        <v>772</v>
      </c>
      <c r="Z704" s="337" t="s">
        <v>1705</v>
      </c>
    </row>
    <row r="705" spans="1:26">
      <c r="A705" s="328">
        <v>400115</v>
      </c>
      <c r="B705" s="328">
        <v>2310</v>
      </c>
      <c r="C705" s="334">
        <v>350095</v>
      </c>
      <c r="D705" s="328" t="s">
        <v>798</v>
      </c>
      <c r="E705" s="335" t="str">
        <f t="shared" si="10"/>
        <v>2310.350095.10</v>
      </c>
      <c r="F705" s="328">
        <v>2310</v>
      </c>
      <c r="G705" s="337"/>
      <c r="H705" s="336" t="s">
        <v>1723</v>
      </c>
      <c r="I705" s="337" t="s">
        <v>799</v>
      </c>
      <c r="J705" s="337" t="s">
        <v>794</v>
      </c>
      <c r="K705" s="338" t="s">
        <v>1698</v>
      </c>
      <c r="L705" s="337" t="s">
        <v>1041</v>
      </c>
      <c r="M705" s="338" t="s">
        <v>1699</v>
      </c>
      <c r="N705" s="337" t="s">
        <v>1699</v>
      </c>
      <c r="O705" s="357">
        <v>389</v>
      </c>
      <c r="P705" s="332" t="s">
        <v>1724</v>
      </c>
      <c r="Q705" s="337" t="s">
        <v>770</v>
      </c>
      <c r="R705" s="337" t="s">
        <v>770</v>
      </c>
      <c r="S705" s="339" t="s">
        <v>1702</v>
      </c>
      <c r="T705" s="340" t="str">
        <f>VLOOKUP(S705,'[2]Sub-County'!E:F,2,FALSE)</f>
        <v>Lexington</v>
      </c>
      <c r="U705" s="328" t="s">
        <v>876</v>
      </c>
      <c r="V705" s="337" t="s">
        <v>1192</v>
      </c>
      <c r="W705" s="337" t="s">
        <v>1209</v>
      </c>
      <c r="X705" s="337" t="s">
        <v>772</v>
      </c>
      <c r="Y705" s="337" t="s">
        <v>772</v>
      </c>
      <c r="Z705" s="337" t="s">
        <v>1705</v>
      </c>
    </row>
    <row r="706" spans="1:26">
      <c r="A706" s="328">
        <v>400116</v>
      </c>
      <c r="B706" s="328">
        <v>2310</v>
      </c>
      <c r="C706" s="334">
        <v>350100</v>
      </c>
      <c r="D706" s="328" t="s">
        <v>806</v>
      </c>
      <c r="E706" s="335" t="str">
        <f t="shared" si="10"/>
        <v>2310.350100.15</v>
      </c>
      <c r="F706" s="328">
        <v>2310</v>
      </c>
      <c r="G706" s="337"/>
      <c r="H706" s="336" t="s">
        <v>1725</v>
      </c>
      <c r="I706" s="337" t="s">
        <v>808</v>
      </c>
      <c r="J706" s="337" t="s">
        <v>794</v>
      </c>
      <c r="K706" s="338" t="s">
        <v>1698</v>
      </c>
      <c r="L706" s="337" t="s">
        <v>1041</v>
      </c>
      <c r="M706" s="338" t="s">
        <v>1699</v>
      </c>
      <c r="N706" s="337" t="s">
        <v>1699</v>
      </c>
      <c r="O706" s="357">
        <v>389</v>
      </c>
      <c r="P706" s="332" t="s">
        <v>1724</v>
      </c>
      <c r="Q706" s="337" t="s">
        <v>794</v>
      </c>
      <c r="R706" s="337" t="s">
        <v>770</v>
      </c>
      <c r="S706" s="339" t="s">
        <v>1702</v>
      </c>
      <c r="T706" s="340" t="str">
        <f>VLOOKUP(S706,'[2]Sub-County'!E:F,2,FALSE)</f>
        <v>Lexington</v>
      </c>
      <c r="U706" s="328" t="s">
        <v>876</v>
      </c>
      <c r="V706" s="337" t="s">
        <v>1188</v>
      </c>
      <c r="W706" s="337" t="s">
        <v>1209</v>
      </c>
      <c r="X706" s="337" t="s">
        <v>772</v>
      </c>
      <c r="Y706" s="337" t="s">
        <v>772</v>
      </c>
      <c r="Z706" s="337" t="s">
        <v>1711</v>
      </c>
    </row>
    <row r="707" spans="1:26">
      <c r="A707" s="328">
        <v>400117</v>
      </c>
      <c r="B707" s="328">
        <v>2310</v>
      </c>
      <c r="C707" s="334">
        <v>350105</v>
      </c>
      <c r="D707" s="328" t="s">
        <v>811</v>
      </c>
      <c r="E707" s="335" t="str">
        <f t="shared" si="10"/>
        <v>2310.350105.00</v>
      </c>
      <c r="F707" s="328">
        <v>2310</v>
      </c>
      <c r="G707" s="337"/>
      <c r="H707" s="336" t="s">
        <v>1726</v>
      </c>
      <c r="I707" s="337" t="s">
        <v>702</v>
      </c>
      <c r="J707" s="337" t="s">
        <v>794</v>
      </c>
      <c r="K707" s="338" t="s">
        <v>1698</v>
      </c>
      <c r="L707" s="337" t="s">
        <v>1041</v>
      </c>
      <c r="M707" s="338" t="s">
        <v>1699</v>
      </c>
      <c r="N707" s="337" t="s">
        <v>1699</v>
      </c>
      <c r="O707" s="357">
        <v>389</v>
      </c>
      <c r="P707" s="332" t="s">
        <v>1724</v>
      </c>
      <c r="Q707" s="337" t="s">
        <v>804</v>
      </c>
      <c r="R707" s="337" t="s">
        <v>770</v>
      </c>
      <c r="S707" s="339" t="s">
        <v>1702</v>
      </c>
      <c r="T707" s="340" t="str">
        <f>VLOOKUP(S707,'[2]Sub-County'!E:F,2,FALSE)</f>
        <v>Lexington</v>
      </c>
      <c r="U707" s="328" t="s">
        <v>876</v>
      </c>
      <c r="V707" s="337" t="s">
        <v>772</v>
      </c>
      <c r="W707" s="337" t="s">
        <v>772</v>
      </c>
      <c r="X707" s="337" t="s">
        <v>772</v>
      </c>
      <c r="Y707" s="337" t="s">
        <v>772</v>
      </c>
      <c r="Z707" s="337" t="s">
        <v>772</v>
      </c>
    </row>
    <row r="708" spans="1:26">
      <c r="A708" s="328">
        <v>400118</v>
      </c>
      <c r="B708" s="328">
        <v>2310</v>
      </c>
      <c r="C708" s="334">
        <v>350110</v>
      </c>
      <c r="D708" s="328" t="s">
        <v>806</v>
      </c>
      <c r="E708" s="335" t="str">
        <f t="shared" si="10"/>
        <v>2310.350110.15</v>
      </c>
      <c r="F708" s="328">
        <v>2310</v>
      </c>
      <c r="G708" s="337"/>
      <c r="H708" s="336" t="s">
        <v>1727</v>
      </c>
      <c r="I708" s="337" t="s">
        <v>808</v>
      </c>
      <c r="J708" s="337" t="s">
        <v>794</v>
      </c>
      <c r="K708" s="338" t="s">
        <v>1698</v>
      </c>
      <c r="L708" s="337" t="s">
        <v>1041</v>
      </c>
      <c r="M708" s="338" t="s">
        <v>1699</v>
      </c>
      <c r="N708" s="337" t="s">
        <v>1699</v>
      </c>
      <c r="O708" s="357">
        <v>310</v>
      </c>
      <c r="P708" s="332" t="s">
        <v>1727</v>
      </c>
      <c r="Q708" s="337" t="s">
        <v>794</v>
      </c>
      <c r="R708" s="337" t="s">
        <v>770</v>
      </c>
      <c r="S708" s="339" t="s">
        <v>1728</v>
      </c>
      <c r="T708" s="340" t="str">
        <f>VLOOKUP(S708,'[2]Sub-County'!E:F,2,FALSE)</f>
        <v>Beaufort</v>
      </c>
      <c r="U708" s="328" t="s">
        <v>876</v>
      </c>
      <c r="V708" s="337" t="s">
        <v>1188</v>
      </c>
      <c r="W708" s="337" t="s">
        <v>1209</v>
      </c>
      <c r="X708" s="337" t="s">
        <v>772</v>
      </c>
      <c r="Y708" s="337" t="s">
        <v>772</v>
      </c>
      <c r="Z708" s="337" t="s">
        <v>1711</v>
      </c>
    </row>
    <row r="709" spans="1:26">
      <c r="A709" s="328">
        <v>400119</v>
      </c>
      <c r="B709" s="328">
        <v>2310</v>
      </c>
      <c r="C709" s="334">
        <v>350115</v>
      </c>
      <c r="D709" s="328" t="s">
        <v>806</v>
      </c>
      <c r="E709" s="335" t="str">
        <f t="shared" si="10"/>
        <v>2310.350115.15</v>
      </c>
      <c r="F709" s="328">
        <v>2310</v>
      </c>
      <c r="G709" s="337"/>
      <c r="H709" s="336" t="s">
        <v>1729</v>
      </c>
      <c r="I709" s="337" t="s">
        <v>808</v>
      </c>
      <c r="J709" s="337" t="s">
        <v>794</v>
      </c>
      <c r="K709" s="338" t="s">
        <v>1698</v>
      </c>
      <c r="L709" s="337" t="s">
        <v>1041</v>
      </c>
      <c r="M709" s="338" t="s">
        <v>1699</v>
      </c>
      <c r="N709" s="337" t="s">
        <v>1699</v>
      </c>
      <c r="O709" s="357">
        <v>360</v>
      </c>
      <c r="P709" s="332" t="s">
        <v>1729</v>
      </c>
      <c r="Q709" s="337" t="s">
        <v>794</v>
      </c>
      <c r="R709" s="337" t="s">
        <v>770</v>
      </c>
      <c r="S709" s="339" t="s">
        <v>1730</v>
      </c>
      <c r="T709" s="340" t="str">
        <f>VLOOKUP(S709,'[2]Sub-County'!E:F,2,FALSE)</f>
        <v>Orangeburg</v>
      </c>
      <c r="U709" s="328" t="s">
        <v>876</v>
      </c>
      <c r="V709" s="337" t="s">
        <v>1188</v>
      </c>
      <c r="W709" s="337" t="s">
        <v>1209</v>
      </c>
      <c r="X709" s="337" t="s">
        <v>772</v>
      </c>
      <c r="Y709" s="337" t="s">
        <v>772</v>
      </c>
      <c r="Z709" s="337" t="s">
        <v>1711</v>
      </c>
    </row>
    <row r="710" spans="1:26">
      <c r="A710" s="328">
        <v>400120</v>
      </c>
      <c r="B710" s="328">
        <v>2310</v>
      </c>
      <c r="C710" s="334">
        <v>350120</v>
      </c>
      <c r="D710" s="328" t="s">
        <v>798</v>
      </c>
      <c r="E710" s="335" t="str">
        <f t="shared" ref="E710:E773" si="11">B710&amp;"."&amp;C710&amp;"."&amp;D710</f>
        <v>2310.350120.10</v>
      </c>
      <c r="F710" s="328">
        <v>2310</v>
      </c>
      <c r="G710" s="337"/>
      <c r="H710" s="336" t="s">
        <v>1731</v>
      </c>
      <c r="I710" s="337" t="s">
        <v>799</v>
      </c>
      <c r="J710" s="337" t="s">
        <v>794</v>
      </c>
      <c r="K710" s="338" t="s">
        <v>1698</v>
      </c>
      <c r="L710" s="337" t="s">
        <v>1041</v>
      </c>
      <c r="M710" s="338" t="s">
        <v>1699</v>
      </c>
      <c r="N710" s="337" t="s">
        <v>1699</v>
      </c>
      <c r="O710" s="357">
        <v>169</v>
      </c>
      <c r="P710" s="332" t="s">
        <v>1731</v>
      </c>
      <c r="Q710" s="337" t="s">
        <v>770</v>
      </c>
      <c r="R710" s="337" t="s">
        <v>770</v>
      </c>
      <c r="S710" s="339" t="s">
        <v>1702</v>
      </c>
      <c r="T710" s="340" t="str">
        <f>VLOOKUP(S710,'[2]Sub-County'!E:F,2,FALSE)</f>
        <v>Lexington</v>
      </c>
      <c r="U710" s="328" t="s">
        <v>876</v>
      </c>
      <c r="V710" s="337" t="s">
        <v>1192</v>
      </c>
      <c r="W710" s="337" t="s">
        <v>1209</v>
      </c>
      <c r="X710" s="337" t="s">
        <v>772</v>
      </c>
      <c r="Y710" s="337" t="s">
        <v>772</v>
      </c>
      <c r="Z710" s="337" t="s">
        <v>1705</v>
      </c>
    </row>
    <row r="711" spans="1:26">
      <c r="A711" s="328">
        <v>400121</v>
      </c>
      <c r="B711" s="328">
        <v>2310</v>
      </c>
      <c r="C711" s="334">
        <v>350125</v>
      </c>
      <c r="D711" s="328" t="s">
        <v>798</v>
      </c>
      <c r="E711" s="335" t="str">
        <f t="shared" si="11"/>
        <v>2310.350125.10</v>
      </c>
      <c r="F711" s="328">
        <v>2310</v>
      </c>
      <c r="G711" s="337"/>
      <c r="H711" s="336" t="s">
        <v>1732</v>
      </c>
      <c r="I711" s="337" t="s">
        <v>799</v>
      </c>
      <c r="J711" s="337" t="s">
        <v>794</v>
      </c>
      <c r="K711" s="338" t="s">
        <v>1698</v>
      </c>
      <c r="L711" s="337" t="s">
        <v>1041</v>
      </c>
      <c r="M711" s="338" t="s">
        <v>1699</v>
      </c>
      <c r="N711" s="337" t="s">
        <v>1699</v>
      </c>
      <c r="O711" s="357">
        <v>315</v>
      </c>
      <c r="P711" s="332" t="s">
        <v>1618</v>
      </c>
      <c r="Q711" s="337" t="s">
        <v>770</v>
      </c>
      <c r="R711" s="337" t="s">
        <v>770</v>
      </c>
      <c r="S711" s="339" t="s">
        <v>1702</v>
      </c>
      <c r="T711" s="340" t="str">
        <f>VLOOKUP(S711,'[2]Sub-County'!E:F,2,FALSE)</f>
        <v>Lexington</v>
      </c>
      <c r="U711" s="328" t="s">
        <v>876</v>
      </c>
      <c r="V711" s="337" t="s">
        <v>1192</v>
      </c>
      <c r="W711" s="337" t="s">
        <v>1209</v>
      </c>
      <c r="X711" s="337" t="s">
        <v>772</v>
      </c>
      <c r="Y711" s="337" t="s">
        <v>772</v>
      </c>
      <c r="Z711" s="337" t="s">
        <v>1705</v>
      </c>
    </row>
    <row r="712" spans="1:26">
      <c r="A712" s="328">
        <v>400122</v>
      </c>
      <c r="B712" s="328">
        <v>2310</v>
      </c>
      <c r="C712" s="334">
        <v>350130</v>
      </c>
      <c r="D712" s="328" t="s">
        <v>798</v>
      </c>
      <c r="E712" s="335" t="str">
        <f t="shared" si="11"/>
        <v>2310.350130.10</v>
      </c>
      <c r="F712" s="328">
        <v>2310</v>
      </c>
      <c r="G712" s="337"/>
      <c r="H712" s="336" t="s">
        <v>1733</v>
      </c>
      <c r="I712" s="337" t="s">
        <v>799</v>
      </c>
      <c r="J712" s="337" t="s">
        <v>794</v>
      </c>
      <c r="K712" s="338" t="s">
        <v>1698</v>
      </c>
      <c r="L712" s="337" t="s">
        <v>1041</v>
      </c>
      <c r="M712" s="338" t="s">
        <v>1699</v>
      </c>
      <c r="N712" s="337" t="s">
        <v>1699</v>
      </c>
      <c r="O712" s="357">
        <v>188</v>
      </c>
      <c r="P712" s="332" t="s">
        <v>1733</v>
      </c>
      <c r="Q712" s="337" t="s">
        <v>770</v>
      </c>
      <c r="R712" s="337" t="s">
        <v>770</v>
      </c>
      <c r="S712" s="339" t="s">
        <v>1734</v>
      </c>
      <c r="T712" s="340" t="str">
        <f>VLOOKUP(S712,'[2]Sub-County'!E:F,2,FALSE)</f>
        <v>Aiken</v>
      </c>
      <c r="U712" s="328" t="s">
        <v>876</v>
      </c>
      <c r="V712" s="337" t="s">
        <v>1192</v>
      </c>
      <c r="W712" s="337" t="s">
        <v>1209</v>
      </c>
      <c r="X712" s="337" t="s">
        <v>772</v>
      </c>
      <c r="Y712" s="337" t="s">
        <v>772</v>
      </c>
      <c r="Z712" s="337" t="s">
        <v>1705</v>
      </c>
    </row>
    <row r="713" spans="1:26">
      <c r="A713" s="328">
        <v>400123</v>
      </c>
      <c r="B713" s="328">
        <v>2310</v>
      </c>
      <c r="C713" s="334">
        <v>350135</v>
      </c>
      <c r="D713" s="328" t="s">
        <v>806</v>
      </c>
      <c r="E713" s="335" t="str">
        <f t="shared" si="11"/>
        <v>2310.350135.15</v>
      </c>
      <c r="F713" s="328">
        <v>2310</v>
      </c>
      <c r="G713" s="337"/>
      <c r="H713" s="336" t="s">
        <v>1735</v>
      </c>
      <c r="I713" s="337" t="s">
        <v>808</v>
      </c>
      <c r="J713" s="337" t="s">
        <v>794</v>
      </c>
      <c r="K713" s="338" t="s">
        <v>1698</v>
      </c>
      <c r="L713" s="337" t="s">
        <v>1041</v>
      </c>
      <c r="M713" s="338" t="s">
        <v>1699</v>
      </c>
      <c r="N713" s="337" t="s">
        <v>1699</v>
      </c>
      <c r="O713" s="357">
        <v>245</v>
      </c>
      <c r="P713" s="332" t="s">
        <v>1735</v>
      </c>
      <c r="Q713" s="337" t="s">
        <v>794</v>
      </c>
      <c r="R713" s="337" t="s">
        <v>770</v>
      </c>
      <c r="S713" s="339" t="s">
        <v>1736</v>
      </c>
      <c r="T713" s="340" t="str">
        <f>VLOOKUP(S713,'[2]Sub-County'!E:F,2,FALSE)</f>
        <v>Georgetown</v>
      </c>
      <c r="U713" s="328" t="s">
        <v>876</v>
      </c>
      <c r="V713" s="337" t="s">
        <v>1188</v>
      </c>
      <c r="W713" s="337" t="s">
        <v>1209</v>
      </c>
      <c r="X713" s="337" t="s">
        <v>772</v>
      </c>
      <c r="Y713" s="337" t="s">
        <v>772</v>
      </c>
      <c r="Z713" s="337" t="s">
        <v>1711</v>
      </c>
    </row>
    <row r="714" spans="1:26">
      <c r="A714" s="328">
        <v>400124</v>
      </c>
      <c r="B714" s="328">
        <v>2310</v>
      </c>
      <c r="C714" s="334">
        <v>350140</v>
      </c>
      <c r="D714" s="328" t="s">
        <v>798</v>
      </c>
      <c r="E714" s="335" t="str">
        <f t="shared" si="11"/>
        <v>2310.350140.10</v>
      </c>
      <c r="F714" s="328">
        <v>2310</v>
      </c>
      <c r="G714" s="337"/>
      <c r="H714" s="336" t="s">
        <v>1737</v>
      </c>
      <c r="I714" s="337" t="s">
        <v>799</v>
      </c>
      <c r="J714" s="337" t="s">
        <v>794</v>
      </c>
      <c r="K714" s="338" t="s">
        <v>1698</v>
      </c>
      <c r="L714" s="337" t="s">
        <v>1041</v>
      </c>
      <c r="M714" s="338" t="s">
        <v>1699</v>
      </c>
      <c r="N714" s="337" t="s">
        <v>1699</v>
      </c>
      <c r="O714" s="357">
        <v>194</v>
      </c>
      <c r="P714" s="332" t="s">
        <v>1737</v>
      </c>
      <c r="Q714" s="337" t="s">
        <v>770</v>
      </c>
      <c r="R714" s="337" t="s">
        <v>770</v>
      </c>
      <c r="S714" s="339" t="s">
        <v>1702</v>
      </c>
      <c r="T714" s="340" t="str">
        <f>VLOOKUP(S714,'[2]Sub-County'!E:F,2,FALSE)</f>
        <v>Lexington</v>
      </c>
      <c r="U714" s="328" t="s">
        <v>876</v>
      </c>
      <c r="V714" s="337" t="s">
        <v>1192</v>
      </c>
      <c r="W714" s="337" t="s">
        <v>1209</v>
      </c>
      <c r="X714" s="337" t="s">
        <v>772</v>
      </c>
      <c r="Y714" s="337" t="s">
        <v>772</v>
      </c>
      <c r="Z714" s="337" t="s">
        <v>1705</v>
      </c>
    </row>
    <row r="715" spans="1:26">
      <c r="A715" s="328">
        <v>400125</v>
      </c>
      <c r="B715" s="328">
        <v>2310</v>
      </c>
      <c r="C715" s="334">
        <v>350145</v>
      </c>
      <c r="D715" s="328" t="s">
        <v>806</v>
      </c>
      <c r="E715" s="335" t="str">
        <f t="shared" si="11"/>
        <v>2310.350145.15</v>
      </c>
      <c r="F715" s="328">
        <v>2310</v>
      </c>
      <c r="G715" s="337"/>
      <c r="H715" s="336" t="s">
        <v>1738</v>
      </c>
      <c r="I715" s="337" t="s">
        <v>808</v>
      </c>
      <c r="J715" s="337" t="s">
        <v>794</v>
      </c>
      <c r="K715" s="338" t="s">
        <v>1698</v>
      </c>
      <c r="L715" s="337" t="s">
        <v>1041</v>
      </c>
      <c r="M715" s="338" t="s">
        <v>1699</v>
      </c>
      <c r="N715" s="337" t="s">
        <v>1699</v>
      </c>
      <c r="O715" s="357">
        <v>285</v>
      </c>
      <c r="P715" s="332" t="s">
        <v>1738</v>
      </c>
      <c r="Q715" s="337" t="s">
        <v>794</v>
      </c>
      <c r="R715" s="337" t="s">
        <v>770</v>
      </c>
      <c r="S715" s="339" t="s">
        <v>1721</v>
      </c>
      <c r="T715" s="340" t="str">
        <f>VLOOKUP(S715,'[2]Sub-County'!E:F,2,FALSE)</f>
        <v>Richland</v>
      </c>
      <c r="U715" s="328" t="s">
        <v>876</v>
      </c>
      <c r="V715" s="337" t="s">
        <v>1188</v>
      </c>
      <c r="W715" s="337" t="s">
        <v>1209</v>
      </c>
      <c r="X715" s="337" t="s">
        <v>772</v>
      </c>
      <c r="Y715" s="337" t="s">
        <v>772</v>
      </c>
      <c r="Z715" s="337" t="s">
        <v>1711</v>
      </c>
    </row>
    <row r="716" spans="1:26">
      <c r="A716" s="328">
        <v>400126</v>
      </c>
      <c r="B716" s="328">
        <v>2310</v>
      </c>
      <c r="C716" s="334">
        <v>350150</v>
      </c>
      <c r="D716" s="328" t="s">
        <v>806</v>
      </c>
      <c r="E716" s="335" t="str">
        <f t="shared" si="11"/>
        <v>2310.350150.15</v>
      </c>
      <c r="F716" s="328">
        <v>2310</v>
      </c>
      <c r="G716" s="337"/>
      <c r="H716" s="336" t="s">
        <v>1739</v>
      </c>
      <c r="I716" s="337" t="s">
        <v>808</v>
      </c>
      <c r="J716" s="337" t="s">
        <v>794</v>
      </c>
      <c r="K716" s="338" t="s">
        <v>1698</v>
      </c>
      <c r="L716" s="337" t="s">
        <v>1041</v>
      </c>
      <c r="M716" s="338" t="s">
        <v>1699</v>
      </c>
      <c r="N716" s="337" t="s">
        <v>1699</v>
      </c>
      <c r="O716" s="357">
        <v>375</v>
      </c>
      <c r="P716" s="332" t="s">
        <v>1739</v>
      </c>
      <c r="Q716" s="337" t="s">
        <v>794</v>
      </c>
      <c r="R716" s="337" t="s">
        <v>770</v>
      </c>
      <c r="S716" s="339" t="s">
        <v>1721</v>
      </c>
      <c r="T716" s="340" t="str">
        <f>VLOOKUP(S716,'[2]Sub-County'!E:F,2,FALSE)</f>
        <v>Richland</v>
      </c>
      <c r="U716" s="328" t="s">
        <v>876</v>
      </c>
      <c r="V716" s="337" t="s">
        <v>1188</v>
      </c>
      <c r="W716" s="337" t="s">
        <v>1209</v>
      </c>
      <c r="X716" s="337" t="s">
        <v>772</v>
      </c>
      <c r="Y716" s="337" t="s">
        <v>772</v>
      </c>
      <c r="Z716" s="337" t="s">
        <v>1711</v>
      </c>
    </row>
    <row r="717" spans="1:26">
      <c r="A717" s="328">
        <v>400127</v>
      </c>
      <c r="B717" s="328">
        <v>2310</v>
      </c>
      <c r="C717" s="334">
        <v>350155</v>
      </c>
      <c r="D717" s="328" t="s">
        <v>798</v>
      </c>
      <c r="E717" s="335" t="str">
        <f t="shared" si="11"/>
        <v>2310.350155.10</v>
      </c>
      <c r="F717" s="328">
        <v>2310</v>
      </c>
      <c r="G717" s="337"/>
      <c r="H717" s="336" t="s">
        <v>1740</v>
      </c>
      <c r="I717" s="337" t="s">
        <v>799</v>
      </c>
      <c r="J717" s="337" t="s">
        <v>794</v>
      </c>
      <c r="K717" s="338" t="s">
        <v>1698</v>
      </c>
      <c r="L717" s="337" t="s">
        <v>1041</v>
      </c>
      <c r="M717" s="338" t="s">
        <v>1699</v>
      </c>
      <c r="N717" s="337" t="s">
        <v>1699</v>
      </c>
      <c r="O717" s="357">
        <v>349</v>
      </c>
      <c r="P717" s="336" t="s">
        <v>1741</v>
      </c>
      <c r="Q717" s="337" t="s">
        <v>770</v>
      </c>
      <c r="R717" s="337" t="s">
        <v>770</v>
      </c>
      <c r="S717" s="339" t="s">
        <v>709</v>
      </c>
      <c r="T717" s="340" t="str">
        <f>VLOOKUP(S717,'[2]Sub-County'!E:F,2,FALSE)</f>
        <v>York</v>
      </c>
      <c r="U717" s="328" t="s">
        <v>876</v>
      </c>
      <c r="V717" s="337" t="s">
        <v>1192</v>
      </c>
      <c r="W717" s="337" t="s">
        <v>1209</v>
      </c>
      <c r="X717" s="337" t="s">
        <v>772</v>
      </c>
      <c r="Y717" s="337" t="s">
        <v>772</v>
      </c>
      <c r="Z717" s="337" t="s">
        <v>1705</v>
      </c>
    </row>
    <row r="718" spans="1:26">
      <c r="A718" s="328">
        <v>400128</v>
      </c>
      <c r="B718" s="328">
        <v>2310</v>
      </c>
      <c r="C718" s="334">
        <v>350160</v>
      </c>
      <c r="D718" s="328" t="s">
        <v>806</v>
      </c>
      <c r="E718" s="335" t="str">
        <f t="shared" si="11"/>
        <v>2310.350160.15</v>
      </c>
      <c r="F718" s="328">
        <v>2310</v>
      </c>
      <c r="G718" s="337"/>
      <c r="H718" s="336" t="s">
        <v>1742</v>
      </c>
      <c r="I718" s="337" t="s">
        <v>808</v>
      </c>
      <c r="J718" s="337" t="s">
        <v>794</v>
      </c>
      <c r="K718" s="338" t="s">
        <v>1698</v>
      </c>
      <c r="L718" s="337" t="s">
        <v>1041</v>
      </c>
      <c r="M718" s="338" t="s">
        <v>1699</v>
      </c>
      <c r="N718" s="337" t="s">
        <v>1699</v>
      </c>
      <c r="O718" s="357">
        <v>349</v>
      </c>
      <c r="P718" s="336" t="s">
        <v>1741</v>
      </c>
      <c r="Q718" s="337" t="s">
        <v>794</v>
      </c>
      <c r="R718" s="337" t="s">
        <v>770</v>
      </c>
      <c r="S718" s="339" t="s">
        <v>709</v>
      </c>
      <c r="T718" s="340" t="str">
        <f>VLOOKUP(S718,'[2]Sub-County'!E:F,2,FALSE)</f>
        <v>York</v>
      </c>
      <c r="U718" s="328" t="s">
        <v>876</v>
      </c>
      <c r="V718" s="337" t="s">
        <v>1188</v>
      </c>
      <c r="W718" s="337" t="s">
        <v>1209</v>
      </c>
      <c r="X718" s="337" t="s">
        <v>772</v>
      </c>
      <c r="Y718" s="337" t="s">
        <v>772</v>
      </c>
      <c r="Z718" s="337" t="s">
        <v>1711</v>
      </c>
    </row>
    <row r="719" spans="1:26">
      <c r="A719" s="328">
        <v>400129</v>
      </c>
      <c r="B719" s="328">
        <v>2310</v>
      </c>
      <c r="C719" s="334">
        <v>350165</v>
      </c>
      <c r="D719" s="328" t="s">
        <v>811</v>
      </c>
      <c r="E719" s="335" t="str">
        <f t="shared" si="11"/>
        <v>2310.350165.00</v>
      </c>
      <c r="F719" s="328">
        <v>2310</v>
      </c>
      <c r="G719" s="337"/>
      <c r="H719" s="336" t="s">
        <v>1743</v>
      </c>
      <c r="I719" s="337" t="s">
        <v>702</v>
      </c>
      <c r="J719" s="337" t="s">
        <v>794</v>
      </c>
      <c r="K719" s="338" t="s">
        <v>1698</v>
      </c>
      <c r="L719" s="337" t="s">
        <v>1041</v>
      </c>
      <c r="M719" s="338" t="s">
        <v>1699</v>
      </c>
      <c r="N719" s="337" t="s">
        <v>1699</v>
      </c>
      <c r="O719" s="357">
        <v>349</v>
      </c>
      <c r="P719" s="336" t="s">
        <v>1741</v>
      </c>
      <c r="Q719" s="337" t="s">
        <v>804</v>
      </c>
      <c r="R719" s="337" t="s">
        <v>770</v>
      </c>
      <c r="S719" s="339" t="s">
        <v>709</v>
      </c>
      <c r="T719" s="340" t="str">
        <f>VLOOKUP(S719,'[2]Sub-County'!E:F,2,FALSE)</f>
        <v>York</v>
      </c>
      <c r="U719" s="328" t="s">
        <v>876</v>
      </c>
      <c r="V719" s="337" t="s">
        <v>772</v>
      </c>
      <c r="W719" s="337" t="s">
        <v>772</v>
      </c>
      <c r="X719" s="337" t="s">
        <v>772</v>
      </c>
      <c r="Y719" s="337" t="s">
        <v>772</v>
      </c>
      <c r="Z719" s="337" t="s">
        <v>772</v>
      </c>
    </row>
    <row r="720" spans="1:26">
      <c r="A720" s="328">
        <v>400130</v>
      </c>
      <c r="B720" s="328">
        <v>2310</v>
      </c>
      <c r="C720" s="334">
        <v>350170</v>
      </c>
      <c r="D720" s="328" t="s">
        <v>798</v>
      </c>
      <c r="E720" s="335" t="str">
        <f t="shared" si="11"/>
        <v>2310.350170.10</v>
      </c>
      <c r="F720" s="328">
        <v>2310</v>
      </c>
      <c r="G720" s="337"/>
      <c r="H720" s="336" t="s">
        <v>1744</v>
      </c>
      <c r="I720" s="337" t="s">
        <v>799</v>
      </c>
      <c r="J720" s="337" t="s">
        <v>794</v>
      </c>
      <c r="K720" s="338" t="s">
        <v>1698</v>
      </c>
      <c r="L720" s="337" t="s">
        <v>1041</v>
      </c>
      <c r="M720" s="338" t="s">
        <v>1699</v>
      </c>
      <c r="N720" s="337" t="s">
        <v>1699</v>
      </c>
      <c r="O720" s="357">
        <v>193</v>
      </c>
      <c r="P720" s="332" t="s">
        <v>1745</v>
      </c>
      <c r="Q720" s="337" t="s">
        <v>770</v>
      </c>
      <c r="R720" s="337" t="s">
        <v>770</v>
      </c>
      <c r="S720" s="339" t="s">
        <v>1702</v>
      </c>
      <c r="T720" s="340" t="str">
        <f>VLOOKUP(S720,'[2]Sub-County'!E:F,2,FALSE)</f>
        <v>Lexington</v>
      </c>
      <c r="U720" s="328" t="s">
        <v>876</v>
      </c>
      <c r="V720" s="337" t="s">
        <v>1192</v>
      </c>
      <c r="W720" s="337" t="s">
        <v>1209</v>
      </c>
      <c r="X720" s="337" t="s">
        <v>772</v>
      </c>
      <c r="Y720" s="337" t="s">
        <v>772</v>
      </c>
      <c r="Z720" s="337" t="s">
        <v>1705</v>
      </c>
    </row>
    <row r="721" spans="1:26">
      <c r="A721" s="328">
        <v>400131</v>
      </c>
      <c r="B721" s="328">
        <v>2310</v>
      </c>
      <c r="C721" s="334">
        <v>350175</v>
      </c>
      <c r="D721" s="328" t="s">
        <v>806</v>
      </c>
      <c r="E721" s="335" t="str">
        <f t="shared" si="11"/>
        <v>2310.350175.15</v>
      </c>
      <c r="F721" s="328">
        <v>2310</v>
      </c>
      <c r="G721" s="337"/>
      <c r="H721" s="336" t="s">
        <v>1746</v>
      </c>
      <c r="I721" s="337" t="s">
        <v>808</v>
      </c>
      <c r="J721" s="337" t="s">
        <v>794</v>
      </c>
      <c r="K721" s="338" t="s">
        <v>1698</v>
      </c>
      <c r="L721" s="337" t="s">
        <v>1041</v>
      </c>
      <c r="M721" s="338" t="s">
        <v>1699</v>
      </c>
      <c r="N721" s="337" t="s">
        <v>1699</v>
      </c>
      <c r="O721" s="357">
        <v>193</v>
      </c>
      <c r="P721" s="332" t="s">
        <v>1745</v>
      </c>
      <c r="Q721" s="337" t="s">
        <v>794</v>
      </c>
      <c r="R721" s="337" t="s">
        <v>770</v>
      </c>
      <c r="S721" s="339" t="s">
        <v>1702</v>
      </c>
      <c r="T721" s="340" t="str">
        <f>VLOOKUP(S721,'[2]Sub-County'!E:F,2,FALSE)</f>
        <v>Lexington</v>
      </c>
      <c r="U721" s="328" t="s">
        <v>876</v>
      </c>
      <c r="V721" s="337" t="s">
        <v>1188</v>
      </c>
      <c r="W721" s="337" t="s">
        <v>1209</v>
      </c>
      <c r="X721" s="337" t="s">
        <v>772</v>
      </c>
      <c r="Y721" s="337" t="s">
        <v>772</v>
      </c>
      <c r="Z721" s="337" t="s">
        <v>1711</v>
      </c>
    </row>
    <row r="722" spans="1:26">
      <c r="A722" s="328">
        <v>400132</v>
      </c>
      <c r="B722" s="328">
        <v>2310</v>
      </c>
      <c r="C722" s="334">
        <v>350180</v>
      </c>
      <c r="D722" s="328" t="s">
        <v>811</v>
      </c>
      <c r="E722" s="335" t="str">
        <f t="shared" si="11"/>
        <v>2310.350180.00</v>
      </c>
      <c r="F722" s="328">
        <v>2310</v>
      </c>
      <c r="G722" s="337"/>
      <c r="H722" s="336" t="s">
        <v>1747</v>
      </c>
      <c r="I722" s="337" t="s">
        <v>702</v>
      </c>
      <c r="J722" s="337" t="s">
        <v>794</v>
      </c>
      <c r="K722" s="338" t="s">
        <v>1698</v>
      </c>
      <c r="L722" s="337" t="s">
        <v>1041</v>
      </c>
      <c r="M722" s="338" t="s">
        <v>1699</v>
      </c>
      <c r="N722" s="337" t="s">
        <v>1699</v>
      </c>
      <c r="O722" s="357">
        <v>193</v>
      </c>
      <c r="P722" s="332" t="s">
        <v>1745</v>
      </c>
      <c r="Q722" s="337" t="s">
        <v>804</v>
      </c>
      <c r="R722" s="337" t="s">
        <v>770</v>
      </c>
      <c r="S722" s="339" t="s">
        <v>1702</v>
      </c>
      <c r="T722" s="340" t="str">
        <f>VLOOKUP(S722,'[2]Sub-County'!E:F,2,FALSE)</f>
        <v>Lexington</v>
      </c>
      <c r="U722" s="328" t="s">
        <v>876</v>
      </c>
      <c r="V722" s="337" t="s">
        <v>772</v>
      </c>
      <c r="W722" s="337" t="s">
        <v>772</v>
      </c>
      <c r="X722" s="337" t="s">
        <v>772</v>
      </c>
      <c r="Y722" s="337" t="s">
        <v>772</v>
      </c>
      <c r="Z722" s="337" t="s">
        <v>772</v>
      </c>
    </row>
    <row r="723" spans="1:26">
      <c r="A723" s="328">
        <v>400133</v>
      </c>
      <c r="B723" s="328">
        <v>2310</v>
      </c>
      <c r="C723" s="334">
        <v>350185</v>
      </c>
      <c r="D723" s="328" t="s">
        <v>798</v>
      </c>
      <c r="E723" s="335" t="str">
        <f t="shared" si="11"/>
        <v>2310.350185.10</v>
      </c>
      <c r="F723" s="328">
        <v>2310</v>
      </c>
      <c r="G723" s="337"/>
      <c r="H723" s="336" t="s">
        <v>1748</v>
      </c>
      <c r="I723" s="337" t="s">
        <v>799</v>
      </c>
      <c r="J723" s="337" t="s">
        <v>794</v>
      </c>
      <c r="K723" s="338" t="s">
        <v>1698</v>
      </c>
      <c r="L723" s="337" t="s">
        <v>1041</v>
      </c>
      <c r="M723" s="338" t="s">
        <v>1699</v>
      </c>
      <c r="N723" s="337" t="s">
        <v>1699</v>
      </c>
      <c r="O723" s="357">
        <v>411</v>
      </c>
      <c r="P723" s="332" t="s">
        <v>1749</v>
      </c>
      <c r="Q723" s="337" t="s">
        <v>770</v>
      </c>
      <c r="R723" s="337" t="s">
        <v>770</v>
      </c>
      <c r="S723" s="339" t="s">
        <v>1721</v>
      </c>
      <c r="T723" s="340" t="str">
        <f>VLOOKUP(S723,'[2]Sub-County'!E:F,2,FALSE)</f>
        <v>Richland</v>
      </c>
      <c r="U723" s="328" t="s">
        <v>876</v>
      </c>
      <c r="V723" s="337" t="s">
        <v>1192</v>
      </c>
      <c r="W723" s="337" t="s">
        <v>1209</v>
      </c>
      <c r="X723" s="337" t="s">
        <v>772</v>
      </c>
      <c r="Y723" s="337" t="s">
        <v>772</v>
      </c>
      <c r="Z723" s="337" t="s">
        <v>1705</v>
      </c>
    </row>
    <row r="724" spans="1:26">
      <c r="A724" s="328">
        <v>400134</v>
      </c>
      <c r="B724" s="328">
        <v>2310</v>
      </c>
      <c r="C724" s="334">
        <v>350190</v>
      </c>
      <c r="D724" s="328" t="s">
        <v>806</v>
      </c>
      <c r="E724" s="335" t="str">
        <f t="shared" si="11"/>
        <v>2310.350190.15</v>
      </c>
      <c r="F724" s="328">
        <v>2310</v>
      </c>
      <c r="G724" s="337"/>
      <c r="H724" s="336" t="s">
        <v>1750</v>
      </c>
      <c r="I724" s="337" t="s">
        <v>808</v>
      </c>
      <c r="J724" s="337" t="s">
        <v>794</v>
      </c>
      <c r="K724" s="338" t="s">
        <v>1698</v>
      </c>
      <c r="L724" s="337" t="s">
        <v>1041</v>
      </c>
      <c r="M724" s="338" t="s">
        <v>1699</v>
      </c>
      <c r="N724" s="337" t="s">
        <v>1699</v>
      </c>
      <c r="O724" s="357">
        <v>411</v>
      </c>
      <c r="P724" s="332" t="s">
        <v>1749</v>
      </c>
      <c r="Q724" s="337" t="s">
        <v>794</v>
      </c>
      <c r="R724" s="337" t="s">
        <v>770</v>
      </c>
      <c r="S724" s="339" t="s">
        <v>1721</v>
      </c>
      <c r="T724" s="340" t="str">
        <f>VLOOKUP(S724,'[2]Sub-County'!E:F,2,FALSE)</f>
        <v>Richland</v>
      </c>
      <c r="U724" s="328" t="s">
        <v>876</v>
      </c>
      <c r="V724" s="337" t="s">
        <v>1188</v>
      </c>
      <c r="W724" s="337" t="s">
        <v>1209</v>
      </c>
      <c r="X724" s="337" t="s">
        <v>772</v>
      </c>
      <c r="Y724" s="337" t="s">
        <v>772</v>
      </c>
      <c r="Z724" s="337" t="s">
        <v>1711</v>
      </c>
    </row>
    <row r="725" spans="1:26">
      <c r="A725" s="328">
        <v>400135</v>
      </c>
      <c r="B725" s="328">
        <v>2310</v>
      </c>
      <c r="C725" s="334">
        <v>350195</v>
      </c>
      <c r="D725" s="328" t="s">
        <v>811</v>
      </c>
      <c r="E725" s="335" t="str">
        <f t="shared" si="11"/>
        <v>2310.350195.00</v>
      </c>
      <c r="F725" s="328">
        <v>2310</v>
      </c>
      <c r="G725" s="337"/>
      <c r="H725" s="336" t="s">
        <v>1751</v>
      </c>
      <c r="I725" s="337" t="s">
        <v>702</v>
      </c>
      <c r="J725" s="337" t="s">
        <v>794</v>
      </c>
      <c r="K725" s="338" t="s">
        <v>1698</v>
      </c>
      <c r="L725" s="337" t="s">
        <v>1041</v>
      </c>
      <c r="M725" s="338" t="s">
        <v>1699</v>
      </c>
      <c r="N725" s="337" t="s">
        <v>1699</v>
      </c>
      <c r="O725" s="357">
        <v>411</v>
      </c>
      <c r="P725" s="332" t="s">
        <v>1749</v>
      </c>
      <c r="Q725" s="337" t="s">
        <v>804</v>
      </c>
      <c r="R725" s="337" t="s">
        <v>770</v>
      </c>
      <c r="S725" s="339" t="s">
        <v>1721</v>
      </c>
      <c r="T725" s="340" t="str">
        <f>VLOOKUP(S725,'[2]Sub-County'!E:F,2,FALSE)</f>
        <v>Richland</v>
      </c>
      <c r="U725" s="328" t="s">
        <v>876</v>
      </c>
      <c r="V725" s="337" t="s">
        <v>772</v>
      </c>
      <c r="W725" s="337" t="s">
        <v>772</v>
      </c>
      <c r="X725" s="337" t="s">
        <v>772</v>
      </c>
      <c r="Y725" s="337" t="s">
        <v>772</v>
      </c>
      <c r="Z725" s="337" t="s">
        <v>772</v>
      </c>
    </row>
    <row r="726" spans="1:26">
      <c r="A726" s="328">
        <v>400136</v>
      </c>
      <c r="B726" s="328">
        <v>2310</v>
      </c>
      <c r="C726" s="334">
        <v>350200</v>
      </c>
      <c r="D726" s="328" t="s">
        <v>798</v>
      </c>
      <c r="E726" s="335" t="str">
        <f t="shared" si="11"/>
        <v>2310.350200.10</v>
      </c>
      <c r="F726" s="328">
        <v>2310</v>
      </c>
      <c r="G726" s="337"/>
      <c r="H726" s="336" t="s">
        <v>1752</v>
      </c>
      <c r="I726" s="337" t="s">
        <v>799</v>
      </c>
      <c r="J726" s="337" t="s">
        <v>794</v>
      </c>
      <c r="K726" s="338" t="s">
        <v>1698</v>
      </c>
      <c r="L726" s="337" t="s">
        <v>1041</v>
      </c>
      <c r="M726" s="338" t="s">
        <v>1699</v>
      </c>
      <c r="N726" s="337" t="s">
        <v>1699</v>
      </c>
      <c r="O726" s="357">
        <v>26</v>
      </c>
      <c r="P726" s="332" t="s">
        <v>1752</v>
      </c>
      <c r="Q726" s="337" t="s">
        <v>770</v>
      </c>
      <c r="R726" s="337" t="s">
        <v>770</v>
      </c>
      <c r="S726" s="339" t="s">
        <v>1702</v>
      </c>
      <c r="T726" s="340" t="str">
        <f>VLOOKUP(S726,'[2]Sub-County'!E:F,2,FALSE)</f>
        <v>Lexington</v>
      </c>
      <c r="U726" s="328" t="s">
        <v>876</v>
      </c>
      <c r="V726" s="337" t="s">
        <v>1192</v>
      </c>
      <c r="W726" s="337" t="s">
        <v>1209</v>
      </c>
      <c r="X726" s="337" t="s">
        <v>772</v>
      </c>
      <c r="Y726" s="337" t="s">
        <v>772</v>
      </c>
      <c r="Z726" s="337" t="s">
        <v>1705</v>
      </c>
    </row>
    <row r="727" spans="1:26">
      <c r="A727" s="328">
        <v>400137</v>
      </c>
      <c r="B727" s="328">
        <v>2310</v>
      </c>
      <c r="C727" s="334">
        <v>350205</v>
      </c>
      <c r="D727" s="328" t="s">
        <v>798</v>
      </c>
      <c r="E727" s="335" t="str">
        <f t="shared" si="11"/>
        <v>2310.350205.10</v>
      </c>
      <c r="F727" s="328">
        <v>2310</v>
      </c>
      <c r="G727" s="337"/>
      <c r="H727" s="336" t="s">
        <v>1753</v>
      </c>
      <c r="I727" s="337" t="s">
        <v>799</v>
      </c>
      <c r="J727" s="337" t="s">
        <v>794</v>
      </c>
      <c r="K727" s="338" t="s">
        <v>1698</v>
      </c>
      <c r="L727" s="337" t="s">
        <v>1041</v>
      </c>
      <c r="M727" s="338" t="s">
        <v>1699</v>
      </c>
      <c r="N727" s="337" t="s">
        <v>1699</v>
      </c>
      <c r="O727" s="357">
        <v>359</v>
      </c>
      <c r="P727" s="332" t="s">
        <v>1753</v>
      </c>
      <c r="Q727" s="337" t="s">
        <v>770</v>
      </c>
      <c r="R727" s="337" t="s">
        <v>770</v>
      </c>
      <c r="S727" s="339" t="s">
        <v>1702</v>
      </c>
      <c r="T727" s="340" t="str">
        <f>VLOOKUP(S727,'[2]Sub-County'!E:F,2,FALSE)</f>
        <v>Lexington</v>
      </c>
      <c r="U727" s="328" t="s">
        <v>876</v>
      </c>
      <c r="V727" s="337" t="s">
        <v>1192</v>
      </c>
      <c r="W727" s="337" t="s">
        <v>1209</v>
      </c>
      <c r="X727" s="337" t="s">
        <v>772</v>
      </c>
      <c r="Y727" s="337" t="s">
        <v>772</v>
      </c>
      <c r="Z727" s="337" t="s">
        <v>1705</v>
      </c>
    </row>
    <row r="728" spans="1:26">
      <c r="A728" s="328">
        <v>400138</v>
      </c>
      <c r="B728" s="328">
        <v>2310</v>
      </c>
      <c r="C728" s="334">
        <v>350210</v>
      </c>
      <c r="D728" s="328" t="s">
        <v>798</v>
      </c>
      <c r="E728" s="335" t="str">
        <f t="shared" si="11"/>
        <v>2310.350210.10</v>
      </c>
      <c r="F728" s="328">
        <v>2310</v>
      </c>
      <c r="G728" s="337"/>
      <c r="H728" s="336" t="s">
        <v>1754</v>
      </c>
      <c r="I728" s="337" t="s">
        <v>799</v>
      </c>
      <c r="J728" s="337" t="s">
        <v>794</v>
      </c>
      <c r="K728" s="338" t="s">
        <v>1698</v>
      </c>
      <c r="L728" s="337" t="s">
        <v>1041</v>
      </c>
      <c r="M728" s="338" t="s">
        <v>1699</v>
      </c>
      <c r="N728" s="337" t="s">
        <v>1699</v>
      </c>
      <c r="O728" s="357">
        <v>425</v>
      </c>
      <c r="P728" s="332" t="s">
        <v>1754</v>
      </c>
      <c r="Q728" s="337" t="s">
        <v>770</v>
      </c>
      <c r="R728" s="337" t="s">
        <v>770</v>
      </c>
      <c r="S728" s="339" t="s">
        <v>1702</v>
      </c>
      <c r="T728" s="340" t="str">
        <f>VLOOKUP(S728,'[2]Sub-County'!E:F,2,FALSE)</f>
        <v>Lexington</v>
      </c>
      <c r="U728" s="328" t="s">
        <v>876</v>
      </c>
      <c r="V728" s="337" t="s">
        <v>1192</v>
      </c>
      <c r="W728" s="337" t="s">
        <v>1209</v>
      </c>
      <c r="X728" s="337" t="s">
        <v>772</v>
      </c>
      <c r="Y728" s="337" t="s">
        <v>772</v>
      </c>
      <c r="Z728" s="337" t="s">
        <v>1705</v>
      </c>
    </row>
    <row r="729" spans="1:26">
      <c r="A729" s="328">
        <v>400139</v>
      </c>
      <c r="B729" s="328">
        <v>2310</v>
      </c>
      <c r="C729" s="334">
        <v>350215</v>
      </c>
      <c r="D729" s="328" t="s">
        <v>798</v>
      </c>
      <c r="E729" s="335" t="str">
        <f t="shared" si="11"/>
        <v>2310.350215.10</v>
      </c>
      <c r="F729" s="328">
        <v>2310</v>
      </c>
      <c r="G729" s="337"/>
      <c r="H729" s="336" t="s">
        <v>1755</v>
      </c>
      <c r="I729" s="337" t="s">
        <v>799</v>
      </c>
      <c r="J729" s="337" t="s">
        <v>794</v>
      </c>
      <c r="K729" s="338" t="s">
        <v>1698</v>
      </c>
      <c r="L729" s="337" t="s">
        <v>1041</v>
      </c>
      <c r="M729" s="338" t="s">
        <v>1699</v>
      </c>
      <c r="N729" s="337" t="s">
        <v>1699</v>
      </c>
      <c r="O729" s="357">
        <v>152</v>
      </c>
      <c r="P729" s="332" t="s">
        <v>1756</v>
      </c>
      <c r="Q729" s="337" t="s">
        <v>770</v>
      </c>
      <c r="R729" s="337" t="s">
        <v>770</v>
      </c>
      <c r="S729" s="339" t="s">
        <v>1702</v>
      </c>
      <c r="T729" s="340" t="str">
        <f>VLOOKUP(S729,'[2]Sub-County'!E:F,2,FALSE)</f>
        <v>Lexington</v>
      </c>
      <c r="U729" s="328" t="s">
        <v>876</v>
      </c>
      <c r="V729" s="337" t="s">
        <v>1192</v>
      </c>
      <c r="W729" s="337" t="s">
        <v>1209</v>
      </c>
      <c r="X729" s="337" t="s">
        <v>772</v>
      </c>
      <c r="Y729" s="337" t="s">
        <v>772</v>
      </c>
      <c r="Z729" s="337" t="s">
        <v>1705</v>
      </c>
    </row>
    <row r="730" spans="1:26">
      <c r="A730" s="328">
        <v>400140</v>
      </c>
      <c r="B730" s="328">
        <v>2310</v>
      </c>
      <c r="C730" s="334">
        <v>350220</v>
      </c>
      <c r="D730" s="328" t="s">
        <v>798</v>
      </c>
      <c r="E730" s="335" t="str">
        <f t="shared" si="11"/>
        <v>2310.350220.10</v>
      </c>
      <c r="F730" s="328">
        <v>2310</v>
      </c>
      <c r="G730" s="337"/>
      <c r="H730" s="336" t="s">
        <v>1757</v>
      </c>
      <c r="I730" s="337" t="s">
        <v>799</v>
      </c>
      <c r="J730" s="337" t="s">
        <v>794</v>
      </c>
      <c r="K730" s="338" t="s">
        <v>1698</v>
      </c>
      <c r="L730" s="337" t="s">
        <v>1041</v>
      </c>
      <c r="M730" s="338" t="s">
        <v>1699</v>
      </c>
      <c r="N730" s="337" t="s">
        <v>1699</v>
      </c>
      <c r="O730" s="357">
        <v>468</v>
      </c>
      <c r="P730" s="332" t="s">
        <v>1757</v>
      </c>
      <c r="Q730" s="337" t="s">
        <v>770</v>
      </c>
      <c r="R730" s="337" t="s">
        <v>770</v>
      </c>
      <c r="S730" s="339" t="s">
        <v>1702</v>
      </c>
      <c r="T730" s="340" t="str">
        <f>VLOOKUP(S730,'[2]Sub-County'!E:F,2,FALSE)</f>
        <v>Lexington</v>
      </c>
      <c r="U730" s="328" t="s">
        <v>876</v>
      </c>
      <c r="V730" s="337" t="s">
        <v>1192</v>
      </c>
      <c r="W730" s="337" t="s">
        <v>1209</v>
      </c>
      <c r="X730" s="337" t="s">
        <v>772</v>
      </c>
      <c r="Y730" s="337" t="s">
        <v>772</v>
      </c>
      <c r="Z730" s="337" t="s">
        <v>1705</v>
      </c>
    </row>
    <row r="731" spans="1:26">
      <c r="A731" s="328">
        <v>400141</v>
      </c>
      <c r="B731" s="328">
        <v>2310</v>
      </c>
      <c r="C731" s="334">
        <v>350225</v>
      </c>
      <c r="D731" s="328" t="s">
        <v>806</v>
      </c>
      <c r="E731" s="335" t="str">
        <f t="shared" si="11"/>
        <v>2310.350225.15</v>
      </c>
      <c r="F731" s="328">
        <v>2310</v>
      </c>
      <c r="G731" s="337"/>
      <c r="H731" s="336" t="s">
        <v>1758</v>
      </c>
      <c r="I731" s="337" t="s">
        <v>808</v>
      </c>
      <c r="J731" s="337" t="s">
        <v>794</v>
      </c>
      <c r="K731" s="338" t="s">
        <v>1698</v>
      </c>
      <c r="L731" s="337" t="s">
        <v>1041</v>
      </c>
      <c r="M731" s="338" t="s">
        <v>1699</v>
      </c>
      <c r="N731" s="337" t="s">
        <v>1699</v>
      </c>
      <c r="O731" s="357">
        <v>468</v>
      </c>
      <c r="P731" s="332" t="s">
        <v>1757</v>
      </c>
      <c r="Q731" s="337" t="s">
        <v>794</v>
      </c>
      <c r="R731" s="337" t="s">
        <v>770</v>
      </c>
      <c r="S731" s="339" t="s">
        <v>1702</v>
      </c>
      <c r="T731" s="340" t="str">
        <f>VLOOKUP(S731,'[2]Sub-County'!E:F,2,FALSE)</f>
        <v>Lexington</v>
      </c>
      <c r="U731" s="328" t="s">
        <v>876</v>
      </c>
      <c r="V731" s="337" t="s">
        <v>1188</v>
      </c>
      <c r="W731" s="337" t="s">
        <v>1209</v>
      </c>
      <c r="X731" s="337" t="s">
        <v>772</v>
      </c>
      <c r="Y731" s="337" t="s">
        <v>772</v>
      </c>
      <c r="Z731" s="337" t="s">
        <v>1711</v>
      </c>
    </row>
    <row r="732" spans="1:26">
      <c r="A732" s="328">
        <v>400142</v>
      </c>
      <c r="B732" s="328">
        <v>2310</v>
      </c>
      <c r="C732" s="334">
        <v>350230</v>
      </c>
      <c r="D732" s="328" t="s">
        <v>798</v>
      </c>
      <c r="E732" s="335" t="str">
        <f t="shared" si="11"/>
        <v>2310.350230.10</v>
      </c>
      <c r="F732" s="328">
        <v>2310</v>
      </c>
      <c r="G732" s="337"/>
      <c r="H732" s="336" t="s">
        <v>1759</v>
      </c>
      <c r="I732" s="337" t="s">
        <v>799</v>
      </c>
      <c r="J732" s="337" t="s">
        <v>794</v>
      </c>
      <c r="K732" s="338" t="s">
        <v>1698</v>
      </c>
      <c r="L732" s="337" t="s">
        <v>1041</v>
      </c>
      <c r="M732" s="338" t="s">
        <v>1699</v>
      </c>
      <c r="N732" s="337" t="s">
        <v>1699</v>
      </c>
      <c r="O732" s="357">
        <v>372</v>
      </c>
      <c r="P732" s="332" t="s">
        <v>1760</v>
      </c>
      <c r="Q732" s="337" t="s">
        <v>770</v>
      </c>
      <c r="R732" s="337" t="s">
        <v>770</v>
      </c>
      <c r="S732" s="339" t="s">
        <v>1702</v>
      </c>
      <c r="T732" s="340" t="str">
        <f>VLOOKUP(S732,'[2]Sub-County'!E:F,2,FALSE)</f>
        <v>Lexington</v>
      </c>
      <c r="U732" s="328" t="s">
        <v>876</v>
      </c>
      <c r="V732" s="337" t="s">
        <v>1192</v>
      </c>
      <c r="W732" s="337" t="s">
        <v>1209</v>
      </c>
      <c r="X732" s="337" t="s">
        <v>772</v>
      </c>
      <c r="Y732" s="337" t="s">
        <v>772</v>
      </c>
      <c r="Z732" s="337" t="s">
        <v>1705</v>
      </c>
    </row>
    <row r="733" spans="1:26">
      <c r="A733" s="328">
        <v>400143</v>
      </c>
      <c r="B733" s="328">
        <v>2310</v>
      </c>
      <c r="C733" s="334">
        <v>350235</v>
      </c>
      <c r="D733" s="328" t="s">
        <v>806</v>
      </c>
      <c r="E733" s="335" t="str">
        <f t="shared" si="11"/>
        <v>2310.350235.15</v>
      </c>
      <c r="F733" s="328">
        <v>2310</v>
      </c>
      <c r="G733" s="337"/>
      <c r="H733" s="336" t="s">
        <v>1761</v>
      </c>
      <c r="I733" s="337" t="s">
        <v>808</v>
      </c>
      <c r="J733" s="337" t="s">
        <v>794</v>
      </c>
      <c r="K733" s="338" t="s">
        <v>1698</v>
      </c>
      <c r="L733" s="337" t="s">
        <v>1041</v>
      </c>
      <c r="M733" s="338" t="s">
        <v>1699</v>
      </c>
      <c r="N733" s="337" t="s">
        <v>1699</v>
      </c>
      <c r="O733" s="357">
        <v>132</v>
      </c>
      <c r="P733" s="332" t="s">
        <v>1761</v>
      </c>
      <c r="Q733" s="337" t="s">
        <v>794</v>
      </c>
      <c r="R733" s="337" t="s">
        <v>770</v>
      </c>
      <c r="S733" s="339" t="s">
        <v>1702</v>
      </c>
      <c r="T733" s="340" t="str">
        <f>VLOOKUP(S733,'[2]Sub-County'!E:F,2,FALSE)</f>
        <v>Lexington</v>
      </c>
      <c r="U733" s="328" t="s">
        <v>876</v>
      </c>
      <c r="V733" s="337" t="s">
        <v>1188</v>
      </c>
      <c r="W733" s="337" t="s">
        <v>1209</v>
      </c>
      <c r="X733" s="337" t="s">
        <v>772</v>
      </c>
      <c r="Y733" s="337" t="s">
        <v>772</v>
      </c>
      <c r="Z733" s="337" t="s">
        <v>1711</v>
      </c>
    </row>
    <row r="734" spans="1:26">
      <c r="A734" s="328">
        <v>400144</v>
      </c>
      <c r="B734" s="328">
        <v>2310</v>
      </c>
      <c r="C734" s="334">
        <v>350240</v>
      </c>
      <c r="D734" s="328" t="s">
        <v>798</v>
      </c>
      <c r="E734" s="335" t="str">
        <f t="shared" si="11"/>
        <v>2310.350240.10</v>
      </c>
      <c r="F734" s="328">
        <v>2310</v>
      </c>
      <c r="G734" s="337"/>
      <c r="H734" s="336" t="s">
        <v>1762</v>
      </c>
      <c r="I734" s="337" t="s">
        <v>799</v>
      </c>
      <c r="J734" s="337" t="s">
        <v>794</v>
      </c>
      <c r="K734" s="338" t="s">
        <v>1698</v>
      </c>
      <c r="L734" s="337" t="s">
        <v>1041</v>
      </c>
      <c r="M734" s="338" t="s">
        <v>1699</v>
      </c>
      <c r="N734" s="337" t="s">
        <v>1699</v>
      </c>
      <c r="O734" s="357">
        <v>134</v>
      </c>
      <c r="P734" s="332" t="s">
        <v>1763</v>
      </c>
      <c r="Q734" s="337" t="s">
        <v>770</v>
      </c>
      <c r="R734" s="337" t="s">
        <v>770</v>
      </c>
      <c r="S734" s="339" t="s">
        <v>1702</v>
      </c>
      <c r="T734" s="340" t="str">
        <f>VLOOKUP(S734,'[2]Sub-County'!E:F,2,FALSE)</f>
        <v>Lexington</v>
      </c>
      <c r="U734" s="328" t="s">
        <v>876</v>
      </c>
      <c r="V734" s="337" t="s">
        <v>1192</v>
      </c>
      <c r="W734" s="337" t="s">
        <v>1209</v>
      </c>
      <c r="X734" s="337" t="s">
        <v>772</v>
      </c>
      <c r="Y734" s="337" t="s">
        <v>772</v>
      </c>
      <c r="Z734" s="337" t="s">
        <v>1705</v>
      </c>
    </row>
    <row r="735" spans="1:26">
      <c r="A735" s="328">
        <v>400145</v>
      </c>
      <c r="B735" s="328">
        <v>2310</v>
      </c>
      <c r="C735" s="334">
        <v>350245</v>
      </c>
      <c r="D735" s="328" t="s">
        <v>806</v>
      </c>
      <c r="E735" s="335" t="str">
        <f t="shared" si="11"/>
        <v>2310.350245.15</v>
      </c>
      <c r="F735" s="328">
        <v>2310</v>
      </c>
      <c r="G735" s="337"/>
      <c r="H735" s="336" t="s">
        <v>1764</v>
      </c>
      <c r="I735" s="337" t="s">
        <v>808</v>
      </c>
      <c r="J735" s="337" t="s">
        <v>794</v>
      </c>
      <c r="K735" s="338" t="s">
        <v>1698</v>
      </c>
      <c r="L735" s="337" t="s">
        <v>1041</v>
      </c>
      <c r="M735" s="338" t="s">
        <v>1699</v>
      </c>
      <c r="N735" s="337" t="s">
        <v>1699</v>
      </c>
      <c r="O735" s="357">
        <v>134</v>
      </c>
      <c r="P735" s="332" t="s">
        <v>1763</v>
      </c>
      <c r="Q735" s="337" t="s">
        <v>794</v>
      </c>
      <c r="R735" s="337" t="s">
        <v>770</v>
      </c>
      <c r="S735" s="339" t="s">
        <v>1702</v>
      </c>
      <c r="T735" s="340" t="str">
        <f>VLOOKUP(S735,'[2]Sub-County'!E:F,2,FALSE)</f>
        <v>Lexington</v>
      </c>
      <c r="U735" s="328" t="s">
        <v>876</v>
      </c>
      <c r="V735" s="337" t="s">
        <v>1188</v>
      </c>
      <c r="W735" s="337" t="s">
        <v>1209</v>
      </c>
      <c r="X735" s="337" t="s">
        <v>772</v>
      </c>
      <c r="Y735" s="337" t="s">
        <v>772</v>
      </c>
      <c r="Z735" s="337" t="s">
        <v>1711</v>
      </c>
    </row>
    <row r="736" spans="1:26">
      <c r="A736" s="328">
        <v>400146</v>
      </c>
      <c r="B736" s="328">
        <v>2310</v>
      </c>
      <c r="C736" s="334">
        <v>350250</v>
      </c>
      <c r="D736" s="328" t="s">
        <v>811</v>
      </c>
      <c r="E736" s="335" t="str">
        <f t="shared" si="11"/>
        <v>2310.350250.00</v>
      </c>
      <c r="F736" s="328">
        <v>2310</v>
      </c>
      <c r="G736" s="337"/>
      <c r="H736" s="336" t="s">
        <v>1765</v>
      </c>
      <c r="I736" s="337" t="s">
        <v>702</v>
      </c>
      <c r="J736" s="337" t="s">
        <v>794</v>
      </c>
      <c r="K736" s="338" t="s">
        <v>1698</v>
      </c>
      <c r="L736" s="337" t="s">
        <v>1041</v>
      </c>
      <c r="M736" s="338" t="s">
        <v>1699</v>
      </c>
      <c r="N736" s="337" t="s">
        <v>1699</v>
      </c>
      <c r="O736" s="357">
        <v>134</v>
      </c>
      <c r="P736" s="332" t="s">
        <v>1763</v>
      </c>
      <c r="Q736" s="337" t="s">
        <v>804</v>
      </c>
      <c r="R736" s="337" t="s">
        <v>770</v>
      </c>
      <c r="S736" s="339" t="s">
        <v>1702</v>
      </c>
      <c r="T736" s="340" t="str">
        <f>VLOOKUP(S736,'[2]Sub-County'!E:F,2,FALSE)</f>
        <v>Lexington</v>
      </c>
      <c r="U736" s="328" t="s">
        <v>876</v>
      </c>
      <c r="V736" s="337" t="s">
        <v>772</v>
      </c>
      <c r="W736" s="337" t="s">
        <v>772</v>
      </c>
      <c r="X736" s="337" t="s">
        <v>772</v>
      </c>
      <c r="Y736" s="337" t="s">
        <v>772</v>
      </c>
      <c r="Z736" s="337" t="s">
        <v>772</v>
      </c>
    </row>
    <row r="737" spans="1:26">
      <c r="A737" s="328">
        <v>400147</v>
      </c>
      <c r="B737" s="328">
        <v>2310</v>
      </c>
      <c r="C737" s="334">
        <v>350255</v>
      </c>
      <c r="D737" s="328" t="s">
        <v>798</v>
      </c>
      <c r="E737" s="335" t="str">
        <f t="shared" si="11"/>
        <v>2310.350255.10</v>
      </c>
      <c r="F737" s="328">
        <v>2310</v>
      </c>
      <c r="G737" s="337"/>
      <c r="H737" s="336" t="s">
        <v>1766</v>
      </c>
      <c r="I737" s="337" t="s">
        <v>799</v>
      </c>
      <c r="J737" s="337" t="s">
        <v>794</v>
      </c>
      <c r="K737" s="338" t="s">
        <v>1698</v>
      </c>
      <c r="L737" s="337" t="s">
        <v>1041</v>
      </c>
      <c r="M737" s="338" t="s">
        <v>1699</v>
      </c>
      <c r="N737" s="337" t="s">
        <v>1699</v>
      </c>
      <c r="O737" s="357">
        <v>5</v>
      </c>
      <c r="P737" s="332" t="s">
        <v>1767</v>
      </c>
      <c r="Q737" s="337" t="s">
        <v>770</v>
      </c>
      <c r="R737" s="337" t="s">
        <v>770</v>
      </c>
      <c r="S737" s="339" t="s">
        <v>1702</v>
      </c>
      <c r="T737" s="340" t="str">
        <f>VLOOKUP(S737,'[2]Sub-County'!E:F,2,FALSE)</f>
        <v>Lexington</v>
      </c>
      <c r="U737" s="328" t="s">
        <v>876</v>
      </c>
      <c r="V737" s="337" t="s">
        <v>1192</v>
      </c>
      <c r="W737" s="337" t="s">
        <v>1209</v>
      </c>
      <c r="X737" s="337" t="s">
        <v>772</v>
      </c>
      <c r="Y737" s="337" t="s">
        <v>772</v>
      </c>
      <c r="Z737" s="337" t="s">
        <v>1705</v>
      </c>
    </row>
    <row r="738" spans="1:26">
      <c r="A738" s="328">
        <v>400148</v>
      </c>
      <c r="B738" s="328">
        <v>2310</v>
      </c>
      <c r="C738" s="334">
        <v>350260</v>
      </c>
      <c r="D738" s="328" t="s">
        <v>811</v>
      </c>
      <c r="E738" s="335" t="str">
        <f t="shared" si="11"/>
        <v>2310.350260.00</v>
      </c>
      <c r="F738" s="328">
        <v>2310</v>
      </c>
      <c r="G738" s="337"/>
      <c r="H738" s="336" t="s">
        <v>1768</v>
      </c>
      <c r="I738" s="337" t="s">
        <v>702</v>
      </c>
      <c r="J738" s="337" t="s">
        <v>794</v>
      </c>
      <c r="K738" s="338" t="s">
        <v>1698</v>
      </c>
      <c r="L738" s="337" t="s">
        <v>1041</v>
      </c>
      <c r="M738" s="338" t="s">
        <v>1699</v>
      </c>
      <c r="N738" s="337" t="s">
        <v>1699</v>
      </c>
      <c r="O738" s="357">
        <v>468</v>
      </c>
      <c r="P738" s="332" t="s">
        <v>1757</v>
      </c>
      <c r="Q738" s="337" t="s">
        <v>804</v>
      </c>
      <c r="R738" s="337" t="s">
        <v>770</v>
      </c>
      <c r="S738" s="339" t="s">
        <v>1702</v>
      </c>
      <c r="T738" s="340" t="str">
        <f>VLOOKUP(S738,'[2]Sub-County'!E:F,2,FALSE)</f>
        <v>Lexington</v>
      </c>
      <c r="U738" s="328" t="s">
        <v>876</v>
      </c>
      <c r="V738" s="337" t="s">
        <v>772</v>
      </c>
      <c r="W738" s="337" t="s">
        <v>772</v>
      </c>
      <c r="X738" s="337" t="s">
        <v>772</v>
      </c>
      <c r="Y738" s="337" t="s">
        <v>772</v>
      </c>
      <c r="Z738" s="337" t="s">
        <v>772</v>
      </c>
    </row>
    <row r="739" spans="1:26">
      <c r="A739" s="328">
        <v>400149</v>
      </c>
      <c r="B739" s="328">
        <v>2310</v>
      </c>
      <c r="C739" s="334">
        <v>350265</v>
      </c>
      <c r="D739" s="328" t="s">
        <v>806</v>
      </c>
      <c r="E739" s="335" t="str">
        <f t="shared" si="11"/>
        <v>2310.350265.15</v>
      </c>
      <c r="F739" s="328">
        <v>2310</v>
      </c>
      <c r="G739" s="337"/>
      <c r="H739" s="336" t="s">
        <v>1769</v>
      </c>
      <c r="I739" s="337" t="s">
        <v>808</v>
      </c>
      <c r="J739" s="337" t="s">
        <v>794</v>
      </c>
      <c r="K739" s="338" t="s">
        <v>1698</v>
      </c>
      <c r="L739" s="337" t="s">
        <v>1041</v>
      </c>
      <c r="M739" s="338" t="s">
        <v>1699</v>
      </c>
      <c r="N739" s="337" t="s">
        <v>1699</v>
      </c>
      <c r="O739" s="357">
        <v>523</v>
      </c>
      <c r="P739" s="332" t="s">
        <v>1769</v>
      </c>
      <c r="Q739" s="337" t="s">
        <v>794</v>
      </c>
      <c r="R739" s="337" t="s">
        <v>770</v>
      </c>
      <c r="S739" s="339" t="s">
        <v>1702</v>
      </c>
      <c r="T739" s="340" t="str">
        <f>VLOOKUP(S739,'[2]Sub-County'!E:F,2,FALSE)</f>
        <v>Lexington</v>
      </c>
      <c r="U739" s="328" t="s">
        <v>876</v>
      </c>
      <c r="V739" s="337" t="s">
        <v>1188</v>
      </c>
      <c r="W739" s="337" t="s">
        <v>1209</v>
      </c>
      <c r="X739" s="337" t="s">
        <v>772</v>
      </c>
      <c r="Y739" s="337" t="s">
        <v>772</v>
      </c>
      <c r="Z739" s="337" t="s">
        <v>1711</v>
      </c>
    </row>
    <row r="740" spans="1:26">
      <c r="A740" s="328">
        <v>401100</v>
      </c>
      <c r="B740" s="328">
        <v>2310</v>
      </c>
      <c r="C740" s="334">
        <v>350270</v>
      </c>
      <c r="D740" s="328" t="s">
        <v>855</v>
      </c>
      <c r="E740" s="335" t="str">
        <f t="shared" si="11"/>
        <v>2310.350270.91</v>
      </c>
      <c r="F740" s="328">
        <v>2310</v>
      </c>
      <c r="G740" s="337"/>
      <c r="H740" s="336" t="s">
        <v>1770</v>
      </c>
      <c r="I740" s="337" t="s">
        <v>702</v>
      </c>
      <c r="J740" s="337" t="s">
        <v>794</v>
      </c>
      <c r="K740" s="338" t="s">
        <v>1698</v>
      </c>
      <c r="L740" s="337" t="s">
        <v>1041</v>
      </c>
      <c r="M740" s="338" t="s">
        <v>1699</v>
      </c>
      <c r="N740" s="337" t="s">
        <v>1699</v>
      </c>
      <c r="O740" s="357">
        <v>452</v>
      </c>
      <c r="P740" s="332" t="s">
        <v>1770</v>
      </c>
      <c r="Q740" s="337" t="s">
        <v>768</v>
      </c>
      <c r="R740" s="337" t="s">
        <v>770</v>
      </c>
      <c r="S740" s="339" t="s">
        <v>1702</v>
      </c>
      <c r="T740" s="340" t="str">
        <f>VLOOKUP(S740,'[2]Sub-County'!E:F,2,FALSE)</f>
        <v>Lexington</v>
      </c>
      <c r="U740" s="328" t="s">
        <v>876</v>
      </c>
      <c r="V740" s="337" t="s">
        <v>772</v>
      </c>
      <c r="W740" s="337" t="s">
        <v>772</v>
      </c>
      <c r="X740" s="337" t="s">
        <v>772</v>
      </c>
      <c r="Y740" s="337" t="s">
        <v>772</v>
      </c>
      <c r="Z740" s="337" t="s">
        <v>772</v>
      </c>
    </row>
    <row r="741" spans="1:26">
      <c r="A741" s="328">
        <v>401101</v>
      </c>
      <c r="B741" s="328">
        <v>2310</v>
      </c>
      <c r="C741" s="334">
        <v>350275</v>
      </c>
      <c r="D741" s="328" t="s">
        <v>855</v>
      </c>
      <c r="E741" s="335" t="str">
        <f t="shared" si="11"/>
        <v>2310.350275.91</v>
      </c>
      <c r="F741" s="328">
        <v>2310</v>
      </c>
      <c r="G741" s="337"/>
      <c r="H741" s="336" t="s">
        <v>1771</v>
      </c>
      <c r="I741" s="337" t="s">
        <v>767</v>
      </c>
      <c r="J741" s="337" t="s">
        <v>794</v>
      </c>
      <c r="K741" s="338" t="s">
        <v>1698</v>
      </c>
      <c r="L741" s="337" t="s">
        <v>1041</v>
      </c>
      <c r="M741" s="338" t="s">
        <v>1699</v>
      </c>
      <c r="N741" s="337" t="s">
        <v>1699</v>
      </c>
      <c r="O741" s="333" t="s">
        <v>772</v>
      </c>
      <c r="P741" s="332" t="s">
        <v>773</v>
      </c>
      <c r="Q741" s="337" t="s">
        <v>768</v>
      </c>
      <c r="R741" s="337" t="s">
        <v>770</v>
      </c>
      <c r="S741" s="339" t="s">
        <v>1702</v>
      </c>
      <c r="T741" s="340" t="str">
        <f>VLOOKUP(S741,'[2]Sub-County'!E:F,2,FALSE)</f>
        <v>Lexington</v>
      </c>
      <c r="U741" s="328" t="s">
        <v>876</v>
      </c>
      <c r="V741" s="337" t="s">
        <v>772</v>
      </c>
      <c r="W741" s="337" t="s">
        <v>772</v>
      </c>
      <c r="X741" s="337" t="s">
        <v>772</v>
      </c>
      <c r="Y741" s="337" t="s">
        <v>772</v>
      </c>
      <c r="Z741" s="337" t="s">
        <v>772</v>
      </c>
    </row>
    <row r="742" spans="1:26">
      <c r="A742" s="328">
        <v>401102</v>
      </c>
      <c r="B742" s="328">
        <v>2310</v>
      </c>
      <c r="C742" s="334">
        <v>350280</v>
      </c>
      <c r="D742" s="328" t="s">
        <v>855</v>
      </c>
      <c r="E742" s="335" t="str">
        <f t="shared" si="11"/>
        <v>2310.350280.91</v>
      </c>
      <c r="F742" s="328">
        <v>2310</v>
      </c>
      <c r="G742" s="337"/>
      <c r="H742" s="336" t="s">
        <v>1772</v>
      </c>
      <c r="I742" s="337" t="s">
        <v>767</v>
      </c>
      <c r="J742" s="337" t="s">
        <v>794</v>
      </c>
      <c r="K742" s="338" t="s">
        <v>1698</v>
      </c>
      <c r="L742" s="337" t="s">
        <v>1041</v>
      </c>
      <c r="M742" s="338" t="s">
        <v>1699</v>
      </c>
      <c r="N742" s="337" t="s">
        <v>1699</v>
      </c>
      <c r="O742" s="333" t="s">
        <v>772</v>
      </c>
      <c r="P742" s="332" t="s">
        <v>773</v>
      </c>
      <c r="Q742" s="337" t="s">
        <v>768</v>
      </c>
      <c r="R742" s="337" t="s">
        <v>770</v>
      </c>
      <c r="S742" s="339" t="s">
        <v>709</v>
      </c>
      <c r="T742" s="340" t="str">
        <f>VLOOKUP(S742,'[2]Sub-County'!E:F,2,FALSE)</f>
        <v>York</v>
      </c>
      <c r="U742" s="328" t="s">
        <v>876</v>
      </c>
      <c r="V742" s="337" t="s">
        <v>772</v>
      </c>
      <c r="W742" s="337" t="s">
        <v>772</v>
      </c>
      <c r="X742" s="337" t="s">
        <v>772</v>
      </c>
      <c r="Y742" s="337" t="s">
        <v>772</v>
      </c>
      <c r="Z742" s="337" t="s">
        <v>772</v>
      </c>
    </row>
    <row r="743" spans="1:26">
      <c r="A743" s="328">
        <v>401103</v>
      </c>
      <c r="B743" s="328">
        <v>2310</v>
      </c>
      <c r="C743" s="334">
        <v>350285</v>
      </c>
      <c r="D743" s="328" t="s">
        <v>855</v>
      </c>
      <c r="E743" s="335" t="str">
        <f t="shared" si="11"/>
        <v>2310.350285.91</v>
      </c>
      <c r="F743" s="328">
        <v>2310</v>
      </c>
      <c r="G743" s="337"/>
      <c r="H743" s="336" t="s">
        <v>1773</v>
      </c>
      <c r="I743" s="337" t="s">
        <v>767</v>
      </c>
      <c r="J743" s="337" t="s">
        <v>794</v>
      </c>
      <c r="K743" s="338" t="s">
        <v>1698</v>
      </c>
      <c r="L743" s="337" t="s">
        <v>1041</v>
      </c>
      <c r="M743" s="338" t="s">
        <v>1699</v>
      </c>
      <c r="N743" s="337" t="s">
        <v>1699</v>
      </c>
      <c r="O743" s="333" t="s">
        <v>772</v>
      </c>
      <c r="P743" s="332" t="s">
        <v>773</v>
      </c>
      <c r="Q743" s="337" t="s">
        <v>768</v>
      </c>
      <c r="R743" s="337" t="s">
        <v>770</v>
      </c>
      <c r="S743" s="339" t="s">
        <v>1774</v>
      </c>
      <c r="T743" s="340" t="str">
        <f>VLOOKUP(S743,'[2]Sub-County'!E:F,2,FALSE)</f>
        <v>Anderson</v>
      </c>
      <c r="U743" s="328" t="s">
        <v>876</v>
      </c>
      <c r="V743" s="337" t="s">
        <v>772</v>
      </c>
      <c r="W743" s="337" t="s">
        <v>772</v>
      </c>
      <c r="X743" s="337" t="s">
        <v>772</v>
      </c>
      <c r="Y743" s="337" t="s">
        <v>772</v>
      </c>
      <c r="Z743" s="337" t="s">
        <v>772</v>
      </c>
    </row>
    <row r="744" spans="1:26">
      <c r="A744" s="328">
        <v>401104</v>
      </c>
      <c r="B744" s="328">
        <v>2310</v>
      </c>
      <c r="C744" s="334">
        <v>350290</v>
      </c>
      <c r="D744" s="328" t="s">
        <v>798</v>
      </c>
      <c r="E744" s="335" t="str">
        <f t="shared" si="11"/>
        <v>2310.350290.10</v>
      </c>
      <c r="F744" s="328">
        <v>2310</v>
      </c>
      <c r="G744" s="337"/>
      <c r="H744" s="336" t="s">
        <v>1775</v>
      </c>
      <c r="I744" s="337" t="s">
        <v>799</v>
      </c>
      <c r="J744" s="337" t="s">
        <v>794</v>
      </c>
      <c r="K744" s="338" t="s">
        <v>1698</v>
      </c>
      <c r="L744" s="337" t="s">
        <v>1041</v>
      </c>
      <c r="M744" s="338" t="s">
        <v>1699</v>
      </c>
      <c r="N744" s="337" t="s">
        <v>1699</v>
      </c>
      <c r="O744" s="357">
        <v>243</v>
      </c>
      <c r="P744" s="332" t="s">
        <v>1775</v>
      </c>
      <c r="Q744" s="337" t="s">
        <v>770</v>
      </c>
      <c r="R744" s="337" t="s">
        <v>770</v>
      </c>
      <c r="S744" s="339" t="s">
        <v>1702</v>
      </c>
      <c r="T744" s="340" t="str">
        <f>VLOOKUP(S744,'[2]Sub-County'!E:F,2,FALSE)</f>
        <v>Lexington</v>
      </c>
      <c r="U744" s="328" t="s">
        <v>876</v>
      </c>
      <c r="V744" s="337" t="s">
        <v>1192</v>
      </c>
      <c r="W744" s="337" t="s">
        <v>1386</v>
      </c>
      <c r="X744" s="337" t="s">
        <v>768</v>
      </c>
      <c r="Y744" s="337" t="s">
        <v>772</v>
      </c>
      <c r="Z744" s="337" t="s">
        <v>1705</v>
      </c>
    </row>
    <row r="745" spans="1:26">
      <c r="A745" s="328">
        <v>401105</v>
      </c>
      <c r="B745" s="328">
        <v>2310</v>
      </c>
      <c r="C745" s="334">
        <v>350295</v>
      </c>
      <c r="D745" s="328" t="s">
        <v>798</v>
      </c>
      <c r="E745" s="335" t="str">
        <f t="shared" si="11"/>
        <v>2310.350295.10</v>
      </c>
      <c r="F745" s="328">
        <v>2310</v>
      </c>
      <c r="G745" s="337"/>
      <c r="H745" s="336" t="s">
        <v>1776</v>
      </c>
      <c r="I745" s="337" t="s">
        <v>799</v>
      </c>
      <c r="J745" s="337" t="s">
        <v>794</v>
      </c>
      <c r="K745" s="338" t="s">
        <v>1698</v>
      </c>
      <c r="L745" s="337" t="s">
        <v>1041</v>
      </c>
      <c r="M745" s="338" t="s">
        <v>1699</v>
      </c>
      <c r="N745" s="337" t="s">
        <v>1699</v>
      </c>
      <c r="O745" s="357">
        <v>102</v>
      </c>
      <c r="P745" s="332" t="s">
        <v>1776</v>
      </c>
      <c r="Q745" s="337" t="s">
        <v>770</v>
      </c>
      <c r="R745" s="337" t="s">
        <v>770</v>
      </c>
      <c r="S745" s="339" t="s">
        <v>1721</v>
      </c>
      <c r="T745" s="340" t="str">
        <f>VLOOKUP(S745,'[2]Sub-County'!E:F,2,FALSE)</f>
        <v>Richland</v>
      </c>
      <c r="U745" s="328" t="s">
        <v>876</v>
      </c>
      <c r="V745" s="337" t="s">
        <v>1192</v>
      </c>
      <c r="W745" s="337" t="s">
        <v>1386</v>
      </c>
      <c r="X745" s="337" t="s">
        <v>768</v>
      </c>
      <c r="Y745" s="337" t="s">
        <v>772</v>
      </c>
      <c r="Z745" s="337" t="s">
        <v>1705</v>
      </c>
    </row>
    <row r="746" spans="1:26">
      <c r="A746" s="328">
        <v>401106</v>
      </c>
      <c r="B746" s="328">
        <v>2310</v>
      </c>
      <c r="C746" s="334">
        <v>350300</v>
      </c>
      <c r="D746" s="328" t="s">
        <v>798</v>
      </c>
      <c r="E746" s="335" t="str">
        <f t="shared" si="11"/>
        <v>2310.350300.10</v>
      </c>
      <c r="F746" s="328">
        <v>2310</v>
      </c>
      <c r="G746" s="337"/>
      <c r="H746" s="336" t="s">
        <v>1777</v>
      </c>
      <c r="I746" s="337" t="s">
        <v>799</v>
      </c>
      <c r="J746" s="337" t="s">
        <v>794</v>
      </c>
      <c r="K746" s="338" t="s">
        <v>1698</v>
      </c>
      <c r="L746" s="337" t="s">
        <v>1041</v>
      </c>
      <c r="M746" s="338" t="s">
        <v>1699</v>
      </c>
      <c r="N746" s="337" t="s">
        <v>1699</v>
      </c>
      <c r="O746" s="357">
        <v>5</v>
      </c>
      <c r="P746" s="332" t="s">
        <v>1767</v>
      </c>
      <c r="Q746" s="337" t="s">
        <v>770</v>
      </c>
      <c r="R746" s="337" t="s">
        <v>770</v>
      </c>
      <c r="S746" s="339" t="s">
        <v>1702</v>
      </c>
      <c r="T746" s="340" t="str">
        <f>VLOOKUP(S746,'[2]Sub-County'!E:F,2,FALSE)</f>
        <v>Lexington</v>
      </c>
      <c r="U746" s="328" t="s">
        <v>876</v>
      </c>
      <c r="V746" s="337" t="s">
        <v>1192</v>
      </c>
      <c r="W746" s="337" t="s">
        <v>1386</v>
      </c>
      <c r="X746" s="337" t="s">
        <v>768</v>
      </c>
      <c r="Y746" s="337" t="s">
        <v>772</v>
      </c>
      <c r="Z746" s="337" t="s">
        <v>1705</v>
      </c>
    </row>
    <row r="747" spans="1:26">
      <c r="A747" s="328">
        <v>401107</v>
      </c>
      <c r="B747" s="328">
        <v>2310</v>
      </c>
      <c r="C747" s="334">
        <v>350305</v>
      </c>
      <c r="D747" s="328" t="s">
        <v>798</v>
      </c>
      <c r="E747" s="335" t="str">
        <f t="shared" si="11"/>
        <v>2310.350305.10</v>
      </c>
      <c r="F747" s="328">
        <v>2310</v>
      </c>
      <c r="G747" s="337"/>
      <c r="H747" s="336" t="s">
        <v>1778</v>
      </c>
      <c r="I747" s="337" t="s">
        <v>799</v>
      </c>
      <c r="J747" s="337" t="s">
        <v>794</v>
      </c>
      <c r="K747" s="338" t="s">
        <v>1698</v>
      </c>
      <c r="L747" s="337" t="s">
        <v>1041</v>
      </c>
      <c r="M747" s="338" t="s">
        <v>1699</v>
      </c>
      <c r="N747" s="337" t="s">
        <v>1699</v>
      </c>
      <c r="O747" s="357">
        <v>135</v>
      </c>
      <c r="P747" s="332" t="s">
        <v>1778</v>
      </c>
      <c r="Q747" s="337" t="s">
        <v>770</v>
      </c>
      <c r="R747" s="337" t="s">
        <v>770</v>
      </c>
      <c r="S747" s="339" t="s">
        <v>1702</v>
      </c>
      <c r="T747" s="340" t="str">
        <f>VLOOKUP(S747,'[2]Sub-County'!E:F,2,FALSE)</f>
        <v>Lexington</v>
      </c>
      <c r="U747" s="328" t="s">
        <v>876</v>
      </c>
      <c r="V747" s="337" t="s">
        <v>1192</v>
      </c>
      <c r="W747" s="337" t="s">
        <v>1386</v>
      </c>
      <c r="X747" s="337" t="s">
        <v>768</v>
      </c>
      <c r="Y747" s="337" t="s">
        <v>772</v>
      </c>
      <c r="Z747" s="337" t="s">
        <v>1705</v>
      </c>
    </row>
    <row r="748" spans="1:26">
      <c r="A748" s="328">
        <v>401108</v>
      </c>
      <c r="B748" s="328">
        <v>2310</v>
      </c>
      <c r="C748" s="334">
        <v>350310</v>
      </c>
      <c r="D748" s="328" t="s">
        <v>798</v>
      </c>
      <c r="E748" s="335" t="str">
        <f t="shared" si="11"/>
        <v>2310.350310.10</v>
      </c>
      <c r="F748" s="328">
        <v>2310</v>
      </c>
      <c r="G748" s="337"/>
      <c r="H748" s="336" t="s">
        <v>1779</v>
      </c>
      <c r="I748" s="337" t="s">
        <v>799</v>
      </c>
      <c r="J748" s="337" t="s">
        <v>794</v>
      </c>
      <c r="K748" s="338" t="s">
        <v>1698</v>
      </c>
      <c r="L748" s="337" t="s">
        <v>1041</v>
      </c>
      <c r="M748" s="338" t="s">
        <v>1699</v>
      </c>
      <c r="N748" s="337" t="s">
        <v>1699</v>
      </c>
      <c r="O748" s="357">
        <v>281</v>
      </c>
      <c r="P748" s="332" t="s">
        <v>1779</v>
      </c>
      <c r="Q748" s="337" t="s">
        <v>770</v>
      </c>
      <c r="R748" s="337" t="s">
        <v>770</v>
      </c>
      <c r="S748" s="339" t="s">
        <v>1774</v>
      </c>
      <c r="T748" s="340" t="str">
        <f>VLOOKUP(S748,'[2]Sub-County'!E:F,2,FALSE)</f>
        <v>Anderson</v>
      </c>
      <c r="U748" s="328" t="s">
        <v>876</v>
      </c>
      <c r="V748" s="337" t="s">
        <v>1192</v>
      </c>
      <c r="W748" s="337" t="s">
        <v>1386</v>
      </c>
      <c r="X748" s="337" t="s">
        <v>1386</v>
      </c>
      <c r="Y748" s="337" t="s">
        <v>772</v>
      </c>
      <c r="Z748" s="337" t="s">
        <v>1705</v>
      </c>
    </row>
    <row r="749" spans="1:26">
      <c r="A749" s="328">
        <v>401109</v>
      </c>
      <c r="B749" s="328">
        <v>2310</v>
      </c>
      <c r="C749" s="334">
        <v>350315</v>
      </c>
      <c r="D749" s="328" t="s">
        <v>798</v>
      </c>
      <c r="E749" s="335" t="str">
        <f t="shared" si="11"/>
        <v>2310.350315.10</v>
      </c>
      <c r="F749" s="328">
        <v>2310</v>
      </c>
      <c r="G749" s="337"/>
      <c r="H749" s="336" t="s">
        <v>1780</v>
      </c>
      <c r="I749" s="337" t="s">
        <v>799</v>
      </c>
      <c r="J749" s="337" t="s">
        <v>794</v>
      </c>
      <c r="K749" s="338" t="s">
        <v>1698</v>
      </c>
      <c r="L749" s="337" t="s">
        <v>1041</v>
      </c>
      <c r="M749" s="338" t="s">
        <v>1699</v>
      </c>
      <c r="N749" s="337" t="s">
        <v>1699</v>
      </c>
      <c r="O749" s="357">
        <v>324</v>
      </c>
      <c r="P749" s="332" t="s">
        <v>1780</v>
      </c>
      <c r="Q749" s="337" t="s">
        <v>770</v>
      </c>
      <c r="R749" s="337" t="s">
        <v>770</v>
      </c>
      <c r="S749" s="339" t="s">
        <v>709</v>
      </c>
      <c r="T749" s="340" t="str">
        <f>VLOOKUP(S749,'[2]Sub-County'!E:F,2,FALSE)</f>
        <v>York</v>
      </c>
      <c r="U749" s="328" t="s">
        <v>876</v>
      </c>
      <c r="V749" s="337" t="s">
        <v>1192</v>
      </c>
      <c r="W749" s="337" t="s">
        <v>1386</v>
      </c>
      <c r="X749" s="337" t="s">
        <v>1209</v>
      </c>
      <c r="Y749" s="337" t="s">
        <v>772</v>
      </c>
      <c r="Z749" s="337" t="s">
        <v>1705</v>
      </c>
    </row>
    <row r="750" spans="1:26">
      <c r="A750" s="328">
        <v>401110</v>
      </c>
      <c r="B750" s="328">
        <v>2310</v>
      </c>
      <c r="C750" s="334">
        <v>350320</v>
      </c>
      <c r="D750" s="328" t="s">
        <v>798</v>
      </c>
      <c r="E750" s="335" t="str">
        <f t="shared" si="11"/>
        <v>2310.350320.10</v>
      </c>
      <c r="F750" s="328">
        <v>2310</v>
      </c>
      <c r="G750" s="337"/>
      <c r="H750" s="336" t="s">
        <v>1781</v>
      </c>
      <c r="I750" s="337" t="s">
        <v>799</v>
      </c>
      <c r="J750" s="337" t="s">
        <v>794</v>
      </c>
      <c r="K750" s="338" t="s">
        <v>1698</v>
      </c>
      <c r="L750" s="337" t="s">
        <v>1041</v>
      </c>
      <c r="M750" s="338" t="s">
        <v>1699</v>
      </c>
      <c r="N750" s="337" t="s">
        <v>1699</v>
      </c>
      <c r="O750" s="357">
        <v>500</v>
      </c>
      <c r="P750" s="332" t="s">
        <v>1781</v>
      </c>
      <c r="Q750" s="337" t="s">
        <v>770</v>
      </c>
      <c r="R750" s="337" t="s">
        <v>770</v>
      </c>
      <c r="S750" s="339" t="s">
        <v>709</v>
      </c>
      <c r="T750" s="340" t="str">
        <f>VLOOKUP(S750,'[2]Sub-County'!E:F,2,FALSE)</f>
        <v>York</v>
      </c>
      <c r="U750" s="328" t="s">
        <v>876</v>
      </c>
      <c r="V750" s="337" t="s">
        <v>1192</v>
      </c>
      <c r="W750" s="337" t="s">
        <v>1386</v>
      </c>
      <c r="X750" s="337" t="s">
        <v>1209</v>
      </c>
      <c r="Y750" s="337" t="s">
        <v>772</v>
      </c>
      <c r="Z750" s="337" t="s">
        <v>1705</v>
      </c>
    </row>
    <row r="751" spans="1:26">
      <c r="A751" s="328">
        <v>401111</v>
      </c>
      <c r="B751" s="328">
        <v>2310</v>
      </c>
      <c r="C751" s="334">
        <v>350325</v>
      </c>
      <c r="D751" s="328" t="s">
        <v>798</v>
      </c>
      <c r="E751" s="335" t="str">
        <f t="shared" si="11"/>
        <v>2310.350325.10</v>
      </c>
      <c r="F751" s="328">
        <v>2310</v>
      </c>
      <c r="G751" s="337"/>
      <c r="H751" s="336" t="s">
        <v>1782</v>
      </c>
      <c r="I751" s="337" t="s">
        <v>799</v>
      </c>
      <c r="J751" s="337" t="s">
        <v>794</v>
      </c>
      <c r="K751" s="338" t="s">
        <v>1698</v>
      </c>
      <c r="L751" s="337" t="s">
        <v>1041</v>
      </c>
      <c r="M751" s="338" t="s">
        <v>1699</v>
      </c>
      <c r="N751" s="337" t="s">
        <v>1699</v>
      </c>
      <c r="O751" s="357">
        <v>386</v>
      </c>
      <c r="P751" s="332" t="s">
        <v>1782</v>
      </c>
      <c r="Q751" s="337" t="s">
        <v>770</v>
      </c>
      <c r="R751" s="337" t="s">
        <v>770</v>
      </c>
      <c r="S751" s="339" t="s">
        <v>709</v>
      </c>
      <c r="T751" s="340" t="str">
        <f>VLOOKUP(S751,'[2]Sub-County'!E:F,2,FALSE)</f>
        <v>York</v>
      </c>
      <c r="U751" s="328" t="s">
        <v>876</v>
      </c>
      <c r="V751" s="337" t="s">
        <v>1192</v>
      </c>
      <c r="W751" s="337" t="s">
        <v>1386</v>
      </c>
      <c r="X751" s="337" t="s">
        <v>1209</v>
      </c>
      <c r="Y751" s="337" t="s">
        <v>772</v>
      </c>
      <c r="Z751" s="337" t="s">
        <v>1705</v>
      </c>
    </row>
    <row r="752" spans="1:26">
      <c r="A752" s="328">
        <v>401112</v>
      </c>
      <c r="B752" s="328">
        <v>2310</v>
      </c>
      <c r="C752" s="334">
        <v>350330</v>
      </c>
      <c r="D752" s="328" t="s">
        <v>798</v>
      </c>
      <c r="E752" s="335" t="str">
        <f t="shared" si="11"/>
        <v>2310.350330.10</v>
      </c>
      <c r="F752" s="328">
        <v>2310</v>
      </c>
      <c r="G752" s="337"/>
      <c r="H752" s="336" t="s">
        <v>1783</v>
      </c>
      <c r="I752" s="337" t="s">
        <v>799</v>
      </c>
      <c r="J752" s="337" t="s">
        <v>794</v>
      </c>
      <c r="K752" s="338" t="s">
        <v>1698</v>
      </c>
      <c r="L752" s="337" t="s">
        <v>1041</v>
      </c>
      <c r="M752" s="338" t="s">
        <v>1699</v>
      </c>
      <c r="N752" s="337" t="s">
        <v>1699</v>
      </c>
      <c r="O752" s="357">
        <v>314</v>
      </c>
      <c r="P752" s="332" t="s">
        <v>1783</v>
      </c>
      <c r="Q752" s="337" t="s">
        <v>770</v>
      </c>
      <c r="R752" s="337" t="s">
        <v>770</v>
      </c>
      <c r="S752" s="339" t="s">
        <v>1702</v>
      </c>
      <c r="T752" s="340" t="str">
        <f>VLOOKUP(S752,'[2]Sub-County'!E:F,2,FALSE)</f>
        <v>Lexington</v>
      </c>
      <c r="U752" s="328" t="s">
        <v>876</v>
      </c>
      <c r="V752" s="337" t="s">
        <v>1192</v>
      </c>
      <c r="W752" s="337" t="s">
        <v>1386</v>
      </c>
      <c r="X752" s="337" t="s">
        <v>768</v>
      </c>
      <c r="Y752" s="337" t="s">
        <v>772</v>
      </c>
      <c r="Z752" s="337" t="s">
        <v>1705</v>
      </c>
    </row>
    <row r="753" spans="1:26">
      <c r="A753" s="328">
        <v>401113</v>
      </c>
      <c r="B753" s="328">
        <v>2310</v>
      </c>
      <c r="C753" s="334">
        <v>350335</v>
      </c>
      <c r="D753" s="328" t="s">
        <v>798</v>
      </c>
      <c r="E753" s="335" t="str">
        <f t="shared" si="11"/>
        <v>2310.350335.10</v>
      </c>
      <c r="F753" s="328">
        <v>2310</v>
      </c>
      <c r="G753" s="337"/>
      <c r="H753" s="336" t="s">
        <v>1784</v>
      </c>
      <c r="I753" s="337" t="s">
        <v>799</v>
      </c>
      <c r="J753" s="337" t="s">
        <v>794</v>
      </c>
      <c r="K753" s="338" t="s">
        <v>1698</v>
      </c>
      <c r="L753" s="337" t="s">
        <v>1041</v>
      </c>
      <c r="M753" s="338" t="s">
        <v>1699</v>
      </c>
      <c r="N753" s="337" t="s">
        <v>1699</v>
      </c>
      <c r="O753" s="357">
        <v>420</v>
      </c>
      <c r="P753" s="332" t="s">
        <v>1784</v>
      </c>
      <c r="Q753" s="337" t="s">
        <v>770</v>
      </c>
      <c r="R753" s="337" t="s">
        <v>770</v>
      </c>
      <c r="S753" s="339" t="s">
        <v>1702</v>
      </c>
      <c r="T753" s="340" t="str">
        <f>VLOOKUP(S753,'[2]Sub-County'!E:F,2,FALSE)</f>
        <v>Lexington</v>
      </c>
      <c r="U753" s="328" t="s">
        <v>876</v>
      </c>
      <c r="V753" s="337" t="s">
        <v>1192</v>
      </c>
      <c r="W753" s="337" t="s">
        <v>1386</v>
      </c>
      <c r="X753" s="337" t="s">
        <v>768</v>
      </c>
      <c r="Y753" s="337" t="s">
        <v>772</v>
      </c>
      <c r="Z753" s="337" t="s">
        <v>1705</v>
      </c>
    </row>
    <row r="754" spans="1:26">
      <c r="A754" s="328">
        <v>401114</v>
      </c>
      <c r="B754" s="328">
        <v>2310</v>
      </c>
      <c r="C754" s="334">
        <v>350340</v>
      </c>
      <c r="D754" s="328" t="s">
        <v>798</v>
      </c>
      <c r="E754" s="335" t="str">
        <f t="shared" si="11"/>
        <v>2310.350340.10</v>
      </c>
      <c r="F754" s="328">
        <v>2310</v>
      </c>
      <c r="G754" s="337"/>
      <c r="H754" s="336" t="s">
        <v>1785</v>
      </c>
      <c r="I754" s="337" t="s">
        <v>799</v>
      </c>
      <c r="J754" s="337" t="s">
        <v>794</v>
      </c>
      <c r="K754" s="338" t="s">
        <v>1698</v>
      </c>
      <c r="L754" s="337" t="s">
        <v>1041</v>
      </c>
      <c r="M754" s="338" t="s">
        <v>1699</v>
      </c>
      <c r="N754" s="337" t="s">
        <v>1699</v>
      </c>
      <c r="O754" s="357">
        <v>111</v>
      </c>
      <c r="P754" s="332" t="s">
        <v>1785</v>
      </c>
      <c r="Q754" s="337" t="s">
        <v>770</v>
      </c>
      <c r="R754" s="337" t="s">
        <v>770</v>
      </c>
      <c r="S754" s="339" t="s">
        <v>1702</v>
      </c>
      <c r="T754" s="340" t="str">
        <f>VLOOKUP(S754,'[2]Sub-County'!E:F,2,FALSE)</f>
        <v>Lexington</v>
      </c>
      <c r="U754" s="328" t="s">
        <v>876</v>
      </c>
      <c r="V754" s="337" t="s">
        <v>1192</v>
      </c>
      <c r="W754" s="337" t="s">
        <v>1386</v>
      </c>
      <c r="X754" s="337" t="s">
        <v>768</v>
      </c>
      <c r="Y754" s="337" t="s">
        <v>772</v>
      </c>
      <c r="Z754" s="337" t="s">
        <v>1705</v>
      </c>
    </row>
    <row r="755" spans="1:26">
      <c r="A755" s="328">
        <v>401115</v>
      </c>
      <c r="B755" s="328">
        <v>2310</v>
      </c>
      <c r="C755" s="334">
        <v>350345</v>
      </c>
      <c r="D755" s="328" t="s">
        <v>798</v>
      </c>
      <c r="E755" s="335" t="str">
        <f t="shared" si="11"/>
        <v>2310.350345.10</v>
      </c>
      <c r="F755" s="328">
        <v>2310</v>
      </c>
      <c r="G755" s="337"/>
      <c r="H755" s="336" t="s">
        <v>1786</v>
      </c>
      <c r="I755" s="337" t="s">
        <v>799</v>
      </c>
      <c r="J755" s="337" t="s">
        <v>794</v>
      </c>
      <c r="K755" s="338" t="s">
        <v>1698</v>
      </c>
      <c r="L755" s="337" t="s">
        <v>1041</v>
      </c>
      <c r="M755" s="338" t="s">
        <v>1699</v>
      </c>
      <c r="N755" s="337" t="s">
        <v>1699</v>
      </c>
      <c r="O755" s="357">
        <v>494</v>
      </c>
      <c r="P755" s="332" t="s">
        <v>1786</v>
      </c>
      <c r="Q755" s="337" t="s">
        <v>770</v>
      </c>
      <c r="R755" s="337" t="s">
        <v>770</v>
      </c>
      <c r="S755" s="339" t="s">
        <v>1702</v>
      </c>
      <c r="T755" s="340" t="str">
        <f>VLOOKUP(S755,'[2]Sub-County'!E:F,2,FALSE)</f>
        <v>Lexington</v>
      </c>
      <c r="U755" s="328" t="s">
        <v>876</v>
      </c>
      <c r="V755" s="337" t="s">
        <v>1192</v>
      </c>
      <c r="W755" s="337" t="s">
        <v>1386</v>
      </c>
      <c r="X755" s="337" t="s">
        <v>768</v>
      </c>
      <c r="Y755" s="337" t="s">
        <v>772</v>
      </c>
      <c r="Z755" s="337" t="s">
        <v>1705</v>
      </c>
    </row>
    <row r="756" spans="1:26">
      <c r="A756" s="328">
        <v>401116</v>
      </c>
      <c r="B756" s="328">
        <v>2310</v>
      </c>
      <c r="C756" s="334">
        <v>350350</v>
      </c>
      <c r="D756" s="328" t="s">
        <v>798</v>
      </c>
      <c r="E756" s="335" t="str">
        <f t="shared" si="11"/>
        <v>2310.350350.10</v>
      </c>
      <c r="F756" s="328">
        <v>2310</v>
      </c>
      <c r="G756" s="337"/>
      <c r="H756" s="336" t="s">
        <v>1787</v>
      </c>
      <c r="I756" s="337" t="s">
        <v>799</v>
      </c>
      <c r="J756" s="337" t="s">
        <v>794</v>
      </c>
      <c r="K756" s="338" t="s">
        <v>1698</v>
      </c>
      <c r="L756" s="337" t="s">
        <v>1041</v>
      </c>
      <c r="M756" s="338" t="s">
        <v>1699</v>
      </c>
      <c r="N756" s="337" t="s">
        <v>1699</v>
      </c>
      <c r="O756" s="357">
        <v>456</v>
      </c>
      <c r="P756" s="332" t="s">
        <v>1787</v>
      </c>
      <c r="Q756" s="337" t="s">
        <v>770</v>
      </c>
      <c r="R756" s="337" t="s">
        <v>770</v>
      </c>
      <c r="S756" s="339" t="s">
        <v>1702</v>
      </c>
      <c r="T756" s="340" t="str">
        <f>VLOOKUP(S756,'[2]Sub-County'!E:F,2,FALSE)</f>
        <v>Lexington</v>
      </c>
      <c r="U756" s="328" t="s">
        <v>876</v>
      </c>
      <c r="V756" s="337" t="s">
        <v>1192</v>
      </c>
      <c r="W756" s="337" t="s">
        <v>1386</v>
      </c>
      <c r="X756" s="337" t="s">
        <v>768</v>
      </c>
      <c r="Y756" s="337" t="s">
        <v>772</v>
      </c>
      <c r="Z756" s="337" t="s">
        <v>1705</v>
      </c>
    </row>
    <row r="757" spans="1:26">
      <c r="A757" s="328">
        <v>401117</v>
      </c>
      <c r="B757" s="328">
        <v>2310</v>
      </c>
      <c r="C757" s="334">
        <v>350355</v>
      </c>
      <c r="D757" s="328" t="s">
        <v>798</v>
      </c>
      <c r="E757" s="335" t="str">
        <f t="shared" si="11"/>
        <v>2310.350355.10</v>
      </c>
      <c r="F757" s="328">
        <v>2310</v>
      </c>
      <c r="G757" s="337"/>
      <c r="H757" s="336" t="s">
        <v>1788</v>
      </c>
      <c r="I757" s="337" t="s">
        <v>799</v>
      </c>
      <c r="J757" s="337" t="s">
        <v>794</v>
      </c>
      <c r="K757" s="338" t="s">
        <v>1698</v>
      </c>
      <c r="L757" s="337" t="s">
        <v>1041</v>
      </c>
      <c r="M757" s="338" t="s">
        <v>1699</v>
      </c>
      <c r="N757" s="337" t="s">
        <v>1699</v>
      </c>
      <c r="O757" s="357">
        <v>277</v>
      </c>
      <c r="P757" s="332" t="s">
        <v>1788</v>
      </c>
      <c r="Q757" s="337" t="s">
        <v>770</v>
      </c>
      <c r="R757" s="337" t="s">
        <v>770</v>
      </c>
      <c r="S757" s="339" t="s">
        <v>1702</v>
      </c>
      <c r="T757" s="340" t="str">
        <f>VLOOKUP(S757,'[2]Sub-County'!E:F,2,FALSE)</f>
        <v>Lexington</v>
      </c>
      <c r="U757" s="328" t="s">
        <v>876</v>
      </c>
      <c r="V757" s="337" t="s">
        <v>1192</v>
      </c>
      <c r="W757" s="337" t="s">
        <v>1386</v>
      </c>
      <c r="X757" s="337" t="s">
        <v>768</v>
      </c>
      <c r="Y757" s="337" t="s">
        <v>772</v>
      </c>
      <c r="Z757" s="337" t="s">
        <v>1705</v>
      </c>
    </row>
    <row r="758" spans="1:26">
      <c r="A758" s="328">
        <v>401118</v>
      </c>
      <c r="B758" s="328">
        <v>2310</v>
      </c>
      <c r="C758" s="334">
        <v>350360</v>
      </c>
      <c r="D758" s="328" t="s">
        <v>798</v>
      </c>
      <c r="E758" s="335" t="str">
        <f t="shared" si="11"/>
        <v>2310.350360.10</v>
      </c>
      <c r="F758" s="328">
        <v>2310</v>
      </c>
      <c r="G758" s="337"/>
      <c r="H758" s="336" t="s">
        <v>1789</v>
      </c>
      <c r="I758" s="337" t="s">
        <v>799</v>
      </c>
      <c r="J758" s="337" t="s">
        <v>794</v>
      </c>
      <c r="K758" s="338" t="s">
        <v>1698</v>
      </c>
      <c r="L758" s="337" t="s">
        <v>1041</v>
      </c>
      <c r="M758" s="338" t="s">
        <v>1699</v>
      </c>
      <c r="N758" s="337" t="s">
        <v>1699</v>
      </c>
      <c r="O758" s="357">
        <v>229</v>
      </c>
      <c r="P758" s="332" t="s">
        <v>1789</v>
      </c>
      <c r="Q758" s="337" t="s">
        <v>770</v>
      </c>
      <c r="R758" s="337" t="s">
        <v>770</v>
      </c>
      <c r="S758" s="339" t="s">
        <v>1702</v>
      </c>
      <c r="T758" s="340" t="str">
        <f>VLOOKUP(S758,'[2]Sub-County'!E:F,2,FALSE)</f>
        <v>Lexington</v>
      </c>
      <c r="U758" s="328" t="s">
        <v>876</v>
      </c>
      <c r="V758" s="337" t="s">
        <v>1192</v>
      </c>
      <c r="W758" s="337" t="s">
        <v>1386</v>
      </c>
      <c r="X758" s="337" t="s">
        <v>768</v>
      </c>
      <c r="Y758" s="337" t="s">
        <v>772</v>
      </c>
      <c r="Z758" s="337" t="s">
        <v>1705</v>
      </c>
    </row>
    <row r="759" spans="1:26">
      <c r="A759" s="328">
        <v>401119</v>
      </c>
      <c r="B759" s="328">
        <v>2310</v>
      </c>
      <c r="C759" s="334">
        <v>350365</v>
      </c>
      <c r="D759" s="328" t="s">
        <v>798</v>
      </c>
      <c r="E759" s="335" t="str">
        <f t="shared" si="11"/>
        <v>2310.350365.10</v>
      </c>
      <c r="F759" s="328">
        <v>2310</v>
      </c>
      <c r="G759" s="337"/>
      <c r="H759" s="336" t="s">
        <v>1790</v>
      </c>
      <c r="I759" s="337" t="s">
        <v>799</v>
      </c>
      <c r="J759" s="337" t="s">
        <v>794</v>
      </c>
      <c r="K759" s="338" t="s">
        <v>1698</v>
      </c>
      <c r="L759" s="337" t="s">
        <v>1041</v>
      </c>
      <c r="M759" s="338" t="s">
        <v>1699</v>
      </c>
      <c r="N759" s="337" t="s">
        <v>1699</v>
      </c>
      <c r="O759" s="357">
        <v>419</v>
      </c>
      <c r="P759" s="332" t="s">
        <v>1790</v>
      </c>
      <c r="Q759" s="337" t="s">
        <v>770</v>
      </c>
      <c r="R759" s="337" t="s">
        <v>770</v>
      </c>
      <c r="S759" s="339" t="s">
        <v>1791</v>
      </c>
      <c r="T759" s="340" t="str">
        <f>VLOOKUP(S759,'[2]Sub-County'!E:F,2,FALSE)</f>
        <v>Saluda</v>
      </c>
      <c r="U759" s="328" t="s">
        <v>876</v>
      </c>
      <c r="V759" s="337" t="s">
        <v>1192</v>
      </c>
      <c r="W759" s="337" t="s">
        <v>1386</v>
      </c>
      <c r="X759" s="337" t="s">
        <v>768</v>
      </c>
      <c r="Y759" s="337" t="s">
        <v>772</v>
      </c>
      <c r="Z759" s="337" t="s">
        <v>1705</v>
      </c>
    </row>
    <row r="760" spans="1:26">
      <c r="A760" s="328">
        <v>401120</v>
      </c>
      <c r="B760" s="328">
        <v>2310</v>
      </c>
      <c r="C760" s="334">
        <v>350370</v>
      </c>
      <c r="D760" s="328" t="s">
        <v>798</v>
      </c>
      <c r="E760" s="335" t="str">
        <f t="shared" si="11"/>
        <v>2310.350370.10</v>
      </c>
      <c r="F760" s="328">
        <v>2310</v>
      </c>
      <c r="G760" s="337"/>
      <c r="H760" s="336" t="s">
        <v>1792</v>
      </c>
      <c r="I760" s="337" t="s">
        <v>799</v>
      </c>
      <c r="J760" s="337" t="s">
        <v>794</v>
      </c>
      <c r="K760" s="338" t="s">
        <v>1698</v>
      </c>
      <c r="L760" s="337" t="s">
        <v>1041</v>
      </c>
      <c r="M760" s="338" t="s">
        <v>1699</v>
      </c>
      <c r="N760" s="337" t="s">
        <v>1699</v>
      </c>
      <c r="O760" s="357">
        <v>128</v>
      </c>
      <c r="P760" s="332" t="s">
        <v>1792</v>
      </c>
      <c r="Q760" s="337" t="s">
        <v>770</v>
      </c>
      <c r="R760" s="337" t="s">
        <v>770</v>
      </c>
      <c r="S760" s="339" t="s">
        <v>1702</v>
      </c>
      <c r="T760" s="340" t="str">
        <f>VLOOKUP(S760,'[2]Sub-County'!E:F,2,FALSE)</f>
        <v>Lexington</v>
      </c>
      <c r="U760" s="328" t="s">
        <v>876</v>
      </c>
      <c r="V760" s="337" t="s">
        <v>1192</v>
      </c>
      <c r="W760" s="337" t="s">
        <v>1386</v>
      </c>
      <c r="X760" s="337" t="s">
        <v>768</v>
      </c>
      <c r="Y760" s="337" t="s">
        <v>772</v>
      </c>
      <c r="Z760" s="337" t="s">
        <v>1705</v>
      </c>
    </row>
    <row r="761" spans="1:26">
      <c r="A761" s="328">
        <v>401121</v>
      </c>
      <c r="B761" s="328">
        <v>2310</v>
      </c>
      <c r="C761" s="334">
        <v>350375</v>
      </c>
      <c r="D761" s="328" t="s">
        <v>798</v>
      </c>
      <c r="E761" s="335" t="str">
        <f t="shared" si="11"/>
        <v>2310.350375.10</v>
      </c>
      <c r="F761" s="328">
        <v>2310</v>
      </c>
      <c r="G761" s="337"/>
      <c r="H761" s="336" t="s">
        <v>1793</v>
      </c>
      <c r="I761" s="337" t="s">
        <v>799</v>
      </c>
      <c r="J761" s="337" t="s">
        <v>794</v>
      </c>
      <c r="K761" s="338" t="s">
        <v>1698</v>
      </c>
      <c r="L761" s="337" t="s">
        <v>1041</v>
      </c>
      <c r="M761" s="338" t="s">
        <v>1699</v>
      </c>
      <c r="N761" s="337" t="s">
        <v>1699</v>
      </c>
      <c r="O761" s="357">
        <v>276</v>
      </c>
      <c r="P761" s="332" t="s">
        <v>1793</v>
      </c>
      <c r="Q761" s="337" t="s">
        <v>770</v>
      </c>
      <c r="R761" s="337" t="s">
        <v>770</v>
      </c>
      <c r="S761" s="339" t="s">
        <v>1702</v>
      </c>
      <c r="T761" s="340" t="str">
        <f>VLOOKUP(S761,'[2]Sub-County'!E:F,2,FALSE)</f>
        <v>Lexington</v>
      </c>
      <c r="U761" s="328" t="s">
        <v>876</v>
      </c>
      <c r="V761" s="337" t="s">
        <v>1192</v>
      </c>
      <c r="W761" s="337" t="s">
        <v>1386</v>
      </c>
      <c r="X761" s="337" t="s">
        <v>768</v>
      </c>
      <c r="Y761" s="337" t="s">
        <v>772</v>
      </c>
      <c r="Z761" s="337" t="s">
        <v>1705</v>
      </c>
    </row>
    <row r="762" spans="1:26">
      <c r="A762" s="328">
        <v>401122</v>
      </c>
      <c r="B762" s="328">
        <v>2310</v>
      </c>
      <c r="C762" s="334">
        <v>350380</v>
      </c>
      <c r="D762" s="328" t="s">
        <v>798</v>
      </c>
      <c r="E762" s="335" t="str">
        <f t="shared" si="11"/>
        <v>2310.350380.10</v>
      </c>
      <c r="F762" s="328">
        <v>2310</v>
      </c>
      <c r="G762" s="337"/>
      <c r="H762" s="336" t="s">
        <v>1794</v>
      </c>
      <c r="I762" s="337" t="s">
        <v>799</v>
      </c>
      <c r="J762" s="337" t="s">
        <v>794</v>
      </c>
      <c r="K762" s="338" t="s">
        <v>1698</v>
      </c>
      <c r="L762" s="337" t="s">
        <v>1041</v>
      </c>
      <c r="M762" s="338" t="s">
        <v>1699</v>
      </c>
      <c r="N762" s="337" t="s">
        <v>1699</v>
      </c>
      <c r="O762" s="357">
        <v>104</v>
      </c>
      <c r="P762" s="332" t="s">
        <v>1794</v>
      </c>
      <c r="Q762" s="337" t="s">
        <v>770</v>
      </c>
      <c r="R762" s="337" t="s">
        <v>770</v>
      </c>
      <c r="S762" s="339" t="s">
        <v>1702</v>
      </c>
      <c r="T762" s="340" t="str">
        <f>VLOOKUP(S762,'[2]Sub-County'!E:F,2,FALSE)</f>
        <v>Lexington</v>
      </c>
      <c r="U762" s="328" t="s">
        <v>876</v>
      </c>
      <c r="V762" s="337" t="s">
        <v>1192</v>
      </c>
      <c r="W762" s="337" t="s">
        <v>1386</v>
      </c>
      <c r="X762" s="337" t="s">
        <v>768</v>
      </c>
      <c r="Y762" s="337" t="s">
        <v>772</v>
      </c>
      <c r="Z762" s="337" t="s">
        <v>1705</v>
      </c>
    </row>
    <row r="763" spans="1:26">
      <c r="A763" s="328">
        <v>401123</v>
      </c>
      <c r="B763" s="328">
        <v>2310</v>
      </c>
      <c r="C763" s="334">
        <v>350385</v>
      </c>
      <c r="D763" s="328" t="s">
        <v>798</v>
      </c>
      <c r="E763" s="335" t="str">
        <f t="shared" si="11"/>
        <v>2310.350385.10</v>
      </c>
      <c r="F763" s="328">
        <v>2310</v>
      </c>
      <c r="G763" s="337"/>
      <c r="H763" s="336" t="s">
        <v>1795</v>
      </c>
      <c r="I763" s="337" t="s">
        <v>799</v>
      </c>
      <c r="J763" s="337" t="s">
        <v>794</v>
      </c>
      <c r="K763" s="338" t="s">
        <v>1698</v>
      </c>
      <c r="L763" s="337" t="s">
        <v>1041</v>
      </c>
      <c r="M763" s="338" t="s">
        <v>1699</v>
      </c>
      <c r="N763" s="337" t="s">
        <v>1699</v>
      </c>
      <c r="O763" s="357">
        <v>198</v>
      </c>
      <c r="P763" s="332" t="s">
        <v>1795</v>
      </c>
      <c r="Q763" s="337" t="s">
        <v>770</v>
      </c>
      <c r="R763" s="337" t="s">
        <v>770</v>
      </c>
      <c r="S763" s="339" t="s">
        <v>1702</v>
      </c>
      <c r="T763" s="340" t="str">
        <f>VLOOKUP(S763,'[2]Sub-County'!E:F,2,FALSE)</f>
        <v>Lexington</v>
      </c>
      <c r="U763" s="328" t="s">
        <v>876</v>
      </c>
      <c r="V763" s="337" t="s">
        <v>1192</v>
      </c>
      <c r="W763" s="337" t="s">
        <v>1386</v>
      </c>
      <c r="X763" s="337" t="s">
        <v>768</v>
      </c>
      <c r="Y763" s="337" t="s">
        <v>772</v>
      </c>
      <c r="Z763" s="337" t="s">
        <v>1705</v>
      </c>
    </row>
    <row r="764" spans="1:26">
      <c r="A764" s="328">
        <v>401124</v>
      </c>
      <c r="B764" s="328">
        <v>2310</v>
      </c>
      <c r="C764" s="334">
        <v>350390</v>
      </c>
      <c r="D764" s="328" t="s">
        <v>798</v>
      </c>
      <c r="E764" s="335" t="str">
        <f t="shared" si="11"/>
        <v>2310.350390.10</v>
      </c>
      <c r="F764" s="328">
        <v>2310</v>
      </c>
      <c r="G764" s="337"/>
      <c r="H764" s="336" t="s">
        <v>1796</v>
      </c>
      <c r="I764" s="337" t="s">
        <v>799</v>
      </c>
      <c r="J764" s="337" t="s">
        <v>794</v>
      </c>
      <c r="K764" s="338" t="s">
        <v>1698</v>
      </c>
      <c r="L764" s="337" t="s">
        <v>1041</v>
      </c>
      <c r="M764" s="338" t="s">
        <v>1699</v>
      </c>
      <c r="N764" s="337" t="s">
        <v>1699</v>
      </c>
      <c r="O764" s="357">
        <v>266</v>
      </c>
      <c r="P764" s="332" t="s">
        <v>1796</v>
      </c>
      <c r="Q764" s="337" t="s">
        <v>770</v>
      </c>
      <c r="R764" s="337" t="s">
        <v>770</v>
      </c>
      <c r="S764" s="339" t="s">
        <v>1702</v>
      </c>
      <c r="T764" s="340" t="str">
        <f>VLOOKUP(S764,'[2]Sub-County'!E:F,2,FALSE)</f>
        <v>Lexington</v>
      </c>
      <c r="U764" s="328" t="s">
        <v>876</v>
      </c>
      <c r="V764" s="337" t="s">
        <v>1192</v>
      </c>
      <c r="W764" s="337" t="s">
        <v>1386</v>
      </c>
      <c r="X764" s="337" t="s">
        <v>768</v>
      </c>
      <c r="Y764" s="337" t="s">
        <v>772</v>
      </c>
      <c r="Z764" s="337" t="s">
        <v>1705</v>
      </c>
    </row>
    <row r="765" spans="1:26">
      <c r="A765" s="328">
        <v>401125</v>
      </c>
      <c r="B765" s="328">
        <v>2310</v>
      </c>
      <c r="C765" s="334">
        <v>350395</v>
      </c>
      <c r="D765" s="328" t="s">
        <v>798</v>
      </c>
      <c r="E765" s="335" t="str">
        <f t="shared" si="11"/>
        <v>2310.350395.10</v>
      </c>
      <c r="F765" s="328">
        <v>2310</v>
      </c>
      <c r="G765" s="337"/>
      <c r="H765" s="336" t="s">
        <v>1797</v>
      </c>
      <c r="I765" s="337" t="s">
        <v>799</v>
      </c>
      <c r="J765" s="337" t="s">
        <v>794</v>
      </c>
      <c r="K765" s="338" t="s">
        <v>1698</v>
      </c>
      <c r="L765" s="337" t="s">
        <v>1041</v>
      </c>
      <c r="M765" s="338" t="s">
        <v>1699</v>
      </c>
      <c r="N765" s="337" t="s">
        <v>1699</v>
      </c>
      <c r="O765" s="357">
        <v>179</v>
      </c>
      <c r="P765" s="332" t="s">
        <v>1797</v>
      </c>
      <c r="Q765" s="337" t="s">
        <v>770</v>
      </c>
      <c r="R765" s="337" t="s">
        <v>770</v>
      </c>
      <c r="S765" s="339" t="s">
        <v>1702</v>
      </c>
      <c r="T765" s="340" t="str">
        <f>VLOOKUP(S765,'[2]Sub-County'!E:F,2,FALSE)</f>
        <v>Lexington</v>
      </c>
      <c r="U765" s="328" t="s">
        <v>876</v>
      </c>
      <c r="V765" s="337" t="s">
        <v>1192</v>
      </c>
      <c r="W765" s="337" t="s">
        <v>1386</v>
      </c>
      <c r="X765" s="337" t="s">
        <v>768</v>
      </c>
      <c r="Y765" s="337" t="s">
        <v>772</v>
      </c>
      <c r="Z765" s="337" t="s">
        <v>1705</v>
      </c>
    </row>
    <row r="766" spans="1:26">
      <c r="A766" s="328">
        <v>401126</v>
      </c>
      <c r="B766" s="328">
        <v>2310</v>
      </c>
      <c r="C766" s="334">
        <v>350400</v>
      </c>
      <c r="D766" s="328" t="s">
        <v>798</v>
      </c>
      <c r="E766" s="335" t="str">
        <f t="shared" si="11"/>
        <v>2310.350400.10</v>
      </c>
      <c r="F766" s="328">
        <v>2310</v>
      </c>
      <c r="G766" s="337"/>
      <c r="H766" s="336" t="s">
        <v>1798</v>
      </c>
      <c r="I766" s="337" t="s">
        <v>799</v>
      </c>
      <c r="J766" s="337" t="s">
        <v>794</v>
      </c>
      <c r="K766" s="338" t="s">
        <v>1698</v>
      </c>
      <c r="L766" s="337" t="s">
        <v>1041</v>
      </c>
      <c r="M766" s="338" t="s">
        <v>1699</v>
      </c>
      <c r="N766" s="337" t="s">
        <v>1699</v>
      </c>
      <c r="O766" s="357">
        <v>112</v>
      </c>
      <c r="P766" s="332" t="s">
        <v>1799</v>
      </c>
      <c r="Q766" s="337" t="s">
        <v>770</v>
      </c>
      <c r="R766" s="337" t="s">
        <v>770</v>
      </c>
      <c r="S766" s="339" t="s">
        <v>1702</v>
      </c>
      <c r="T766" s="340" t="str">
        <f>VLOOKUP(S766,'[2]Sub-County'!E:F,2,FALSE)</f>
        <v>Lexington</v>
      </c>
      <c r="U766" s="328" t="s">
        <v>876</v>
      </c>
      <c r="V766" s="337" t="s">
        <v>1192</v>
      </c>
      <c r="W766" s="337" t="s">
        <v>1386</v>
      </c>
      <c r="X766" s="337" t="s">
        <v>768</v>
      </c>
      <c r="Y766" s="337" t="s">
        <v>772</v>
      </c>
      <c r="Z766" s="337" t="s">
        <v>1705</v>
      </c>
    </row>
    <row r="767" spans="1:26">
      <c r="A767" s="328">
        <v>401127</v>
      </c>
      <c r="B767" s="328">
        <v>2310</v>
      </c>
      <c r="C767" s="334">
        <v>350405</v>
      </c>
      <c r="D767" s="328" t="s">
        <v>798</v>
      </c>
      <c r="E767" s="335" t="str">
        <f t="shared" si="11"/>
        <v>2310.350405.10</v>
      </c>
      <c r="F767" s="328">
        <v>2310</v>
      </c>
      <c r="G767" s="337"/>
      <c r="H767" s="336" t="s">
        <v>1800</v>
      </c>
      <c r="I767" s="337" t="s">
        <v>799</v>
      </c>
      <c r="J767" s="337" t="s">
        <v>794</v>
      </c>
      <c r="K767" s="338" t="s">
        <v>1698</v>
      </c>
      <c r="L767" s="337" t="s">
        <v>1041</v>
      </c>
      <c r="M767" s="338" t="s">
        <v>1699</v>
      </c>
      <c r="N767" s="337" t="s">
        <v>1699</v>
      </c>
      <c r="O767" s="357">
        <v>293</v>
      </c>
      <c r="P767" s="332" t="s">
        <v>1800</v>
      </c>
      <c r="Q767" s="337" t="s">
        <v>770</v>
      </c>
      <c r="R767" s="337" t="s">
        <v>770</v>
      </c>
      <c r="S767" s="339" t="s">
        <v>1272</v>
      </c>
      <c r="T767" s="340" t="str">
        <f>VLOOKUP(S767,'[2]Sub-County'!E:F,2,FALSE)</f>
        <v>Sumter</v>
      </c>
      <c r="U767" s="328" t="s">
        <v>876</v>
      </c>
      <c r="V767" s="337" t="s">
        <v>1192</v>
      </c>
      <c r="W767" s="337" t="s">
        <v>1386</v>
      </c>
      <c r="X767" s="337" t="s">
        <v>768</v>
      </c>
      <c r="Y767" s="337" t="s">
        <v>772</v>
      </c>
      <c r="Z767" s="337" t="s">
        <v>1705</v>
      </c>
    </row>
    <row r="768" spans="1:26">
      <c r="A768" s="328">
        <v>401128</v>
      </c>
      <c r="B768" s="328">
        <v>2310</v>
      </c>
      <c r="C768" s="334">
        <v>350410</v>
      </c>
      <c r="D768" s="328" t="s">
        <v>798</v>
      </c>
      <c r="E768" s="335" t="str">
        <f t="shared" si="11"/>
        <v>2310.350410.10</v>
      </c>
      <c r="F768" s="328">
        <v>2310</v>
      </c>
      <c r="G768" s="337"/>
      <c r="H768" s="336" t="s">
        <v>1801</v>
      </c>
      <c r="I768" s="337" t="s">
        <v>799</v>
      </c>
      <c r="J768" s="337" t="s">
        <v>794</v>
      </c>
      <c r="K768" s="338" t="s">
        <v>1698</v>
      </c>
      <c r="L768" s="337" t="s">
        <v>1041</v>
      </c>
      <c r="M768" s="338" t="s">
        <v>1699</v>
      </c>
      <c r="N768" s="337" t="s">
        <v>1699</v>
      </c>
      <c r="O768" s="357">
        <v>405</v>
      </c>
      <c r="P768" s="332" t="s">
        <v>1801</v>
      </c>
      <c r="Q768" s="337" t="s">
        <v>770</v>
      </c>
      <c r="R768" s="337" t="s">
        <v>770</v>
      </c>
      <c r="S768" s="339" t="s">
        <v>1721</v>
      </c>
      <c r="T768" s="340" t="str">
        <f>VLOOKUP(S768,'[2]Sub-County'!E:F,2,FALSE)</f>
        <v>Richland</v>
      </c>
      <c r="U768" s="328" t="s">
        <v>876</v>
      </c>
      <c r="V768" s="337" t="s">
        <v>1192</v>
      </c>
      <c r="W768" s="337" t="s">
        <v>1386</v>
      </c>
      <c r="X768" s="337" t="s">
        <v>768</v>
      </c>
      <c r="Y768" s="337" t="s">
        <v>772</v>
      </c>
      <c r="Z768" s="337" t="s">
        <v>1705</v>
      </c>
    </row>
    <row r="769" spans="1:26">
      <c r="A769" s="328">
        <v>401129</v>
      </c>
      <c r="B769" s="328">
        <v>2310</v>
      </c>
      <c r="C769" s="334">
        <v>350415</v>
      </c>
      <c r="D769" s="328" t="s">
        <v>798</v>
      </c>
      <c r="E769" s="335" t="str">
        <f t="shared" si="11"/>
        <v>2310.350415.10</v>
      </c>
      <c r="F769" s="328">
        <v>2310</v>
      </c>
      <c r="G769" s="337"/>
      <c r="H769" s="336" t="s">
        <v>1802</v>
      </c>
      <c r="I769" s="337" t="s">
        <v>799</v>
      </c>
      <c r="J769" s="337" t="s">
        <v>794</v>
      </c>
      <c r="K769" s="338" t="s">
        <v>1698</v>
      </c>
      <c r="L769" s="337" t="s">
        <v>1041</v>
      </c>
      <c r="M769" s="338" t="s">
        <v>1699</v>
      </c>
      <c r="N769" s="337" t="s">
        <v>1699</v>
      </c>
      <c r="O769" s="357">
        <v>120</v>
      </c>
      <c r="P769" s="332" t="s">
        <v>1802</v>
      </c>
      <c r="Q769" s="337" t="s">
        <v>770</v>
      </c>
      <c r="R769" s="337" t="s">
        <v>770</v>
      </c>
      <c r="S769" s="339" t="s">
        <v>1721</v>
      </c>
      <c r="T769" s="340" t="str">
        <f>VLOOKUP(S769,'[2]Sub-County'!E:F,2,FALSE)</f>
        <v>Richland</v>
      </c>
      <c r="U769" s="328" t="s">
        <v>876</v>
      </c>
      <c r="V769" s="337" t="s">
        <v>1192</v>
      </c>
      <c r="W769" s="337" t="s">
        <v>1386</v>
      </c>
      <c r="X769" s="337" t="s">
        <v>768</v>
      </c>
      <c r="Y769" s="337" t="s">
        <v>772</v>
      </c>
      <c r="Z769" s="337" t="s">
        <v>1705</v>
      </c>
    </row>
    <row r="770" spans="1:26">
      <c r="A770" s="328">
        <v>401130</v>
      </c>
      <c r="B770" s="328">
        <v>2310</v>
      </c>
      <c r="C770" s="334">
        <v>350420</v>
      </c>
      <c r="D770" s="328" t="s">
        <v>798</v>
      </c>
      <c r="E770" s="335" t="str">
        <f t="shared" si="11"/>
        <v>2310.350420.10</v>
      </c>
      <c r="F770" s="328">
        <v>2310</v>
      </c>
      <c r="G770" s="337"/>
      <c r="H770" s="336" t="s">
        <v>1803</v>
      </c>
      <c r="I770" s="337" t="s">
        <v>799</v>
      </c>
      <c r="J770" s="337" t="s">
        <v>794</v>
      </c>
      <c r="K770" s="338" t="s">
        <v>1698</v>
      </c>
      <c r="L770" s="337" t="s">
        <v>1041</v>
      </c>
      <c r="M770" s="338" t="s">
        <v>1699</v>
      </c>
      <c r="N770" s="337" t="s">
        <v>1699</v>
      </c>
      <c r="O770" s="357">
        <v>154</v>
      </c>
      <c r="P770" s="332" t="s">
        <v>1803</v>
      </c>
      <c r="Q770" s="337" t="s">
        <v>770</v>
      </c>
      <c r="R770" s="337" t="s">
        <v>770</v>
      </c>
      <c r="S770" s="339" t="s">
        <v>1721</v>
      </c>
      <c r="T770" s="340" t="str">
        <f>VLOOKUP(S770,'[2]Sub-County'!E:F,2,FALSE)</f>
        <v>Richland</v>
      </c>
      <c r="U770" s="328" t="s">
        <v>876</v>
      </c>
      <c r="V770" s="337" t="s">
        <v>1192</v>
      </c>
      <c r="W770" s="337" t="s">
        <v>1386</v>
      </c>
      <c r="X770" s="337" t="s">
        <v>768</v>
      </c>
      <c r="Y770" s="337" t="s">
        <v>772</v>
      </c>
      <c r="Z770" s="337" t="s">
        <v>1705</v>
      </c>
    </row>
    <row r="771" spans="1:26">
      <c r="A771" s="328">
        <v>401131</v>
      </c>
      <c r="B771" s="328">
        <v>2310</v>
      </c>
      <c r="C771" s="334">
        <v>350425</v>
      </c>
      <c r="D771" s="328" t="s">
        <v>798</v>
      </c>
      <c r="E771" s="335" t="str">
        <f t="shared" si="11"/>
        <v>2310.350425.10</v>
      </c>
      <c r="F771" s="328">
        <v>2310</v>
      </c>
      <c r="G771" s="337"/>
      <c r="H771" s="336" t="s">
        <v>1804</v>
      </c>
      <c r="I771" s="337" t="s">
        <v>799</v>
      </c>
      <c r="J771" s="337" t="s">
        <v>794</v>
      </c>
      <c r="K771" s="338" t="s">
        <v>1698</v>
      </c>
      <c r="L771" s="337" t="s">
        <v>1041</v>
      </c>
      <c r="M771" s="338" t="s">
        <v>1699</v>
      </c>
      <c r="N771" s="337" t="s">
        <v>1699</v>
      </c>
      <c r="O771" s="357">
        <v>464</v>
      </c>
      <c r="P771" s="332" t="s">
        <v>1804</v>
      </c>
      <c r="Q771" s="337" t="s">
        <v>770</v>
      </c>
      <c r="R771" s="337" t="s">
        <v>770</v>
      </c>
      <c r="S771" s="339" t="s">
        <v>1721</v>
      </c>
      <c r="T771" s="340" t="str">
        <f>VLOOKUP(S771,'[2]Sub-County'!E:F,2,FALSE)</f>
        <v>Richland</v>
      </c>
      <c r="U771" s="328" t="s">
        <v>876</v>
      </c>
      <c r="V771" s="337" t="s">
        <v>1192</v>
      </c>
      <c r="W771" s="337" t="s">
        <v>1386</v>
      </c>
      <c r="X771" s="337" t="s">
        <v>768</v>
      </c>
      <c r="Y771" s="337" t="s">
        <v>772</v>
      </c>
      <c r="Z771" s="337" t="s">
        <v>1705</v>
      </c>
    </row>
    <row r="772" spans="1:26">
      <c r="A772" s="328">
        <v>401132</v>
      </c>
      <c r="B772" s="328">
        <v>2310</v>
      </c>
      <c r="C772" s="334">
        <v>350430</v>
      </c>
      <c r="D772" s="328" t="s">
        <v>798</v>
      </c>
      <c r="E772" s="335" t="str">
        <f t="shared" si="11"/>
        <v>2310.350430.10</v>
      </c>
      <c r="F772" s="328">
        <v>2310</v>
      </c>
      <c r="G772" s="337"/>
      <c r="H772" s="336" t="s">
        <v>1805</v>
      </c>
      <c r="I772" s="337" t="s">
        <v>799</v>
      </c>
      <c r="J772" s="337" t="s">
        <v>794</v>
      </c>
      <c r="K772" s="338" t="s">
        <v>1698</v>
      </c>
      <c r="L772" s="337" t="s">
        <v>1041</v>
      </c>
      <c r="M772" s="338" t="s">
        <v>1699</v>
      </c>
      <c r="N772" s="337" t="s">
        <v>1699</v>
      </c>
      <c r="O772" s="357">
        <v>297</v>
      </c>
      <c r="P772" s="332" t="s">
        <v>1805</v>
      </c>
      <c r="Q772" s="337" t="s">
        <v>770</v>
      </c>
      <c r="R772" s="337" t="s">
        <v>770</v>
      </c>
      <c r="S772" s="339" t="s">
        <v>1721</v>
      </c>
      <c r="T772" s="340" t="str">
        <f>VLOOKUP(S772,'[2]Sub-County'!E:F,2,FALSE)</f>
        <v>Richland</v>
      </c>
      <c r="U772" s="328" t="s">
        <v>876</v>
      </c>
      <c r="V772" s="337" t="s">
        <v>1192</v>
      </c>
      <c r="W772" s="337" t="s">
        <v>1386</v>
      </c>
      <c r="X772" s="337" t="s">
        <v>768</v>
      </c>
      <c r="Y772" s="337" t="s">
        <v>772</v>
      </c>
      <c r="Z772" s="337" t="s">
        <v>1705</v>
      </c>
    </row>
    <row r="773" spans="1:26">
      <c r="A773" s="328">
        <v>401133</v>
      </c>
      <c r="B773" s="328">
        <v>2310</v>
      </c>
      <c r="C773" s="334">
        <v>350435</v>
      </c>
      <c r="D773" s="328" t="s">
        <v>798</v>
      </c>
      <c r="E773" s="335" t="str">
        <f t="shared" si="11"/>
        <v>2310.350435.10</v>
      </c>
      <c r="F773" s="328">
        <v>2310</v>
      </c>
      <c r="G773" s="337"/>
      <c r="H773" s="336" t="s">
        <v>1806</v>
      </c>
      <c r="I773" s="337" t="s">
        <v>799</v>
      </c>
      <c r="J773" s="337" t="s">
        <v>794</v>
      </c>
      <c r="K773" s="338" t="s">
        <v>1698</v>
      </c>
      <c r="L773" s="337" t="s">
        <v>1041</v>
      </c>
      <c r="M773" s="338" t="s">
        <v>1699</v>
      </c>
      <c r="N773" s="337" t="s">
        <v>1699</v>
      </c>
      <c r="O773" s="357">
        <v>19</v>
      </c>
      <c r="P773" s="332" t="s">
        <v>1806</v>
      </c>
      <c r="Q773" s="337" t="s">
        <v>770</v>
      </c>
      <c r="R773" s="337" t="s">
        <v>770</v>
      </c>
      <c r="S773" s="339" t="s">
        <v>1702</v>
      </c>
      <c r="T773" s="340" t="str">
        <f>VLOOKUP(S773,'[2]Sub-County'!E:F,2,FALSE)</f>
        <v>Lexington</v>
      </c>
      <c r="U773" s="328" t="s">
        <v>876</v>
      </c>
      <c r="V773" s="337" t="s">
        <v>1192</v>
      </c>
      <c r="W773" s="337" t="s">
        <v>1386</v>
      </c>
      <c r="X773" s="337" t="s">
        <v>768</v>
      </c>
      <c r="Y773" s="337" t="s">
        <v>772</v>
      </c>
      <c r="Z773" s="337" t="s">
        <v>1705</v>
      </c>
    </row>
    <row r="774" spans="1:26">
      <c r="A774" s="328">
        <v>401134</v>
      </c>
      <c r="B774" s="328">
        <v>2310</v>
      </c>
      <c r="C774" s="334">
        <v>350440</v>
      </c>
      <c r="D774" s="328" t="s">
        <v>798</v>
      </c>
      <c r="E774" s="335" t="str">
        <f t="shared" ref="E774:E837" si="12">B774&amp;"."&amp;C774&amp;"."&amp;D774</f>
        <v>2310.350440.10</v>
      </c>
      <c r="F774" s="328">
        <v>2310</v>
      </c>
      <c r="G774" s="337"/>
      <c r="H774" s="336" t="s">
        <v>1807</v>
      </c>
      <c r="I774" s="337" t="s">
        <v>799</v>
      </c>
      <c r="J774" s="337" t="s">
        <v>794</v>
      </c>
      <c r="K774" s="338" t="s">
        <v>1698</v>
      </c>
      <c r="L774" s="337" t="s">
        <v>1041</v>
      </c>
      <c r="M774" s="338" t="s">
        <v>1699</v>
      </c>
      <c r="N774" s="337" t="s">
        <v>1699</v>
      </c>
      <c r="O774" s="357">
        <v>367</v>
      </c>
      <c r="P774" s="332" t="s">
        <v>1807</v>
      </c>
      <c r="Q774" s="337" t="s">
        <v>770</v>
      </c>
      <c r="R774" s="337" t="s">
        <v>770</v>
      </c>
      <c r="S774" s="339" t="s">
        <v>1702</v>
      </c>
      <c r="T774" s="340" t="str">
        <f>VLOOKUP(S774,'[2]Sub-County'!E:F,2,FALSE)</f>
        <v>Lexington</v>
      </c>
      <c r="U774" s="328" t="s">
        <v>876</v>
      </c>
      <c r="V774" s="337" t="s">
        <v>1192</v>
      </c>
      <c r="W774" s="337" t="s">
        <v>1386</v>
      </c>
      <c r="X774" s="337" t="s">
        <v>768</v>
      </c>
      <c r="Y774" s="337" t="s">
        <v>772</v>
      </c>
      <c r="Z774" s="337" t="s">
        <v>1705</v>
      </c>
    </row>
    <row r="775" spans="1:26">
      <c r="A775" s="328">
        <v>401135</v>
      </c>
      <c r="B775" s="328">
        <v>2310</v>
      </c>
      <c r="C775" s="334">
        <v>350445</v>
      </c>
      <c r="D775" s="328" t="s">
        <v>798</v>
      </c>
      <c r="E775" s="335" t="str">
        <f t="shared" si="12"/>
        <v>2310.350445.10</v>
      </c>
      <c r="F775" s="328">
        <v>2310</v>
      </c>
      <c r="G775" s="337"/>
      <c r="H775" s="336" t="s">
        <v>1808</v>
      </c>
      <c r="I775" s="337" t="s">
        <v>799</v>
      </c>
      <c r="J775" s="337" t="s">
        <v>794</v>
      </c>
      <c r="K775" s="338" t="s">
        <v>1698</v>
      </c>
      <c r="L775" s="337" t="s">
        <v>1041</v>
      </c>
      <c r="M775" s="338" t="s">
        <v>1699</v>
      </c>
      <c r="N775" s="337" t="s">
        <v>1699</v>
      </c>
      <c r="O775" s="357">
        <v>103</v>
      </c>
      <c r="P775" s="332" t="s">
        <v>1808</v>
      </c>
      <c r="Q775" s="337" t="s">
        <v>770</v>
      </c>
      <c r="R775" s="337" t="s">
        <v>770</v>
      </c>
      <c r="S775" s="339" t="s">
        <v>1702</v>
      </c>
      <c r="T775" s="340" t="str">
        <f>VLOOKUP(S775,'[2]Sub-County'!E:F,2,FALSE)</f>
        <v>Lexington</v>
      </c>
      <c r="U775" s="328" t="s">
        <v>876</v>
      </c>
      <c r="V775" s="337" t="s">
        <v>1192</v>
      </c>
      <c r="W775" s="337" t="s">
        <v>1386</v>
      </c>
      <c r="X775" s="337" t="s">
        <v>768</v>
      </c>
      <c r="Y775" s="337" t="s">
        <v>772</v>
      </c>
      <c r="Z775" s="337" t="s">
        <v>1705</v>
      </c>
    </row>
    <row r="776" spans="1:26">
      <c r="A776" s="328">
        <v>401136</v>
      </c>
      <c r="B776" s="328">
        <v>2310</v>
      </c>
      <c r="C776" s="334">
        <v>350450</v>
      </c>
      <c r="D776" s="328" t="s">
        <v>798</v>
      </c>
      <c r="E776" s="335" t="str">
        <f t="shared" si="12"/>
        <v>2310.350450.10</v>
      </c>
      <c r="F776" s="328">
        <v>2310</v>
      </c>
      <c r="G776" s="337"/>
      <c r="H776" s="336" t="s">
        <v>1809</v>
      </c>
      <c r="I776" s="337" t="s">
        <v>799</v>
      </c>
      <c r="J776" s="337" t="s">
        <v>794</v>
      </c>
      <c r="K776" s="338" t="s">
        <v>1698</v>
      </c>
      <c r="L776" s="337" t="s">
        <v>1041</v>
      </c>
      <c r="M776" s="338" t="s">
        <v>1699</v>
      </c>
      <c r="N776" s="337" t="s">
        <v>1699</v>
      </c>
      <c r="O776" s="357">
        <v>244</v>
      </c>
      <c r="P776" s="332" t="s">
        <v>1809</v>
      </c>
      <c r="Q776" s="337" t="s">
        <v>770</v>
      </c>
      <c r="R776" s="337" t="s">
        <v>770</v>
      </c>
      <c r="S776" s="339" t="s">
        <v>1702</v>
      </c>
      <c r="T776" s="340" t="str">
        <f>VLOOKUP(S776,'[2]Sub-County'!E:F,2,FALSE)</f>
        <v>Lexington</v>
      </c>
      <c r="U776" s="328" t="s">
        <v>876</v>
      </c>
      <c r="V776" s="337" t="s">
        <v>1192</v>
      </c>
      <c r="W776" s="337" t="s">
        <v>1386</v>
      </c>
      <c r="X776" s="337" t="s">
        <v>768</v>
      </c>
      <c r="Y776" s="337" t="s">
        <v>772</v>
      </c>
      <c r="Z776" s="337" t="s">
        <v>1705</v>
      </c>
    </row>
    <row r="777" spans="1:26">
      <c r="A777" s="328">
        <v>401137</v>
      </c>
      <c r="B777" s="328">
        <v>2310</v>
      </c>
      <c r="C777" s="334">
        <v>350455</v>
      </c>
      <c r="D777" s="328" t="s">
        <v>798</v>
      </c>
      <c r="E777" s="335" t="str">
        <f t="shared" si="12"/>
        <v>2310.350455.10</v>
      </c>
      <c r="F777" s="328">
        <v>2310</v>
      </c>
      <c r="G777" s="337"/>
      <c r="H777" s="336" t="s">
        <v>1810</v>
      </c>
      <c r="I777" s="337" t="s">
        <v>799</v>
      </c>
      <c r="J777" s="337" t="s">
        <v>794</v>
      </c>
      <c r="K777" s="338" t="s">
        <v>1698</v>
      </c>
      <c r="L777" s="337" t="s">
        <v>1041</v>
      </c>
      <c r="M777" s="338" t="s">
        <v>1699</v>
      </c>
      <c r="N777" s="337" t="s">
        <v>1699</v>
      </c>
      <c r="O777" s="357">
        <v>62</v>
      </c>
      <c r="P777" s="332" t="s">
        <v>1810</v>
      </c>
      <c r="Q777" s="337" t="s">
        <v>770</v>
      </c>
      <c r="R777" s="337" t="s">
        <v>770</v>
      </c>
      <c r="S777" s="339" t="s">
        <v>1702</v>
      </c>
      <c r="T777" s="340" t="str">
        <f>VLOOKUP(S777,'[2]Sub-County'!E:F,2,FALSE)</f>
        <v>Lexington</v>
      </c>
      <c r="U777" s="328" t="s">
        <v>876</v>
      </c>
      <c r="V777" s="337" t="s">
        <v>1192</v>
      </c>
      <c r="W777" s="337" t="s">
        <v>1386</v>
      </c>
      <c r="X777" s="337" t="s">
        <v>768</v>
      </c>
      <c r="Y777" s="337" t="s">
        <v>772</v>
      </c>
      <c r="Z777" s="337" t="s">
        <v>1705</v>
      </c>
    </row>
    <row r="778" spans="1:26">
      <c r="A778" s="328">
        <v>401138</v>
      </c>
      <c r="B778" s="328">
        <v>2310</v>
      </c>
      <c r="C778" s="334">
        <v>350460</v>
      </c>
      <c r="D778" s="328" t="s">
        <v>798</v>
      </c>
      <c r="E778" s="335" t="str">
        <f t="shared" si="12"/>
        <v>2310.350460.10</v>
      </c>
      <c r="F778" s="328">
        <v>2310</v>
      </c>
      <c r="G778" s="337"/>
      <c r="H778" s="336" t="s">
        <v>1811</v>
      </c>
      <c r="I778" s="337" t="s">
        <v>799</v>
      </c>
      <c r="J778" s="337" t="s">
        <v>794</v>
      </c>
      <c r="K778" s="338" t="s">
        <v>1698</v>
      </c>
      <c r="L778" s="337" t="s">
        <v>1041</v>
      </c>
      <c r="M778" s="338" t="s">
        <v>1699</v>
      </c>
      <c r="N778" s="337" t="s">
        <v>1699</v>
      </c>
      <c r="O778" s="357">
        <v>60</v>
      </c>
      <c r="P778" s="332" t="s">
        <v>1811</v>
      </c>
      <c r="Q778" s="337" t="s">
        <v>770</v>
      </c>
      <c r="R778" s="337" t="s">
        <v>770</v>
      </c>
      <c r="S778" s="339" t="s">
        <v>1721</v>
      </c>
      <c r="T778" s="340" t="str">
        <f>VLOOKUP(S778,'[2]Sub-County'!E:F,2,FALSE)</f>
        <v>Richland</v>
      </c>
      <c r="U778" s="328" t="s">
        <v>876</v>
      </c>
      <c r="V778" s="337" t="s">
        <v>1192</v>
      </c>
      <c r="W778" s="337" t="s">
        <v>1386</v>
      </c>
      <c r="X778" s="337" t="s">
        <v>768</v>
      </c>
      <c r="Y778" s="337" t="s">
        <v>772</v>
      </c>
      <c r="Z778" s="337" t="s">
        <v>1705</v>
      </c>
    </row>
    <row r="779" spans="1:26">
      <c r="A779" s="328">
        <v>401139</v>
      </c>
      <c r="B779" s="328">
        <v>2310</v>
      </c>
      <c r="C779" s="334">
        <v>350465</v>
      </c>
      <c r="D779" s="328" t="s">
        <v>798</v>
      </c>
      <c r="E779" s="335" t="str">
        <f t="shared" si="12"/>
        <v>2310.350465.10</v>
      </c>
      <c r="F779" s="328">
        <v>2310</v>
      </c>
      <c r="G779" s="337"/>
      <c r="H779" s="336" t="s">
        <v>1812</v>
      </c>
      <c r="I779" s="337" t="s">
        <v>799</v>
      </c>
      <c r="J779" s="337" t="s">
        <v>794</v>
      </c>
      <c r="K779" s="338" t="s">
        <v>1698</v>
      </c>
      <c r="L779" s="337" t="s">
        <v>1041</v>
      </c>
      <c r="M779" s="338" t="s">
        <v>1699</v>
      </c>
      <c r="N779" s="337" t="s">
        <v>1699</v>
      </c>
      <c r="O779" s="357">
        <v>379</v>
      </c>
      <c r="P779" s="332" t="s">
        <v>1813</v>
      </c>
      <c r="Q779" s="337" t="s">
        <v>770</v>
      </c>
      <c r="R779" s="337" t="s">
        <v>770</v>
      </c>
      <c r="S779" s="339" t="s">
        <v>709</v>
      </c>
      <c r="T779" s="340" t="str">
        <f>VLOOKUP(S779,'[2]Sub-County'!E:F,2,FALSE)</f>
        <v>York</v>
      </c>
      <c r="U779" s="328" t="s">
        <v>876</v>
      </c>
      <c r="V779" s="337" t="s">
        <v>1192</v>
      </c>
      <c r="W779" s="337" t="s">
        <v>1386</v>
      </c>
      <c r="X779" s="337" t="s">
        <v>1209</v>
      </c>
      <c r="Y779" s="337" t="s">
        <v>772</v>
      </c>
      <c r="Z779" s="337" t="s">
        <v>1705</v>
      </c>
    </row>
    <row r="780" spans="1:26">
      <c r="A780" s="328">
        <v>401140</v>
      </c>
      <c r="B780" s="328">
        <v>2310</v>
      </c>
      <c r="C780" s="334">
        <v>350470</v>
      </c>
      <c r="D780" s="328" t="s">
        <v>806</v>
      </c>
      <c r="E780" s="335" t="str">
        <f t="shared" si="12"/>
        <v>2310.350470.15</v>
      </c>
      <c r="F780" s="328">
        <v>2310</v>
      </c>
      <c r="G780" s="337"/>
      <c r="H780" s="336" t="s">
        <v>1814</v>
      </c>
      <c r="I780" s="337" t="s">
        <v>808</v>
      </c>
      <c r="J780" s="337" t="s">
        <v>794</v>
      </c>
      <c r="K780" s="338" t="s">
        <v>1698</v>
      </c>
      <c r="L780" s="337" t="s">
        <v>1041</v>
      </c>
      <c r="M780" s="338" t="s">
        <v>1699</v>
      </c>
      <c r="N780" s="337" t="s">
        <v>1699</v>
      </c>
      <c r="O780" s="357">
        <v>379</v>
      </c>
      <c r="P780" s="332" t="s">
        <v>1813</v>
      </c>
      <c r="Q780" s="337" t="s">
        <v>794</v>
      </c>
      <c r="R780" s="337" t="s">
        <v>770</v>
      </c>
      <c r="S780" s="339" t="s">
        <v>709</v>
      </c>
      <c r="T780" s="340" t="str">
        <f>VLOOKUP(S780,'[2]Sub-County'!E:F,2,FALSE)</f>
        <v>York</v>
      </c>
      <c r="U780" s="328" t="s">
        <v>876</v>
      </c>
      <c r="V780" s="337" t="s">
        <v>1188</v>
      </c>
      <c r="W780" s="337" t="s">
        <v>1386</v>
      </c>
      <c r="X780" s="337" t="s">
        <v>1209</v>
      </c>
      <c r="Y780" s="337" t="s">
        <v>772</v>
      </c>
      <c r="Z780" s="337" t="s">
        <v>1711</v>
      </c>
    </row>
    <row r="781" spans="1:26">
      <c r="A781" s="328">
        <v>401141</v>
      </c>
      <c r="B781" s="328">
        <v>2310</v>
      </c>
      <c r="C781" s="334">
        <v>350475</v>
      </c>
      <c r="D781" s="328" t="s">
        <v>811</v>
      </c>
      <c r="E781" s="335" t="str">
        <f t="shared" si="12"/>
        <v>2310.350475.00</v>
      </c>
      <c r="F781" s="328">
        <v>2310</v>
      </c>
      <c r="G781" s="337"/>
      <c r="H781" s="336" t="s">
        <v>1815</v>
      </c>
      <c r="I781" s="337" t="s">
        <v>702</v>
      </c>
      <c r="J781" s="337" t="s">
        <v>794</v>
      </c>
      <c r="K781" s="338" t="s">
        <v>1698</v>
      </c>
      <c r="L781" s="337" t="s">
        <v>1041</v>
      </c>
      <c r="M781" s="338" t="s">
        <v>1699</v>
      </c>
      <c r="N781" s="337" t="s">
        <v>1699</v>
      </c>
      <c r="O781" s="357">
        <v>379</v>
      </c>
      <c r="P781" s="332" t="s">
        <v>1813</v>
      </c>
      <c r="Q781" s="337" t="s">
        <v>804</v>
      </c>
      <c r="R781" s="337" t="s">
        <v>770</v>
      </c>
      <c r="S781" s="339" t="s">
        <v>709</v>
      </c>
      <c r="T781" s="340" t="str">
        <f>VLOOKUP(S781,'[2]Sub-County'!E:F,2,FALSE)</f>
        <v>York</v>
      </c>
      <c r="U781" s="328" t="s">
        <v>876</v>
      </c>
      <c r="V781" s="337" t="s">
        <v>772</v>
      </c>
      <c r="W781" s="337" t="s">
        <v>772</v>
      </c>
      <c r="X781" s="337" t="s">
        <v>1209</v>
      </c>
      <c r="Y781" s="337" t="s">
        <v>772</v>
      </c>
      <c r="Z781" s="337" t="s">
        <v>772</v>
      </c>
    </row>
    <row r="782" spans="1:26">
      <c r="A782" s="328">
        <v>401142</v>
      </c>
      <c r="B782" s="328">
        <v>2310</v>
      </c>
      <c r="C782" s="334">
        <v>350480</v>
      </c>
      <c r="D782" s="328" t="s">
        <v>798</v>
      </c>
      <c r="E782" s="335" t="str">
        <f t="shared" si="12"/>
        <v>2310.350480.10</v>
      </c>
      <c r="F782" s="328">
        <v>2310</v>
      </c>
      <c r="G782" s="337"/>
      <c r="H782" s="336" t="s">
        <v>1816</v>
      </c>
      <c r="I782" s="337" t="s">
        <v>799</v>
      </c>
      <c r="J782" s="337" t="s">
        <v>794</v>
      </c>
      <c r="K782" s="338" t="s">
        <v>1698</v>
      </c>
      <c r="L782" s="337" t="s">
        <v>1041</v>
      </c>
      <c r="M782" s="338" t="s">
        <v>1699</v>
      </c>
      <c r="N782" s="337" t="s">
        <v>1699</v>
      </c>
      <c r="O782" s="357">
        <v>129</v>
      </c>
      <c r="P782" s="332" t="s">
        <v>1817</v>
      </c>
      <c r="Q782" s="337" t="s">
        <v>770</v>
      </c>
      <c r="R782" s="337" t="s">
        <v>770</v>
      </c>
      <c r="S782" s="339" t="s">
        <v>709</v>
      </c>
      <c r="T782" s="340" t="str">
        <f>VLOOKUP(S782,'[2]Sub-County'!E:F,2,FALSE)</f>
        <v>York</v>
      </c>
      <c r="U782" s="328" t="s">
        <v>876</v>
      </c>
      <c r="V782" s="337" t="s">
        <v>1192</v>
      </c>
      <c r="W782" s="337" t="s">
        <v>1386</v>
      </c>
      <c r="X782" s="337" t="s">
        <v>1209</v>
      </c>
      <c r="Y782" s="337" t="s">
        <v>772</v>
      </c>
      <c r="Z782" s="337" t="s">
        <v>1705</v>
      </c>
    </row>
    <row r="783" spans="1:26">
      <c r="A783" s="328">
        <v>401143</v>
      </c>
      <c r="B783" s="328">
        <v>2310</v>
      </c>
      <c r="C783" s="334">
        <v>350485</v>
      </c>
      <c r="D783" s="328" t="s">
        <v>806</v>
      </c>
      <c r="E783" s="335" t="str">
        <f t="shared" si="12"/>
        <v>2310.350485.15</v>
      </c>
      <c r="F783" s="328">
        <v>2310</v>
      </c>
      <c r="G783" s="337"/>
      <c r="H783" s="336" t="s">
        <v>1818</v>
      </c>
      <c r="I783" s="337" t="s">
        <v>808</v>
      </c>
      <c r="J783" s="337" t="s">
        <v>794</v>
      </c>
      <c r="K783" s="338" t="s">
        <v>1698</v>
      </c>
      <c r="L783" s="337" t="s">
        <v>1041</v>
      </c>
      <c r="M783" s="338" t="s">
        <v>1699</v>
      </c>
      <c r="N783" s="337" t="s">
        <v>1699</v>
      </c>
      <c r="O783" s="357">
        <v>129</v>
      </c>
      <c r="P783" s="332" t="s">
        <v>1817</v>
      </c>
      <c r="Q783" s="337" t="s">
        <v>794</v>
      </c>
      <c r="R783" s="337" t="s">
        <v>770</v>
      </c>
      <c r="S783" s="339" t="s">
        <v>709</v>
      </c>
      <c r="T783" s="340" t="str">
        <f>VLOOKUP(S783,'[2]Sub-County'!E:F,2,FALSE)</f>
        <v>York</v>
      </c>
      <c r="U783" s="328" t="s">
        <v>876</v>
      </c>
      <c r="V783" s="337" t="s">
        <v>1188</v>
      </c>
      <c r="W783" s="337" t="s">
        <v>1386</v>
      </c>
      <c r="X783" s="337" t="s">
        <v>1209</v>
      </c>
      <c r="Y783" s="337" t="s">
        <v>772</v>
      </c>
      <c r="Z783" s="337" t="s">
        <v>1711</v>
      </c>
    </row>
    <row r="784" spans="1:26">
      <c r="A784" s="328">
        <v>401144</v>
      </c>
      <c r="B784" s="328">
        <v>2310</v>
      </c>
      <c r="C784" s="334">
        <v>350490</v>
      </c>
      <c r="D784" s="328" t="s">
        <v>811</v>
      </c>
      <c r="E784" s="335" t="str">
        <f t="shared" si="12"/>
        <v>2310.350490.00</v>
      </c>
      <c r="F784" s="328">
        <v>2310</v>
      </c>
      <c r="G784" s="337"/>
      <c r="H784" s="336" t="s">
        <v>1819</v>
      </c>
      <c r="I784" s="337" t="s">
        <v>702</v>
      </c>
      <c r="J784" s="337" t="s">
        <v>794</v>
      </c>
      <c r="K784" s="338" t="s">
        <v>1698</v>
      </c>
      <c r="L784" s="337" t="s">
        <v>1041</v>
      </c>
      <c r="M784" s="338" t="s">
        <v>1699</v>
      </c>
      <c r="N784" s="337" t="s">
        <v>1699</v>
      </c>
      <c r="O784" s="357">
        <v>129</v>
      </c>
      <c r="P784" s="332" t="s">
        <v>1817</v>
      </c>
      <c r="Q784" s="337" t="s">
        <v>804</v>
      </c>
      <c r="R784" s="337" t="s">
        <v>770</v>
      </c>
      <c r="S784" s="339" t="s">
        <v>709</v>
      </c>
      <c r="T784" s="340" t="str">
        <f>VLOOKUP(S784,'[2]Sub-County'!E:F,2,FALSE)</f>
        <v>York</v>
      </c>
      <c r="U784" s="328" t="s">
        <v>876</v>
      </c>
      <c r="V784" s="337" t="s">
        <v>772</v>
      </c>
      <c r="W784" s="337" t="s">
        <v>772</v>
      </c>
      <c r="X784" s="337" t="s">
        <v>1209</v>
      </c>
      <c r="Y784" s="337" t="s">
        <v>772</v>
      </c>
      <c r="Z784" s="337" t="s">
        <v>772</v>
      </c>
    </row>
    <row r="785" spans="1:26">
      <c r="A785" s="328">
        <v>401145</v>
      </c>
      <c r="B785" s="328">
        <v>2310</v>
      </c>
      <c r="C785" s="334">
        <v>350495</v>
      </c>
      <c r="D785" s="328" t="s">
        <v>798</v>
      </c>
      <c r="E785" s="335" t="str">
        <f t="shared" si="12"/>
        <v>2310.350495.10</v>
      </c>
      <c r="F785" s="328">
        <v>2310</v>
      </c>
      <c r="G785" s="337"/>
      <c r="H785" s="336" t="s">
        <v>1820</v>
      </c>
      <c r="I785" s="337" t="s">
        <v>799</v>
      </c>
      <c r="J785" s="337" t="s">
        <v>794</v>
      </c>
      <c r="K785" s="338" t="s">
        <v>1698</v>
      </c>
      <c r="L785" s="337" t="s">
        <v>1041</v>
      </c>
      <c r="M785" s="338" t="s">
        <v>1699</v>
      </c>
      <c r="N785" s="337" t="s">
        <v>1699</v>
      </c>
      <c r="O785" s="357">
        <v>241</v>
      </c>
      <c r="P785" s="332" t="s">
        <v>1820</v>
      </c>
      <c r="Q785" s="337" t="s">
        <v>770</v>
      </c>
      <c r="R785" s="337" t="s">
        <v>770</v>
      </c>
      <c r="S785" s="339" t="s">
        <v>709</v>
      </c>
      <c r="T785" s="340" t="str">
        <f>VLOOKUP(S785,'[2]Sub-County'!E:F,2,FALSE)</f>
        <v>York</v>
      </c>
      <c r="U785" s="328" t="s">
        <v>876</v>
      </c>
      <c r="V785" s="337" t="s">
        <v>1192</v>
      </c>
      <c r="W785" s="337" t="s">
        <v>1386</v>
      </c>
      <c r="X785" s="337" t="s">
        <v>1209</v>
      </c>
      <c r="Y785" s="337" t="s">
        <v>772</v>
      </c>
      <c r="Z785" s="337" t="s">
        <v>1705</v>
      </c>
    </row>
    <row r="786" spans="1:26">
      <c r="A786" s="328">
        <v>401146</v>
      </c>
      <c r="B786" s="328">
        <v>2310</v>
      </c>
      <c r="C786" s="334">
        <v>350500</v>
      </c>
      <c r="D786" s="328" t="s">
        <v>798</v>
      </c>
      <c r="E786" s="335" t="str">
        <f t="shared" si="12"/>
        <v>2310.350500.10</v>
      </c>
      <c r="F786" s="328">
        <v>2310</v>
      </c>
      <c r="G786" s="337"/>
      <c r="H786" s="336" t="s">
        <v>1821</v>
      </c>
      <c r="I786" s="337" t="s">
        <v>799</v>
      </c>
      <c r="J786" s="337" t="s">
        <v>794</v>
      </c>
      <c r="K786" s="338" t="s">
        <v>1698</v>
      </c>
      <c r="L786" s="337" t="s">
        <v>1041</v>
      </c>
      <c r="M786" s="338" t="s">
        <v>1699</v>
      </c>
      <c r="N786" s="337" t="s">
        <v>1699</v>
      </c>
      <c r="O786" s="357">
        <v>240</v>
      </c>
      <c r="P786" s="332" t="s">
        <v>1821</v>
      </c>
      <c r="Q786" s="337" t="s">
        <v>770</v>
      </c>
      <c r="R786" s="337" t="s">
        <v>770</v>
      </c>
      <c r="S786" s="339" t="s">
        <v>709</v>
      </c>
      <c r="T786" s="340" t="str">
        <f>VLOOKUP(S786,'[2]Sub-County'!E:F,2,FALSE)</f>
        <v>York</v>
      </c>
      <c r="U786" s="328" t="s">
        <v>876</v>
      </c>
      <c r="V786" s="337" t="s">
        <v>1192</v>
      </c>
      <c r="W786" s="337" t="s">
        <v>1386</v>
      </c>
      <c r="X786" s="337" t="s">
        <v>1209</v>
      </c>
      <c r="Y786" s="337" t="s">
        <v>772</v>
      </c>
      <c r="Z786" s="337" t="s">
        <v>1705</v>
      </c>
    </row>
    <row r="787" spans="1:26">
      <c r="A787" s="328">
        <v>401147</v>
      </c>
      <c r="B787" s="328">
        <v>2310</v>
      </c>
      <c r="C787" s="334">
        <v>350505</v>
      </c>
      <c r="D787" s="328" t="s">
        <v>798</v>
      </c>
      <c r="E787" s="335" t="str">
        <f t="shared" si="12"/>
        <v>2310.350505.10</v>
      </c>
      <c r="F787" s="328">
        <v>2310</v>
      </c>
      <c r="G787" s="337"/>
      <c r="H787" s="336" t="s">
        <v>1822</v>
      </c>
      <c r="I787" s="337" t="s">
        <v>799</v>
      </c>
      <c r="J787" s="337" t="s">
        <v>794</v>
      </c>
      <c r="K787" s="338" t="s">
        <v>1698</v>
      </c>
      <c r="L787" s="337" t="s">
        <v>1041</v>
      </c>
      <c r="M787" s="338" t="s">
        <v>1699</v>
      </c>
      <c r="N787" s="337" t="s">
        <v>1699</v>
      </c>
      <c r="O787" s="357">
        <v>264</v>
      </c>
      <c r="P787" s="332" t="s">
        <v>1822</v>
      </c>
      <c r="Q787" s="337" t="s">
        <v>770</v>
      </c>
      <c r="R787" s="337" t="s">
        <v>770</v>
      </c>
      <c r="S787" s="339" t="s">
        <v>709</v>
      </c>
      <c r="T787" s="340" t="str">
        <f>VLOOKUP(S787,'[2]Sub-County'!E:F,2,FALSE)</f>
        <v>York</v>
      </c>
      <c r="U787" s="328" t="s">
        <v>876</v>
      </c>
      <c r="V787" s="337" t="s">
        <v>1192</v>
      </c>
      <c r="W787" s="337" t="s">
        <v>1386</v>
      </c>
      <c r="X787" s="337" t="s">
        <v>1209</v>
      </c>
      <c r="Y787" s="337" t="s">
        <v>772</v>
      </c>
      <c r="Z787" s="337" t="s">
        <v>1705</v>
      </c>
    </row>
    <row r="788" spans="1:26">
      <c r="A788" s="328">
        <v>401148</v>
      </c>
      <c r="B788" s="328">
        <v>2310</v>
      </c>
      <c r="C788" s="334">
        <v>350510</v>
      </c>
      <c r="D788" s="328" t="s">
        <v>798</v>
      </c>
      <c r="E788" s="335" t="str">
        <f t="shared" si="12"/>
        <v>2310.350510.10</v>
      </c>
      <c r="F788" s="328">
        <v>2310</v>
      </c>
      <c r="G788" s="337"/>
      <c r="H788" s="336" t="s">
        <v>1823</v>
      </c>
      <c r="I788" s="337" t="s">
        <v>799</v>
      </c>
      <c r="J788" s="337" t="s">
        <v>794</v>
      </c>
      <c r="K788" s="338" t="s">
        <v>1698</v>
      </c>
      <c r="L788" s="337" t="s">
        <v>1041</v>
      </c>
      <c r="M788" s="338" t="s">
        <v>1699</v>
      </c>
      <c r="N788" s="337" t="s">
        <v>1699</v>
      </c>
      <c r="O788" s="357">
        <v>352</v>
      </c>
      <c r="P788" s="332" t="s">
        <v>1823</v>
      </c>
      <c r="Q788" s="337" t="s">
        <v>770</v>
      </c>
      <c r="R788" s="337" t="s">
        <v>770</v>
      </c>
      <c r="S788" s="339" t="s">
        <v>709</v>
      </c>
      <c r="T788" s="340" t="str">
        <f>VLOOKUP(S788,'[2]Sub-County'!E:F,2,FALSE)</f>
        <v>York</v>
      </c>
      <c r="U788" s="328" t="s">
        <v>876</v>
      </c>
      <c r="V788" s="337" t="s">
        <v>1192</v>
      </c>
      <c r="W788" s="337" t="s">
        <v>1386</v>
      </c>
      <c r="X788" s="337" t="s">
        <v>1209</v>
      </c>
      <c r="Y788" s="337" t="s">
        <v>772</v>
      </c>
      <c r="Z788" s="337" t="s">
        <v>1705</v>
      </c>
    </row>
    <row r="789" spans="1:26">
      <c r="A789" s="328">
        <v>401149</v>
      </c>
      <c r="B789" s="328">
        <v>2310</v>
      </c>
      <c r="C789" s="334">
        <v>350515</v>
      </c>
      <c r="D789" s="328" t="s">
        <v>798</v>
      </c>
      <c r="E789" s="335" t="str">
        <f t="shared" si="12"/>
        <v>2310.350515.10</v>
      </c>
      <c r="F789" s="328">
        <v>2310</v>
      </c>
      <c r="G789" s="337"/>
      <c r="H789" s="336" t="s">
        <v>1824</v>
      </c>
      <c r="I789" s="337" t="s">
        <v>799</v>
      </c>
      <c r="J789" s="337" t="s">
        <v>794</v>
      </c>
      <c r="K789" s="338" t="s">
        <v>1698</v>
      </c>
      <c r="L789" s="337" t="s">
        <v>1041</v>
      </c>
      <c r="M789" s="338" t="s">
        <v>1699</v>
      </c>
      <c r="N789" s="337" t="s">
        <v>1699</v>
      </c>
      <c r="O789" s="357">
        <v>52</v>
      </c>
      <c r="P789" s="332" t="s">
        <v>1824</v>
      </c>
      <c r="Q789" s="337" t="s">
        <v>770</v>
      </c>
      <c r="R789" s="337" t="s">
        <v>770</v>
      </c>
      <c r="S789" s="339" t="s">
        <v>709</v>
      </c>
      <c r="T789" s="340" t="str">
        <f>VLOOKUP(S789,'[2]Sub-County'!E:F,2,FALSE)</f>
        <v>York</v>
      </c>
      <c r="U789" s="328" t="s">
        <v>876</v>
      </c>
      <c r="V789" s="337" t="s">
        <v>1192</v>
      </c>
      <c r="W789" s="337" t="s">
        <v>1386</v>
      </c>
      <c r="X789" s="337" t="s">
        <v>1209</v>
      </c>
      <c r="Y789" s="337" t="s">
        <v>772</v>
      </c>
      <c r="Z789" s="337" t="s">
        <v>1705</v>
      </c>
    </row>
    <row r="790" spans="1:26">
      <c r="A790" s="328">
        <v>401150</v>
      </c>
      <c r="B790" s="328">
        <v>2310</v>
      </c>
      <c r="C790" s="334">
        <v>350520</v>
      </c>
      <c r="D790" s="328" t="s">
        <v>798</v>
      </c>
      <c r="E790" s="335" t="str">
        <f t="shared" si="12"/>
        <v>2310.350520.10</v>
      </c>
      <c r="F790" s="328">
        <v>2310</v>
      </c>
      <c r="G790" s="337"/>
      <c r="H790" s="336" t="s">
        <v>1825</v>
      </c>
      <c r="I790" s="337" t="s">
        <v>799</v>
      </c>
      <c r="J790" s="337" t="s">
        <v>794</v>
      </c>
      <c r="K790" s="338" t="s">
        <v>1698</v>
      </c>
      <c r="L790" s="337" t="s">
        <v>1041</v>
      </c>
      <c r="M790" s="338" t="s">
        <v>1699</v>
      </c>
      <c r="N790" s="337" t="s">
        <v>1699</v>
      </c>
      <c r="O790" s="357">
        <v>51</v>
      </c>
      <c r="P790" s="332" t="s">
        <v>1826</v>
      </c>
      <c r="Q790" s="337" t="s">
        <v>770</v>
      </c>
      <c r="R790" s="337" t="s">
        <v>770</v>
      </c>
      <c r="S790" s="339" t="s">
        <v>709</v>
      </c>
      <c r="T790" s="340" t="str">
        <f>VLOOKUP(S790,'[2]Sub-County'!E:F,2,FALSE)</f>
        <v>York</v>
      </c>
      <c r="U790" s="328" t="s">
        <v>876</v>
      </c>
      <c r="V790" s="337" t="s">
        <v>1192</v>
      </c>
      <c r="W790" s="337" t="s">
        <v>1386</v>
      </c>
      <c r="X790" s="337" t="s">
        <v>1209</v>
      </c>
      <c r="Y790" s="337" t="s">
        <v>772</v>
      </c>
      <c r="Z790" s="337" t="s">
        <v>1705</v>
      </c>
    </row>
    <row r="791" spans="1:26">
      <c r="A791" s="328">
        <v>401151</v>
      </c>
      <c r="B791" s="328">
        <v>2310</v>
      </c>
      <c r="C791" s="334">
        <v>350525</v>
      </c>
      <c r="D791" s="328" t="s">
        <v>806</v>
      </c>
      <c r="E791" s="335" t="str">
        <f t="shared" si="12"/>
        <v>2310.350525.15</v>
      </c>
      <c r="F791" s="328">
        <v>2310</v>
      </c>
      <c r="G791" s="337"/>
      <c r="H791" s="336" t="s">
        <v>1827</v>
      </c>
      <c r="I791" s="337" t="s">
        <v>808</v>
      </c>
      <c r="J791" s="337" t="s">
        <v>794</v>
      </c>
      <c r="K791" s="338" t="s">
        <v>1698</v>
      </c>
      <c r="L791" s="337" t="s">
        <v>1041</v>
      </c>
      <c r="M791" s="338" t="s">
        <v>1699</v>
      </c>
      <c r="N791" s="337" t="s">
        <v>1699</v>
      </c>
      <c r="O791" s="357">
        <v>51</v>
      </c>
      <c r="P791" s="332" t="s">
        <v>1826</v>
      </c>
      <c r="Q791" s="337" t="s">
        <v>794</v>
      </c>
      <c r="R791" s="337" t="s">
        <v>770</v>
      </c>
      <c r="S791" s="339" t="s">
        <v>709</v>
      </c>
      <c r="T791" s="340" t="str">
        <f>VLOOKUP(S791,'[2]Sub-County'!E:F,2,FALSE)</f>
        <v>York</v>
      </c>
      <c r="U791" s="328" t="s">
        <v>876</v>
      </c>
      <c r="V791" s="337" t="s">
        <v>1188</v>
      </c>
      <c r="W791" s="337" t="s">
        <v>1386</v>
      </c>
      <c r="X791" s="337" t="s">
        <v>1209</v>
      </c>
      <c r="Y791" s="337" t="s">
        <v>772</v>
      </c>
      <c r="Z791" s="337" t="s">
        <v>1711</v>
      </c>
    </row>
    <row r="792" spans="1:26">
      <c r="A792" s="328">
        <v>401152</v>
      </c>
      <c r="B792" s="328">
        <v>2310</v>
      </c>
      <c r="C792" s="334">
        <v>350530</v>
      </c>
      <c r="D792" s="328" t="s">
        <v>811</v>
      </c>
      <c r="E792" s="335" t="str">
        <f t="shared" si="12"/>
        <v>2310.350530.00</v>
      </c>
      <c r="F792" s="328">
        <v>2310</v>
      </c>
      <c r="G792" s="337"/>
      <c r="H792" s="336" t="s">
        <v>1828</v>
      </c>
      <c r="I792" s="337" t="s">
        <v>702</v>
      </c>
      <c r="J792" s="337" t="s">
        <v>794</v>
      </c>
      <c r="K792" s="338" t="s">
        <v>1698</v>
      </c>
      <c r="L792" s="337" t="s">
        <v>1041</v>
      </c>
      <c r="M792" s="338" t="s">
        <v>1699</v>
      </c>
      <c r="N792" s="337" t="s">
        <v>1699</v>
      </c>
      <c r="O792" s="357">
        <v>51</v>
      </c>
      <c r="P792" s="332" t="s">
        <v>1826</v>
      </c>
      <c r="Q792" s="337" t="s">
        <v>804</v>
      </c>
      <c r="R792" s="337" t="s">
        <v>770</v>
      </c>
      <c r="S792" s="339" t="s">
        <v>709</v>
      </c>
      <c r="T792" s="340" t="str">
        <f>VLOOKUP(S792,'[2]Sub-County'!E:F,2,FALSE)</f>
        <v>York</v>
      </c>
      <c r="U792" s="328" t="s">
        <v>876</v>
      </c>
      <c r="V792" s="337" t="s">
        <v>772</v>
      </c>
      <c r="W792" s="337" t="s">
        <v>772</v>
      </c>
      <c r="X792" s="337" t="s">
        <v>1209</v>
      </c>
      <c r="Y792" s="337" t="s">
        <v>772</v>
      </c>
      <c r="Z792" s="337" t="s">
        <v>772</v>
      </c>
    </row>
    <row r="793" spans="1:26">
      <c r="A793" s="328">
        <v>401153</v>
      </c>
      <c r="B793" s="328">
        <v>2310</v>
      </c>
      <c r="C793" s="334">
        <v>350535</v>
      </c>
      <c r="D793" s="328" t="s">
        <v>798</v>
      </c>
      <c r="E793" s="335" t="str">
        <f t="shared" si="12"/>
        <v>2310.350535.10</v>
      </c>
      <c r="F793" s="328">
        <v>2310</v>
      </c>
      <c r="G793" s="337"/>
      <c r="H793" s="336" t="s">
        <v>1829</v>
      </c>
      <c r="I793" s="337" t="s">
        <v>799</v>
      </c>
      <c r="J793" s="337" t="s">
        <v>794</v>
      </c>
      <c r="K793" s="338" t="s">
        <v>1698</v>
      </c>
      <c r="L793" s="337" t="s">
        <v>1041</v>
      </c>
      <c r="M793" s="338" t="s">
        <v>1699</v>
      </c>
      <c r="N793" s="337" t="s">
        <v>1699</v>
      </c>
      <c r="O793" s="357">
        <v>76</v>
      </c>
      <c r="P793" s="332" t="s">
        <v>1830</v>
      </c>
      <c r="Q793" s="337" t="s">
        <v>770</v>
      </c>
      <c r="R793" s="337" t="s">
        <v>770</v>
      </c>
      <c r="S793" s="339" t="s">
        <v>709</v>
      </c>
      <c r="T793" s="340" t="str">
        <f>VLOOKUP(S793,'[2]Sub-County'!E:F,2,FALSE)</f>
        <v>York</v>
      </c>
      <c r="U793" s="328" t="s">
        <v>876</v>
      </c>
      <c r="V793" s="337" t="s">
        <v>1192</v>
      </c>
      <c r="W793" s="337" t="s">
        <v>1386</v>
      </c>
      <c r="X793" s="337" t="s">
        <v>1209</v>
      </c>
      <c r="Y793" s="337" t="s">
        <v>772</v>
      </c>
      <c r="Z793" s="337" t="s">
        <v>1705</v>
      </c>
    </row>
    <row r="794" spans="1:26">
      <c r="A794" s="328">
        <v>401154</v>
      </c>
      <c r="B794" s="328">
        <v>2310</v>
      </c>
      <c r="C794" s="334">
        <v>350540</v>
      </c>
      <c r="D794" s="328" t="s">
        <v>806</v>
      </c>
      <c r="E794" s="335" t="str">
        <f t="shared" si="12"/>
        <v>2310.350540.15</v>
      </c>
      <c r="F794" s="328">
        <v>2310</v>
      </c>
      <c r="G794" s="337"/>
      <c r="H794" s="336" t="s">
        <v>1831</v>
      </c>
      <c r="I794" s="337" t="s">
        <v>808</v>
      </c>
      <c r="J794" s="337" t="s">
        <v>794</v>
      </c>
      <c r="K794" s="338" t="s">
        <v>1698</v>
      </c>
      <c r="L794" s="337" t="s">
        <v>1041</v>
      </c>
      <c r="M794" s="338" t="s">
        <v>1699</v>
      </c>
      <c r="N794" s="337" t="s">
        <v>1699</v>
      </c>
      <c r="O794" s="357">
        <v>76</v>
      </c>
      <c r="P794" s="332" t="s">
        <v>1830</v>
      </c>
      <c r="Q794" s="337" t="s">
        <v>794</v>
      </c>
      <c r="R794" s="337" t="s">
        <v>770</v>
      </c>
      <c r="S794" s="339" t="s">
        <v>709</v>
      </c>
      <c r="T794" s="340" t="str">
        <f>VLOOKUP(S794,'[2]Sub-County'!E:F,2,FALSE)</f>
        <v>York</v>
      </c>
      <c r="U794" s="328" t="s">
        <v>876</v>
      </c>
      <c r="V794" s="337" t="s">
        <v>1188</v>
      </c>
      <c r="W794" s="337" t="s">
        <v>1386</v>
      </c>
      <c r="X794" s="337" t="s">
        <v>1209</v>
      </c>
      <c r="Y794" s="337" t="s">
        <v>772</v>
      </c>
      <c r="Z794" s="337" t="s">
        <v>1711</v>
      </c>
    </row>
    <row r="795" spans="1:26">
      <c r="A795" s="328">
        <v>401155</v>
      </c>
      <c r="B795" s="328">
        <v>2310</v>
      </c>
      <c r="C795" s="334">
        <v>350545</v>
      </c>
      <c r="D795" s="328" t="s">
        <v>811</v>
      </c>
      <c r="E795" s="335" t="str">
        <f t="shared" si="12"/>
        <v>2310.350545.00</v>
      </c>
      <c r="F795" s="328">
        <v>2310</v>
      </c>
      <c r="G795" s="337"/>
      <c r="H795" s="336" t="s">
        <v>1832</v>
      </c>
      <c r="I795" s="337" t="s">
        <v>702</v>
      </c>
      <c r="J795" s="337" t="s">
        <v>794</v>
      </c>
      <c r="K795" s="338" t="s">
        <v>1698</v>
      </c>
      <c r="L795" s="337" t="s">
        <v>1041</v>
      </c>
      <c r="M795" s="338" t="s">
        <v>1699</v>
      </c>
      <c r="N795" s="337" t="s">
        <v>1699</v>
      </c>
      <c r="O795" s="357">
        <v>76</v>
      </c>
      <c r="P795" s="332" t="s">
        <v>1830</v>
      </c>
      <c r="Q795" s="337" t="s">
        <v>804</v>
      </c>
      <c r="R795" s="337" t="s">
        <v>770</v>
      </c>
      <c r="S795" s="339" t="s">
        <v>709</v>
      </c>
      <c r="T795" s="340" t="str">
        <f>VLOOKUP(S795,'[2]Sub-County'!E:F,2,FALSE)</f>
        <v>York</v>
      </c>
      <c r="U795" s="328" t="s">
        <v>876</v>
      </c>
      <c r="V795" s="337" t="s">
        <v>772</v>
      </c>
      <c r="W795" s="337" t="s">
        <v>772</v>
      </c>
      <c r="X795" s="337" t="s">
        <v>1209</v>
      </c>
      <c r="Y795" s="337" t="s">
        <v>772</v>
      </c>
      <c r="Z795" s="337" t="s">
        <v>772</v>
      </c>
    </row>
    <row r="796" spans="1:26">
      <c r="A796" s="328">
        <v>401156</v>
      </c>
      <c r="B796" s="328">
        <v>2310</v>
      </c>
      <c r="C796" s="334">
        <v>350550</v>
      </c>
      <c r="D796" s="328" t="s">
        <v>798</v>
      </c>
      <c r="E796" s="335" t="str">
        <f t="shared" si="12"/>
        <v>2310.350550.10</v>
      </c>
      <c r="F796" s="328">
        <v>2310</v>
      </c>
      <c r="G796" s="337"/>
      <c r="H796" s="336" t="s">
        <v>1833</v>
      </c>
      <c r="I796" s="337" t="s">
        <v>799</v>
      </c>
      <c r="J796" s="337" t="s">
        <v>794</v>
      </c>
      <c r="K796" s="338" t="s">
        <v>1698</v>
      </c>
      <c r="L796" s="337" t="s">
        <v>1041</v>
      </c>
      <c r="M796" s="338" t="s">
        <v>1699</v>
      </c>
      <c r="N796" s="337" t="s">
        <v>1699</v>
      </c>
      <c r="O796" s="357">
        <v>12</v>
      </c>
      <c r="P796" s="332" t="s">
        <v>1833</v>
      </c>
      <c r="Q796" s="337" t="s">
        <v>770</v>
      </c>
      <c r="R796" s="337" t="s">
        <v>770</v>
      </c>
      <c r="S796" s="339" t="s">
        <v>709</v>
      </c>
      <c r="T796" s="340" t="str">
        <f>VLOOKUP(S796,'[2]Sub-County'!E:F,2,FALSE)</f>
        <v>York</v>
      </c>
      <c r="U796" s="328" t="s">
        <v>876</v>
      </c>
      <c r="V796" s="337" t="s">
        <v>1192</v>
      </c>
      <c r="W796" s="337" t="s">
        <v>1386</v>
      </c>
      <c r="X796" s="337" t="s">
        <v>1209</v>
      </c>
      <c r="Y796" s="337" t="s">
        <v>772</v>
      </c>
      <c r="Z796" s="337" t="s">
        <v>1705</v>
      </c>
    </row>
    <row r="797" spans="1:26">
      <c r="A797" s="328">
        <v>401157</v>
      </c>
      <c r="B797" s="328">
        <v>2310</v>
      </c>
      <c r="C797" s="334">
        <v>350555</v>
      </c>
      <c r="D797" s="328" t="s">
        <v>798</v>
      </c>
      <c r="E797" s="335" t="str">
        <f t="shared" si="12"/>
        <v>2310.350555.10</v>
      </c>
      <c r="F797" s="328">
        <v>2310</v>
      </c>
      <c r="G797" s="337"/>
      <c r="H797" s="336" t="s">
        <v>1834</v>
      </c>
      <c r="I797" s="337" t="s">
        <v>799</v>
      </c>
      <c r="J797" s="337" t="s">
        <v>794</v>
      </c>
      <c r="K797" s="338" t="s">
        <v>1698</v>
      </c>
      <c r="L797" s="337" t="s">
        <v>1041</v>
      </c>
      <c r="M797" s="338" t="s">
        <v>1699</v>
      </c>
      <c r="N797" s="337" t="s">
        <v>1699</v>
      </c>
      <c r="O797" s="357">
        <v>473</v>
      </c>
      <c r="P797" s="332" t="s">
        <v>1834</v>
      </c>
      <c r="Q797" s="337" t="s">
        <v>770</v>
      </c>
      <c r="R797" s="337" t="s">
        <v>770</v>
      </c>
      <c r="S797" s="339" t="s">
        <v>709</v>
      </c>
      <c r="T797" s="340" t="str">
        <f>VLOOKUP(S797,'[2]Sub-County'!E:F,2,FALSE)</f>
        <v>York</v>
      </c>
      <c r="U797" s="328" t="s">
        <v>876</v>
      </c>
      <c r="V797" s="337" t="s">
        <v>1192</v>
      </c>
      <c r="W797" s="337" t="s">
        <v>1386</v>
      </c>
      <c r="X797" s="337" t="s">
        <v>1209</v>
      </c>
      <c r="Y797" s="337" t="s">
        <v>772</v>
      </c>
      <c r="Z797" s="337" t="s">
        <v>1705</v>
      </c>
    </row>
    <row r="798" spans="1:26">
      <c r="A798" s="328">
        <v>401158</v>
      </c>
      <c r="B798" s="328">
        <v>2310</v>
      </c>
      <c r="C798" s="334">
        <v>350560</v>
      </c>
      <c r="D798" s="328" t="s">
        <v>798</v>
      </c>
      <c r="E798" s="335" t="str">
        <f t="shared" si="12"/>
        <v>2310.350560.10</v>
      </c>
      <c r="F798" s="328">
        <v>2310</v>
      </c>
      <c r="G798" s="337"/>
      <c r="H798" s="336" t="s">
        <v>1835</v>
      </c>
      <c r="I798" s="337" t="s">
        <v>799</v>
      </c>
      <c r="J798" s="337" t="s">
        <v>794</v>
      </c>
      <c r="K798" s="338" t="s">
        <v>1698</v>
      </c>
      <c r="L798" s="337" t="s">
        <v>1041</v>
      </c>
      <c r="M798" s="338" t="s">
        <v>1699</v>
      </c>
      <c r="N798" s="337" t="s">
        <v>1699</v>
      </c>
      <c r="O798" s="357">
        <v>455</v>
      </c>
      <c r="P798" s="332" t="s">
        <v>1835</v>
      </c>
      <c r="Q798" s="337" t="s">
        <v>770</v>
      </c>
      <c r="R798" s="337" t="s">
        <v>770</v>
      </c>
      <c r="S798" s="339" t="s">
        <v>709</v>
      </c>
      <c r="T798" s="340" t="str">
        <f>VLOOKUP(S798,'[2]Sub-County'!E:F,2,FALSE)</f>
        <v>York</v>
      </c>
      <c r="U798" s="328" t="s">
        <v>876</v>
      </c>
      <c r="V798" s="337" t="s">
        <v>1192</v>
      </c>
      <c r="W798" s="337" t="s">
        <v>1386</v>
      </c>
      <c r="X798" s="337" t="s">
        <v>1209</v>
      </c>
      <c r="Y798" s="337" t="s">
        <v>772</v>
      </c>
      <c r="Z798" s="337" t="s">
        <v>1705</v>
      </c>
    </row>
    <row r="799" spans="1:26">
      <c r="A799" s="328">
        <v>401159</v>
      </c>
      <c r="B799" s="328">
        <v>2310</v>
      </c>
      <c r="C799" s="334">
        <v>350565</v>
      </c>
      <c r="D799" s="328" t="s">
        <v>798</v>
      </c>
      <c r="E799" s="335" t="str">
        <f t="shared" si="12"/>
        <v>2310.350565.10</v>
      </c>
      <c r="F799" s="328">
        <v>2310</v>
      </c>
      <c r="G799" s="337"/>
      <c r="H799" s="336" t="s">
        <v>1836</v>
      </c>
      <c r="I799" s="337" t="s">
        <v>799</v>
      </c>
      <c r="J799" s="337" t="s">
        <v>794</v>
      </c>
      <c r="K799" s="338" t="s">
        <v>1698</v>
      </c>
      <c r="L799" s="337" t="s">
        <v>1041</v>
      </c>
      <c r="M799" s="338" t="s">
        <v>1699</v>
      </c>
      <c r="N799" s="337" t="s">
        <v>1699</v>
      </c>
      <c r="O799" s="357">
        <v>164</v>
      </c>
      <c r="P799" s="332" t="s">
        <v>1836</v>
      </c>
      <c r="Q799" s="337" t="s">
        <v>770</v>
      </c>
      <c r="R799" s="337" t="s">
        <v>770</v>
      </c>
      <c r="S799" s="339" t="s">
        <v>709</v>
      </c>
      <c r="T799" s="340" t="str">
        <f>VLOOKUP(S799,'[2]Sub-County'!E:F,2,FALSE)</f>
        <v>York</v>
      </c>
      <c r="U799" s="328" t="s">
        <v>876</v>
      </c>
      <c r="V799" s="337" t="s">
        <v>1192</v>
      </c>
      <c r="W799" s="337" t="s">
        <v>1386</v>
      </c>
      <c r="X799" s="337" t="s">
        <v>1209</v>
      </c>
      <c r="Y799" s="337" t="s">
        <v>772</v>
      </c>
      <c r="Z799" s="337" t="s">
        <v>1705</v>
      </c>
    </row>
    <row r="800" spans="1:26">
      <c r="A800" s="328">
        <v>401160</v>
      </c>
      <c r="B800" s="328">
        <v>2310</v>
      </c>
      <c r="C800" s="334">
        <v>350570</v>
      </c>
      <c r="D800" s="328" t="s">
        <v>798</v>
      </c>
      <c r="E800" s="335" t="str">
        <f t="shared" si="12"/>
        <v>2310.350570.10</v>
      </c>
      <c r="F800" s="328">
        <v>2310</v>
      </c>
      <c r="G800" s="337"/>
      <c r="H800" s="336" t="s">
        <v>1837</v>
      </c>
      <c r="I800" s="337" t="s">
        <v>799</v>
      </c>
      <c r="J800" s="337" t="s">
        <v>794</v>
      </c>
      <c r="K800" s="338" t="s">
        <v>1698</v>
      </c>
      <c r="L800" s="337" t="s">
        <v>1041</v>
      </c>
      <c r="M800" s="338" t="s">
        <v>1699</v>
      </c>
      <c r="N800" s="337" t="s">
        <v>1699</v>
      </c>
      <c r="O800" s="357">
        <v>347</v>
      </c>
      <c r="P800" s="332" t="s">
        <v>1837</v>
      </c>
      <c r="Q800" s="337" t="s">
        <v>770</v>
      </c>
      <c r="R800" s="337" t="s">
        <v>770</v>
      </c>
      <c r="S800" s="339" t="s">
        <v>709</v>
      </c>
      <c r="T800" s="340" t="str">
        <f>VLOOKUP(S800,'[2]Sub-County'!E:F,2,FALSE)</f>
        <v>York</v>
      </c>
      <c r="U800" s="328" t="s">
        <v>876</v>
      </c>
      <c r="V800" s="337" t="s">
        <v>1192</v>
      </c>
      <c r="W800" s="337" t="s">
        <v>1386</v>
      </c>
      <c r="X800" s="337" t="s">
        <v>1209</v>
      </c>
      <c r="Y800" s="337" t="s">
        <v>772</v>
      </c>
      <c r="Z800" s="337" t="s">
        <v>1705</v>
      </c>
    </row>
    <row r="801" spans="1:26">
      <c r="A801" s="328">
        <v>401161</v>
      </c>
      <c r="B801" s="328">
        <v>2310</v>
      </c>
      <c r="C801" s="334">
        <v>350575</v>
      </c>
      <c r="D801" s="328" t="s">
        <v>798</v>
      </c>
      <c r="E801" s="335" t="str">
        <f t="shared" si="12"/>
        <v>2310.350575.10</v>
      </c>
      <c r="F801" s="328">
        <v>2310</v>
      </c>
      <c r="G801" s="337"/>
      <c r="H801" s="336" t="s">
        <v>1838</v>
      </c>
      <c r="I801" s="337" t="s">
        <v>799</v>
      </c>
      <c r="J801" s="337" t="s">
        <v>794</v>
      </c>
      <c r="K801" s="338" t="s">
        <v>1698</v>
      </c>
      <c r="L801" s="337" t="s">
        <v>1041</v>
      </c>
      <c r="M801" s="338" t="s">
        <v>1699</v>
      </c>
      <c r="N801" s="337" t="s">
        <v>1699</v>
      </c>
      <c r="O801" s="357">
        <v>306</v>
      </c>
      <c r="P801" s="332" t="s">
        <v>1839</v>
      </c>
      <c r="Q801" s="337" t="s">
        <v>770</v>
      </c>
      <c r="R801" s="337" t="s">
        <v>770</v>
      </c>
      <c r="S801" s="339" t="s">
        <v>709</v>
      </c>
      <c r="T801" s="340" t="str">
        <f>VLOOKUP(S801,'[2]Sub-County'!E:F,2,FALSE)</f>
        <v>York</v>
      </c>
      <c r="U801" s="328" t="s">
        <v>876</v>
      </c>
      <c r="V801" s="337" t="s">
        <v>1192</v>
      </c>
      <c r="W801" s="337" t="s">
        <v>1386</v>
      </c>
      <c r="X801" s="337" t="s">
        <v>1209</v>
      </c>
      <c r="Y801" s="337" t="s">
        <v>772</v>
      </c>
      <c r="Z801" s="337" t="s">
        <v>1705</v>
      </c>
    </row>
    <row r="802" spans="1:26">
      <c r="A802" s="328">
        <v>401162</v>
      </c>
      <c r="B802" s="328">
        <v>2310</v>
      </c>
      <c r="C802" s="334">
        <v>350580</v>
      </c>
      <c r="D802" s="328" t="s">
        <v>798</v>
      </c>
      <c r="E802" s="335" t="str">
        <f t="shared" si="12"/>
        <v>2310.350580.10</v>
      </c>
      <c r="F802" s="328">
        <v>2310</v>
      </c>
      <c r="G802" s="337"/>
      <c r="H802" s="336" t="s">
        <v>1840</v>
      </c>
      <c r="I802" s="337" t="s">
        <v>799</v>
      </c>
      <c r="J802" s="337" t="s">
        <v>794</v>
      </c>
      <c r="K802" s="338" t="s">
        <v>1698</v>
      </c>
      <c r="L802" s="337" t="s">
        <v>1041</v>
      </c>
      <c r="M802" s="338" t="s">
        <v>1699</v>
      </c>
      <c r="N802" s="337" t="s">
        <v>1699</v>
      </c>
      <c r="O802" s="357">
        <v>383</v>
      </c>
      <c r="P802" s="332" t="s">
        <v>1840</v>
      </c>
      <c r="Q802" s="337" t="s">
        <v>770</v>
      </c>
      <c r="R802" s="337" t="s">
        <v>770</v>
      </c>
      <c r="S802" s="339" t="s">
        <v>709</v>
      </c>
      <c r="T802" s="340" t="str">
        <f>VLOOKUP(S802,'[2]Sub-County'!E:F,2,FALSE)</f>
        <v>York</v>
      </c>
      <c r="U802" s="328" t="s">
        <v>876</v>
      </c>
      <c r="V802" s="337" t="s">
        <v>1192</v>
      </c>
      <c r="W802" s="337" t="s">
        <v>1386</v>
      </c>
      <c r="X802" s="337" t="s">
        <v>1209</v>
      </c>
      <c r="Y802" s="337" t="s">
        <v>772</v>
      </c>
      <c r="Z802" s="337" t="s">
        <v>1705</v>
      </c>
    </row>
    <row r="803" spans="1:26">
      <c r="A803" s="328">
        <v>401163</v>
      </c>
      <c r="B803" s="328">
        <v>2310</v>
      </c>
      <c r="C803" s="334">
        <v>350585</v>
      </c>
      <c r="D803" s="328" t="s">
        <v>798</v>
      </c>
      <c r="E803" s="335" t="str">
        <f t="shared" si="12"/>
        <v>2310.350585.10</v>
      </c>
      <c r="F803" s="328">
        <v>2310</v>
      </c>
      <c r="G803" s="337"/>
      <c r="H803" s="336" t="s">
        <v>1841</v>
      </c>
      <c r="I803" s="337" t="s">
        <v>799</v>
      </c>
      <c r="J803" s="337" t="s">
        <v>794</v>
      </c>
      <c r="K803" s="338" t="s">
        <v>1698</v>
      </c>
      <c r="L803" s="337" t="s">
        <v>1041</v>
      </c>
      <c r="M803" s="338" t="s">
        <v>1699</v>
      </c>
      <c r="N803" s="337" t="s">
        <v>1699</v>
      </c>
      <c r="O803" s="357">
        <v>394</v>
      </c>
      <c r="P803" s="332" t="s">
        <v>1841</v>
      </c>
      <c r="Q803" s="337" t="s">
        <v>770</v>
      </c>
      <c r="R803" s="337" t="s">
        <v>770</v>
      </c>
      <c r="S803" s="339" t="s">
        <v>709</v>
      </c>
      <c r="T803" s="340" t="str">
        <f>VLOOKUP(S803,'[2]Sub-County'!E:F,2,FALSE)</f>
        <v>York</v>
      </c>
      <c r="U803" s="328" t="s">
        <v>876</v>
      </c>
      <c r="V803" s="337" t="s">
        <v>1192</v>
      </c>
      <c r="W803" s="337" t="s">
        <v>1386</v>
      </c>
      <c r="X803" s="337" t="s">
        <v>1209</v>
      </c>
      <c r="Y803" s="337" t="s">
        <v>772</v>
      </c>
      <c r="Z803" s="337" t="s">
        <v>1705</v>
      </c>
    </row>
    <row r="804" spans="1:26">
      <c r="A804" s="328">
        <v>401164</v>
      </c>
      <c r="B804" s="328">
        <v>2310</v>
      </c>
      <c r="C804" s="334">
        <v>350590</v>
      </c>
      <c r="D804" s="328" t="s">
        <v>798</v>
      </c>
      <c r="E804" s="335" t="str">
        <f t="shared" si="12"/>
        <v>2310.350590.10</v>
      </c>
      <c r="F804" s="328">
        <v>2310</v>
      </c>
      <c r="G804" s="337"/>
      <c r="H804" s="336" t="s">
        <v>1842</v>
      </c>
      <c r="I804" s="337" t="s">
        <v>799</v>
      </c>
      <c r="J804" s="337" t="s">
        <v>794</v>
      </c>
      <c r="K804" s="338" t="s">
        <v>1698</v>
      </c>
      <c r="L804" s="337" t="s">
        <v>1041</v>
      </c>
      <c r="M804" s="338" t="s">
        <v>1699</v>
      </c>
      <c r="N804" s="337" t="s">
        <v>1699</v>
      </c>
      <c r="O804" s="357">
        <v>495</v>
      </c>
      <c r="P804" s="332" t="s">
        <v>1842</v>
      </c>
      <c r="Q804" s="337" t="s">
        <v>770</v>
      </c>
      <c r="R804" s="337" t="s">
        <v>770</v>
      </c>
      <c r="S804" s="339" t="s">
        <v>709</v>
      </c>
      <c r="T804" s="340" t="str">
        <f>VLOOKUP(S804,'[2]Sub-County'!E:F,2,FALSE)</f>
        <v>York</v>
      </c>
      <c r="U804" s="328" t="s">
        <v>876</v>
      </c>
      <c r="V804" s="337" t="s">
        <v>1192</v>
      </c>
      <c r="W804" s="337" t="s">
        <v>1386</v>
      </c>
      <c r="X804" s="337" t="s">
        <v>1209</v>
      </c>
      <c r="Y804" s="337" t="s">
        <v>772</v>
      </c>
      <c r="Z804" s="337" t="s">
        <v>1705</v>
      </c>
    </row>
    <row r="805" spans="1:26">
      <c r="A805" s="328">
        <v>401165</v>
      </c>
      <c r="B805" s="328">
        <v>2310</v>
      </c>
      <c r="C805" s="334">
        <v>350595</v>
      </c>
      <c r="D805" s="328" t="s">
        <v>798</v>
      </c>
      <c r="E805" s="335" t="str">
        <f t="shared" si="12"/>
        <v>2310.350595.10</v>
      </c>
      <c r="F805" s="328">
        <v>2310</v>
      </c>
      <c r="G805" s="337"/>
      <c r="H805" s="336" t="s">
        <v>1843</v>
      </c>
      <c r="I805" s="337" t="s">
        <v>799</v>
      </c>
      <c r="J805" s="337" t="s">
        <v>794</v>
      </c>
      <c r="K805" s="338" t="s">
        <v>1698</v>
      </c>
      <c r="L805" s="337" t="s">
        <v>1041</v>
      </c>
      <c r="M805" s="338" t="s">
        <v>1699</v>
      </c>
      <c r="N805" s="337" t="s">
        <v>1699</v>
      </c>
      <c r="O805" s="357">
        <v>35</v>
      </c>
      <c r="P805" s="332" t="s">
        <v>1843</v>
      </c>
      <c r="Q805" s="337" t="s">
        <v>770</v>
      </c>
      <c r="R805" s="337" t="s">
        <v>770</v>
      </c>
      <c r="S805" s="339" t="s">
        <v>709</v>
      </c>
      <c r="T805" s="340" t="str">
        <f>VLOOKUP(S805,'[2]Sub-County'!E:F,2,FALSE)</f>
        <v>York</v>
      </c>
      <c r="U805" s="328" t="s">
        <v>876</v>
      </c>
      <c r="V805" s="337" t="s">
        <v>1192</v>
      </c>
      <c r="W805" s="337" t="s">
        <v>1386</v>
      </c>
      <c r="X805" s="337" t="s">
        <v>1209</v>
      </c>
      <c r="Y805" s="337" t="s">
        <v>772</v>
      </c>
      <c r="Z805" s="337" t="s">
        <v>1705</v>
      </c>
    </row>
    <row r="806" spans="1:26">
      <c r="A806" s="328">
        <v>401166</v>
      </c>
      <c r="B806" s="328">
        <v>2310</v>
      </c>
      <c r="C806" s="334">
        <v>350600</v>
      </c>
      <c r="D806" s="328" t="s">
        <v>798</v>
      </c>
      <c r="E806" s="335" t="str">
        <f t="shared" si="12"/>
        <v>2310.350600.10</v>
      </c>
      <c r="F806" s="328">
        <v>2310</v>
      </c>
      <c r="G806" s="337"/>
      <c r="H806" s="336" t="s">
        <v>1844</v>
      </c>
      <c r="I806" s="337" t="s">
        <v>799</v>
      </c>
      <c r="J806" s="337" t="s">
        <v>794</v>
      </c>
      <c r="K806" s="338" t="s">
        <v>1698</v>
      </c>
      <c r="L806" s="337" t="s">
        <v>1041</v>
      </c>
      <c r="M806" s="338" t="s">
        <v>1699</v>
      </c>
      <c r="N806" s="337" t="s">
        <v>1699</v>
      </c>
      <c r="O806" s="357">
        <v>44</v>
      </c>
      <c r="P806" s="332" t="s">
        <v>1844</v>
      </c>
      <c r="Q806" s="337" t="s">
        <v>770</v>
      </c>
      <c r="R806" s="337" t="s">
        <v>770</v>
      </c>
      <c r="S806" s="339" t="s">
        <v>709</v>
      </c>
      <c r="T806" s="340" t="str">
        <f>VLOOKUP(S806,'[2]Sub-County'!E:F,2,FALSE)</f>
        <v>York</v>
      </c>
      <c r="U806" s="328" t="s">
        <v>876</v>
      </c>
      <c r="V806" s="337" t="s">
        <v>1192</v>
      </c>
      <c r="W806" s="337" t="s">
        <v>1386</v>
      </c>
      <c r="X806" s="337" t="s">
        <v>1209</v>
      </c>
      <c r="Y806" s="337" t="s">
        <v>772</v>
      </c>
      <c r="Z806" s="337" t="s">
        <v>1705</v>
      </c>
    </row>
    <row r="807" spans="1:26">
      <c r="A807" s="328">
        <v>401167</v>
      </c>
      <c r="B807" s="328">
        <v>2310</v>
      </c>
      <c r="C807" s="334">
        <v>350605</v>
      </c>
      <c r="D807" s="328" t="s">
        <v>798</v>
      </c>
      <c r="E807" s="335" t="str">
        <f t="shared" si="12"/>
        <v>2310.350605.10</v>
      </c>
      <c r="F807" s="328">
        <v>2310</v>
      </c>
      <c r="G807" s="337"/>
      <c r="H807" s="336" t="s">
        <v>1845</v>
      </c>
      <c r="I807" s="337" t="s">
        <v>799</v>
      </c>
      <c r="J807" s="337" t="s">
        <v>794</v>
      </c>
      <c r="K807" s="338" t="s">
        <v>1698</v>
      </c>
      <c r="L807" s="337" t="s">
        <v>1041</v>
      </c>
      <c r="M807" s="338" t="s">
        <v>1699</v>
      </c>
      <c r="N807" s="337" t="s">
        <v>1699</v>
      </c>
      <c r="O807" s="357">
        <v>303</v>
      </c>
      <c r="P807" s="332" t="s">
        <v>1845</v>
      </c>
      <c r="Q807" s="337" t="s">
        <v>770</v>
      </c>
      <c r="R807" s="337" t="s">
        <v>770</v>
      </c>
      <c r="S807" s="339" t="s">
        <v>709</v>
      </c>
      <c r="T807" s="340" t="str">
        <f>VLOOKUP(S807,'[2]Sub-County'!E:F,2,FALSE)</f>
        <v>York</v>
      </c>
      <c r="U807" s="328" t="s">
        <v>876</v>
      </c>
      <c r="V807" s="337" t="s">
        <v>1192</v>
      </c>
      <c r="W807" s="337" t="s">
        <v>1386</v>
      </c>
      <c r="X807" s="337" t="s">
        <v>1209</v>
      </c>
      <c r="Y807" s="337" t="s">
        <v>772</v>
      </c>
      <c r="Z807" s="337" t="s">
        <v>1705</v>
      </c>
    </row>
    <row r="808" spans="1:26">
      <c r="A808" s="328">
        <v>401168</v>
      </c>
      <c r="B808" s="328">
        <v>2310</v>
      </c>
      <c r="C808" s="334">
        <v>350610</v>
      </c>
      <c r="D808" s="328" t="s">
        <v>798</v>
      </c>
      <c r="E808" s="335" t="str">
        <f t="shared" si="12"/>
        <v>2310.350610.10</v>
      </c>
      <c r="F808" s="328">
        <v>2310</v>
      </c>
      <c r="G808" s="337"/>
      <c r="H808" s="336" t="s">
        <v>1846</v>
      </c>
      <c r="I808" s="337" t="s">
        <v>799</v>
      </c>
      <c r="J808" s="337" t="s">
        <v>794</v>
      </c>
      <c r="K808" s="338" t="s">
        <v>1698</v>
      </c>
      <c r="L808" s="337" t="s">
        <v>1041</v>
      </c>
      <c r="M808" s="338" t="s">
        <v>1699</v>
      </c>
      <c r="N808" s="337" t="s">
        <v>1699</v>
      </c>
      <c r="O808" s="357">
        <v>117</v>
      </c>
      <c r="P808" s="332" t="s">
        <v>1846</v>
      </c>
      <c r="Q808" s="337" t="s">
        <v>770</v>
      </c>
      <c r="R808" s="337" t="s">
        <v>770</v>
      </c>
      <c r="S808" s="339" t="s">
        <v>709</v>
      </c>
      <c r="T808" s="340" t="str">
        <f>VLOOKUP(S808,'[2]Sub-County'!E:F,2,FALSE)</f>
        <v>York</v>
      </c>
      <c r="U808" s="328" t="s">
        <v>876</v>
      </c>
      <c r="V808" s="337" t="s">
        <v>1192</v>
      </c>
      <c r="W808" s="337" t="s">
        <v>1386</v>
      </c>
      <c r="X808" s="337" t="s">
        <v>1209</v>
      </c>
      <c r="Y808" s="337" t="s">
        <v>772</v>
      </c>
      <c r="Z808" s="337" t="s">
        <v>1705</v>
      </c>
    </row>
    <row r="809" spans="1:26">
      <c r="A809" s="328">
        <v>401169</v>
      </c>
      <c r="B809" s="328">
        <v>2310</v>
      </c>
      <c r="C809" s="334">
        <v>350615</v>
      </c>
      <c r="D809" s="328" t="s">
        <v>798</v>
      </c>
      <c r="E809" s="335" t="str">
        <f t="shared" si="12"/>
        <v>2310.350615.10</v>
      </c>
      <c r="F809" s="328">
        <v>2310</v>
      </c>
      <c r="G809" s="337"/>
      <c r="H809" s="336" t="s">
        <v>1847</v>
      </c>
      <c r="I809" s="337" t="s">
        <v>799</v>
      </c>
      <c r="J809" s="337" t="s">
        <v>794</v>
      </c>
      <c r="K809" s="338" t="s">
        <v>1698</v>
      </c>
      <c r="L809" s="337" t="s">
        <v>1041</v>
      </c>
      <c r="M809" s="338" t="s">
        <v>1699</v>
      </c>
      <c r="N809" s="337" t="s">
        <v>1699</v>
      </c>
      <c r="O809" s="357">
        <v>210</v>
      </c>
      <c r="P809" s="332" t="s">
        <v>1847</v>
      </c>
      <c r="Q809" s="337" t="s">
        <v>770</v>
      </c>
      <c r="R809" s="337" t="s">
        <v>770</v>
      </c>
      <c r="S809" s="339" t="s">
        <v>709</v>
      </c>
      <c r="T809" s="340" t="str">
        <f>VLOOKUP(S809,'[2]Sub-County'!E:F,2,FALSE)</f>
        <v>York</v>
      </c>
      <c r="U809" s="328" t="s">
        <v>876</v>
      </c>
      <c r="V809" s="337" t="s">
        <v>1192</v>
      </c>
      <c r="W809" s="337" t="s">
        <v>1386</v>
      </c>
      <c r="X809" s="337" t="s">
        <v>1209</v>
      </c>
      <c r="Y809" s="337" t="s">
        <v>772</v>
      </c>
      <c r="Z809" s="337" t="s">
        <v>1705</v>
      </c>
    </row>
    <row r="810" spans="1:26">
      <c r="A810" s="328">
        <v>401170</v>
      </c>
      <c r="B810" s="328">
        <v>2310</v>
      </c>
      <c r="C810" s="334">
        <v>350620</v>
      </c>
      <c r="D810" s="328" t="s">
        <v>798</v>
      </c>
      <c r="E810" s="335" t="str">
        <f t="shared" si="12"/>
        <v>2310.350620.10</v>
      </c>
      <c r="F810" s="328">
        <v>2310</v>
      </c>
      <c r="G810" s="337"/>
      <c r="H810" s="336" t="s">
        <v>1848</v>
      </c>
      <c r="I810" s="337" t="s">
        <v>799</v>
      </c>
      <c r="J810" s="337" t="s">
        <v>794</v>
      </c>
      <c r="K810" s="338" t="s">
        <v>1698</v>
      </c>
      <c r="L810" s="337" t="s">
        <v>1041</v>
      </c>
      <c r="M810" s="338" t="s">
        <v>1699</v>
      </c>
      <c r="N810" s="337" t="s">
        <v>1699</v>
      </c>
      <c r="O810" s="357">
        <v>34</v>
      </c>
      <c r="P810" s="332" t="s">
        <v>1848</v>
      </c>
      <c r="Q810" s="337" t="s">
        <v>770</v>
      </c>
      <c r="R810" s="337" t="s">
        <v>770</v>
      </c>
      <c r="S810" s="339" t="s">
        <v>709</v>
      </c>
      <c r="T810" s="340" t="str">
        <f>VLOOKUP(S810,'[2]Sub-County'!E:F,2,FALSE)</f>
        <v>York</v>
      </c>
      <c r="U810" s="328" t="s">
        <v>876</v>
      </c>
      <c r="V810" s="337" t="s">
        <v>1192</v>
      </c>
      <c r="W810" s="337" t="s">
        <v>1386</v>
      </c>
      <c r="X810" s="337" t="s">
        <v>1209</v>
      </c>
      <c r="Y810" s="337" t="s">
        <v>772</v>
      </c>
      <c r="Z810" s="337" t="s">
        <v>1705</v>
      </c>
    </row>
    <row r="811" spans="1:26">
      <c r="A811" s="328">
        <v>401171</v>
      </c>
      <c r="B811" s="328">
        <v>2310</v>
      </c>
      <c r="C811" s="334">
        <v>350625</v>
      </c>
      <c r="D811" s="328" t="s">
        <v>798</v>
      </c>
      <c r="E811" s="335" t="str">
        <f t="shared" si="12"/>
        <v>2310.350625.10</v>
      </c>
      <c r="F811" s="328">
        <v>2310</v>
      </c>
      <c r="G811" s="337"/>
      <c r="H811" s="336" t="s">
        <v>1849</v>
      </c>
      <c r="I811" s="337" t="s">
        <v>799</v>
      </c>
      <c r="J811" s="337" t="s">
        <v>794</v>
      </c>
      <c r="K811" s="338" t="s">
        <v>1698</v>
      </c>
      <c r="L811" s="337" t="s">
        <v>1041</v>
      </c>
      <c r="M811" s="338" t="s">
        <v>1699</v>
      </c>
      <c r="N811" s="337" t="s">
        <v>1699</v>
      </c>
      <c r="O811" s="357">
        <v>318</v>
      </c>
      <c r="P811" s="332" t="s">
        <v>1849</v>
      </c>
      <c r="Q811" s="337" t="s">
        <v>770</v>
      </c>
      <c r="R811" s="337" t="s">
        <v>770</v>
      </c>
      <c r="S811" s="339" t="s">
        <v>709</v>
      </c>
      <c r="T811" s="340" t="str">
        <f>VLOOKUP(S811,'[2]Sub-County'!E:F,2,FALSE)</f>
        <v>York</v>
      </c>
      <c r="U811" s="328" t="s">
        <v>876</v>
      </c>
      <c r="V811" s="337" t="s">
        <v>1192</v>
      </c>
      <c r="W811" s="337" t="s">
        <v>1386</v>
      </c>
      <c r="X811" s="337" t="s">
        <v>1209</v>
      </c>
      <c r="Y811" s="337" t="s">
        <v>772</v>
      </c>
      <c r="Z811" s="337" t="s">
        <v>1705</v>
      </c>
    </row>
    <row r="812" spans="1:26">
      <c r="A812" s="328">
        <v>401172</v>
      </c>
      <c r="B812" s="328">
        <v>2310</v>
      </c>
      <c r="C812" s="334">
        <v>350630</v>
      </c>
      <c r="D812" s="328" t="s">
        <v>798</v>
      </c>
      <c r="E812" s="335" t="str">
        <f t="shared" si="12"/>
        <v>2310.350630.10</v>
      </c>
      <c r="F812" s="328">
        <v>2310</v>
      </c>
      <c r="G812" s="337"/>
      <c r="H812" s="336" t="s">
        <v>1850</v>
      </c>
      <c r="I812" s="337" t="s">
        <v>799</v>
      </c>
      <c r="J812" s="337" t="s">
        <v>794</v>
      </c>
      <c r="K812" s="338" t="s">
        <v>1698</v>
      </c>
      <c r="L812" s="337" t="s">
        <v>1041</v>
      </c>
      <c r="M812" s="338" t="s">
        <v>1699</v>
      </c>
      <c r="N812" s="337" t="s">
        <v>1699</v>
      </c>
      <c r="O812" s="357">
        <v>329</v>
      </c>
      <c r="P812" s="332" t="s">
        <v>1850</v>
      </c>
      <c r="Q812" s="337" t="s">
        <v>770</v>
      </c>
      <c r="R812" s="337" t="s">
        <v>770</v>
      </c>
      <c r="S812" s="339" t="s">
        <v>709</v>
      </c>
      <c r="T812" s="340" t="str">
        <f>VLOOKUP(S812,'[2]Sub-County'!E:F,2,FALSE)</f>
        <v>York</v>
      </c>
      <c r="U812" s="328" t="s">
        <v>876</v>
      </c>
      <c r="V812" s="337" t="s">
        <v>1192</v>
      </c>
      <c r="W812" s="337" t="s">
        <v>1386</v>
      </c>
      <c r="X812" s="337" t="s">
        <v>1209</v>
      </c>
      <c r="Y812" s="337" t="s">
        <v>772</v>
      </c>
      <c r="Z812" s="337" t="s">
        <v>1705</v>
      </c>
    </row>
    <row r="813" spans="1:26">
      <c r="A813" s="328">
        <v>401173</v>
      </c>
      <c r="B813" s="328">
        <v>2310</v>
      </c>
      <c r="C813" s="334">
        <v>350635</v>
      </c>
      <c r="D813" s="328" t="s">
        <v>798</v>
      </c>
      <c r="E813" s="335" t="str">
        <f t="shared" si="12"/>
        <v>2310.350635.10</v>
      </c>
      <c r="F813" s="328">
        <v>2310</v>
      </c>
      <c r="G813" s="337"/>
      <c r="H813" s="336" t="s">
        <v>1851</v>
      </c>
      <c r="I813" s="337" t="s">
        <v>799</v>
      </c>
      <c r="J813" s="337" t="s">
        <v>794</v>
      </c>
      <c r="K813" s="338" t="s">
        <v>1698</v>
      </c>
      <c r="L813" s="337" t="s">
        <v>1041</v>
      </c>
      <c r="M813" s="338" t="s">
        <v>1699</v>
      </c>
      <c r="N813" s="337" t="s">
        <v>1699</v>
      </c>
      <c r="O813" s="357">
        <v>253</v>
      </c>
      <c r="P813" s="332" t="s">
        <v>1851</v>
      </c>
      <c r="Q813" s="337" t="s">
        <v>770</v>
      </c>
      <c r="R813" s="337" t="s">
        <v>770</v>
      </c>
      <c r="S813" s="339" t="s">
        <v>709</v>
      </c>
      <c r="T813" s="340" t="str">
        <f>VLOOKUP(S813,'[2]Sub-County'!E:F,2,FALSE)</f>
        <v>York</v>
      </c>
      <c r="U813" s="328" t="s">
        <v>876</v>
      </c>
      <c r="V813" s="337" t="s">
        <v>1192</v>
      </c>
      <c r="W813" s="337" t="s">
        <v>1386</v>
      </c>
      <c r="X813" s="337" t="s">
        <v>1209</v>
      </c>
      <c r="Y813" s="337" t="s">
        <v>772</v>
      </c>
      <c r="Z813" s="337" t="s">
        <v>1705</v>
      </c>
    </row>
    <row r="814" spans="1:26">
      <c r="A814" s="328">
        <v>401174</v>
      </c>
      <c r="B814" s="328">
        <v>2310</v>
      </c>
      <c r="C814" s="334">
        <v>350640</v>
      </c>
      <c r="D814" s="328" t="s">
        <v>798</v>
      </c>
      <c r="E814" s="335" t="str">
        <f t="shared" si="12"/>
        <v>2310.350640.10</v>
      </c>
      <c r="F814" s="328">
        <v>2310</v>
      </c>
      <c r="G814" s="337"/>
      <c r="H814" s="336" t="s">
        <v>1852</v>
      </c>
      <c r="I814" s="337" t="s">
        <v>799</v>
      </c>
      <c r="J814" s="337" t="s">
        <v>794</v>
      </c>
      <c r="K814" s="338" t="s">
        <v>1698</v>
      </c>
      <c r="L814" s="337" t="s">
        <v>1041</v>
      </c>
      <c r="M814" s="338" t="s">
        <v>1699</v>
      </c>
      <c r="N814" s="337" t="s">
        <v>1699</v>
      </c>
      <c r="O814" s="357">
        <v>168</v>
      </c>
      <c r="P814" s="332" t="s">
        <v>1852</v>
      </c>
      <c r="Q814" s="337" t="s">
        <v>770</v>
      </c>
      <c r="R814" s="337" t="s">
        <v>770</v>
      </c>
      <c r="S814" s="339" t="s">
        <v>709</v>
      </c>
      <c r="T814" s="340" t="str">
        <f>VLOOKUP(S814,'[2]Sub-County'!E:F,2,FALSE)</f>
        <v>York</v>
      </c>
      <c r="U814" s="328" t="s">
        <v>876</v>
      </c>
      <c r="V814" s="337" t="s">
        <v>1192</v>
      </c>
      <c r="W814" s="337" t="s">
        <v>1386</v>
      </c>
      <c r="X814" s="337" t="s">
        <v>1209</v>
      </c>
      <c r="Y814" s="337" t="s">
        <v>772</v>
      </c>
      <c r="Z814" s="337" t="s">
        <v>1705</v>
      </c>
    </row>
    <row r="815" spans="1:26">
      <c r="A815" s="328">
        <v>401175</v>
      </c>
      <c r="B815" s="328">
        <v>2310</v>
      </c>
      <c r="C815" s="334">
        <v>350645</v>
      </c>
      <c r="D815" s="328" t="s">
        <v>798</v>
      </c>
      <c r="E815" s="335" t="str">
        <f t="shared" si="12"/>
        <v>2310.350645.10</v>
      </c>
      <c r="F815" s="328">
        <v>2310</v>
      </c>
      <c r="G815" s="337"/>
      <c r="H815" s="336" t="s">
        <v>1853</v>
      </c>
      <c r="I815" s="337" t="s">
        <v>799</v>
      </c>
      <c r="J815" s="337" t="s">
        <v>794</v>
      </c>
      <c r="K815" s="338" t="s">
        <v>1698</v>
      </c>
      <c r="L815" s="337" t="s">
        <v>1041</v>
      </c>
      <c r="M815" s="338" t="s">
        <v>1699</v>
      </c>
      <c r="N815" s="337" t="s">
        <v>1699</v>
      </c>
      <c r="O815" s="357">
        <v>401</v>
      </c>
      <c r="P815" s="332" t="s">
        <v>1853</v>
      </c>
      <c r="Q815" s="337" t="s">
        <v>770</v>
      </c>
      <c r="R815" s="337" t="s">
        <v>770</v>
      </c>
      <c r="S815" s="339" t="s">
        <v>709</v>
      </c>
      <c r="T815" s="340" t="str">
        <f>VLOOKUP(S815,'[2]Sub-County'!E:F,2,FALSE)</f>
        <v>York</v>
      </c>
      <c r="U815" s="328" t="s">
        <v>876</v>
      </c>
      <c r="V815" s="337" t="s">
        <v>1192</v>
      </c>
      <c r="W815" s="337" t="s">
        <v>1386</v>
      </c>
      <c r="X815" s="337" t="s">
        <v>1209</v>
      </c>
      <c r="Y815" s="337" t="s">
        <v>772</v>
      </c>
      <c r="Z815" s="337" t="s">
        <v>1705</v>
      </c>
    </row>
    <row r="816" spans="1:26">
      <c r="A816" s="328">
        <v>401176</v>
      </c>
      <c r="B816" s="328">
        <v>2310</v>
      </c>
      <c r="C816" s="334">
        <v>350650</v>
      </c>
      <c r="D816" s="328" t="s">
        <v>798</v>
      </c>
      <c r="E816" s="335" t="str">
        <f t="shared" si="12"/>
        <v>2310.350650.10</v>
      </c>
      <c r="F816" s="328">
        <v>2310</v>
      </c>
      <c r="G816" s="337"/>
      <c r="H816" s="336" t="s">
        <v>1854</v>
      </c>
      <c r="I816" s="337" t="s">
        <v>799</v>
      </c>
      <c r="J816" s="337" t="s">
        <v>794</v>
      </c>
      <c r="K816" s="338" t="s">
        <v>1698</v>
      </c>
      <c r="L816" s="337" t="s">
        <v>1041</v>
      </c>
      <c r="M816" s="338" t="s">
        <v>1699</v>
      </c>
      <c r="N816" s="337" t="s">
        <v>1699</v>
      </c>
      <c r="O816" s="357">
        <v>40</v>
      </c>
      <c r="P816" s="332" t="s">
        <v>1854</v>
      </c>
      <c r="Q816" s="337" t="s">
        <v>770</v>
      </c>
      <c r="R816" s="337" t="s">
        <v>770</v>
      </c>
      <c r="S816" s="339" t="s">
        <v>1774</v>
      </c>
      <c r="T816" s="340" t="str">
        <f>VLOOKUP(S816,'[2]Sub-County'!E:F,2,FALSE)</f>
        <v>Anderson</v>
      </c>
      <c r="U816" s="328" t="s">
        <v>876</v>
      </c>
      <c r="V816" s="337" t="s">
        <v>1192</v>
      </c>
      <c r="W816" s="337" t="s">
        <v>1386</v>
      </c>
      <c r="X816" s="337" t="s">
        <v>1386</v>
      </c>
      <c r="Y816" s="337" t="s">
        <v>772</v>
      </c>
      <c r="Z816" s="337" t="s">
        <v>1705</v>
      </c>
    </row>
    <row r="817" spans="1:26">
      <c r="A817" s="328">
        <v>401177</v>
      </c>
      <c r="B817" s="328">
        <v>2310</v>
      </c>
      <c r="C817" s="334">
        <v>350655</v>
      </c>
      <c r="D817" s="328" t="s">
        <v>798</v>
      </c>
      <c r="E817" s="335" t="str">
        <f t="shared" si="12"/>
        <v>2310.350655.10</v>
      </c>
      <c r="F817" s="328">
        <v>2310</v>
      </c>
      <c r="G817" s="337"/>
      <c r="H817" s="336" t="s">
        <v>1855</v>
      </c>
      <c r="I817" s="337" t="s">
        <v>799</v>
      </c>
      <c r="J817" s="337" t="s">
        <v>794</v>
      </c>
      <c r="K817" s="338" t="s">
        <v>1698</v>
      </c>
      <c r="L817" s="337" t="s">
        <v>1041</v>
      </c>
      <c r="M817" s="338" t="s">
        <v>1699</v>
      </c>
      <c r="N817" s="337" t="s">
        <v>1699</v>
      </c>
      <c r="O817" s="357">
        <v>158</v>
      </c>
      <c r="P817" s="332" t="s">
        <v>1855</v>
      </c>
      <c r="Q817" s="337" t="s">
        <v>770</v>
      </c>
      <c r="R817" s="337" t="s">
        <v>770</v>
      </c>
      <c r="S817" s="339" t="s">
        <v>1774</v>
      </c>
      <c r="T817" s="340" t="str">
        <f>VLOOKUP(S817,'[2]Sub-County'!E:F,2,FALSE)</f>
        <v>Anderson</v>
      </c>
      <c r="U817" s="328" t="s">
        <v>876</v>
      </c>
      <c r="V817" s="337" t="s">
        <v>1192</v>
      </c>
      <c r="W817" s="337" t="s">
        <v>1386</v>
      </c>
      <c r="X817" s="337" t="s">
        <v>1386</v>
      </c>
      <c r="Y817" s="337" t="s">
        <v>772</v>
      </c>
      <c r="Z817" s="337" t="s">
        <v>1705</v>
      </c>
    </row>
    <row r="818" spans="1:26">
      <c r="A818" s="328">
        <v>401178</v>
      </c>
      <c r="B818" s="328">
        <v>2310</v>
      </c>
      <c r="C818" s="334">
        <v>350660</v>
      </c>
      <c r="D818" s="328" t="s">
        <v>798</v>
      </c>
      <c r="E818" s="335" t="str">
        <f t="shared" si="12"/>
        <v>2310.350660.10</v>
      </c>
      <c r="F818" s="328">
        <v>2310</v>
      </c>
      <c r="G818" s="337"/>
      <c r="H818" s="336" t="s">
        <v>1856</v>
      </c>
      <c r="I818" s="337" t="s">
        <v>799</v>
      </c>
      <c r="J818" s="337" t="s">
        <v>794</v>
      </c>
      <c r="K818" s="338" t="s">
        <v>1698</v>
      </c>
      <c r="L818" s="337" t="s">
        <v>1041</v>
      </c>
      <c r="M818" s="338" t="s">
        <v>1699</v>
      </c>
      <c r="N818" s="337" t="s">
        <v>1699</v>
      </c>
      <c r="O818" s="357">
        <v>100</v>
      </c>
      <c r="P818" s="332" t="s">
        <v>1856</v>
      </c>
      <c r="Q818" s="337" t="s">
        <v>770</v>
      </c>
      <c r="R818" s="337" t="s">
        <v>770</v>
      </c>
      <c r="S818" s="339" t="s">
        <v>1774</v>
      </c>
      <c r="T818" s="340" t="str">
        <f>VLOOKUP(S818,'[2]Sub-County'!E:F,2,FALSE)</f>
        <v>Anderson</v>
      </c>
      <c r="U818" s="328" t="s">
        <v>876</v>
      </c>
      <c r="V818" s="337" t="s">
        <v>1192</v>
      </c>
      <c r="W818" s="337" t="s">
        <v>1386</v>
      </c>
      <c r="X818" s="337" t="s">
        <v>1386</v>
      </c>
      <c r="Y818" s="337" t="s">
        <v>772</v>
      </c>
      <c r="Z818" s="337" t="s">
        <v>1705</v>
      </c>
    </row>
    <row r="819" spans="1:26">
      <c r="A819" s="328">
        <v>401179</v>
      </c>
      <c r="B819" s="328">
        <v>2310</v>
      </c>
      <c r="C819" s="334">
        <v>350665</v>
      </c>
      <c r="D819" s="328" t="s">
        <v>798</v>
      </c>
      <c r="E819" s="335" t="str">
        <f t="shared" si="12"/>
        <v>2310.350665.10</v>
      </c>
      <c r="F819" s="328">
        <v>2310</v>
      </c>
      <c r="G819" s="337"/>
      <c r="H819" s="336" t="s">
        <v>1857</v>
      </c>
      <c r="I819" s="337" t="s">
        <v>799</v>
      </c>
      <c r="J819" s="337" t="s">
        <v>794</v>
      </c>
      <c r="K819" s="338" t="s">
        <v>1698</v>
      </c>
      <c r="L819" s="337" t="s">
        <v>1041</v>
      </c>
      <c r="M819" s="338" t="s">
        <v>1699</v>
      </c>
      <c r="N819" s="337" t="s">
        <v>1699</v>
      </c>
      <c r="O819" s="357">
        <v>176</v>
      </c>
      <c r="P819" s="332" t="s">
        <v>1857</v>
      </c>
      <c r="Q819" s="337" t="s">
        <v>770</v>
      </c>
      <c r="R819" s="337" t="s">
        <v>770</v>
      </c>
      <c r="S819" s="339" t="s">
        <v>1774</v>
      </c>
      <c r="T819" s="340" t="str">
        <f>VLOOKUP(S819,'[2]Sub-County'!E:F,2,FALSE)</f>
        <v>Anderson</v>
      </c>
      <c r="U819" s="328" t="s">
        <v>876</v>
      </c>
      <c r="V819" s="337" t="s">
        <v>1192</v>
      </c>
      <c r="W819" s="337" t="s">
        <v>1386</v>
      </c>
      <c r="X819" s="337" t="s">
        <v>1386</v>
      </c>
      <c r="Y819" s="337" t="s">
        <v>772</v>
      </c>
      <c r="Z819" s="337" t="s">
        <v>1705</v>
      </c>
    </row>
    <row r="820" spans="1:26">
      <c r="A820" s="328">
        <v>401180</v>
      </c>
      <c r="B820" s="328">
        <v>2310</v>
      </c>
      <c r="C820" s="334">
        <v>350670</v>
      </c>
      <c r="D820" s="328" t="s">
        <v>798</v>
      </c>
      <c r="E820" s="335" t="str">
        <f t="shared" si="12"/>
        <v>2310.350670.10</v>
      </c>
      <c r="F820" s="328">
        <v>2310</v>
      </c>
      <c r="G820" s="337"/>
      <c r="H820" s="336" t="s">
        <v>1858</v>
      </c>
      <c r="I820" s="337" t="s">
        <v>799</v>
      </c>
      <c r="J820" s="337" t="s">
        <v>794</v>
      </c>
      <c r="K820" s="338" t="s">
        <v>1698</v>
      </c>
      <c r="L820" s="337" t="s">
        <v>1041</v>
      </c>
      <c r="M820" s="338" t="s">
        <v>1699</v>
      </c>
      <c r="N820" s="337" t="s">
        <v>1699</v>
      </c>
      <c r="O820" s="357">
        <v>231</v>
      </c>
      <c r="P820" s="332" t="s">
        <v>1497</v>
      </c>
      <c r="Q820" s="337" t="s">
        <v>770</v>
      </c>
      <c r="R820" s="337" t="s">
        <v>770</v>
      </c>
      <c r="S820" s="339" t="s">
        <v>1774</v>
      </c>
      <c r="T820" s="340" t="str">
        <f>VLOOKUP(S820,'[2]Sub-County'!E:F,2,FALSE)</f>
        <v>Anderson</v>
      </c>
      <c r="U820" s="328" t="s">
        <v>876</v>
      </c>
      <c r="V820" s="337" t="s">
        <v>1192</v>
      </c>
      <c r="W820" s="337" t="s">
        <v>1386</v>
      </c>
      <c r="X820" s="337" t="s">
        <v>1386</v>
      </c>
      <c r="Y820" s="337" t="s">
        <v>772</v>
      </c>
      <c r="Z820" s="337" t="s">
        <v>1705</v>
      </c>
    </row>
    <row r="821" spans="1:26">
      <c r="A821" s="328">
        <v>401181</v>
      </c>
      <c r="B821" s="328">
        <v>2310</v>
      </c>
      <c r="C821" s="334">
        <v>350675</v>
      </c>
      <c r="D821" s="328" t="s">
        <v>798</v>
      </c>
      <c r="E821" s="335" t="str">
        <f t="shared" si="12"/>
        <v>2310.350675.10</v>
      </c>
      <c r="F821" s="328">
        <v>2310</v>
      </c>
      <c r="G821" s="337"/>
      <c r="H821" s="336" t="s">
        <v>1859</v>
      </c>
      <c r="I821" s="337" t="s">
        <v>799</v>
      </c>
      <c r="J821" s="337" t="s">
        <v>794</v>
      </c>
      <c r="K821" s="338" t="s">
        <v>1698</v>
      </c>
      <c r="L821" s="337" t="s">
        <v>1041</v>
      </c>
      <c r="M821" s="338" t="s">
        <v>1699</v>
      </c>
      <c r="N821" s="337" t="s">
        <v>1699</v>
      </c>
      <c r="O821" s="357">
        <v>108</v>
      </c>
      <c r="P821" s="332" t="s">
        <v>1859</v>
      </c>
      <c r="Q821" s="337" t="s">
        <v>770</v>
      </c>
      <c r="R821" s="337" t="s">
        <v>770</v>
      </c>
      <c r="S821" s="339" t="s">
        <v>1774</v>
      </c>
      <c r="T821" s="340" t="str">
        <f>VLOOKUP(S821,'[2]Sub-County'!E:F,2,FALSE)</f>
        <v>Anderson</v>
      </c>
      <c r="U821" s="328" t="s">
        <v>876</v>
      </c>
      <c r="V821" s="337" t="s">
        <v>1192</v>
      </c>
      <c r="W821" s="337" t="s">
        <v>1386</v>
      </c>
      <c r="X821" s="337" t="s">
        <v>1386</v>
      </c>
      <c r="Y821" s="337" t="s">
        <v>772</v>
      </c>
      <c r="Z821" s="337" t="s">
        <v>1705</v>
      </c>
    </row>
    <row r="822" spans="1:26">
      <c r="A822" s="328">
        <v>401182</v>
      </c>
      <c r="B822" s="328">
        <v>2310</v>
      </c>
      <c r="C822" s="334">
        <v>350680</v>
      </c>
      <c r="D822" s="328" t="s">
        <v>798</v>
      </c>
      <c r="E822" s="335" t="str">
        <f t="shared" si="12"/>
        <v>2310.350680.10</v>
      </c>
      <c r="F822" s="328">
        <v>2310</v>
      </c>
      <c r="G822" s="337"/>
      <c r="H822" s="336" t="s">
        <v>1860</v>
      </c>
      <c r="I822" s="337" t="s">
        <v>799</v>
      </c>
      <c r="J822" s="337" t="s">
        <v>794</v>
      </c>
      <c r="K822" s="338" t="s">
        <v>1698</v>
      </c>
      <c r="L822" s="337" t="s">
        <v>1041</v>
      </c>
      <c r="M822" s="338" t="s">
        <v>1699</v>
      </c>
      <c r="N822" s="337" t="s">
        <v>1699</v>
      </c>
      <c r="O822" s="357">
        <v>299</v>
      </c>
      <c r="P822" s="332" t="s">
        <v>1860</v>
      </c>
      <c r="Q822" s="337" t="s">
        <v>770</v>
      </c>
      <c r="R822" s="337" t="s">
        <v>770</v>
      </c>
      <c r="S822" s="339" t="s">
        <v>1774</v>
      </c>
      <c r="T822" s="340" t="str">
        <f>VLOOKUP(S822,'[2]Sub-County'!E:F,2,FALSE)</f>
        <v>Anderson</v>
      </c>
      <c r="U822" s="328" t="s">
        <v>876</v>
      </c>
      <c r="V822" s="337" t="s">
        <v>1192</v>
      </c>
      <c r="W822" s="337" t="s">
        <v>1386</v>
      </c>
      <c r="X822" s="337" t="s">
        <v>1386</v>
      </c>
      <c r="Y822" s="337" t="s">
        <v>772</v>
      </c>
      <c r="Z822" s="337" t="s">
        <v>1705</v>
      </c>
    </row>
    <row r="823" spans="1:26">
      <c r="A823" s="328">
        <v>401183</v>
      </c>
      <c r="B823" s="328">
        <v>2310</v>
      </c>
      <c r="C823" s="334">
        <v>350685</v>
      </c>
      <c r="D823" s="328" t="s">
        <v>798</v>
      </c>
      <c r="E823" s="335" t="str">
        <f t="shared" si="12"/>
        <v>2310.350685.10</v>
      </c>
      <c r="F823" s="328">
        <v>2310</v>
      </c>
      <c r="G823" s="337"/>
      <c r="H823" s="336" t="s">
        <v>1861</v>
      </c>
      <c r="I823" s="337" t="s">
        <v>799</v>
      </c>
      <c r="J823" s="337" t="s">
        <v>794</v>
      </c>
      <c r="K823" s="338" t="s">
        <v>1698</v>
      </c>
      <c r="L823" s="337" t="s">
        <v>1041</v>
      </c>
      <c r="M823" s="338" t="s">
        <v>1699</v>
      </c>
      <c r="N823" s="337" t="s">
        <v>1699</v>
      </c>
      <c r="O823" s="357">
        <v>380</v>
      </c>
      <c r="P823" s="332" t="s">
        <v>1861</v>
      </c>
      <c r="Q823" s="337" t="s">
        <v>770</v>
      </c>
      <c r="R823" s="337" t="s">
        <v>770</v>
      </c>
      <c r="S823" s="339" t="s">
        <v>1774</v>
      </c>
      <c r="T823" s="340" t="str">
        <f>VLOOKUP(S823,'[2]Sub-County'!E:F,2,FALSE)</f>
        <v>Anderson</v>
      </c>
      <c r="U823" s="328" t="s">
        <v>876</v>
      </c>
      <c r="V823" s="337" t="s">
        <v>1192</v>
      </c>
      <c r="W823" s="337" t="s">
        <v>1386</v>
      </c>
      <c r="X823" s="337" t="s">
        <v>1386</v>
      </c>
      <c r="Y823" s="337" t="s">
        <v>772</v>
      </c>
      <c r="Z823" s="337" t="s">
        <v>1705</v>
      </c>
    </row>
    <row r="824" spans="1:26">
      <c r="A824" s="328">
        <v>401184</v>
      </c>
      <c r="B824" s="328">
        <v>2310</v>
      </c>
      <c r="C824" s="334">
        <v>350690</v>
      </c>
      <c r="D824" s="328" t="s">
        <v>798</v>
      </c>
      <c r="E824" s="335" t="str">
        <f t="shared" si="12"/>
        <v>2310.350690.10</v>
      </c>
      <c r="F824" s="328">
        <v>2310</v>
      </c>
      <c r="G824" s="337"/>
      <c r="H824" s="336" t="s">
        <v>1862</v>
      </c>
      <c r="I824" s="337" t="s">
        <v>799</v>
      </c>
      <c r="J824" s="337" t="s">
        <v>794</v>
      </c>
      <c r="K824" s="338" t="s">
        <v>1698</v>
      </c>
      <c r="L824" s="337" t="s">
        <v>1041</v>
      </c>
      <c r="M824" s="338" t="s">
        <v>1699</v>
      </c>
      <c r="N824" s="337" t="s">
        <v>1699</v>
      </c>
      <c r="O824" s="357">
        <v>429</v>
      </c>
      <c r="P824" s="332" t="s">
        <v>1862</v>
      </c>
      <c r="Q824" s="337" t="s">
        <v>770</v>
      </c>
      <c r="R824" s="337" t="s">
        <v>770</v>
      </c>
      <c r="S824" s="339" t="s">
        <v>1774</v>
      </c>
      <c r="T824" s="340" t="str">
        <f>VLOOKUP(S824,'[2]Sub-County'!E:F,2,FALSE)</f>
        <v>Anderson</v>
      </c>
      <c r="U824" s="328" t="s">
        <v>876</v>
      </c>
      <c r="V824" s="337" t="s">
        <v>1192</v>
      </c>
      <c r="W824" s="337" t="s">
        <v>1386</v>
      </c>
      <c r="X824" s="337" t="s">
        <v>1386</v>
      </c>
      <c r="Y824" s="337" t="s">
        <v>772</v>
      </c>
      <c r="Z824" s="337" t="s">
        <v>1705</v>
      </c>
    </row>
    <row r="825" spans="1:26">
      <c r="A825" s="328">
        <v>401185</v>
      </c>
      <c r="B825" s="328">
        <v>2310</v>
      </c>
      <c r="C825" s="334">
        <v>350695</v>
      </c>
      <c r="D825" s="328" t="s">
        <v>798</v>
      </c>
      <c r="E825" s="335" t="str">
        <f t="shared" si="12"/>
        <v>2310.350695.10</v>
      </c>
      <c r="F825" s="328">
        <v>2310</v>
      </c>
      <c r="G825" s="337"/>
      <c r="H825" s="336" t="s">
        <v>1863</v>
      </c>
      <c r="I825" s="337" t="s">
        <v>799</v>
      </c>
      <c r="J825" s="337" t="s">
        <v>794</v>
      </c>
      <c r="K825" s="338" t="s">
        <v>1698</v>
      </c>
      <c r="L825" s="337" t="s">
        <v>1041</v>
      </c>
      <c r="M825" s="338" t="s">
        <v>1699</v>
      </c>
      <c r="N825" s="337" t="s">
        <v>1699</v>
      </c>
      <c r="O825" s="357">
        <v>20</v>
      </c>
      <c r="P825" s="332" t="s">
        <v>1863</v>
      </c>
      <c r="Q825" s="337" t="s">
        <v>770</v>
      </c>
      <c r="R825" s="337" t="s">
        <v>770</v>
      </c>
      <c r="S825" s="339" t="s">
        <v>1774</v>
      </c>
      <c r="T825" s="340" t="str">
        <f>VLOOKUP(S825,'[2]Sub-County'!E:F,2,FALSE)</f>
        <v>Anderson</v>
      </c>
      <c r="U825" s="328" t="s">
        <v>876</v>
      </c>
      <c r="V825" s="337" t="s">
        <v>1192</v>
      </c>
      <c r="W825" s="337" t="s">
        <v>1386</v>
      </c>
      <c r="X825" s="337" t="s">
        <v>1386</v>
      </c>
      <c r="Y825" s="337" t="s">
        <v>772</v>
      </c>
      <c r="Z825" s="337" t="s">
        <v>1705</v>
      </c>
    </row>
    <row r="826" spans="1:26">
      <c r="A826" s="328">
        <v>401186</v>
      </c>
      <c r="B826" s="328">
        <v>2310</v>
      </c>
      <c r="C826" s="334">
        <v>350700</v>
      </c>
      <c r="D826" s="328" t="s">
        <v>798</v>
      </c>
      <c r="E826" s="335" t="str">
        <f t="shared" si="12"/>
        <v>2310.350700.10</v>
      </c>
      <c r="F826" s="328">
        <v>2310</v>
      </c>
      <c r="G826" s="337"/>
      <c r="H826" s="336" t="s">
        <v>1864</v>
      </c>
      <c r="I826" s="337" t="s">
        <v>799</v>
      </c>
      <c r="J826" s="337" t="s">
        <v>794</v>
      </c>
      <c r="K826" s="338" t="s">
        <v>1698</v>
      </c>
      <c r="L826" s="337" t="s">
        <v>1041</v>
      </c>
      <c r="M826" s="338" t="s">
        <v>1699</v>
      </c>
      <c r="N826" s="337" t="s">
        <v>1699</v>
      </c>
      <c r="O826" s="357">
        <v>30</v>
      </c>
      <c r="P826" s="332" t="s">
        <v>1864</v>
      </c>
      <c r="Q826" s="337" t="s">
        <v>770</v>
      </c>
      <c r="R826" s="337" t="s">
        <v>770</v>
      </c>
      <c r="S826" s="339" t="s">
        <v>1774</v>
      </c>
      <c r="T826" s="340" t="str">
        <f>VLOOKUP(S826,'[2]Sub-County'!E:F,2,FALSE)</f>
        <v>Anderson</v>
      </c>
      <c r="U826" s="328" t="s">
        <v>876</v>
      </c>
      <c r="V826" s="337" t="s">
        <v>1192</v>
      </c>
      <c r="W826" s="337" t="s">
        <v>1386</v>
      </c>
      <c r="X826" s="337" t="s">
        <v>1386</v>
      </c>
      <c r="Y826" s="337" t="s">
        <v>772</v>
      </c>
      <c r="Z826" s="337" t="s">
        <v>1705</v>
      </c>
    </row>
    <row r="827" spans="1:26">
      <c r="A827" s="328">
        <v>401187</v>
      </c>
      <c r="B827" s="328">
        <v>2310</v>
      </c>
      <c r="C827" s="334">
        <v>350705</v>
      </c>
      <c r="D827" s="328" t="s">
        <v>798</v>
      </c>
      <c r="E827" s="335" t="str">
        <f t="shared" si="12"/>
        <v>2310.350705.10</v>
      </c>
      <c r="F827" s="328">
        <v>2310</v>
      </c>
      <c r="G827" s="337"/>
      <c r="H827" s="336" t="s">
        <v>1865</v>
      </c>
      <c r="I827" s="337" t="s">
        <v>799</v>
      </c>
      <c r="J827" s="337" t="s">
        <v>794</v>
      </c>
      <c r="K827" s="338" t="s">
        <v>1698</v>
      </c>
      <c r="L827" s="337" t="s">
        <v>1041</v>
      </c>
      <c r="M827" s="338" t="s">
        <v>1699</v>
      </c>
      <c r="N827" s="337" t="s">
        <v>1699</v>
      </c>
      <c r="O827" s="357">
        <v>65</v>
      </c>
      <c r="P827" s="332" t="s">
        <v>1865</v>
      </c>
      <c r="Q827" s="337" t="s">
        <v>770</v>
      </c>
      <c r="R827" s="337" t="s">
        <v>770</v>
      </c>
      <c r="S827" s="339" t="s">
        <v>1774</v>
      </c>
      <c r="T827" s="340" t="str">
        <f>VLOOKUP(S827,'[2]Sub-County'!E:F,2,FALSE)</f>
        <v>Anderson</v>
      </c>
      <c r="U827" s="328" t="s">
        <v>876</v>
      </c>
      <c r="V827" s="337" t="s">
        <v>1192</v>
      </c>
      <c r="W827" s="337" t="s">
        <v>1386</v>
      </c>
      <c r="X827" s="337" t="s">
        <v>1386</v>
      </c>
      <c r="Y827" s="337" t="s">
        <v>772</v>
      </c>
      <c r="Z827" s="337" t="s">
        <v>1705</v>
      </c>
    </row>
    <row r="828" spans="1:26">
      <c r="A828" s="328">
        <v>401188</v>
      </c>
      <c r="B828" s="328">
        <v>2310</v>
      </c>
      <c r="C828" s="334">
        <v>350710</v>
      </c>
      <c r="D828" s="328" t="s">
        <v>798</v>
      </c>
      <c r="E828" s="335" t="str">
        <f t="shared" si="12"/>
        <v>2310.350710.10</v>
      </c>
      <c r="F828" s="328">
        <v>2310</v>
      </c>
      <c r="G828" s="337"/>
      <c r="H828" s="336" t="s">
        <v>1866</v>
      </c>
      <c r="I828" s="337" t="s">
        <v>799</v>
      </c>
      <c r="J828" s="337" t="s">
        <v>794</v>
      </c>
      <c r="K828" s="338" t="s">
        <v>1698</v>
      </c>
      <c r="L828" s="337" t="s">
        <v>1041</v>
      </c>
      <c r="M828" s="338" t="s">
        <v>1699</v>
      </c>
      <c r="N828" s="337" t="s">
        <v>1699</v>
      </c>
      <c r="O828" s="357">
        <v>122</v>
      </c>
      <c r="P828" s="332" t="s">
        <v>1866</v>
      </c>
      <c r="Q828" s="337" t="s">
        <v>770</v>
      </c>
      <c r="R828" s="337" t="s">
        <v>770</v>
      </c>
      <c r="S828" s="339" t="s">
        <v>1774</v>
      </c>
      <c r="T828" s="340" t="str">
        <f>VLOOKUP(S828,'[2]Sub-County'!E:F,2,FALSE)</f>
        <v>Anderson</v>
      </c>
      <c r="U828" s="328" t="s">
        <v>876</v>
      </c>
      <c r="V828" s="337" t="s">
        <v>1192</v>
      </c>
      <c r="W828" s="337" t="s">
        <v>1386</v>
      </c>
      <c r="X828" s="337" t="s">
        <v>1386</v>
      </c>
      <c r="Y828" s="337" t="s">
        <v>772</v>
      </c>
      <c r="Z828" s="337" t="s">
        <v>1705</v>
      </c>
    </row>
    <row r="829" spans="1:26">
      <c r="A829" s="328">
        <v>401189</v>
      </c>
      <c r="B829" s="328">
        <v>2310</v>
      </c>
      <c r="C829" s="334">
        <v>350715</v>
      </c>
      <c r="D829" s="328" t="s">
        <v>798</v>
      </c>
      <c r="E829" s="335" t="str">
        <f t="shared" si="12"/>
        <v>2310.350715.10</v>
      </c>
      <c r="F829" s="328">
        <v>2310</v>
      </c>
      <c r="G829" s="337"/>
      <c r="H829" s="336" t="s">
        <v>1867</v>
      </c>
      <c r="I829" s="337" t="s">
        <v>799</v>
      </c>
      <c r="J829" s="337" t="s">
        <v>794</v>
      </c>
      <c r="K829" s="338" t="s">
        <v>1698</v>
      </c>
      <c r="L829" s="337" t="s">
        <v>1041</v>
      </c>
      <c r="M829" s="338" t="s">
        <v>1699</v>
      </c>
      <c r="N829" s="337" t="s">
        <v>1699</v>
      </c>
      <c r="O829" s="357">
        <v>148</v>
      </c>
      <c r="P829" s="332" t="s">
        <v>1867</v>
      </c>
      <c r="Q829" s="337" t="s">
        <v>770</v>
      </c>
      <c r="R829" s="337" t="s">
        <v>770</v>
      </c>
      <c r="S829" s="339" t="s">
        <v>1774</v>
      </c>
      <c r="T829" s="340" t="str">
        <f>VLOOKUP(S829,'[2]Sub-County'!E:F,2,FALSE)</f>
        <v>Anderson</v>
      </c>
      <c r="U829" s="328" t="s">
        <v>876</v>
      </c>
      <c r="V829" s="337" t="s">
        <v>1192</v>
      </c>
      <c r="W829" s="337" t="s">
        <v>1386</v>
      </c>
      <c r="X829" s="337" t="s">
        <v>1386</v>
      </c>
      <c r="Y829" s="337" t="s">
        <v>772</v>
      </c>
      <c r="Z829" s="337" t="s">
        <v>1705</v>
      </c>
    </row>
    <row r="830" spans="1:26">
      <c r="A830" s="328">
        <v>401190</v>
      </c>
      <c r="B830" s="328">
        <v>2310</v>
      </c>
      <c r="C830" s="334">
        <v>350720</v>
      </c>
      <c r="D830" s="328" t="s">
        <v>798</v>
      </c>
      <c r="E830" s="335" t="str">
        <f t="shared" si="12"/>
        <v>2310.350720.10</v>
      </c>
      <c r="F830" s="328">
        <v>2310</v>
      </c>
      <c r="G830" s="337"/>
      <c r="H830" s="336" t="s">
        <v>1868</v>
      </c>
      <c r="I830" s="337" t="s">
        <v>799</v>
      </c>
      <c r="J830" s="337" t="s">
        <v>794</v>
      </c>
      <c r="K830" s="338" t="s">
        <v>1698</v>
      </c>
      <c r="L830" s="337" t="s">
        <v>1041</v>
      </c>
      <c r="M830" s="338" t="s">
        <v>1699</v>
      </c>
      <c r="N830" s="337" t="s">
        <v>1699</v>
      </c>
      <c r="O830" s="357">
        <v>167</v>
      </c>
      <c r="P830" s="332" t="s">
        <v>1868</v>
      </c>
      <c r="Q830" s="337" t="s">
        <v>770</v>
      </c>
      <c r="R830" s="337" t="s">
        <v>770</v>
      </c>
      <c r="S830" s="339" t="s">
        <v>1774</v>
      </c>
      <c r="T830" s="340" t="str">
        <f>VLOOKUP(S830,'[2]Sub-County'!E:F,2,FALSE)</f>
        <v>Anderson</v>
      </c>
      <c r="U830" s="328" t="s">
        <v>876</v>
      </c>
      <c r="V830" s="337" t="s">
        <v>1192</v>
      </c>
      <c r="W830" s="337" t="s">
        <v>1386</v>
      </c>
      <c r="X830" s="337" t="s">
        <v>1386</v>
      </c>
      <c r="Y830" s="337" t="s">
        <v>772</v>
      </c>
      <c r="Z830" s="337" t="s">
        <v>1705</v>
      </c>
    </row>
    <row r="831" spans="1:26">
      <c r="A831" s="328">
        <v>401191</v>
      </c>
      <c r="B831" s="328">
        <v>2310</v>
      </c>
      <c r="C831" s="334">
        <v>350725</v>
      </c>
      <c r="D831" s="328" t="s">
        <v>798</v>
      </c>
      <c r="E831" s="335" t="str">
        <f t="shared" si="12"/>
        <v>2310.350725.10</v>
      </c>
      <c r="F831" s="328">
        <v>2310</v>
      </c>
      <c r="G831" s="337"/>
      <c r="H831" s="336" t="s">
        <v>1869</v>
      </c>
      <c r="I831" s="337" t="s">
        <v>799</v>
      </c>
      <c r="J831" s="337" t="s">
        <v>794</v>
      </c>
      <c r="K831" s="338" t="s">
        <v>1698</v>
      </c>
      <c r="L831" s="337" t="s">
        <v>1041</v>
      </c>
      <c r="M831" s="338" t="s">
        <v>1699</v>
      </c>
      <c r="N831" s="337" t="s">
        <v>1699</v>
      </c>
      <c r="O831" s="357">
        <v>415</v>
      </c>
      <c r="P831" s="332" t="s">
        <v>1869</v>
      </c>
      <c r="Q831" s="337" t="s">
        <v>770</v>
      </c>
      <c r="R831" s="337" t="s">
        <v>770</v>
      </c>
      <c r="S831" s="339" t="s">
        <v>1774</v>
      </c>
      <c r="T831" s="340" t="str">
        <f>VLOOKUP(S831,'[2]Sub-County'!E:F,2,FALSE)</f>
        <v>Anderson</v>
      </c>
      <c r="U831" s="328" t="s">
        <v>876</v>
      </c>
      <c r="V831" s="337" t="s">
        <v>1192</v>
      </c>
      <c r="W831" s="337" t="s">
        <v>1386</v>
      </c>
      <c r="X831" s="337" t="s">
        <v>1386</v>
      </c>
      <c r="Y831" s="337" t="s">
        <v>772</v>
      </c>
      <c r="Z831" s="337" t="s">
        <v>1705</v>
      </c>
    </row>
    <row r="832" spans="1:26">
      <c r="A832" s="328">
        <v>401192</v>
      </c>
      <c r="B832" s="328">
        <v>2310</v>
      </c>
      <c r="C832" s="334">
        <v>350730</v>
      </c>
      <c r="D832" s="328" t="s">
        <v>798</v>
      </c>
      <c r="E832" s="335" t="str">
        <f t="shared" si="12"/>
        <v>2310.350730.10</v>
      </c>
      <c r="F832" s="328">
        <v>2310</v>
      </c>
      <c r="G832" s="337"/>
      <c r="H832" s="336" t="s">
        <v>1870</v>
      </c>
      <c r="I832" s="337" t="s">
        <v>799</v>
      </c>
      <c r="J832" s="337" t="s">
        <v>794</v>
      </c>
      <c r="K832" s="338" t="s">
        <v>1698</v>
      </c>
      <c r="L832" s="337" t="s">
        <v>1041</v>
      </c>
      <c r="M832" s="338" t="s">
        <v>1699</v>
      </c>
      <c r="N832" s="337" t="s">
        <v>1699</v>
      </c>
      <c r="O832" s="357">
        <v>337</v>
      </c>
      <c r="P832" s="332" t="s">
        <v>1870</v>
      </c>
      <c r="Q832" s="337" t="s">
        <v>770</v>
      </c>
      <c r="R832" s="337" t="s">
        <v>770</v>
      </c>
      <c r="S832" s="339" t="s">
        <v>1871</v>
      </c>
      <c r="T832" s="340" t="str">
        <f>VLOOKUP(S832,'[2]Sub-County'!E:F,2,FALSE)</f>
        <v>Abbeville</v>
      </c>
      <c r="U832" s="328" t="s">
        <v>876</v>
      </c>
      <c r="V832" s="337" t="s">
        <v>1192</v>
      </c>
      <c r="W832" s="337" t="s">
        <v>1386</v>
      </c>
      <c r="X832" s="337" t="s">
        <v>1386</v>
      </c>
      <c r="Y832" s="337" t="s">
        <v>772</v>
      </c>
      <c r="Z832" s="337" t="s">
        <v>1705</v>
      </c>
    </row>
    <row r="833" spans="1:26">
      <c r="A833" s="328">
        <v>402100</v>
      </c>
      <c r="B833" s="328">
        <v>2310</v>
      </c>
      <c r="C833" s="334">
        <v>350735</v>
      </c>
      <c r="D833" s="328" t="s">
        <v>798</v>
      </c>
      <c r="E833" s="335" t="str">
        <f t="shared" si="12"/>
        <v>2310.350735.10</v>
      </c>
      <c r="F833" s="328">
        <v>2310</v>
      </c>
      <c r="G833" s="337"/>
      <c r="H833" s="336" t="s">
        <v>1872</v>
      </c>
      <c r="I833" s="337" t="s">
        <v>799</v>
      </c>
      <c r="J833" s="337" t="s">
        <v>794</v>
      </c>
      <c r="K833" s="338" t="s">
        <v>1698</v>
      </c>
      <c r="L833" s="337" t="s">
        <v>1041</v>
      </c>
      <c r="M833" s="338" t="s">
        <v>1699</v>
      </c>
      <c r="N833" s="337" t="s">
        <v>1699</v>
      </c>
      <c r="O833" s="357">
        <v>398</v>
      </c>
      <c r="P833" s="332" t="s">
        <v>1873</v>
      </c>
      <c r="Q833" s="337" t="s">
        <v>770</v>
      </c>
      <c r="R833" s="337" t="s">
        <v>804</v>
      </c>
      <c r="S833" s="339" t="s">
        <v>1702</v>
      </c>
      <c r="T833" s="340" t="str">
        <f>VLOOKUP(S833,'[2]Sub-County'!E:F,2,FALSE)</f>
        <v>Lexington</v>
      </c>
      <c r="U833" s="328" t="s">
        <v>876</v>
      </c>
      <c r="V833" s="337" t="s">
        <v>1192</v>
      </c>
      <c r="W833" s="337" t="s">
        <v>772</v>
      </c>
      <c r="X833" s="337" t="s">
        <v>772</v>
      </c>
      <c r="Y833" s="337" t="s">
        <v>772</v>
      </c>
      <c r="Z833" s="337" t="s">
        <v>1705</v>
      </c>
    </row>
    <row r="834" spans="1:26">
      <c r="A834" s="328">
        <v>402101</v>
      </c>
      <c r="B834" s="328">
        <v>2310</v>
      </c>
      <c r="C834" s="334">
        <v>350740</v>
      </c>
      <c r="D834" s="328" t="s">
        <v>798</v>
      </c>
      <c r="E834" s="335" t="str">
        <f t="shared" si="12"/>
        <v>2310.350740.10</v>
      </c>
      <c r="F834" s="328">
        <v>2310</v>
      </c>
      <c r="G834" s="337"/>
      <c r="H834" s="336" t="s">
        <v>1874</v>
      </c>
      <c r="I834" s="337" t="s">
        <v>799</v>
      </c>
      <c r="J834" s="337" t="s">
        <v>794</v>
      </c>
      <c r="K834" s="338" t="s">
        <v>1698</v>
      </c>
      <c r="L834" s="337" t="s">
        <v>1041</v>
      </c>
      <c r="M834" s="338" t="s">
        <v>1699</v>
      </c>
      <c r="N834" s="337" t="s">
        <v>1699</v>
      </c>
      <c r="O834" s="357">
        <v>397</v>
      </c>
      <c r="P834" s="332" t="s">
        <v>1875</v>
      </c>
      <c r="Q834" s="337" t="s">
        <v>770</v>
      </c>
      <c r="R834" s="337" t="s">
        <v>804</v>
      </c>
      <c r="S834" s="339" t="s">
        <v>1702</v>
      </c>
      <c r="T834" s="340" t="str">
        <f>VLOOKUP(S834,'[2]Sub-County'!E:F,2,FALSE)</f>
        <v>Lexington</v>
      </c>
      <c r="U834" s="328" t="s">
        <v>876</v>
      </c>
      <c r="V834" s="337" t="s">
        <v>1192</v>
      </c>
      <c r="W834" s="337" t="s">
        <v>772</v>
      </c>
      <c r="X834" s="337" t="s">
        <v>772</v>
      </c>
      <c r="Y834" s="337" t="s">
        <v>772</v>
      </c>
      <c r="Z834" s="337" t="s">
        <v>1705</v>
      </c>
    </row>
    <row r="835" spans="1:26">
      <c r="A835" s="328">
        <v>403100</v>
      </c>
      <c r="B835" s="328">
        <v>2310</v>
      </c>
      <c r="C835" s="334">
        <v>350745</v>
      </c>
      <c r="D835" s="328" t="s">
        <v>855</v>
      </c>
      <c r="E835" s="335" t="str">
        <f t="shared" si="12"/>
        <v>2310.350745.91</v>
      </c>
      <c r="F835" s="328">
        <v>2310</v>
      </c>
      <c r="G835" s="337"/>
      <c r="H835" s="336" t="s">
        <v>1876</v>
      </c>
      <c r="I835" s="337" t="s">
        <v>767</v>
      </c>
      <c r="J835" s="337" t="s">
        <v>794</v>
      </c>
      <c r="K835" s="338" t="s">
        <v>1698</v>
      </c>
      <c r="L835" s="337" t="s">
        <v>1041</v>
      </c>
      <c r="M835" s="338" t="s">
        <v>1699</v>
      </c>
      <c r="N835" s="337" t="s">
        <v>1699</v>
      </c>
      <c r="O835" s="357">
        <v>440</v>
      </c>
      <c r="P835" s="332" t="s">
        <v>1877</v>
      </c>
      <c r="Q835" s="337" t="s">
        <v>768</v>
      </c>
      <c r="R835" s="337" t="s">
        <v>772</v>
      </c>
      <c r="S835" s="339" t="s">
        <v>1878</v>
      </c>
      <c r="T835" s="340" t="str">
        <f>VLOOKUP(S835,'[2]Sub-County'!E:F,2,FALSE)</f>
        <v>Greenville</v>
      </c>
      <c r="U835" s="328" t="s">
        <v>876</v>
      </c>
      <c r="V835" s="337" t="s">
        <v>772</v>
      </c>
      <c r="W835" s="337" t="s">
        <v>772</v>
      </c>
      <c r="X835" s="337" t="s">
        <v>772</v>
      </c>
      <c r="Y835" s="337" t="s">
        <v>772</v>
      </c>
      <c r="Z835" s="337" t="s">
        <v>772</v>
      </c>
    </row>
    <row r="836" spans="1:26">
      <c r="A836" s="328">
        <v>403101</v>
      </c>
      <c r="B836" s="328">
        <v>2310</v>
      </c>
      <c r="C836" s="334">
        <v>350750</v>
      </c>
      <c r="D836" s="328" t="s">
        <v>798</v>
      </c>
      <c r="E836" s="335" t="str">
        <f t="shared" si="12"/>
        <v>2310.350750.10</v>
      </c>
      <c r="F836" s="328">
        <v>2310</v>
      </c>
      <c r="G836" s="337"/>
      <c r="H836" s="336" t="s">
        <v>1879</v>
      </c>
      <c r="I836" s="337" t="s">
        <v>799</v>
      </c>
      <c r="J836" s="337" t="s">
        <v>794</v>
      </c>
      <c r="K836" s="338" t="s">
        <v>1698</v>
      </c>
      <c r="L836" s="337" t="s">
        <v>1041</v>
      </c>
      <c r="M836" s="338" t="s">
        <v>1699</v>
      </c>
      <c r="N836" s="337" t="s">
        <v>1699</v>
      </c>
      <c r="O836" s="357">
        <v>215</v>
      </c>
      <c r="P836" s="332" t="s">
        <v>1879</v>
      </c>
      <c r="Q836" s="337" t="s">
        <v>770</v>
      </c>
      <c r="R836" s="337" t="s">
        <v>772</v>
      </c>
      <c r="S836" s="339" t="s">
        <v>1878</v>
      </c>
      <c r="T836" s="340" t="str">
        <f>VLOOKUP(S836,'[2]Sub-County'!E:F,2,FALSE)</f>
        <v>Greenville</v>
      </c>
      <c r="U836" s="328" t="s">
        <v>876</v>
      </c>
      <c r="V836" s="337" t="s">
        <v>1192</v>
      </c>
      <c r="W836" s="337" t="s">
        <v>1041</v>
      </c>
      <c r="X836" s="337" t="s">
        <v>772</v>
      </c>
      <c r="Y836" s="337" t="s">
        <v>772</v>
      </c>
      <c r="Z836" s="337" t="s">
        <v>1705</v>
      </c>
    </row>
    <row r="837" spans="1:26">
      <c r="A837" s="328">
        <v>403102</v>
      </c>
      <c r="B837" s="328">
        <v>2310</v>
      </c>
      <c r="C837" s="334">
        <v>350755</v>
      </c>
      <c r="D837" s="328" t="s">
        <v>798</v>
      </c>
      <c r="E837" s="335" t="str">
        <f t="shared" si="12"/>
        <v>2310.350755.10</v>
      </c>
      <c r="F837" s="328">
        <v>2310</v>
      </c>
      <c r="G837" s="337"/>
      <c r="H837" s="336" t="s">
        <v>1880</v>
      </c>
      <c r="I837" s="337" t="s">
        <v>799</v>
      </c>
      <c r="J837" s="337" t="s">
        <v>794</v>
      </c>
      <c r="K837" s="338" t="s">
        <v>1698</v>
      </c>
      <c r="L837" s="337" t="s">
        <v>1041</v>
      </c>
      <c r="M837" s="338" t="s">
        <v>1699</v>
      </c>
      <c r="N837" s="337" t="s">
        <v>1699</v>
      </c>
      <c r="O837" s="357">
        <v>503</v>
      </c>
      <c r="P837" s="332" t="s">
        <v>1880</v>
      </c>
      <c r="Q837" s="337" t="s">
        <v>770</v>
      </c>
      <c r="R837" s="337" t="s">
        <v>772</v>
      </c>
      <c r="S837" s="339" t="s">
        <v>1878</v>
      </c>
      <c r="T837" s="340" t="str">
        <f>VLOOKUP(S837,'[2]Sub-County'!E:F,2,FALSE)</f>
        <v>Greenville</v>
      </c>
      <c r="U837" s="328" t="s">
        <v>876</v>
      </c>
      <c r="V837" s="337" t="s">
        <v>1192</v>
      </c>
      <c r="W837" s="337" t="s">
        <v>1041</v>
      </c>
      <c r="X837" s="337" t="s">
        <v>772</v>
      </c>
      <c r="Y837" s="337" t="s">
        <v>772</v>
      </c>
      <c r="Z837" s="337" t="s">
        <v>1705</v>
      </c>
    </row>
    <row r="838" spans="1:26">
      <c r="A838" s="328">
        <v>403103</v>
      </c>
      <c r="B838" s="328">
        <v>2310</v>
      </c>
      <c r="C838" s="334">
        <v>350760</v>
      </c>
      <c r="D838" s="328" t="s">
        <v>798</v>
      </c>
      <c r="E838" s="335" t="str">
        <f t="shared" ref="E838:E901" si="13">B838&amp;"."&amp;C838&amp;"."&amp;D838</f>
        <v>2310.350760.10</v>
      </c>
      <c r="F838" s="328">
        <v>2310</v>
      </c>
      <c r="G838" s="337"/>
      <c r="H838" s="336" t="s">
        <v>1881</v>
      </c>
      <c r="I838" s="337" t="s">
        <v>799</v>
      </c>
      <c r="J838" s="337" t="s">
        <v>794</v>
      </c>
      <c r="K838" s="338" t="s">
        <v>1698</v>
      </c>
      <c r="L838" s="337" t="s">
        <v>1041</v>
      </c>
      <c r="M838" s="338" t="s">
        <v>1699</v>
      </c>
      <c r="N838" s="337" t="s">
        <v>1699</v>
      </c>
      <c r="O838" s="357">
        <v>434</v>
      </c>
      <c r="P838" s="332" t="s">
        <v>1882</v>
      </c>
      <c r="Q838" s="337" t="s">
        <v>770</v>
      </c>
      <c r="R838" s="337" t="s">
        <v>772</v>
      </c>
      <c r="S838" s="339" t="s">
        <v>1878</v>
      </c>
      <c r="T838" s="340" t="str">
        <f>VLOOKUP(S838,'[2]Sub-County'!E:F,2,FALSE)</f>
        <v>Greenville</v>
      </c>
      <c r="U838" s="328" t="s">
        <v>876</v>
      </c>
      <c r="V838" s="337" t="s">
        <v>1192</v>
      </c>
      <c r="W838" s="337" t="s">
        <v>1041</v>
      </c>
      <c r="X838" s="337" t="s">
        <v>772</v>
      </c>
      <c r="Y838" s="337" t="s">
        <v>772</v>
      </c>
      <c r="Z838" s="337" t="s">
        <v>1705</v>
      </c>
    </row>
    <row r="839" spans="1:26">
      <c r="A839" s="328">
        <v>403104</v>
      </c>
      <c r="B839" s="328">
        <v>2310</v>
      </c>
      <c r="C839" s="334">
        <v>350765</v>
      </c>
      <c r="D839" s="328" t="s">
        <v>806</v>
      </c>
      <c r="E839" s="335" t="str">
        <f t="shared" si="13"/>
        <v>2310.350765.15</v>
      </c>
      <c r="F839" s="328">
        <v>2310</v>
      </c>
      <c r="G839" s="337"/>
      <c r="H839" s="336" t="s">
        <v>1883</v>
      </c>
      <c r="I839" s="337" t="s">
        <v>808</v>
      </c>
      <c r="J839" s="337" t="s">
        <v>794</v>
      </c>
      <c r="K839" s="338" t="s">
        <v>1698</v>
      </c>
      <c r="L839" s="337" t="s">
        <v>1041</v>
      </c>
      <c r="M839" s="338" t="s">
        <v>1699</v>
      </c>
      <c r="N839" s="337" t="s">
        <v>1699</v>
      </c>
      <c r="O839" s="357">
        <v>434</v>
      </c>
      <c r="P839" s="332" t="s">
        <v>1882</v>
      </c>
      <c r="Q839" s="337" t="s">
        <v>794</v>
      </c>
      <c r="R839" s="337" t="s">
        <v>772</v>
      </c>
      <c r="S839" s="339" t="s">
        <v>1878</v>
      </c>
      <c r="T839" s="340" t="str">
        <f>VLOOKUP(S839,'[2]Sub-County'!E:F,2,FALSE)</f>
        <v>Greenville</v>
      </c>
      <c r="U839" s="328" t="s">
        <v>876</v>
      </c>
      <c r="V839" s="337" t="s">
        <v>1188</v>
      </c>
      <c r="W839" s="337" t="s">
        <v>1041</v>
      </c>
      <c r="X839" s="337" t="s">
        <v>772</v>
      </c>
      <c r="Y839" s="337" t="s">
        <v>772</v>
      </c>
      <c r="Z839" s="337" t="s">
        <v>1711</v>
      </c>
    </row>
    <row r="840" spans="1:26">
      <c r="A840" s="328">
        <v>403105</v>
      </c>
      <c r="B840" s="328">
        <v>2310</v>
      </c>
      <c r="C840" s="334">
        <v>350770</v>
      </c>
      <c r="D840" s="328" t="s">
        <v>811</v>
      </c>
      <c r="E840" s="335" t="str">
        <f t="shared" si="13"/>
        <v>2310.350770.00</v>
      </c>
      <c r="F840" s="328">
        <v>2310</v>
      </c>
      <c r="G840" s="337"/>
      <c r="H840" s="336" t="s">
        <v>1884</v>
      </c>
      <c r="I840" s="337" t="s">
        <v>702</v>
      </c>
      <c r="J840" s="337" t="s">
        <v>794</v>
      </c>
      <c r="K840" s="338" t="s">
        <v>1698</v>
      </c>
      <c r="L840" s="337" t="s">
        <v>1041</v>
      </c>
      <c r="M840" s="338" t="s">
        <v>1699</v>
      </c>
      <c r="N840" s="337" t="s">
        <v>1699</v>
      </c>
      <c r="O840" s="357">
        <v>434</v>
      </c>
      <c r="P840" s="332" t="s">
        <v>1882</v>
      </c>
      <c r="Q840" s="337" t="s">
        <v>804</v>
      </c>
      <c r="R840" s="337" t="s">
        <v>772</v>
      </c>
      <c r="S840" s="339" t="s">
        <v>1878</v>
      </c>
      <c r="T840" s="340" t="str">
        <f>VLOOKUP(S840,'[2]Sub-County'!E:F,2,FALSE)</f>
        <v>Greenville</v>
      </c>
      <c r="U840" s="328" t="s">
        <v>876</v>
      </c>
      <c r="V840" s="337" t="s">
        <v>772</v>
      </c>
      <c r="W840" s="337" t="s">
        <v>772</v>
      </c>
      <c r="X840" s="337" t="s">
        <v>772</v>
      </c>
      <c r="Y840" s="337" t="s">
        <v>772</v>
      </c>
      <c r="Z840" s="337" t="s">
        <v>772</v>
      </c>
    </row>
    <row r="841" spans="1:26">
      <c r="A841" s="328">
        <v>403107</v>
      </c>
      <c r="B841" s="328">
        <v>2310</v>
      </c>
      <c r="C841" s="334">
        <v>350775</v>
      </c>
      <c r="D841" s="328" t="s">
        <v>806</v>
      </c>
      <c r="E841" s="335" t="str">
        <f t="shared" si="13"/>
        <v>2310.350775.15</v>
      </c>
      <c r="F841" s="328">
        <v>2310</v>
      </c>
      <c r="G841" s="337"/>
      <c r="H841" s="336" t="s">
        <v>1885</v>
      </c>
      <c r="I841" s="337" t="s">
        <v>808</v>
      </c>
      <c r="J841" s="337" t="s">
        <v>794</v>
      </c>
      <c r="K841" s="338" t="s">
        <v>1698</v>
      </c>
      <c r="L841" s="337" t="s">
        <v>1041</v>
      </c>
      <c r="M841" s="338" t="s">
        <v>1699</v>
      </c>
      <c r="N841" s="337" t="s">
        <v>1699</v>
      </c>
      <c r="O841" s="357">
        <v>45</v>
      </c>
      <c r="P841" s="332" t="s">
        <v>1885</v>
      </c>
      <c r="Q841" s="337" t="s">
        <v>794</v>
      </c>
      <c r="R841" s="337" t="s">
        <v>772</v>
      </c>
      <c r="S841" s="339" t="s">
        <v>1878</v>
      </c>
      <c r="T841" s="340" t="str">
        <f>VLOOKUP(S841,'[2]Sub-County'!E:F,2,FALSE)</f>
        <v>Greenville</v>
      </c>
      <c r="U841" s="328" t="s">
        <v>876</v>
      </c>
      <c r="V841" s="337" t="s">
        <v>1188</v>
      </c>
      <c r="W841" s="337" t="s">
        <v>1041</v>
      </c>
      <c r="X841" s="337" t="s">
        <v>772</v>
      </c>
      <c r="Y841" s="337" t="s">
        <v>772</v>
      </c>
      <c r="Z841" s="337" t="s">
        <v>1711</v>
      </c>
    </row>
    <row r="842" spans="1:26">
      <c r="A842" s="328">
        <v>403108</v>
      </c>
      <c r="B842" s="328">
        <v>2310</v>
      </c>
      <c r="C842" s="334">
        <v>350780</v>
      </c>
      <c r="D842" s="328" t="s">
        <v>806</v>
      </c>
      <c r="E842" s="335" t="str">
        <f t="shared" si="13"/>
        <v>2310.350780.15</v>
      </c>
      <c r="F842" s="328">
        <v>2310</v>
      </c>
      <c r="G842" s="337"/>
      <c r="H842" s="336" t="s">
        <v>1886</v>
      </c>
      <c r="I842" s="337" t="s">
        <v>808</v>
      </c>
      <c r="J842" s="337" t="s">
        <v>794</v>
      </c>
      <c r="K842" s="338" t="s">
        <v>1698</v>
      </c>
      <c r="L842" s="337" t="s">
        <v>1041</v>
      </c>
      <c r="M842" s="338" t="s">
        <v>1699</v>
      </c>
      <c r="N842" s="337" t="s">
        <v>1699</v>
      </c>
      <c r="O842" s="357">
        <v>56</v>
      </c>
      <c r="P842" s="332" t="s">
        <v>1886</v>
      </c>
      <c r="Q842" s="337" t="s">
        <v>794</v>
      </c>
      <c r="R842" s="337" t="s">
        <v>772</v>
      </c>
      <c r="S842" s="339" t="s">
        <v>1774</v>
      </c>
      <c r="T842" s="340" t="str">
        <f>VLOOKUP(S842,'[2]Sub-County'!E:F,2,FALSE)</f>
        <v>Anderson</v>
      </c>
      <c r="U842" s="328" t="s">
        <v>876</v>
      </c>
      <c r="V842" s="337" t="s">
        <v>1188</v>
      </c>
      <c r="W842" s="337" t="s">
        <v>1041</v>
      </c>
      <c r="X842" s="337" t="s">
        <v>772</v>
      </c>
      <c r="Y842" s="337" t="s">
        <v>772</v>
      </c>
      <c r="Z842" s="337" t="s">
        <v>1711</v>
      </c>
    </row>
    <row r="843" spans="1:26">
      <c r="A843" s="328">
        <v>403109</v>
      </c>
      <c r="B843" s="328">
        <v>2310</v>
      </c>
      <c r="C843" s="334">
        <v>350785</v>
      </c>
      <c r="D843" s="328" t="s">
        <v>806</v>
      </c>
      <c r="E843" s="335" t="str">
        <f t="shared" si="13"/>
        <v>2310.350785.15</v>
      </c>
      <c r="F843" s="328">
        <v>2310</v>
      </c>
      <c r="G843" s="337"/>
      <c r="H843" s="336" t="s">
        <v>1887</v>
      </c>
      <c r="I843" s="337" t="s">
        <v>808</v>
      </c>
      <c r="J843" s="337" t="s">
        <v>794</v>
      </c>
      <c r="K843" s="338" t="s">
        <v>1698</v>
      </c>
      <c r="L843" s="337" t="s">
        <v>1041</v>
      </c>
      <c r="M843" s="338" t="s">
        <v>1699</v>
      </c>
      <c r="N843" s="337" t="s">
        <v>1699</v>
      </c>
      <c r="O843" s="357">
        <v>115</v>
      </c>
      <c r="P843" s="332" t="s">
        <v>1887</v>
      </c>
      <c r="Q843" s="337" t="s">
        <v>794</v>
      </c>
      <c r="R843" s="337" t="s">
        <v>772</v>
      </c>
      <c r="S843" s="339" t="s">
        <v>1001</v>
      </c>
      <c r="T843" s="340" t="str">
        <f>VLOOKUP(S843,'[2]Sub-County'!E:F,2,FALSE)</f>
        <v>Union</v>
      </c>
      <c r="U843" s="328" t="s">
        <v>876</v>
      </c>
      <c r="V843" s="337" t="s">
        <v>1188</v>
      </c>
      <c r="W843" s="337" t="s">
        <v>1041</v>
      </c>
      <c r="X843" s="337" t="s">
        <v>772</v>
      </c>
      <c r="Y843" s="337" t="s">
        <v>772</v>
      </c>
      <c r="Z843" s="337" t="s">
        <v>1711</v>
      </c>
    </row>
    <row r="844" spans="1:26">
      <c r="A844" s="328">
        <v>403112</v>
      </c>
      <c r="B844" s="328">
        <v>2310</v>
      </c>
      <c r="C844" s="334">
        <v>350790</v>
      </c>
      <c r="D844" s="328" t="s">
        <v>806</v>
      </c>
      <c r="E844" s="335" t="str">
        <f t="shared" si="13"/>
        <v>2310.350790.15</v>
      </c>
      <c r="F844" s="328">
        <v>2310</v>
      </c>
      <c r="G844" s="337"/>
      <c r="H844" s="336" t="s">
        <v>1888</v>
      </c>
      <c r="I844" s="337" t="s">
        <v>808</v>
      </c>
      <c r="J844" s="337" t="s">
        <v>794</v>
      </c>
      <c r="K844" s="338" t="s">
        <v>1698</v>
      </c>
      <c r="L844" s="337" t="s">
        <v>1041</v>
      </c>
      <c r="M844" s="338" t="s">
        <v>1699</v>
      </c>
      <c r="N844" s="337" t="s">
        <v>1699</v>
      </c>
      <c r="O844" s="357">
        <v>454</v>
      </c>
      <c r="P844" s="332" t="s">
        <v>1888</v>
      </c>
      <c r="Q844" s="337" t="s">
        <v>794</v>
      </c>
      <c r="R844" s="337" t="s">
        <v>772</v>
      </c>
      <c r="S844" s="339" t="s">
        <v>1878</v>
      </c>
      <c r="T844" s="340" t="str">
        <f>VLOOKUP(S844,'[2]Sub-County'!E:F,2,FALSE)</f>
        <v>Greenville</v>
      </c>
      <c r="U844" s="328" t="s">
        <v>876</v>
      </c>
      <c r="V844" s="337" t="s">
        <v>1188</v>
      </c>
      <c r="W844" s="337" t="s">
        <v>1041</v>
      </c>
      <c r="X844" s="337" t="s">
        <v>772</v>
      </c>
      <c r="Y844" s="337" t="s">
        <v>772</v>
      </c>
      <c r="Z844" s="337" t="s">
        <v>1711</v>
      </c>
    </row>
    <row r="845" spans="1:26">
      <c r="A845" s="328">
        <v>403113</v>
      </c>
      <c r="B845" s="328">
        <v>2310</v>
      </c>
      <c r="C845" s="334">
        <v>350795</v>
      </c>
      <c r="D845" s="328" t="s">
        <v>806</v>
      </c>
      <c r="E845" s="335" t="str">
        <f t="shared" si="13"/>
        <v>2310.350795.15</v>
      </c>
      <c r="F845" s="328">
        <v>2310</v>
      </c>
      <c r="G845" s="337"/>
      <c r="H845" s="336" t="s">
        <v>1889</v>
      </c>
      <c r="I845" s="337" t="s">
        <v>808</v>
      </c>
      <c r="J845" s="337" t="s">
        <v>794</v>
      </c>
      <c r="K845" s="338" t="s">
        <v>1698</v>
      </c>
      <c r="L845" s="337" t="s">
        <v>1041</v>
      </c>
      <c r="M845" s="338" t="s">
        <v>1699</v>
      </c>
      <c r="N845" s="337" t="s">
        <v>1699</v>
      </c>
      <c r="O845" s="357">
        <v>458</v>
      </c>
      <c r="P845" s="332" t="s">
        <v>1890</v>
      </c>
      <c r="Q845" s="337" t="s">
        <v>794</v>
      </c>
      <c r="R845" s="337" t="s">
        <v>772</v>
      </c>
      <c r="S845" s="339" t="s">
        <v>1878</v>
      </c>
      <c r="T845" s="340" t="str">
        <f>VLOOKUP(S845,'[2]Sub-County'!E:F,2,FALSE)</f>
        <v>Greenville</v>
      </c>
      <c r="U845" s="328" t="s">
        <v>876</v>
      </c>
      <c r="V845" s="337" t="s">
        <v>1188</v>
      </c>
      <c r="W845" s="337" t="s">
        <v>1041</v>
      </c>
      <c r="X845" s="337" t="s">
        <v>772</v>
      </c>
      <c r="Y845" s="337" t="s">
        <v>772</v>
      </c>
      <c r="Z845" s="337" t="s">
        <v>1711</v>
      </c>
    </row>
    <row r="846" spans="1:26">
      <c r="A846" s="328">
        <v>403115</v>
      </c>
      <c r="B846" s="328">
        <v>2310</v>
      </c>
      <c r="C846" s="334">
        <v>350800</v>
      </c>
      <c r="D846" s="328" t="s">
        <v>806</v>
      </c>
      <c r="E846" s="335" t="str">
        <f t="shared" si="13"/>
        <v>2310.350800.15</v>
      </c>
      <c r="F846" s="328">
        <v>2310</v>
      </c>
      <c r="G846" s="337"/>
      <c r="H846" s="336" t="s">
        <v>1891</v>
      </c>
      <c r="I846" s="337" t="s">
        <v>808</v>
      </c>
      <c r="J846" s="337" t="s">
        <v>794</v>
      </c>
      <c r="K846" s="338" t="s">
        <v>1698</v>
      </c>
      <c r="L846" s="337" t="s">
        <v>1041</v>
      </c>
      <c r="M846" s="338" t="s">
        <v>1699</v>
      </c>
      <c r="N846" s="337" t="s">
        <v>1699</v>
      </c>
      <c r="O846" s="357">
        <v>174</v>
      </c>
      <c r="P846" s="332" t="s">
        <v>1891</v>
      </c>
      <c r="Q846" s="337" t="s">
        <v>794</v>
      </c>
      <c r="R846" s="337" t="s">
        <v>772</v>
      </c>
      <c r="S846" s="339" t="s">
        <v>1892</v>
      </c>
      <c r="T846" s="340" t="str">
        <f>VLOOKUP(S846,'[2]Sub-County'!E:F,2,FALSE)</f>
        <v>Greenwood</v>
      </c>
      <c r="U846" s="328" t="s">
        <v>876</v>
      </c>
      <c r="V846" s="337" t="s">
        <v>1188</v>
      </c>
      <c r="W846" s="337" t="s">
        <v>1041</v>
      </c>
      <c r="X846" s="337" t="s">
        <v>772</v>
      </c>
      <c r="Y846" s="337" t="s">
        <v>772</v>
      </c>
      <c r="Z846" s="337" t="s">
        <v>1711</v>
      </c>
    </row>
    <row r="847" spans="1:26">
      <c r="A847" s="328">
        <v>403116</v>
      </c>
      <c r="B847" s="328">
        <v>2310</v>
      </c>
      <c r="C847" s="334">
        <v>350805</v>
      </c>
      <c r="D847" s="328" t="s">
        <v>806</v>
      </c>
      <c r="E847" s="335" t="str">
        <f t="shared" si="13"/>
        <v>2310.350805.15</v>
      </c>
      <c r="F847" s="328">
        <v>2310</v>
      </c>
      <c r="G847" s="337"/>
      <c r="H847" s="336" t="s">
        <v>1893</v>
      </c>
      <c r="I847" s="337" t="s">
        <v>808</v>
      </c>
      <c r="J847" s="337" t="s">
        <v>794</v>
      </c>
      <c r="K847" s="338" t="s">
        <v>1698</v>
      </c>
      <c r="L847" s="337" t="s">
        <v>1041</v>
      </c>
      <c r="M847" s="338" t="s">
        <v>1699</v>
      </c>
      <c r="N847" s="337" t="s">
        <v>1699</v>
      </c>
      <c r="O847" s="357">
        <v>29</v>
      </c>
      <c r="P847" s="332" t="s">
        <v>1893</v>
      </c>
      <c r="Q847" s="337" t="s">
        <v>794</v>
      </c>
      <c r="R847" s="337" t="s">
        <v>772</v>
      </c>
      <c r="S847" s="339" t="s">
        <v>967</v>
      </c>
      <c r="T847" s="340" t="str">
        <f>VLOOKUP(S847,'[2]Sub-County'!E:F,2,FALSE)</f>
        <v>Cherokee</v>
      </c>
      <c r="U847" s="328" t="s">
        <v>876</v>
      </c>
      <c r="V847" s="337" t="s">
        <v>1188</v>
      </c>
      <c r="W847" s="337" t="s">
        <v>1041</v>
      </c>
      <c r="X847" s="337" t="s">
        <v>772</v>
      </c>
      <c r="Y847" s="337" t="s">
        <v>772</v>
      </c>
      <c r="Z847" s="337" t="s">
        <v>1711</v>
      </c>
    </row>
    <row r="848" spans="1:26">
      <c r="A848" s="328">
        <v>403117</v>
      </c>
      <c r="B848" s="328">
        <v>2310</v>
      </c>
      <c r="C848" s="334">
        <v>350810</v>
      </c>
      <c r="D848" s="328" t="s">
        <v>811</v>
      </c>
      <c r="E848" s="335" t="str">
        <f t="shared" si="13"/>
        <v>2310.350810.00</v>
      </c>
      <c r="F848" s="328">
        <v>2310</v>
      </c>
      <c r="G848" s="337"/>
      <c r="H848" s="336" t="s">
        <v>1894</v>
      </c>
      <c r="I848" s="337" t="s">
        <v>702</v>
      </c>
      <c r="J848" s="337" t="s">
        <v>794</v>
      </c>
      <c r="K848" s="338" t="s">
        <v>1698</v>
      </c>
      <c r="L848" s="337" t="s">
        <v>1041</v>
      </c>
      <c r="M848" s="338" t="s">
        <v>1699</v>
      </c>
      <c r="N848" s="337" t="s">
        <v>1699</v>
      </c>
      <c r="O848" s="357">
        <v>29</v>
      </c>
      <c r="P848" s="332" t="s">
        <v>1893</v>
      </c>
      <c r="Q848" s="337" t="s">
        <v>804</v>
      </c>
      <c r="R848" s="337" t="s">
        <v>772</v>
      </c>
      <c r="S848" s="339" t="s">
        <v>967</v>
      </c>
      <c r="T848" s="340" t="str">
        <f>VLOOKUP(S848,'[2]Sub-County'!E:F,2,FALSE)</f>
        <v>Cherokee</v>
      </c>
      <c r="U848" s="328" t="s">
        <v>876</v>
      </c>
      <c r="V848" s="337" t="s">
        <v>772</v>
      </c>
      <c r="W848" s="337" t="s">
        <v>772</v>
      </c>
      <c r="X848" s="337" t="s">
        <v>772</v>
      </c>
      <c r="Y848" s="337" t="s">
        <v>772</v>
      </c>
      <c r="Z848" s="337" t="s">
        <v>772</v>
      </c>
    </row>
    <row r="849" spans="1:26">
      <c r="A849" s="328">
        <v>403118</v>
      </c>
      <c r="B849" s="328">
        <v>2310</v>
      </c>
      <c r="C849" s="341">
        <v>350815</v>
      </c>
      <c r="D849" s="328" t="s">
        <v>806</v>
      </c>
      <c r="E849" s="335" t="str">
        <f t="shared" si="13"/>
        <v>2310.350815.15</v>
      </c>
      <c r="F849" s="328">
        <v>2310</v>
      </c>
      <c r="G849" s="337"/>
      <c r="H849" s="336" t="s">
        <v>1895</v>
      </c>
      <c r="I849" s="337" t="s">
        <v>808</v>
      </c>
      <c r="J849" s="337" t="s">
        <v>794</v>
      </c>
      <c r="K849" s="338" t="s">
        <v>1698</v>
      </c>
      <c r="L849" s="337" t="s">
        <v>1041</v>
      </c>
      <c r="M849" s="338" t="s">
        <v>1699</v>
      </c>
      <c r="N849" s="337" t="s">
        <v>1699</v>
      </c>
      <c r="O849" s="357">
        <v>521</v>
      </c>
      <c r="P849" s="332" t="s">
        <v>1895</v>
      </c>
      <c r="Q849" s="337" t="s">
        <v>794</v>
      </c>
      <c r="R849" s="337" t="s">
        <v>772</v>
      </c>
      <c r="S849" s="339" t="s">
        <v>1878</v>
      </c>
      <c r="T849" s="340" t="str">
        <f>VLOOKUP(S849,'[2]Sub-County'!E:F,2,FALSE)</f>
        <v>Greenville</v>
      </c>
      <c r="U849" s="328" t="s">
        <v>876</v>
      </c>
      <c r="V849" s="337" t="s">
        <v>1188</v>
      </c>
      <c r="W849" s="337" t="s">
        <v>1041</v>
      </c>
      <c r="X849" s="337" t="s">
        <v>772</v>
      </c>
      <c r="Y849" s="337" t="s">
        <v>772</v>
      </c>
      <c r="Z849" s="337" t="s">
        <v>1711</v>
      </c>
    </row>
    <row r="850" spans="1:26">
      <c r="A850" s="328">
        <v>406100</v>
      </c>
      <c r="B850" s="328">
        <v>2305</v>
      </c>
      <c r="C850" s="342" t="s">
        <v>1896</v>
      </c>
      <c r="D850" s="343" t="s">
        <v>798</v>
      </c>
      <c r="E850" s="347" t="str">
        <f t="shared" si="13"/>
        <v>2305.350820.10</v>
      </c>
      <c r="F850" s="328">
        <v>2305</v>
      </c>
      <c r="G850" s="345"/>
      <c r="H850" s="245" t="s">
        <v>1897</v>
      </c>
      <c r="I850" s="345" t="s">
        <v>799</v>
      </c>
      <c r="J850" s="345" t="s">
        <v>794</v>
      </c>
      <c r="K850" s="346" t="s">
        <v>1698</v>
      </c>
      <c r="L850" s="345" t="s">
        <v>1041</v>
      </c>
      <c r="M850" s="346" t="s">
        <v>1699</v>
      </c>
      <c r="N850" s="345" t="s">
        <v>1699</v>
      </c>
      <c r="O850" s="357"/>
      <c r="Q850" s="337" t="s">
        <v>794</v>
      </c>
      <c r="R850" s="337" t="s">
        <v>772</v>
      </c>
      <c r="S850" s="339" t="s">
        <v>709</v>
      </c>
      <c r="T850" s="340" t="s">
        <v>2078</v>
      </c>
      <c r="U850" s="328" t="s">
        <v>876</v>
      </c>
      <c r="V850" s="337" t="s">
        <v>1192</v>
      </c>
      <c r="W850" s="337" t="s">
        <v>1041</v>
      </c>
      <c r="X850" s="337" t="s">
        <v>772</v>
      </c>
      <c r="Y850" s="337" t="s">
        <v>772</v>
      </c>
      <c r="Z850" s="337" t="s">
        <v>1705</v>
      </c>
    </row>
    <row r="851" spans="1:26">
      <c r="A851" s="328">
        <v>900100</v>
      </c>
      <c r="B851" s="328">
        <v>2300</v>
      </c>
      <c r="C851" s="342" t="s">
        <v>1898</v>
      </c>
      <c r="D851" s="343" t="s">
        <v>855</v>
      </c>
      <c r="E851" s="347" t="str">
        <f t="shared" si="13"/>
        <v>2300.350825.91</v>
      </c>
      <c r="F851" s="328">
        <v>2300</v>
      </c>
      <c r="G851" s="345"/>
      <c r="H851" s="245" t="s">
        <v>1899</v>
      </c>
      <c r="I851" s="345" t="s">
        <v>767</v>
      </c>
      <c r="J851" s="345" t="s">
        <v>794</v>
      </c>
      <c r="K851" s="346" t="s">
        <v>1698</v>
      </c>
      <c r="L851" s="345" t="s">
        <v>1041</v>
      </c>
      <c r="M851" s="346" t="s">
        <v>1699</v>
      </c>
      <c r="N851" s="345" t="s">
        <v>1699</v>
      </c>
      <c r="O851" s="357"/>
      <c r="Q851" s="337"/>
      <c r="R851" s="337"/>
      <c r="S851" s="339"/>
      <c r="T851" s="340"/>
      <c r="U851" s="328" t="s">
        <v>876</v>
      </c>
      <c r="V851" s="337"/>
      <c r="W851" s="337"/>
      <c r="X851" s="337"/>
      <c r="Y851" s="337"/>
      <c r="Z851" s="337"/>
    </row>
    <row r="852" spans="1:26">
      <c r="A852" s="328">
        <v>403114</v>
      </c>
      <c r="B852" s="328">
        <v>2310</v>
      </c>
      <c r="C852" s="342" t="s">
        <v>1900</v>
      </c>
      <c r="D852" s="343" t="s">
        <v>806</v>
      </c>
      <c r="E852" s="347" t="str">
        <f t="shared" si="13"/>
        <v>2310.350830.15</v>
      </c>
      <c r="F852" s="328">
        <v>2310</v>
      </c>
      <c r="G852" s="345"/>
      <c r="H852" s="245" t="s">
        <v>1901</v>
      </c>
      <c r="I852" s="345" t="s">
        <v>808</v>
      </c>
      <c r="J852" s="345" t="s">
        <v>794</v>
      </c>
      <c r="K852" s="346" t="s">
        <v>1698</v>
      </c>
      <c r="L852" s="345" t="s">
        <v>1041</v>
      </c>
      <c r="M852" s="346" t="s">
        <v>1699</v>
      </c>
      <c r="N852" s="345" t="s">
        <v>1699</v>
      </c>
      <c r="O852" s="357"/>
      <c r="Q852" s="337"/>
      <c r="R852" s="337"/>
      <c r="S852" s="339" t="s">
        <v>1878</v>
      </c>
      <c r="T852" s="340" t="s">
        <v>2077</v>
      </c>
      <c r="U852" s="328" t="s">
        <v>876</v>
      </c>
      <c r="V852" s="337"/>
      <c r="W852" s="337"/>
      <c r="X852" s="337"/>
      <c r="Y852" s="337"/>
      <c r="Z852" s="337"/>
    </row>
    <row r="853" spans="1:26">
      <c r="A853" s="328">
        <v>403110</v>
      </c>
      <c r="B853" s="328">
        <v>2310</v>
      </c>
      <c r="C853" s="342" t="s">
        <v>2079</v>
      </c>
      <c r="D853" s="343" t="s">
        <v>806</v>
      </c>
      <c r="E853" s="347" t="str">
        <f t="shared" si="13"/>
        <v>2310.350835.15</v>
      </c>
      <c r="F853" s="328">
        <v>2310</v>
      </c>
      <c r="G853" s="345"/>
      <c r="H853" s="333" t="s">
        <v>2080</v>
      </c>
      <c r="I853" s="345" t="s">
        <v>808</v>
      </c>
      <c r="J853" s="345" t="s">
        <v>794</v>
      </c>
      <c r="K853" s="346" t="s">
        <v>1698</v>
      </c>
      <c r="L853" s="345" t="s">
        <v>1041</v>
      </c>
      <c r="M853" s="346" t="s">
        <v>1699</v>
      </c>
      <c r="N853" s="345" t="s">
        <v>1699</v>
      </c>
      <c r="O853" s="357"/>
      <c r="Q853" s="337"/>
      <c r="R853" s="337"/>
      <c r="S853" s="339" t="s">
        <v>2081</v>
      </c>
      <c r="T853" s="340" t="s">
        <v>2082</v>
      </c>
      <c r="U853" s="328" t="s">
        <v>876</v>
      </c>
      <c r="V853" s="337"/>
      <c r="W853" s="337"/>
      <c r="X853" s="337"/>
      <c r="Y853" s="337"/>
      <c r="Z853" s="337"/>
    </row>
    <row r="854" spans="1:26" ht="13.5" thickBot="1">
      <c r="A854" s="348">
        <v>403111</v>
      </c>
      <c r="B854" s="348">
        <v>2310</v>
      </c>
      <c r="C854" s="349" t="s">
        <v>2083</v>
      </c>
      <c r="D854" s="348" t="s">
        <v>806</v>
      </c>
      <c r="E854" s="350" t="str">
        <f t="shared" si="13"/>
        <v>2310.350840.15</v>
      </c>
      <c r="F854" s="348">
        <v>2310</v>
      </c>
      <c r="G854" s="353"/>
      <c r="H854" s="387" t="s">
        <v>2084</v>
      </c>
      <c r="I854" s="353" t="s">
        <v>808</v>
      </c>
      <c r="J854" s="353" t="s">
        <v>794</v>
      </c>
      <c r="K854" s="354" t="s">
        <v>1698</v>
      </c>
      <c r="L854" s="353" t="s">
        <v>1041</v>
      </c>
      <c r="M854" s="354" t="s">
        <v>1699</v>
      </c>
      <c r="N854" s="353" t="s">
        <v>1699</v>
      </c>
      <c r="O854" s="357"/>
      <c r="Q854" s="337"/>
      <c r="R854" s="337"/>
      <c r="S854" s="339" t="s">
        <v>2081</v>
      </c>
      <c r="T854" s="340" t="s">
        <v>2082</v>
      </c>
      <c r="U854" s="328" t="s">
        <v>876</v>
      </c>
      <c r="V854" s="337"/>
      <c r="W854" s="337"/>
      <c r="X854" s="337"/>
      <c r="Y854" s="337"/>
      <c r="Z854" s="337"/>
    </row>
    <row r="855" spans="1:26">
      <c r="E855" s="335"/>
      <c r="F855" s="328"/>
      <c r="H855" s="413" t="s">
        <v>1902</v>
      </c>
      <c r="I855" s="337"/>
      <c r="J855" s="337"/>
      <c r="L855" s="337"/>
      <c r="N855" s="337"/>
      <c r="O855" s="357"/>
      <c r="Q855" s="337"/>
      <c r="R855" s="337"/>
      <c r="S855" s="339"/>
      <c r="T855" s="340"/>
      <c r="V855" s="337"/>
      <c r="W855" s="337"/>
      <c r="X855" s="337"/>
      <c r="Y855" s="337"/>
      <c r="Z855" s="337"/>
    </row>
    <row r="856" spans="1:26">
      <c r="A856" s="328">
        <v>865100</v>
      </c>
      <c r="B856" s="328">
        <v>2600</v>
      </c>
      <c r="C856" s="334">
        <v>360000</v>
      </c>
      <c r="D856" s="328">
        <v>91</v>
      </c>
      <c r="E856" s="335" t="str">
        <f t="shared" si="13"/>
        <v>2600.360000.91</v>
      </c>
      <c r="F856" s="328">
        <v>2600</v>
      </c>
      <c r="H856" s="336" t="s">
        <v>1903</v>
      </c>
      <c r="I856" s="337" t="s">
        <v>767</v>
      </c>
      <c r="J856" s="337" t="s">
        <v>898</v>
      </c>
      <c r="K856" s="338" t="s">
        <v>1904</v>
      </c>
      <c r="L856" s="337" t="s">
        <v>898</v>
      </c>
      <c r="M856" s="338" t="s">
        <v>1905</v>
      </c>
      <c r="N856" s="337" t="s">
        <v>1906</v>
      </c>
      <c r="O856" s="333" t="s">
        <v>772</v>
      </c>
      <c r="P856" s="332" t="s">
        <v>773</v>
      </c>
      <c r="Q856" s="337" t="s">
        <v>768</v>
      </c>
      <c r="R856" s="337" t="s">
        <v>772</v>
      </c>
      <c r="S856" s="339" t="s">
        <v>1910</v>
      </c>
      <c r="T856" s="340" t="str">
        <f>VLOOKUP(S856,'[2]Sub-County'!E:F,2,FALSE)</f>
        <v>Mohave</v>
      </c>
      <c r="U856" s="328" t="s">
        <v>1907</v>
      </c>
      <c r="V856" s="337" t="s">
        <v>772</v>
      </c>
      <c r="W856" s="337" t="s">
        <v>772</v>
      </c>
      <c r="X856" s="337" t="s">
        <v>772</v>
      </c>
      <c r="Y856" s="337" t="s">
        <v>772</v>
      </c>
      <c r="Z856" s="337" t="s">
        <v>772</v>
      </c>
    </row>
    <row r="857" spans="1:26">
      <c r="A857" s="328">
        <v>425100</v>
      </c>
      <c r="B857" s="328">
        <v>2600</v>
      </c>
      <c r="C857" s="334">
        <v>360005</v>
      </c>
      <c r="D857" s="328" t="s">
        <v>798</v>
      </c>
      <c r="E857" s="335" t="str">
        <f t="shared" si="13"/>
        <v>2600.360005.10</v>
      </c>
      <c r="F857" s="328">
        <v>2600</v>
      </c>
      <c r="G857" s="337"/>
      <c r="H857" s="336" t="s">
        <v>1908</v>
      </c>
      <c r="I857" s="337" t="s">
        <v>799</v>
      </c>
      <c r="J857" s="337" t="s">
        <v>898</v>
      </c>
      <c r="K857" s="338" t="s">
        <v>1904</v>
      </c>
      <c r="L857" s="337" t="s">
        <v>898</v>
      </c>
      <c r="M857" s="338" t="s">
        <v>1905</v>
      </c>
      <c r="N857" s="337" t="s">
        <v>1906</v>
      </c>
      <c r="O857" s="357">
        <v>23</v>
      </c>
      <c r="P857" s="332" t="s">
        <v>1909</v>
      </c>
      <c r="Q857" s="337" t="s">
        <v>770</v>
      </c>
      <c r="R857" s="337" t="s">
        <v>770</v>
      </c>
      <c r="S857" s="339" t="s">
        <v>1910</v>
      </c>
      <c r="T857" s="340" t="str">
        <f>VLOOKUP(S857,'[2]Sub-County'!E:F,2,FALSE)</f>
        <v>Mohave</v>
      </c>
      <c r="U857" s="328" t="s">
        <v>1907</v>
      </c>
      <c r="V857" s="337" t="s">
        <v>1911</v>
      </c>
      <c r="W857" s="337" t="s">
        <v>772</v>
      </c>
      <c r="X857" s="337" t="s">
        <v>772</v>
      </c>
      <c r="Y857" s="337" t="s">
        <v>772</v>
      </c>
      <c r="Z857" s="337" t="s">
        <v>1912</v>
      </c>
    </row>
    <row r="858" spans="1:26">
      <c r="A858" s="328">
        <v>426100</v>
      </c>
      <c r="B858" s="328">
        <v>2610</v>
      </c>
      <c r="C858" s="334">
        <v>360010</v>
      </c>
      <c r="D858" s="328" t="s">
        <v>798</v>
      </c>
      <c r="E858" s="335" t="str">
        <f t="shared" si="13"/>
        <v>2610.360010.10</v>
      </c>
      <c r="F858" s="328">
        <v>2610</v>
      </c>
      <c r="G858" s="337"/>
      <c r="H858" s="336" t="s">
        <v>1913</v>
      </c>
      <c r="I858" s="337" t="s">
        <v>799</v>
      </c>
      <c r="J858" s="337" t="s">
        <v>898</v>
      </c>
      <c r="K858" s="338" t="s">
        <v>1904</v>
      </c>
      <c r="L858" s="337" t="s">
        <v>898</v>
      </c>
      <c r="M858" s="338" t="s">
        <v>1905</v>
      </c>
      <c r="N858" s="337" t="s">
        <v>1906</v>
      </c>
      <c r="O858" s="357">
        <v>522</v>
      </c>
      <c r="P858" s="332" t="s">
        <v>1914</v>
      </c>
      <c r="Q858" s="337" t="s">
        <v>770</v>
      </c>
      <c r="R858" s="337" t="s">
        <v>770</v>
      </c>
      <c r="S858" s="339" t="s">
        <v>1910</v>
      </c>
      <c r="T858" s="340" t="str">
        <f>VLOOKUP(S858,'[2]Sub-County'!E:F,2,FALSE)</f>
        <v>Mohave</v>
      </c>
      <c r="U858" s="328" t="s">
        <v>1907</v>
      </c>
      <c r="V858" s="337" t="s">
        <v>1911</v>
      </c>
      <c r="W858" s="337" t="s">
        <v>772</v>
      </c>
      <c r="X858" s="337" t="s">
        <v>772</v>
      </c>
      <c r="Y858" s="337" t="s">
        <v>772</v>
      </c>
      <c r="Z858" s="337" t="s">
        <v>1912</v>
      </c>
    </row>
    <row r="859" spans="1:26" ht="13.5" thickBot="1">
      <c r="A859" s="348">
        <v>427100</v>
      </c>
      <c r="B859" s="348">
        <v>2615</v>
      </c>
      <c r="C859" s="363">
        <v>360015</v>
      </c>
      <c r="D859" s="348" t="s">
        <v>806</v>
      </c>
      <c r="E859" s="350" t="str">
        <f t="shared" si="13"/>
        <v>2615.360015.15</v>
      </c>
      <c r="F859" s="348">
        <v>2615</v>
      </c>
      <c r="G859" s="353"/>
      <c r="H859" s="352" t="s">
        <v>1915</v>
      </c>
      <c r="I859" s="353" t="s">
        <v>808</v>
      </c>
      <c r="J859" s="353" t="s">
        <v>898</v>
      </c>
      <c r="K859" s="354" t="s">
        <v>1904</v>
      </c>
      <c r="L859" s="353" t="s">
        <v>898</v>
      </c>
      <c r="M859" s="354" t="s">
        <v>1905</v>
      </c>
      <c r="N859" s="353" t="s">
        <v>1906</v>
      </c>
      <c r="O859" s="357">
        <v>522</v>
      </c>
      <c r="P859" s="332" t="s">
        <v>1914</v>
      </c>
      <c r="Q859" s="337" t="s">
        <v>794</v>
      </c>
      <c r="R859" s="337" t="s">
        <v>770</v>
      </c>
      <c r="S859" s="339" t="s">
        <v>1910</v>
      </c>
      <c r="T859" s="340" t="str">
        <f>VLOOKUP(S859,'[2]Sub-County'!E:F,2,FALSE)</f>
        <v>Mohave</v>
      </c>
      <c r="U859" s="328" t="s">
        <v>1907</v>
      </c>
      <c r="V859" s="337" t="s">
        <v>772</v>
      </c>
      <c r="W859" s="337" t="s">
        <v>772</v>
      </c>
      <c r="X859" s="337" t="s">
        <v>772</v>
      </c>
      <c r="Y859" s="337" t="s">
        <v>772</v>
      </c>
      <c r="Z859" s="337" t="s">
        <v>772</v>
      </c>
    </row>
    <row r="860" spans="1:26">
      <c r="E860" s="335"/>
      <c r="F860" s="328"/>
      <c r="H860" s="413" t="s">
        <v>1916</v>
      </c>
      <c r="I860" s="337"/>
      <c r="J860" s="337"/>
      <c r="L860" s="337"/>
      <c r="N860" s="337"/>
      <c r="O860" s="357"/>
      <c r="Q860" s="337"/>
      <c r="R860" s="337"/>
      <c r="S860" s="339"/>
      <c r="T860" s="340"/>
      <c r="V860" s="337"/>
      <c r="W860" s="337"/>
      <c r="X860" s="337"/>
      <c r="Y860" s="337"/>
      <c r="Z860" s="337"/>
    </row>
    <row r="861" spans="1:26">
      <c r="A861" s="328">
        <v>866100</v>
      </c>
      <c r="B861" s="328">
        <v>2620</v>
      </c>
      <c r="C861" s="334">
        <v>361010</v>
      </c>
      <c r="D861" s="328">
        <v>91</v>
      </c>
      <c r="E861" s="335" t="str">
        <f t="shared" si="13"/>
        <v>2620.361010.91</v>
      </c>
      <c r="F861" s="328">
        <v>2620</v>
      </c>
      <c r="H861" s="336" t="s">
        <v>1917</v>
      </c>
      <c r="I861" s="337" t="s">
        <v>767</v>
      </c>
      <c r="J861" s="337" t="s">
        <v>898</v>
      </c>
      <c r="K861" s="338" t="s">
        <v>1904</v>
      </c>
      <c r="L861" s="337" t="s">
        <v>898</v>
      </c>
      <c r="M861" s="338" t="s">
        <v>1905</v>
      </c>
      <c r="N861" s="337" t="s">
        <v>1918</v>
      </c>
      <c r="O861" s="333" t="s">
        <v>772</v>
      </c>
      <c r="P861" s="332" t="s">
        <v>773</v>
      </c>
      <c r="Q861" s="337" t="s">
        <v>768</v>
      </c>
      <c r="R861" s="337" t="s">
        <v>772</v>
      </c>
      <c r="S861" s="339" t="s">
        <v>1929</v>
      </c>
      <c r="T861" s="340" t="str">
        <f>VLOOKUP(S861,'[2]Sub-County'!E:F,2,FALSE)</f>
        <v>Nye</v>
      </c>
      <c r="U861" s="328" t="s">
        <v>1907</v>
      </c>
      <c r="V861" s="337" t="s">
        <v>772</v>
      </c>
      <c r="W861" s="337" t="s">
        <v>772</v>
      </c>
      <c r="X861" s="337" t="s">
        <v>772</v>
      </c>
      <c r="Y861" s="337" t="s">
        <v>772</v>
      </c>
      <c r="Z861" s="337" t="s">
        <v>772</v>
      </c>
    </row>
    <row r="862" spans="1:26">
      <c r="A862" s="328">
        <v>450100</v>
      </c>
      <c r="B862" s="328">
        <v>2620</v>
      </c>
      <c r="C862" s="334">
        <v>361015</v>
      </c>
      <c r="D862" s="328" t="s">
        <v>798</v>
      </c>
      <c r="E862" s="335" t="str">
        <f t="shared" si="13"/>
        <v>2620.361015.10</v>
      </c>
      <c r="F862" s="328">
        <v>2620</v>
      </c>
      <c r="G862" s="337"/>
      <c r="H862" s="336" t="s">
        <v>1919</v>
      </c>
      <c r="I862" s="337" t="s">
        <v>799</v>
      </c>
      <c r="J862" s="337" t="s">
        <v>898</v>
      </c>
      <c r="K862" s="338" t="s">
        <v>1904</v>
      </c>
      <c r="L862" s="337" t="s">
        <v>898</v>
      </c>
      <c r="M862" s="338" t="s">
        <v>1905</v>
      </c>
      <c r="N862" s="337" t="s">
        <v>1918</v>
      </c>
      <c r="O862" s="357">
        <v>444</v>
      </c>
      <c r="P862" s="332" t="s">
        <v>1919</v>
      </c>
      <c r="Q862" s="337" t="s">
        <v>770</v>
      </c>
      <c r="R862" s="337" t="s">
        <v>794</v>
      </c>
      <c r="S862" s="339" t="s">
        <v>1920</v>
      </c>
      <c r="T862" s="340" t="str">
        <f>VLOOKUP(S862,'[2]Sub-County'!E:F,2,FALSE)</f>
        <v>Washoe</v>
      </c>
      <c r="U862" s="328" t="s">
        <v>1907</v>
      </c>
      <c r="V862" s="337" t="s">
        <v>1911</v>
      </c>
      <c r="W862" s="337" t="s">
        <v>772</v>
      </c>
      <c r="X862" s="337" t="s">
        <v>772</v>
      </c>
      <c r="Y862" s="337" t="s">
        <v>772</v>
      </c>
      <c r="Z862" s="337" t="s">
        <v>1921</v>
      </c>
    </row>
    <row r="863" spans="1:26">
      <c r="A863" s="328">
        <v>451100</v>
      </c>
      <c r="B863" s="328">
        <v>2620</v>
      </c>
      <c r="C863" s="334">
        <v>361020</v>
      </c>
      <c r="D863" s="328" t="s">
        <v>798</v>
      </c>
      <c r="E863" s="335" t="str">
        <f t="shared" si="13"/>
        <v>2620.361020.10</v>
      </c>
      <c r="F863" s="328">
        <v>2620</v>
      </c>
      <c r="G863" s="337"/>
      <c r="H863" s="336" t="s">
        <v>1922</v>
      </c>
      <c r="I863" s="337" t="s">
        <v>799</v>
      </c>
      <c r="J863" s="337" t="s">
        <v>898</v>
      </c>
      <c r="K863" s="338" t="s">
        <v>1904</v>
      </c>
      <c r="L863" s="337" t="s">
        <v>898</v>
      </c>
      <c r="M863" s="338" t="s">
        <v>1905</v>
      </c>
      <c r="N863" s="337" t="s">
        <v>1918</v>
      </c>
      <c r="O863" s="357">
        <v>403</v>
      </c>
      <c r="P863" s="332" t="s">
        <v>89</v>
      </c>
      <c r="Q863" s="337" t="s">
        <v>770</v>
      </c>
      <c r="R863" s="337" t="s">
        <v>770</v>
      </c>
      <c r="S863" s="339" t="s">
        <v>1923</v>
      </c>
      <c r="T863" s="340" t="str">
        <f>VLOOKUP(S863,'[2]Sub-County'!E:F,2,FALSE)</f>
        <v>Elko</v>
      </c>
      <c r="U863" s="328" t="s">
        <v>1907</v>
      </c>
      <c r="V863" s="337" t="s">
        <v>1911</v>
      </c>
      <c r="W863" s="337" t="s">
        <v>772</v>
      </c>
      <c r="X863" s="337" t="s">
        <v>772</v>
      </c>
      <c r="Y863" s="337" t="s">
        <v>772</v>
      </c>
      <c r="Z863" s="337" t="s">
        <v>1921</v>
      </c>
    </row>
    <row r="864" spans="1:26">
      <c r="A864" s="328">
        <v>451101</v>
      </c>
      <c r="B864" s="328">
        <v>2620</v>
      </c>
      <c r="C864" s="334">
        <v>361025</v>
      </c>
      <c r="D864" s="328" t="s">
        <v>806</v>
      </c>
      <c r="E864" s="335" t="str">
        <f t="shared" si="13"/>
        <v>2620.361025.15</v>
      </c>
      <c r="F864" s="328">
        <v>2620</v>
      </c>
      <c r="G864" s="337"/>
      <c r="H864" s="336" t="s">
        <v>1924</v>
      </c>
      <c r="I864" s="337" t="s">
        <v>808</v>
      </c>
      <c r="J864" s="337" t="s">
        <v>898</v>
      </c>
      <c r="K864" s="338" t="s">
        <v>1904</v>
      </c>
      <c r="L864" s="337" t="s">
        <v>898</v>
      </c>
      <c r="M864" s="338" t="s">
        <v>1905</v>
      </c>
      <c r="N864" s="337" t="s">
        <v>1918</v>
      </c>
      <c r="O864" s="357">
        <v>403</v>
      </c>
      <c r="P864" s="332" t="s">
        <v>89</v>
      </c>
      <c r="Q864" s="337" t="s">
        <v>794</v>
      </c>
      <c r="R864" s="337" t="s">
        <v>770</v>
      </c>
      <c r="S864" s="339" t="s">
        <v>1923</v>
      </c>
      <c r="T864" s="340" t="str">
        <f>VLOOKUP(S864,'[2]Sub-County'!E:F,2,FALSE)</f>
        <v>Elko</v>
      </c>
      <c r="U864" s="328" t="s">
        <v>1907</v>
      </c>
      <c r="V864" s="337" t="s">
        <v>1925</v>
      </c>
      <c r="W864" s="337" t="s">
        <v>772</v>
      </c>
      <c r="X864" s="337" t="s">
        <v>772</v>
      </c>
      <c r="Y864" s="337" t="s">
        <v>772</v>
      </c>
      <c r="Z864" s="337" t="s">
        <v>1926</v>
      </c>
    </row>
    <row r="865" spans="1:26">
      <c r="A865" s="328">
        <v>451102</v>
      </c>
      <c r="B865" s="328">
        <v>2620</v>
      </c>
      <c r="C865" s="334">
        <v>361030</v>
      </c>
      <c r="D865" s="328" t="s">
        <v>855</v>
      </c>
      <c r="E865" s="335" t="str">
        <f t="shared" si="13"/>
        <v>2620.361030.91</v>
      </c>
      <c r="F865" s="328">
        <v>2620</v>
      </c>
      <c r="G865" s="337"/>
      <c r="H865" s="336" t="s">
        <v>1927</v>
      </c>
      <c r="I865" s="337" t="s">
        <v>702</v>
      </c>
      <c r="J865" s="337" t="s">
        <v>898</v>
      </c>
      <c r="K865" s="338" t="s">
        <v>1904</v>
      </c>
      <c r="L865" s="337" t="s">
        <v>898</v>
      </c>
      <c r="M865" s="338" t="s">
        <v>1905</v>
      </c>
      <c r="N865" s="337" t="s">
        <v>1918</v>
      </c>
      <c r="O865" s="357">
        <v>403</v>
      </c>
      <c r="P865" s="332" t="s">
        <v>89</v>
      </c>
      <c r="Q865" s="337" t="s">
        <v>804</v>
      </c>
      <c r="R865" s="337" t="s">
        <v>770</v>
      </c>
      <c r="S865" s="339" t="s">
        <v>1923</v>
      </c>
      <c r="T865" s="340" t="str">
        <f>VLOOKUP(S865,'[2]Sub-County'!E:F,2,FALSE)</f>
        <v>Elko</v>
      </c>
      <c r="U865" s="328" t="s">
        <v>1907</v>
      </c>
      <c r="V865" s="337" t="s">
        <v>772</v>
      </c>
      <c r="W865" s="337" t="s">
        <v>772</v>
      </c>
      <c r="X865" s="337" t="s">
        <v>772</v>
      </c>
      <c r="Y865" s="337" t="s">
        <v>772</v>
      </c>
      <c r="Z865" s="337" t="s">
        <v>772</v>
      </c>
    </row>
    <row r="866" spans="1:26">
      <c r="A866" s="328">
        <v>452100</v>
      </c>
      <c r="B866" s="328">
        <v>2620</v>
      </c>
      <c r="C866" s="334">
        <v>361035</v>
      </c>
      <c r="D866" s="328" t="s">
        <v>798</v>
      </c>
      <c r="E866" s="335" t="str">
        <f t="shared" si="13"/>
        <v>2620.361035.10</v>
      </c>
      <c r="F866" s="328">
        <v>2620</v>
      </c>
      <c r="G866" s="337"/>
      <c r="H866" s="336" t="s">
        <v>90</v>
      </c>
      <c r="I866" s="337" t="s">
        <v>799</v>
      </c>
      <c r="J866" s="337" t="s">
        <v>898</v>
      </c>
      <c r="K866" s="338" t="s">
        <v>1904</v>
      </c>
      <c r="L866" s="337" t="s">
        <v>898</v>
      </c>
      <c r="M866" s="338" t="s">
        <v>1905</v>
      </c>
      <c r="N866" s="337" t="s">
        <v>1918</v>
      </c>
      <c r="O866" s="357">
        <v>388</v>
      </c>
      <c r="P866" s="332" t="s">
        <v>90</v>
      </c>
      <c r="Q866" s="337" t="s">
        <v>770</v>
      </c>
      <c r="R866" s="337" t="s">
        <v>804</v>
      </c>
      <c r="S866" s="339" t="s">
        <v>1920</v>
      </c>
      <c r="T866" s="340" t="str">
        <f>VLOOKUP(S866,'[2]Sub-County'!E:F,2,FALSE)</f>
        <v>Washoe</v>
      </c>
      <c r="U866" s="328" t="s">
        <v>1907</v>
      </c>
      <c r="V866" s="337" t="s">
        <v>1911</v>
      </c>
      <c r="W866" s="337" t="s">
        <v>772</v>
      </c>
      <c r="X866" s="337" t="s">
        <v>772</v>
      </c>
      <c r="Y866" s="337" t="s">
        <v>772</v>
      </c>
      <c r="Z866" s="337" t="s">
        <v>1921</v>
      </c>
    </row>
    <row r="867" spans="1:26">
      <c r="A867" s="328">
        <v>453100</v>
      </c>
      <c r="B867" s="328">
        <v>2620</v>
      </c>
      <c r="C867" s="334">
        <v>361040</v>
      </c>
      <c r="D867" s="328" t="s">
        <v>798</v>
      </c>
      <c r="E867" s="335" t="str">
        <f t="shared" si="13"/>
        <v>2620.361040.10</v>
      </c>
      <c r="F867" s="328">
        <v>2620</v>
      </c>
      <c r="G867" s="337"/>
      <c r="H867" s="336" t="s">
        <v>1928</v>
      </c>
      <c r="I867" s="337" t="s">
        <v>799</v>
      </c>
      <c r="J867" s="337" t="s">
        <v>898</v>
      </c>
      <c r="K867" s="338" t="s">
        <v>1904</v>
      </c>
      <c r="L867" s="337" t="s">
        <v>898</v>
      </c>
      <c r="M867" s="338" t="s">
        <v>1905</v>
      </c>
      <c r="N867" s="337" t="s">
        <v>1918</v>
      </c>
      <c r="O867" s="357">
        <v>443</v>
      </c>
      <c r="P867" s="332" t="s">
        <v>91</v>
      </c>
      <c r="Q867" s="337" t="s">
        <v>770</v>
      </c>
      <c r="R867" s="337" t="s">
        <v>770</v>
      </c>
      <c r="S867" s="339" t="s">
        <v>1929</v>
      </c>
      <c r="T867" s="340" t="str">
        <f>VLOOKUP(S867,'[2]Sub-County'!E:F,2,FALSE)</f>
        <v>Nye</v>
      </c>
      <c r="U867" s="328" t="s">
        <v>1907</v>
      </c>
      <c r="V867" s="337" t="s">
        <v>1911</v>
      </c>
      <c r="W867" s="337" t="s">
        <v>772</v>
      </c>
      <c r="X867" s="337" t="s">
        <v>772</v>
      </c>
      <c r="Y867" s="337" t="s">
        <v>772</v>
      </c>
      <c r="Z867" s="337" t="s">
        <v>1921</v>
      </c>
    </row>
    <row r="868" spans="1:26">
      <c r="A868" s="328">
        <v>453101</v>
      </c>
      <c r="B868" s="328">
        <v>2620</v>
      </c>
      <c r="C868" s="334">
        <v>361045</v>
      </c>
      <c r="D868" s="328" t="s">
        <v>806</v>
      </c>
      <c r="E868" s="335" t="str">
        <f t="shared" si="13"/>
        <v>2620.361045.15</v>
      </c>
      <c r="F868" s="328">
        <v>2620</v>
      </c>
      <c r="G868" s="337"/>
      <c r="H868" s="336" t="s">
        <v>1930</v>
      </c>
      <c r="I868" s="337" t="s">
        <v>808</v>
      </c>
      <c r="J868" s="337" t="s">
        <v>898</v>
      </c>
      <c r="K868" s="338" t="s">
        <v>1904</v>
      </c>
      <c r="L868" s="337" t="s">
        <v>898</v>
      </c>
      <c r="M868" s="338" t="s">
        <v>1905</v>
      </c>
      <c r="N868" s="337" t="s">
        <v>1918</v>
      </c>
      <c r="O868" s="357">
        <v>443</v>
      </c>
      <c r="P868" s="332" t="s">
        <v>91</v>
      </c>
      <c r="Q868" s="337" t="s">
        <v>794</v>
      </c>
      <c r="R868" s="337" t="s">
        <v>770</v>
      </c>
      <c r="S868" s="339" t="s">
        <v>1929</v>
      </c>
      <c r="T868" s="340" t="str">
        <f>VLOOKUP(S868,'[2]Sub-County'!E:F,2,FALSE)</f>
        <v>Nye</v>
      </c>
      <c r="U868" s="328" t="s">
        <v>1907</v>
      </c>
      <c r="V868" s="337" t="s">
        <v>1925</v>
      </c>
      <c r="W868" s="337" t="s">
        <v>772</v>
      </c>
      <c r="X868" s="337" t="s">
        <v>772</v>
      </c>
      <c r="Y868" s="337" t="s">
        <v>772</v>
      </c>
      <c r="Z868" s="337" t="s">
        <v>1926</v>
      </c>
    </row>
    <row r="869" spans="1:26">
      <c r="A869" s="328">
        <v>453102</v>
      </c>
      <c r="B869" s="328">
        <v>2620</v>
      </c>
      <c r="C869" s="334">
        <v>361050</v>
      </c>
      <c r="D869" s="328" t="s">
        <v>855</v>
      </c>
      <c r="E869" s="335" t="str">
        <f t="shared" si="13"/>
        <v>2620.361050.91</v>
      </c>
      <c r="F869" s="328">
        <v>2620</v>
      </c>
      <c r="G869" s="337"/>
      <c r="H869" s="336" t="s">
        <v>1931</v>
      </c>
      <c r="I869" s="337" t="s">
        <v>702</v>
      </c>
      <c r="J869" s="337" t="s">
        <v>898</v>
      </c>
      <c r="K869" s="338" t="s">
        <v>1904</v>
      </c>
      <c r="L869" s="337" t="s">
        <v>898</v>
      </c>
      <c r="M869" s="338" t="s">
        <v>1905</v>
      </c>
      <c r="N869" s="337" t="s">
        <v>1918</v>
      </c>
      <c r="O869" s="357">
        <v>443</v>
      </c>
      <c r="P869" s="332" t="s">
        <v>91</v>
      </c>
      <c r="Q869" s="337" t="s">
        <v>804</v>
      </c>
      <c r="R869" s="337" t="s">
        <v>770</v>
      </c>
      <c r="S869" s="339" t="s">
        <v>1929</v>
      </c>
      <c r="T869" s="340" t="str">
        <f>VLOOKUP(S869,'[2]Sub-County'!E:F,2,FALSE)</f>
        <v>Nye</v>
      </c>
      <c r="U869" s="328" t="s">
        <v>1907</v>
      </c>
      <c r="V869" s="337" t="s">
        <v>772</v>
      </c>
      <c r="W869" s="337" t="s">
        <v>772</v>
      </c>
      <c r="X869" s="337" t="s">
        <v>772</v>
      </c>
      <c r="Y869" s="337" t="s">
        <v>772</v>
      </c>
      <c r="Z869" s="337" t="s">
        <v>772</v>
      </c>
    </row>
    <row r="870" spans="1:26">
      <c r="A870" s="328">
        <v>453103</v>
      </c>
      <c r="B870" s="328">
        <v>2620</v>
      </c>
      <c r="C870" s="334">
        <v>361055</v>
      </c>
      <c r="D870" s="328" t="s">
        <v>798</v>
      </c>
      <c r="E870" s="335" t="str">
        <f t="shared" si="13"/>
        <v>2620.361055.10</v>
      </c>
      <c r="F870" s="328">
        <v>2620</v>
      </c>
      <c r="G870" s="337"/>
      <c r="H870" s="336" t="s">
        <v>1932</v>
      </c>
      <c r="I870" s="337" t="s">
        <v>799</v>
      </c>
      <c r="J870" s="337" t="s">
        <v>898</v>
      </c>
      <c r="K870" s="338" t="s">
        <v>1904</v>
      </c>
      <c r="L870" s="337" t="s">
        <v>898</v>
      </c>
      <c r="M870" s="338" t="s">
        <v>1905</v>
      </c>
      <c r="N870" s="337" t="s">
        <v>1918</v>
      </c>
      <c r="O870" s="357">
        <v>272</v>
      </c>
      <c r="P870" s="332" t="s">
        <v>1933</v>
      </c>
      <c r="Q870" s="337" t="s">
        <v>770</v>
      </c>
      <c r="R870" s="337" t="s">
        <v>770</v>
      </c>
      <c r="S870" s="339" t="s">
        <v>1929</v>
      </c>
      <c r="T870" s="340" t="str">
        <f>VLOOKUP(S870,'[2]Sub-County'!E:F,2,FALSE)</f>
        <v>Nye</v>
      </c>
      <c r="U870" s="328" t="s">
        <v>1907</v>
      </c>
      <c r="V870" s="337" t="s">
        <v>1911</v>
      </c>
      <c r="W870" s="337" t="s">
        <v>772</v>
      </c>
      <c r="X870" s="337" t="s">
        <v>772</v>
      </c>
      <c r="Y870" s="337" t="s">
        <v>772</v>
      </c>
      <c r="Z870" s="337" t="s">
        <v>1921</v>
      </c>
    </row>
    <row r="871" spans="1:26">
      <c r="A871" s="328">
        <v>453104</v>
      </c>
      <c r="B871" s="328">
        <v>2620</v>
      </c>
      <c r="C871" s="334">
        <v>361060</v>
      </c>
      <c r="D871" s="328" t="s">
        <v>806</v>
      </c>
      <c r="E871" s="335" t="str">
        <f t="shared" si="13"/>
        <v>2620.361060.15</v>
      </c>
      <c r="F871" s="328">
        <v>2620</v>
      </c>
      <c r="G871" s="337"/>
      <c r="H871" s="336" t="s">
        <v>1934</v>
      </c>
      <c r="I871" s="337" t="s">
        <v>808</v>
      </c>
      <c r="J871" s="337" t="s">
        <v>898</v>
      </c>
      <c r="K871" s="338" t="s">
        <v>1904</v>
      </c>
      <c r="L871" s="337" t="s">
        <v>898</v>
      </c>
      <c r="M871" s="338" t="s">
        <v>1905</v>
      </c>
      <c r="N871" s="337" t="s">
        <v>1918</v>
      </c>
      <c r="O871" s="357">
        <v>272</v>
      </c>
      <c r="P871" s="332" t="s">
        <v>1933</v>
      </c>
      <c r="Q871" s="337" t="s">
        <v>794</v>
      </c>
      <c r="R871" s="337" t="s">
        <v>770</v>
      </c>
      <c r="S871" s="339" t="s">
        <v>1929</v>
      </c>
      <c r="T871" s="340" t="str">
        <f>VLOOKUP(S871,'[2]Sub-County'!E:F,2,FALSE)</f>
        <v>Nye</v>
      </c>
      <c r="U871" s="328" t="s">
        <v>1907</v>
      </c>
      <c r="V871" s="337" t="s">
        <v>1925</v>
      </c>
      <c r="W871" s="337" t="s">
        <v>772</v>
      </c>
      <c r="X871" s="337" t="s">
        <v>772</v>
      </c>
      <c r="Y871" s="337" t="s">
        <v>772</v>
      </c>
      <c r="Z871" s="337" t="s">
        <v>1926</v>
      </c>
    </row>
    <row r="872" spans="1:26">
      <c r="A872" s="328">
        <v>453105</v>
      </c>
      <c r="B872" s="328">
        <v>2620</v>
      </c>
      <c r="C872" s="334">
        <v>361065</v>
      </c>
      <c r="D872" s="328" t="s">
        <v>811</v>
      </c>
      <c r="E872" s="335" t="str">
        <f t="shared" si="13"/>
        <v>2620.361065.00</v>
      </c>
      <c r="F872" s="328">
        <v>2620</v>
      </c>
      <c r="G872" s="337"/>
      <c r="H872" s="336" t="s">
        <v>1935</v>
      </c>
      <c r="I872" s="337" t="s">
        <v>702</v>
      </c>
      <c r="J872" s="337" t="s">
        <v>898</v>
      </c>
      <c r="K872" s="338" t="s">
        <v>1904</v>
      </c>
      <c r="L872" s="337" t="s">
        <v>898</v>
      </c>
      <c r="M872" s="338" t="s">
        <v>1905</v>
      </c>
      <c r="N872" s="337" t="s">
        <v>1918</v>
      </c>
      <c r="O872" s="357">
        <v>272</v>
      </c>
      <c r="P872" s="332" t="s">
        <v>1933</v>
      </c>
      <c r="Q872" s="337" t="s">
        <v>804</v>
      </c>
      <c r="R872" s="337" t="s">
        <v>770</v>
      </c>
      <c r="S872" s="339" t="s">
        <v>1929</v>
      </c>
      <c r="T872" s="340" t="str">
        <f>VLOOKUP(S872,'[2]Sub-County'!E:F,2,FALSE)</f>
        <v>Nye</v>
      </c>
      <c r="U872" s="328" t="s">
        <v>1907</v>
      </c>
      <c r="V872" s="337" t="s">
        <v>772</v>
      </c>
      <c r="W872" s="337" t="s">
        <v>772</v>
      </c>
      <c r="X872" s="337" t="s">
        <v>772</v>
      </c>
      <c r="Y872" s="337" t="s">
        <v>772</v>
      </c>
      <c r="Z872" s="337" t="s">
        <v>772</v>
      </c>
    </row>
    <row r="873" spans="1:26">
      <c r="A873" s="328">
        <v>453106</v>
      </c>
      <c r="B873" s="328">
        <v>2620</v>
      </c>
      <c r="C873" s="334">
        <v>361070</v>
      </c>
      <c r="D873" s="328" t="s">
        <v>798</v>
      </c>
      <c r="E873" s="335" t="str">
        <f t="shared" si="13"/>
        <v>2620.361070.10</v>
      </c>
      <c r="F873" s="328">
        <v>2620</v>
      </c>
      <c r="G873" s="337"/>
      <c r="H873" s="336" t="s">
        <v>1936</v>
      </c>
      <c r="I873" s="337" t="s">
        <v>799</v>
      </c>
      <c r="J873" s="337" t="s">
        <v>898</v>
      </c>
      <c r="K873" s="338" t="s">
        <v>1904</v>
      </c>
      <c r="L873" s="337" t="s">
        <v>898</v>
      </c>
      <c r="M873" s="338" t="s">
        <v>1905</v>
      </c>
      <c r="N873" s="337" t="s">
        <v>1918</v>
      </c>
      <c r="O873" s="357">
        <v>727</v>
      </c>
      <c r="P873" s="332" t="s">
        <v>1937</v>
      </c>
      <c r="Q873" s="337" t="s">
        <v>770</v>
      </c>
      <c r="R873" s="337" t="s">
        <v>770</v>
      </c>
      <c r="S873" s="339" t="s">
        <v>1929</v>
      </c>
      <c r="T873" s="340" t="str">
        <f>VLOOKUP(S873,'[2]Sub-County'!E:F,2,FALSE)</f>
        <v>Nye</v>
      </c>
      <c r="U873" s="328" t="s">
        <v>1907</v>
      </c>
      <c r="V873" s="337" t="s">
        <v>1911</v>
      </c>
      <c r="W873" s="337" t="s">
        <v>772</v>
      </c>
      <c r="X873" s="337" t="s">
        <v>772</v>
      </c>
      <c r="Y873" s="337" t="s">
        <v>772</v>
      </c>
      <c r="Z873" s="337" t="s">
        <v>1921</v>
      </c>
    </row>
    <row r="874" spans="1:26">
      <c r="A874" s="328">
        <v>453107</v>
      </c>
      <c r="B874" s="328">
        <v>2620</v>
      </c>
      <c r="C874" s="334">
        <v>361075</v>
      </c>
      <c r="D874" s="328" t="s">
        <v>806</v>
      </c>
      <c r="E874" s="335" t="str">
        <f t="shared" si="13"/>
        <v>2620.361075.15</v>
      </c>
      <c r="F874" s="328">
        <v>2620</v>
      </c>
      <c r="G874" s="337"/>
      <c r="H874" s="336" t="s">
        <v>1938</v>
      </c>
      <c r="I874" s="337" t="s">
        <v>808</v>
      </c>
      <c r="J874" s="337" t="s">
        <v>898</v>
      </c>
      <c r="K874" s="338" t="s">
        <v>1904</v>
      </c>
      <c r="L874" s="337" t="s">
        <v>898</v>
      </c>
      <c r="M874" s="338" t="s">
        <v>1905</v>
      </c>
      <c r="N874" s="337" t="s">
        <v>1918</v>
      </c>
      <c r="O874" s="357">
        <v>727</v>
      </c>
      <c r="P874" s="332" t="s">
        <v>1937</v>
      </c>
      <c r="Q874" s="337" t="s">
        <v>770</v>
      </c>
      <c r="R874" s="337" t="s">
        <v>770</v>
      </c>
      <c r="S874" s="339" t="s">
        <v>1929</v>
      </c>
      <c r="T874" s="340" t="str">
        <f>VLOOKUP(S874,'[2]Sub-County'!E:F,2,FALSE)</f>
        <v>Nye</v>
      </c>
      <c r="U874" s="328" t="s">
        <v>1907</v>
      </c>
      <c r="V874" s="337" t="s">
        <v>1925</v>
      </c>
      <c r="W874" s="337" t="s">
        <v>772</v>
      </c>
      <c r="X874" s="337" t="s">
        <v>772</v>
      </c>
      <c r="Y874" s="337" t="s">
        <v>772</v>
      </c>
      <c r="Z874" s="337" t="s">
        <v>1926</v>
      </c>
    </row>
    <row r="875" spans="1:26">
      <c r="A875" s="328">
        <v>453108</v>
      </c>
      <c r="B875" s="328">
        <v>2620</v>
      </c>
      <c r="C875" s="334">
        <v>361080</v>
      </c>
      <c r="D875" s="328" t="s">
        <v>811</v>
      </c>
      <c r="E875" s="335" t="str">
        <f t="shared" si="13"/>
        <v>2620.361080.00</v>
      </c>
      <c r="F875" s="328">
        <v>2620</v>
      </c>
      <c r="G875" s="337"/>
      <c r="H875" s="336" t="s">
        <v>1939</v>
      </c>
      <c r="I875" s="337" t="s">
        <v>702</v>
      </c>
      <c r="J875" s="337" t="s">
        <v>898</v>
      </c>
      <c r="K875" s="338" t="s">
        <v>1904</v>
      </c>
      <c r="L875" s="337" t="s">
        <v>898</v>
      </c>
      <c r="M875" s="338" t="s">
        <v>1905</v>
      </c>
      <c r="N875" s="337" t="s">
        <v>1918</v>
      </c>
      <c r="O875" s="357">
        <v>727</v>
      </c>
      <c r="P875" s="332" t="s">
        <v>1937</v>
      </c>
      <c r="Q875" s="337" t="s">
        <v>770</v>
      </c>
      <c r="R875" s="337" t="s">
        <v>770</v>
      </c>
      <c r="S875" s="339" t="s">
        <v>1929</v>
      </c>
      <c r="T875" s="340" t="str">
        <f>VLOOKUP(S875,'[2]Sub-County'!E:F,2,FALSE)</f>
        <v>Nye</v>
      </c>
      <c r="U875" s="328" t="s">
        <v>1907</v>
      </c>
      <c r="V875" s="337"/>
      <c r="W875" s="337" t="s">
        <v>772</v>
      </c>
      <c r="X875" s="337" t="s">
        <v>772</v>
      </c>
      <c r="Y875" s="337" t="s">
        <v>772</v>
      </c>
      <c r="Z875" s="337"/>
    </row>
    <row r="876" spans="1:26" ht="13.5" thickBot="1">
      <c r="A876" s="360">
        <v>454100</v>
      </c>
      <c r="B876" s="360">
        <v>2625</v>
      </c>
      <c r="C876" s="388">
        <v>361085</v>
      </c>
      <c r="D876" s="360" t="s">
        <v>2030</v>
      </c>
      <c r="E876" s="362" t="str">
        <f t="shared" si="13"/>
        <v>2625.361085.97</v>
      </c>
      <c r="F876" s="360">
        <v>2625</v>
      </c>
      <c r="G876" s="389"/>
      <c r="H876" s="390" t="s">
        <v>1940</v>
      </c>
      <c r="I876" s="353" t="s">
        <v>767</v>
      </c>
      <c r="J876" s="353" t="s">
        <v>898</v>
      </c>
      <c r="K876" s="354" t="s">
        <v>1904</v>
      </c>
      <c r="L876" s="353" t="s">
        <v>898</v>
      </c>
      <c r="M876" s="354" t="s">
        <v>1905</v>
      </c>
      <c r="N876" s="353" t="s">
        <v>1918</v>
      </c>
      <c r="O876" s="333" t="s">
        <v>772</v>
      </c>
      <c r="P876" s="332" t="s">
        <v>773</v>
      </c>
      <c r="Q876" s="337" t="s">
        <v>768</v>
      </c>
      <c r="R876" s="337" t="s">
        <v>770</v>
      </c>
      <c r="S876" s="381">
        <v>142</v>
      </c>
      <c r="T876" s="340" t="s">
        <v>2085</v>
      </c>
      <c r="U876" s="328" t="s">
        <v>1907</v>
      </c>
      <c r="V876" s="337" t="s">
        <v>772</v>
      </c>
      <c r="W876" s="337" t="s">
        <v>772</v>
      </c>
      <c r="X876" s="337" t="s">
        <v>772</v>
      </c>
      <c r="Y876" s="337" t="s">
        <v>772</v>
      </c>
      <c r="Z876" s="337" t="s">
        <v>772</v>
      </c>
    </row>
    <row r="877" spans="1:26">
      <c r="E877" s="335"/>
      <c r="F877" s="328"/>
      <c r="H877" s="413" t="s">
        <v>1941</v>
      </c>
      <c r="I877" s="337"/>
      <c r="J877" s="337"/>
      <c r="L877" s="337"/>
      <c r="N877" s="337"/>
      <c r="O877" s="357"/>
      <c r="Q877" s="337"/>
      <c r="R877" s="337"/>
      <c r="S877" s="339"/>
      <c r="T877" s="340"/>
      <c r="V877" s="337"/>
      <c r="W877" s="337"/>
      <c r="X877" s="337"/>
      <c r="Y877" s="337"/>
      <c r="Z877" s="337"/>
    </row>
    <row r="878" spans="1:26">
      <c r="A878" s="328">
        <v>867100</v>
      </c>
      <c r="B878" s="328">
        <v>2700</v>
      </c>
      <c r="C878" s="334">
        <v>370010</v>
      </c>
      <c r="D878" s="328">
        <v>91</v>
      </c>
      <c r="E878" s="335" t="str">
        <f t="shared" si="13"/>
        <v>2700.370010.91</v>
      </c>
      <c r="F878" s="328">
        <v>2700</v>
      </c>
      <c r="H878" s="336" t="s">
        <v>1942</v>
      </c>
      <c r="I878" s="337" t="s">
        <v>767</v>
      </c>
      <c r="J878" s="337" t="s">
        <v>774</v>
      </c>
      <c r="K878" s="338" t="s">
        <v>1943</v>
      </c>
      <c r="L878" s="337" t="s">
        <v>798</v>
      </c>
      <c r="M878" s="338" t="s">
        <v>1944</v>
      </c>
      <c r="N878" s="337" t="s">
        <v>1944</v>
      </c>
      <c r="O878" s="357">
        <v>0</v>
      </c>
      <c r="P878" s="332" t="s">
        <v>773</v>
      </c>
      <c r="Q878" s="337"/>
      <c r="R878" s="337" t="s">
        <v>794</v>
      </c>
      <c r="S878" s="381">
        <v>139</v>
      </c>
      <c r="T878" s="340" t="s">
        <v>2086</v>
      </c>
      <c r="U878" s="328" t="s">
        <v>1907</v>
      </c>
      <c r="V878" s="337"/>
      <c r="W878" s="337"/>
      <c r="X878" s="337"/>
      <c r="Y878" s="337"/>
      <c r="Z878" s="337"/>
    </row>
    <row r="879" spans="1:26">
      <c r="A879" s="328">
        <v>500100</v>
      </c>
      <c r="B879" s="328">
        <v>2700</v>
      </c>
      <c r="C879" s="334">
        <v>370015</v>
      </c>
      <c r="D879" s="328" t="s">
        <v>855</v>
      </c>
      <c r="E879" s="335" t="str">
        <f t="shared" si="13"/>
        <v>2700.370015.91</v>
      </c>
      <c r="F879" s="328">
        <v>2700</v>
      </c>
      <c r="G879" s="337"/>
      <c r="H879" s="336" t="s">
        <v>1945</v>
      </c>
      <c r="I879" s="337" t="s">
        <v>767</v>
      </c>
      <c r="J879" s="337" t="s">
        <v>774</v>
      </c>
      <c r="K879" s="338" t="s">
        <v>1943</v>
      </c>
      <c r="L879" s="337" t="s">
        <v>798</v>
      </c>
      <c r="M879" s="338" t="s">
        <v>1944</v>
      </c>
      <c r="N879" s="337" t="s">
        <v>1944</v>
      </c>
      <c r="O879" s="357">
        <v>0</v>
      </c>
      <c r="P879" s="332" t="s">
        <v>773</v>
      </c>
      <c r="Q879" s="337" t="s">
        <v>768</v>
      </c>
      <c r="R879" s="337" t="s">
        <v>794</v>
      </c>
      <c r="S879" s="381">
        <v>139</v>
      </c>
      <c r="T879" s="340" t="s">
        <v>2086</v>
      </c>
      <c r="U879" s="328" t="s">
        <v>1390</v>
      </c>
      <c r="V879" s="337" t="s">
        <v>772</v>
      </c>
      <c r="W879" s="337" t="s">
        <v>772</v>
      </c>
      <c r="X879" s="337" t="s">
        <v>772</v>
      </c>
      <c r="Y879" s="337" t="s">
        <v>772</v>
      </c>
      <c r="Z879" s="337" t="s">
        <v>772</v>
      </c>
    </row>
    <row r="880" spans="1:26">
      <c r="A880" s="328">
        <v>500101</v>
      </c>
      <c r="B880" s="328">
        <v>2700</v>
      </c>
      <c r="C880" s="334">
        <v>370020</v>
      </c>
      <c r="D880" s="328" t="s">
        <v>798</v>
      </c>
      <c r="E880" s="335" t="str">
        <f t="shared" si="13"/>
        <v>2700.370020.10</v>
      </c>
      <c r="F880" s="328">
        <v>2700</v>
      </c>
      <c r="G880" s="337"/>
      <c r="H880" s="420" t="s">
        <v>1946</v>
      </c>
      <c r="I880" s="337" t="s">
        <v>799</v>
      </c>
      <c r="J880" s="337" t="s">
        <v>774</v>
      </c>
      <c r="K880" s="338" t="s">
        <v>1943</v>
      </c>
      <c r="L880" s="337" t="s">
        <v>798</v>
      </c>
      <c r="M880" s="338" t="s">
        <v>1944</v>
      </c>
      <c r="N880" s="337" t="s">
        <v>1944</v>
      </c>
      <c r="O880" s="357">
        <v>628</v>
      </c>
      <c r="P880" s="332" t="s">
        <v>1947</v>
      </c>
      <c r="Q880" s="337" t="s">
        <v>770</v>
      </c>
      <c r="R880" s="337" t="s">
        <v>794</v>
      </c>
      <c r="S880" s="366">
        <v>140</v>
      </c>
      <c r="T880" s="340" t="str">
        <f>VLOOKUP(S880,'[2]Sub-County'!E:F,2,FALSE)</f>
        <v>Llano</v>
      </c>
      <c r="U880" s="328" t="s">
        <v>1390</v>
      </c>
      <c r="V880" s="337" t="s">
        <v>1948</v>
      </c>
      <c r="W880" s="337" t="s">
        <v>772</v>
      </c>
      <c r="X880" s="337" t="s">
        <v>772</v>
      </c>
      <c r="Y880" s="337" t="s">
        <v>772</v>
      </c>
      <c r="Z880" s="337" t="s">
        <v>1949</v>
      </c>
    </row>
    <row r="881" spans="1:31">
      <c r="A881" s="328">
        <v>500102</v>
      </c>
      <c r="B881" s="328">
        <v>2700</v>
      </c>
      <c r="C881" s="334">
        <v>370025</v>
      </c>
      <c r="D881" s="328" t="s">
        <v>798</v>
      </c>
      <c r="E881" s="335" t="str">
        <f t="shared" si="13"/>
        <v>2700.370025.10</v>
      </c>
      <c r="F881" s="328">
        <v>2700</v>
      </c>
      <c r="G881" s="337"/>
      <c r="H881" s="336" t="s">
        <v>1950</v>
      </c>
      <c r="I881" s="337" t="s">
        <v>799</v>
      </c>
      <c r="J881" s="337" t="s">
        <v>774</v>
      </c>
      <c r="K881" s="338" t="s">
        <v>1943</v>
      </c>
      <c r="L881" s="337" t="s">
        <v>798</v>
      </c>
      <c r="M881" s="338" t="s">
        <v>1944</v>
      </c>
      <c r="N881" s="337" t="s">
        <v>1944</v>
      </c>
      <c r="O881" s="357">
        <v>629</v>
      </c>
      <c r="P881" s="332" t="s">
        <v>1951</v>
      </c>
      <c r="Q881" s="337" t="s">
        <v>770</v>
      </c>
      <c r="R881" s="337" t="s">
        <v>794</v>
      </c>
      <c r="S881" s="366">
        <v>141</v>
      </c>
      <c r="T881" s="340" t="str">
        <f>VLOOKUP(S881,'[2]Sub-County'!E:F,2,FALSE)</f>
        <v>Colorado</v>
      </c>
      <c r="U881" s="328" t="s">
        <v>1390</v>
      </c>
      <c r="V881" s="337" t="s">
        <v>1948</v>
      </c>
      <c r="W881" s="337" t="s">
        <v>772</v>
      </c>
      <c r="X881" s="337" t="s">
        <v>772</v>
      </c>
      <c r="Y881" s="337" t="s">
        <v>772</v>
      </c>
      <c r="Z881" s="337" t="s">
        <v>1949</v>
      </c>
    </row>
    <row r="882" spans="1:31">
      <c r="A882" s="328">
        <v>500103</v>
      </c>
      <c r="B882" s="328">
        <v>2700</v>
      </c>
      <c r="C882" s="334">
        <v>370030</v>
      </c>
      <c r="D882" s="328" t="s">
        <v>806</v>
      </c>
      <c r="E882" s="335" t="str">
        <f t="shared" si="13"/>
        <v>2700.370030.15</v>
      </c>
      <c r="F882" s="328">
        <v>2700</v>
      </c>
      <c r="G882" s="337"/>
      <c r="H882" s="336" t="s">
        <v>1953</v>
      </c>
      <c r="I882" s="337" t="s">
        <v>808</v>
      </c>
      <c r="J882" s="337" t="s">
        <v>774</v>
      </c>
      <c r="K882" s="338" t="s">
        <v>1943</v>
      </c>
      <c r="L882" s="337" t="s">
        <v>798</v>
      </c>
      <c r="M882" s="338" t="s">
        <v>1944</v>
      </c>
      <c r="N882" s="337" t="s">
        <v>1944</v>
      </c>
      <c r="O882" s="357">
        <v>629</v>
      </c>
      <c r="P882" s="332" t="s">
        <v>1951</v>
      </c>
      <c r="Q882" s="337" t="s">
        <v>794</v>
      </c>
      <c r="R882" s="337" t="s">
        <v>794</v>
      </c>
      <c r="S882" s="366">
        <v>141</v>
      </c>
      <c r="T882" s="340" t="str">
        <f>VLOOKUP(S882,'[2]Sub-County'!E:F,2,FALSE)</f>
        <v>Colorado</v>
      </c>
      <c r="U882" s="328" t="s">
        <v>1390</v>
      </c>
      <c r="V882" s="337" t="s">
        <v>1954</v>
      </c>
      <c r="W882" s="337" t="s">
        <v>772</v>
      </c>
      <c r="X882" s="337" t="s">
        <v>772</v>
      </c>
      <c r="Y882" s="337" t="s">
        <v>772</v>
      </c>
      <c r="Z882" s="337" t="s">
        <v>1955</v>
      </c>
    </row>
    <row r="883" spans="1:31">
      <c r="A883" s="328">
        <v>500104</v>
      </c>
      <c r="B883" s="328">
        <v>2700</v>
      </c>
      <c r="C883" s="334">
        <v>370035</v>
      </c>
      <c r="D883" s="328" t="s">
        <v>811</v>
      </c>
      <c r="E883" s="335" t="str">
        <f t="shared" si="13"/>
        <v>2700.370035.00</v>
      </c>
      <c r="F883" s="328">
        <v>2700</v>
      </c>
      <c r="G883" s="337"/>
      <c r="H883" s="336" t="s">
        <v>1956</v>
      </c>
      <c r="I883" s="337" t="s">
        <v>702</v>
      </c>
      <c r="J883" s="337" t="s">
        <v>774</v>
      </c>
      <c r="K883" s="338" t="s">
        <v>1943</v>
      </c>
      <c r="L883" s="337" t="s">
        <v>798</v>
      </c>
      <c r="M883" s="338" t="s">
        <v>1944</v>
      </c>
      <c r="N883" s="337" t="s">
        <v>1944</v>
      </c>
      <c r="O883" s="357">
        <v>629</v>
      </c>
      <c r="P883" s="332" t="s">
        <v>1951</v>
      </c>
      <c r="Q883" s="337" t="s">
        <v>804</v>
      </c>
      <c r="R883" s="337" t="s">
        <v>794</v>
      </c>
      <c r="S883" s="366">
        <v>141</v>
      </c>
      <c r="T883" s="340" t="str">
        <f>VLOOKUP(S883,'[2]Sub-County'!E:F,2,FALSE)</f>
        <v>Colorado</v>
      </c>
      <c r="U883" s="328" t="s">
        <v>1390</v>
      </c>
      <c r="V883" s="337" t="s">
        <v>772</v>
      </c>
      <c r="W883" s="337" t="s">
        <v>772</v>
      </c>
      <c r="X883" s="337" t="s">
        <v>772</v>
      </c>
      <c r="Y883" s="337" t="s">
        <v>772</v>
      </c>
      <c r="Z883" s="337" t="s">
        <v>772</v>
      </c>
      <c r="AE883" s="333">
        <v>1</v>
      </c>
    </row>
    <row r="884" spans="1:31">
      <c r="A884" s="328">
        <v>500105</v>
      </c>
      <c r="B884" s="328">
        <v>2700</v>
      </c>
      <c r="C884" s="334">
        <v>370040</v>
      </c>
      <c r="D884" s="328" t="s">
        <v>798</v>
      </c>
      <c r="E884" s="335" t="str">
        <f t="shared" si="13"/>
        <v>2700.370040.10</v>
      </c>
      <c r="F884" s="328">
        <v>2700</v>
      </c>
      <c r="G884" s="337"/>
      <c r="H884" s="336" t="s">
        <v>1957</v>
      </c>
      <c r="I884" s="337" t="s">
        <v>799</v>
      </c>
      <c r="J884" s="337" t="s">
        <v>774</v>
      </c>
      <c r="K884" s="338" t="s">
        <v>1943</v>
      </c>
      <c r="L884" s="337" t="s">
        <v>798</v>
      </c>
      <c r="M884" s="338" t="s">
        <v>1944</v>
      </c>
      <c r="N884" s="337" t="s">
        <v>1944</v>
      </c>
      <c r="O884" s="357">
        <v>630</v>
      </c>
      <c r="P884" s="332" t="s">
        <v>1958</v>
      </c>
      <c r="Q884" s="337" t="s">
        <v>770</v>
      </c>
      <c r="R884" s="337" t="s">
        <v>794</v>
      </c>
      <c r="S884" s="366">
        <v>142</v>
      </c>
      <c r="T884" s="340" t="str">
        <f>VLOOKUP(S884,'[2]Sub-County'!E:F,2,FALSE)</f>
        <v>Burnet</v>
      </c>
      <c r="U884" s="328" t="s">
        <v>1390</v>
      </c>
      <c r="V884" s="337" t="s">
        <v>1948</v>
      </c>
      <c r="W884" s="337" t="s">
        <v>772</v>
      </c>
      <c r="X884" s="337" t="s">
        <v>772</v>
      </c>
      <c r="Y884" s="337" t="s">
        <v>772</v>
      </c>
      <c r="Z884" s="337" t="s">
        <v>1949</v>
      </c>
    </row>
    <row r="885" spans="1:31">
      <c r="A885" s="328">
        <v>500106</v>
      </c>
      <c r="B885" s="328">
        <v>2700</v>
      </c>
      <c r="C885" s="334">
        <v>370045</v>
      </c>
      <c r="D885" s="328" t="s">
        <v>798</v>
      </c>
      <c r="E885" s="335" t="str">
        <f t="shared" si="13"/>
        <v>2700.370045.10</v>
      </c>
      <c r="F885" s="328">
        <v>2700</v>
      </c>
      <c r="G885" s="337"/>
      <c r="H885" s="336" t="s">
        <v>1959</v>
      </c>
      <c r="I885" s="337" t="s">
        <v>799</v>
      </c>
      <c r="J885" s="337" t="s">
        <v>774</v>
      </c>
      <c r="K885" s="338" t="s">
        <v>1943</v>
      </c>
      <c r="L885" s="337" t="s">
        <v>798</v>
      </c>
      <c r="M885" s="338" t="s">
        <v>1944</v>
      </c>
      <c r="N885" s="337" t="s">
        <v>1944</v>
      </c>
      <c r="O885" s="357">
        <v>631</v>
      </c>
      <c r="P885" s="332" t="s">
        <v>1960</v>
      </c>
      <c r="Q885" s="337" t="s">
        <v>770</v>
      </c>
      <c r="R885" s="337" t="s">
        <v>794</v>
      </c>
      <c r="S885" s="366">
        <v>142</v>
      </c>
      <c r="T885" s="340" t="str">
        <f>VLOOKUP(S885,'[2]Sub-County'!E:F,2,FALSE)</f>
        <v>Burnet</v>
      </c>
      <c r="U885" s="328" t="s">
        <v>1390</v>
      </c>
      <c r="V885" s="337" t="s">
        <v>1948</v>
      </c>
      <c r="W885" s="337" t="s">
        <v>772</v>
      </c>
      <c r="X885" s="337" t="s">
        <v>772</v>
      </c>
      <c r="Y885" s="337" t="s">
        <v>772</v>
      </c>
      <c r="Z885" s="337" t="s">
        <v>1949</v>
      </c>
    </row>
    <row r="886" spans="1:31">
      <c r="A886" s="328">
        <v>500107</v>
      </c>
      <c r="B886" s="328">
        <v>2700</v>
      </c>
      <c r="C886" s="334">
        <v>370050</v>
      </c>
      <c r="D886" s="328" t="s">
        <v>806</v>
      </c>
      <c r="E886" s="335" t="str">
        <f t="shared" si="13"/>
        <v>2700.370050.15</v>
      </c>
      <c r="F886" s="328">
        <v>2700</v>
      </c>
      <c r="G886" s="337"/>
      <c r="H886" s="336" t="s">
        <v>1961</v>
      </c>
      <c r="I886" s="337" t="s">
        <v>808</v>
      </c>
      <c r="J886" s="337" t="s">
        <v>774</v>
      </c>
      <c r="K886" s="338" t="s">
        <v>1943</v>
      </c>
      <c r="L886" s="337" t="s">
        <v>798</v>
      </c>
      <c r="M886" s="338" t="s">
        <v>1944</v>
      </c>
      <c r="N886" s="337" t="s">
        <v>1944</v>
      </c>
      <c r="O886" s="357">
        <v>632</v>
      </c>
      <c r="P886" s="332" t="s">
        <v>1962</v>
      </c>
      <c r="Q886" s="337" t="s">
        <v>794</v>
      </c>
      <c r="R886" s="337" t="s">
        <v>794</v>
      </c>
      <c r="S886" s="366">
        <v>146</v>
      </c>
      <c r="T886" s="340" t="str">
        <f>VLOOKUP(S886,'[2]Sub-County'!E:F,2,FALSE)</f>
        <v>Bastrop</v>
      </c>
      <c r="U886" s="328" t="s">
        <v>1390</v>
      </c>
      <c r="V886" s="337" t="s">
        <v>1954</v>
      </c>
      <c r="W886" s="337" t="s">
        <v>772</v>
      </c>
      <c r="X886" s="337" t="s">
        <v>772</v>
      </c>
      <c r="Y886" s="337" t="s">
        <v>772</v>
      </c>
      <c r="Z886" s="337" t="s">
        <v>1955</v>
      </c>
    </row>
    <row r="887" spans="1:31">
      <c r="A887" s="328">
        <v>500108</v>
      </c>
      <c r="B887" s="328">
        <v>2700</v>
      </c>
      <c r="C887" s="334">
        <v>370055</v>
      </c>
      <c r="D887" s="328" t="s">
        <v>855</v>
      </c>
      <c r="E887" s="335" t="str">
        <f t="shared" si="13"/>
        <v>2700.370055.91</v>
      </c>
      <c r="F887" s="328">
        <v>2700</v>
      </c>
      <c r="G887" s="337"/>
      <c r="H887" s="336" t="s">
        <v>1963</v>
      </c>
      <c r="I887" s="337" t="s">
        <v>767</v>
      </c>
      <c r="J887" s="337" t="s">
        <v>774</v>
      </c>
      <c r="K887" s="338" t="s">
        <v>1943</v>
      </c>
      <c r="L887" s="337" t="s">
        <v>798</v>
      </c>
      <c r="M887" s="338" t="s">
        <v>1944</v>
      </c>
      <c r="N887" s="337" t="s">
        <v>1944</v>
      </c>
      <c r="O887" s="357">
        <v>633</v>
      </c>
      <c r="P887" s="332" t="s">
        <v>1964</v>
      </c>
      <c r="Q887" s="337" t="s">
        <v>768</v>
      </c>
      <c r="R887" s="337" t="s">
        <v>794</v>
      </c>
      <c r="S887" s="381">
        <v>142</v>
      </c>
      <c r="T887" s="381" t="s">
        <v>2085</v>
      </c>
      <c r="U887" s="328" t="s">
        <v>1390</v>
      </c>
      <c r="V887" s="337" t="s">
        <v>772</v>
      </c>
      <c r="W887" s="337" t="s">
        <v>772</v>
      </c>
      <c r="X887" s="337" t="s">
        <v>772</v>
      </c>
      <c r="Y887" s="337" t="s">
        <v>772</v>
      </c>
      <c r="Z887" s="337" t="s">
        <v>772</v>
      </c>
    </row>
    <row r="888" spans="1:31">
      <c r="A888" s="328">
        <v>500109</v>
      </c>
      <c r="B888" s="328">
        <v>2700</v>
      </c>
      <c r="C888" s="334">
        <v>370060</v>
      </c>
      <c r="D888" s="328" t="s">
        <v>798</v>
      </c>
      <c r="E888" s="335" t="str">
        <f t="shared" si="13"/>
        <v>2700.370060.10</v>
      </c>
      <c r="F888" s="328">
        <v>2700</v>
      </c>
      <c r="G888" s="337"/>
      <c r="H888" s="336" t="s">
        <v>1965</v>
      </c>
      <c r="I888" s="337" t="s">
        <v>799</v>
      </c>
      <c r="J888" s="337" t="s">
        <v>774</v>
      </c>
      <c r="K888" s="338" t="s">
        <v>1943</v>
      </c>
      <c r="L888" s="337" t="s">
        <v>798</v>
      </c>
      <c r="M888" s="338" t="s">
        <v>1944</v>
      </c>
      <c r="N888" s="337" t="s">
        <v>1944</v>
      </c>
      <c r="O888" s="357">
        <v>634</v>
      </c>
      <c r="P888" s="332" t="s">
        <v>1966</v>
      </c>
      <c r="Q888" s="337" t="s">
        <v>770</v>
      </c>
      <c r="R888" s="337" t="s">
        <v>794</v>
      </c>
      <c r="S888" s="366">
        <v>144</v>
      </c>
      <c r="T888" s="340" t="str">
        <f>VLOOKUP(S888,'[2]Sub-County'!E:F,2,FALSE)</f>
        <v>Lampasas</v>
      </c>
      <c r="U888" s="328" t="s">
        <v>1390</v>
      </c>
      <c r="V888" s="337" t="s">
        <v>1948</v>
      </c>
      <c r="W888" s="337" t="s">
        <v>772</v>
      </c>
      <c r="X888" s="337" t="s">
        <v>772</v>
      </c>
      <c r="Y888" s="337" t="s">
        <v>772</v>
      </c>
      <c r="Z888" s="337" t="s">
        <v>1949</v>
      </c>
    </row>
    <row r="889" spans="1:31">
      <c r="A889" s="328">
        <v>500110</v>
      </c>
      <c r="B889" s="328">
        <v>2700</v>
      </c>
      <c r="C889" s="334">
        <v>370065</v>
      </c>
      <c r="D889" s="328" t="s">
        <v>806</v>
      </c>
      <c r="E889" s="335" t="str">
        <f t="shared" si="13"/>
        <v>2700.370065.15</v>
      </c>
      <c r="F889" s="328">
        <v>2700</v>
      </c>
      <c r="G889" s="337"/>
      <c r="H889" s="336" t="s">
        <v>1967</v>
      </c>
      <c r="I889" s="337" t="s">
        <v>808</v>
      </c>
      <c r="J889" s="337" t="s">
        <v>774</v>
      </c>
      <c r="K889" s="338" t="s">
        <v>1943</v>
      </c>
      <c r="L889" s="337" t="s">
        <v>798</v>
      </c>
      <c r="M889" s="338" t="s">
        <v>1944</v>
      </c>
      <c r="N889" s="337" t="s">
        <v>1944</v>
      </c>
      <c r="O889" s="357">
        <v>634</v>
      </c>
      <c r="P889" s="332" t="s">
        <v>1966</v>
      </c>
      <c r="Q889" s="337" t="s">
        <v>794</v>
      </c>
      <c r="R889" s="337" t="s">
        <v>794</v>
      </c>
      <c r="S889" s="366">
        <v>144</v>
      </c>
      <c r="T889" s="340" t="str">
        <f>VLOOKUP(S889,'[2]Sub-County'!E:F,2,FALSE)</f>
        <v>Lampasas</v>
      </c>
      <c r="U889" s="328" t="s">
        <v>1390</v>
      </c>
      <c r="V889" s="337" t="s">
        <v>1954</v>
      </c>
      <c r="W889" s="337" t="s">
        <v>772</v>
      </c>
      <c r="X889" s="337" t="s">
        <v>772</v>
      </c>
      <c r="Y889" s="337" t="s">
        <v>772</v>
      </c>
      <c r="Z889" s="337" t="s">
        <v>1955</v>
      </c>
    </row>
    <row r="890" spans="1:31">
      <c r="A890" s="328">
        <v>500111</v>
      </c>
      <c r="B890" s="328">
        <v>2700</v>
      </c>
      <c r="C890" s="334">
        <v>370070</v>
      </c>
      <c r="D890" s="328" t="s">
        <v>811</v>
      </c>
      <c r="E890" s="335" t="str">
        <f t="shared" si="13"/>
        <v>2700.370070.00</v>
      </c>
      <c r="F890" s="328">
        <v>2700</v>
      </c>
      <c r="G890" s="337"/>
      <c r="H890" s="336" t="s">
        <v>1968</v>
      </c>
      <c r="I890" s="337" t="s">
        <v>702</v>
      </c>
      <c r="J890" s="337" t="s">
        <v>774</v>
      </c>
      <c r="K890" s="338" t="s">
        <v>1943</v>
      </c>
      <c r="L890" s="337" t="s">
        <v>798</v>
      </c>
      <c r="M890" s="338" t="s">
        <v>1944</v>
      </c>
      <c r="N890" s="337" t="s">
        <v>1944</v>
      </c>
      <c r="O890" s="357">
        <v>634</v>
      </c>
      <c r="P890" s="332" t="s">
        <v>1966</v>
      </c>
      <c r="Q890" s="337" t="s">
        <v>804</v>
      </c>
      <c r="R890" s="337" t="s">
        <v>794</v>
      </c>
      <c r="S890" s="366">
        <v>144</v>
      </c>
      <c r="T890" s="340" t="str">
        <f>VLOOKUP(S890,'[2]Sub-County'!E:F,2,FALSE)</f>
        <v>Lampasas</v>
      </c>
      <c r="U890" s="328" t="s">
        <v>1390</v>
      </c>
      <c r="V890" s="337" t="s">
        <v>772</v>
      </c>
      <c r="W890" s="337" t="s">
        <v>772</v>
      </c>
      <c r="X890" s="337" t="s">
        <v>772</v>
      </c>
      <c r="Y890" s="337" t="s">
        <v>772</v>
      </c>
      <c r="Z890" s="337" t="s">
        <v>772</v>
      </c>
    </row>
    <row r="891" spans="1:31">
      <c r="A891" s="328">
        <v>500112</v>
      </c>
      <c r="B891" s="328">
        <v>2700</v>
      </c>
      <c r="C891" s="334">
        <v>370075</v>
      </c>
      <c r="D891" s="328" t="s">
        <v>798</v>
      </c>
      <c r="E891" s="335" t="str">
        <f t="shared" si="13"/>
        <v>2700.370075.10</v>
      </c>
      <c r="F891" s="328">
        <v>2700</v>
      </c>
      <c r="G891" s="337"/>
      <c r="H891" s="336" t="s">
        <v>1969</v>
      </c>
      <c r="I891" s="337" t="s">
        <v>799</v>
      </c>
      <c r="J891" s="337" t="s">
        <v>774</v>
      </c>
      <c r="K891" s="338" t="s">
        <v>1943</v>
      </c>
      <c r="L891" s="337" t="s">
        <v>798</v>
      </c>
      <c r="M891" s="338" t="s">
        <v>1944</v>
      </c>
      <c r="N891" s="337" t="s">
        <v>1944</v>
      </c>
      <c r="O891" s="357">
        <v>635</v>
      </c>
      <c r="P891" s="332" t="s">
        <v>1970</v>
      </c>
      <c r="Q891" s="337" t="s">
        <v>770</v>
      </c>
      <c r="R891" s="337" t="s">
        <v>794</v>
      </c>
      <c r="S891" s="366">
        <v>145</v>
      </c>
      <c r="T891" s="340" t="str">
        <f>VLOOKUP(S891,'[2]Sub-County'!E:F,2,FALSE)</f>
        <v>Matagorda</v>
      </c>
      <c r="U891" s="328" t="s">
        <v>1390</v>
      </c>
      <c r="V891" s="337" t="s">
        <v>1948</v>
      </c>
      <c r="W891" s="337" t="s">
        <v>772</v>
      </c>
      <c r="X891" s="337" t="s">
        <v>772</v>
      </c>
      <c r="Y891" s="337" t="s">
        <v>772</v>
      </c>
      <c r="Z891" s="337" t="s">
        <v>1949</v>
      </c>
    </row>
    <row r="892" spans="1:31">
      <c r="A892" s="328">
        <v>500113</v>
      </c>
      <c r="B892" s="328">
        <v>2700</v>
      </c>
      <c r="C892" s="334">
        <v>370080</v>
      </c>
      <c r="D892" s="328" t="s">
        <v>806</v>
      </c>
      <c r="E892" s="335" t="str">
        <f t="shared" si="13"/>
        <v>2700.370080.15</v>
      </c>
      <c r="F892" s="328">
        <v>2700</v>
      </c>
      <c r="G892" s="337"/>
      <c r="H892" s="336" t="s">
        <v>1972</v>
      </c>
      <c r="I892" s="337" t="s">
        <v>808</v>
      </c>
      <c r="J892" s="337" t="s">
        <v>774</v>
      </c>
      <c r="K892" s="338" t="s">
        <v>1943</v>
      </c>
      <c r="L892" s="337" t="s">
        <v>798</v>
      </c>
      <c r="M892" s="338" t="s">
        <v>1944</v>
      </c>
      <c r="N892" s="337" t="s">
        <v>1944</v>
      </c>
      <c r="O892" s="357">
        <v>635</v>
      </c>
      <c r="P892" s="332" t="s">
        <v>1970</v>
      </c>
      <c r="Q892" s="337" t="s">
        <v>794</v>
      </c>
      <c r="R892" s="337" t="s">
        <v>794</v>
      </c>
      <c r="S892" s="366">
        <v>145</v>
      </c>
      <c r="T892" s="340" t="str">
        <f>VLOOKUP(S892,'[2]Sub-County'!E:F,2,FALSE)</f>
        <v>Matagorda</v>
      </c>
      <c r="U892" s="328" t="s">
        <v>1390</v>
      </c>
      <c r="V892" s="337" t="s">
        <v>1954</v>
      </c>
      <c r="W892" s="337" t="s">
        <v>772</v>
      </c>
      <c r="X892" s="337" t="s">
        <v>772</v>
      </c>
      <c r="Y892" s="337" t="s">
        <v>772</v>
      </c>
      <c r="Z892" s="337" t="s">
        <v>1955</v>
      </c>
    </row>
    <row r="893" spans="1:31">
      <c r="A893" s="328">
        <v>500114</v>
      </c>
      <c r="B893" s="328">
        <v>2700</v>
      </c>
      <c r="C893" s="334">
        <v>370085</v>
      </c>
      <c r="D893" s="328" t="s">
        <v>811</v>
      </c>
      <c r="E893" s="335" t="str">
        <f t="shared" si="13"/>
        <v>2700.370085.00</v>
      </c>
      <c r="F893" s="328">
        <v>2700</v>
      </c>
      <c r="G893" s="337"/>
      <c r="H893" s="336" t="s">
        <v>1973</v>
      </c>
      <c r="I893" s="337" t="s">
        <v>702</v>
      </c>
      <c r="J893" s="337" t="s">
        <v>774</v>
      </c>
      <c r="K893" s="338" t="s">
        <v>1943</v>
      </c>
      <c r="L893" s="337" t="s">
        <v>798</v>
      </c>
      <c r="M893" s="338" t="s">
        <v>1944</v>
      </c>
      <c r="N893" s="337" t="s">
        <v>1944</v>
      </c>
      <c r="O893" s="357">
        <v>635</v>
      </c>
      <c r="P893" s="332" t="s">
        <v>1970</v>
      </c>
      <c r="Q893" s="337" t="s">
        <v>804</v>
      </c>
      <c r="R893" s="337" t="s">
        <v>794</v>
      </c>
      <c r="S893" s="366">
        <v>145</v>
      </c>
      <c r="T893" s="340" t="str">
        <f>VLOOKUP(S893,'[2]Sub-County'!E:F,2,FALSE)</f>
        <v>Matagorda</v>
      </c>
      <c r="U893" s="328" t="s">
        <v>1390</v>
      </c>
      <c r="V893" s="337" t="s">
        <v>772</v>
      </c>
      <c r="W893" s="337" t="s">
        <v>772</v>
      </c>
      <c r="X893" s="337" t="s">
        <v>772</v>
      </c>
      <c r="Y893" s="337" t="s">
        <v>772</v>
      </c>
      <c r="Z893" s="337" t="s">
        <v>772</v>
      </c>
    </row>
    <row r="894" spans="1:31">
      <c r="A894" s="328">
        <v>500115</v>
      </c>
      <c r="B894" s="328">
        <v>2700</v>
      </c>
      <c r="C894" s="334">
        <v>370090</v>
      </c>
      <c r="D894" s="328" t="s">
        <v>806</v>
      </c>
      <c r="E894" s="335" t="str">
        <f t="shared" si="13"/>
        <v>2700.370090.15</v>
      </c>
      <c r="F894" s="328">
        <v>2700</v>
      </c>
      <c r="G894" s="337"/>
      <c r="H894" s="336" t="s">
        <v>1974</v>
      </c>
      <c r="I894" s="337" t="s">
        <v>808</v>
      </c>
      <c r="J894" s="337" t="s">
        <v>774</v>
      </c>
      <c r="K894" s="338" t="s">
        <v>1943</v>
      </c>
      <c r="L894" s="337" t="s">
        <v>798</v>
      </c>
      <c r="M894" s="338" t="s">
        <v>1944</v>
      </c>
      <c r="N894" s="337" t="s">
        <v>1944</v>
      </c>
      <c r="O894" s="357">
        <v>636</v>
      </c>
      <c r="P894" s="332" t="s">
        <v>1975</v>
      </c>
      <c r="Q894" s="337" t="s">
        <v>794</v>
      </c>
      <c r="R894" s="337" t="s">
        <v>794</v>
      </c>
      <c r="S894" s="366">
        <v>146</v>
      </c>
      <c r="T894" s="340" t="str">
        <f>VLOOKUP(S894,'[2]Sub-County'!E:F,2,FALSE)</f>
        <v>Bastrop</v>
      </c>
      <c r="U894" s="328" t="s">
        <v>1390</v>
      </c>
      <c r="V894" s="337" t="s">
        <v>1954</v>
      </c>
      <c r="W894" s="337" t="s">
        <v>772</v>
      </c>
      <c r="X894" s="337" t="s">
        <v>772</v>
      </c>
      <c r="Y894" s="337" t="s">
        <v>772</v>
      </c>
      <c r="Z894" s="337" t="s">
        <v>1955</v>
      </c>
    </row>
    <row r="895" spans="1:31">
      <c r="A895" s="328">
        <v>500116</v>
      </c>
      <c r="B895" s="328">
        <v>2700</v>
      </c>
      <c r="C895" s="334">
        <v>370095</v>
      </c>
      <c r="D895" s="328" t="s">
        <v>798</v>
      </c>
      <c r="E895" s="335" t="str">
        <f t="shared" si="13"/>
        <v>2700.370095.10</v>
      </c>
      <c r="F895" s="328">
        <v>2700</v>
      </c>
      <c r="G895" s="337"/>
      <c r="H895" s="336" t="s">
        <v>1976</v>
      </c>
      <c r="I895" s="337" t="s">
        <v>799</v>
      </c>
      <c r="J895" s="337" t="s">
        <v>774</v>
      </c>
      <c r="K895" s="338" t="s">
        <v>1943</v>
      </c>
      <c r="L895" s="337" t="s">
        <v>798</v>
      </c>
      <c r="M895" s="338" t="s">
        <v>1944</v>
      </c>
      <c r="N895" s="337" t="s">
        <v>1944</v>
      </c>
      <c r="O895" s="357">
        <v>637</v>
      </c>
      <c r="P895" s="332" t="s">
        <v>1977</v>
      </c>
      <c r="Q895" s="337" t="s">
        <v>770</v>
      </c>
      <c r="R895" s="337" t="s">
        <v>794</v>
      </c>
      <c r="S895" s="366">
        <v>147</v>
      </c>
      <c r="T895" s="340" t="str">
        <f>VLOOKUP(S895,'[2]Sub-County'!E:F,2,FALSE)</f>
        <v>Washington</v>
      </c>
      <c r="U895" s="328" t="s">
        <v>1390</v>
      </c>
      <c r="V895" s="337" t="s">
        <v>1948</v>
      </c>
      <c r="W895" s="337" t="s">
        <v>772</v>
      </c>
      <c r="X895" s="337" t="s">
        <v>772</v>
      </c>
      <c r="Y895" s="337" t="s">
        <v>772</v>
      </c>
      <c r="Z895" s="337" t="s">
        <v>1949</v>
      </c>
    </row>
    <row r="896" spans="1:31">
      <c r="A896" s="328">
        <v>500117</v>
      </c>
      <c r="B896" s="328">
        <v>2700</v>
      </c>
      <c r="C896" s="334">
        <v>370100</v>
      </c>
      <c r="D896" s="328" t="s">
        <v>798</v>
      </c>
      <c r="E896" s="335" t="str">
        <f t="shared" si="13"/>
        <v>2700.370100.10</v>
      </c>
      <c r="F896" s="328">
        <v>2700</v>
      </c>
      <c r="G896" s="337"/>
      <c r="H896" s="336" t="s">
        <v>1978</v>
      </c>
      <c r="I896" s="337" t="s">
        <v>799</v>
      </c>
      <c r="J896" s="337" t="s">
        <v>774</v>
      </c>
      <c r="K896" s="338" t="s">
        <v>1943</v>
      </c>
      <c r="L896" s="337" t="s">
        <v>798</v>
      </c>
      <c r="M896" s="338" t="s">
        <v>1944</v>
      </c>
      <c r="N896" s="337" t="s">
        <v>1944</v>
      </c>
      <c r="O896" s="357">
        <v>638</v>
      </c>
      <c r="P896" s="332" t="s">
        <v>1979</v>
      </c>
      <c r="Q896" s="337" t="s">
        <v>770</v>
      </c>
      <c r="R896" s="337" t="s">
        <v>794</v>
      </c>
      <c r="S896" s="366">
        <v>140</v>
      </c>
      <c r="T896" s="340" t="str">
        <f>VLOOKUP(S896,'[2]Sub-County'!E:F,2,FALSE)</f>
        <v>Llano</v>
      </c>
      <c r="U896" s="328" t="s">
        <v>1390</v>
      </c>
      <c r="V896" s="337" t="s">
        <v>1948</v>
      </c>
      <c r="W896" s="337" t="s">
        <v>772</v>
      </c>
      <c r="X896" s="337" t="s">
        <v>772</v>
      </c>
      <c r="Y896" s="337" t="s">
        <v>772</v>
      </c>
      <c r="Z896" s="337" t="s">
        <v>1949</v>
      </c>
    </row>
    <row r="897" spans="1:26">
      <c r="A897" s="328">
        <v>500118</v>
      </c>
      <c r="B897" s="328">
        <v>2700</v>
      </c>
      <c r="C897" s="334">
        <v>370105</v>
      </c>
      <c r="D897" s="328" t="s">
        <v>798</v>
      </c>
      <c r="E897" s="335" t="str">
        <f t="shared" si="13"/>
        <v>2700.370105.10</v>
      </c>
      <c r="F897" s="328">
        <v>2700</v>
      </c>
      <c r="G897" s="337"/>
      <c r="H897" s="336" t="s">
        <v>1980</v>
      </c>
      <c r="I897" s="337" t="s">
        <v>799</v>
      </c>
      <c r="J897" s="337" t="s">
        <v>774</v>
      </c>
      <c r="K897" s="338" t="s">
        <v>1943</v>
      </c>
      <c r="L897" s="337" t="s">
        <v>798</v>
      </c>
      <c r="M897" s="338" t="s">
        <v>1944</v>
      </c>
      <c r="N897" s="337" t="s">
        <v>1944</v>
      </c>
      <c r="O897" s="357">
        <v>639</v>
      </c>
      <c r="P897" s="332" t="s">
        <v>1981</v>
      </c>
      <c r="Q897" s="337" t="s">
        <v>770</v>
      </c>
      <c r="R897" s="337" t="s">
        <v>794</v>
      </c>
      <c r="S897" s="366">
        <v>142</v>
      </c>
      <c r="T897" s="340" t="str">
        <f>VLOOKUP(S897,'[2]Sub-County'!E:F,2,FALSE)</f>
        <v>Burnet</v>
      </c>
      <c r="U897" s="328" t="s">
        <v>1390</v>
      </c>
      <c r="V897" s="337" t="s">
        <v>1948</v>
      </c>
      <c r="W897" s="337" t="s">
        <v>772</v>
      </c>
      <c r="X897" s="337" t="s">
        <v>772</v>
      </c>
      <c r="Y897" s="337" t="s">
        <v>772</v>
      </c>
      <c r="Z897" s="337" t="s">
        <v>1949</v>
      </c>
    </row>
    <row r="898" spans="1:26">
      <c r="A898" s="328">
        <v>500119</v>
      </c>
      <c r="B898" s="328">
        <v>2700</v>
      </c>
      <c r="C898" s="334">
        <v>370110</v>
      </c>
      <c r="D898" s="328" t="s">
        <v>798</v>
      </c>
      <c r="E898" s="335" t="str">
        <f t="shared" si="13"/>
        <v>2700.370110.10</v>
      </c>
      <c r="F898" s="328">
        <v>2700</v>
      </c>
      <c r="G898" s="337"/>
      <c r="H898" s="336" t="s">
        <v>1982</v>
      </c>
      <c r="I898" s="337" t="s">
        <v>799</v>
      </c>
      <c r="J898" s="337" t="s">
        <v>774</v>
      </c>
      <c r="K898" s="338" t="s">
        <v>1943</v>
      </c>
      <c r="L898" s="337" t="s">
        <v>798</v>
      </c>
      <c r="M898" s="338" t="s">
        <v>1944</v>
      </c>
      <c r="N898" s="337" t="s">
        <v>1944</v>
      </c>
      <c r="O898" s="357">
        <v>640</v>
      </c>
      <c r="P898" s="332" t="s">
        <v>1983</v>
      </c>
      <c r="Q898" s="337" t="s">
        <v>770</v>
      </c>
      <c r="R898" s="337" t="s">
        <v>794</v>
      </c>
      <c r="S898" s="366">
        <v>142</v>
      </c>
      <c r="T898" s="340" t="str">
        <f>VLOOKUP(S898,'[2]Sub-County'!E:F,2,FALSE)</f>
        <v>Burnet</v>
      </c>
      <c r="U898" s="328" t="s">
        <v>1390</v>
      </c>
      <c r="V898" s="337" t="s">
        <v>1948</v>
      </c>
      <c r="W898" s="337" t="s">
        <v>772</v>
      </c>
      <c r="X898" s="337" t="s">
        <v>772</v>
      </c>
      <c r="Y898" s="337" t="s">
        <v>772</v>
      </c>
      <c r="Z898" s="337" t="s">
        <v>1949</v>
      </c>
    </row>
    <row r="899" spans="1:26">
      <c r="A899" s="328">
        <v>500120</v>
      </c>
      <c r="B899" s="328">
        <v>2700</v>
      </c>
      <c r="C899" s="334">
        <v>370115</v>
      </c>
      <c r="D899" s="328" t="s">
        <v>806</v>
      </c>
      <c r="E899" s="335" t="str">
        <f t="shared" si="13"/>
        <v>2700.370115.15</v>
      </c>
      <c r="F899" s="328">
        <v>2700</v>
      </c>
      <c r="G899" s="337"/>
      <c r="H899" s="336" t="s">
        <v>1984</v>
      </c>
      <c r="I899" s="337" t="s">
        <v>808</v>
      </c>
      <c r="J899" s="337" t="s">
        <v>774</v>
      </c>
      <c r="K899" s="338" t="s">
        <v>1943</v>
      </c>
      <c r="L899" s="337" t="s">
        <v>798</v>
      </c>
      <c r="M899" s="338" t="s">
        <v>1944</v>
      </c>
      <c r="N899" s="337" t="s">
        <v>1944</v>
      </c>
      <c r="O899" s="357">
        <v>640</v>
      </c>
      <c r="P899" s="332" t="s">
        <v>1983</v>
      </c>
      <c r="Q899" s="337" t="s">
        <v>794</v>
      </c>
      <c r="R899" s="337" t="s">
        <v>794</v>
      </c>
      <c r="S899" s="366">
        <v>142</v>
      </c>
      <c r="T899" s="340" t="str">
        <f>VLOOKUP(S899,'[2]Sub-County'!E:F,2,FALSE)</f>
        <v>Burnet</v>
      </c>
      <c r="U899" s="328" t="s">
        <v>1390</v>
      </c>
      <c r="V899" s="337" t="s">
        <v>1954</v>
      </c>
      <c r="W899" s="337" t="s">
        <v>772</v>
      </c>
      <c r="X899" s="337" t="s">
        <v>772</v>
      </c>
      <c r="Y899" s="337" t="s">
        <v>772</v>
      </c>
      <c r="Z899" s="337" t="s">
        <v>1955</v>
      </c>
    </row>
    <row r="900" spans="1:26">
      <c r="A900" s="328">
        <v>500121</v>
      </c>
      <c r="B900" s="328">
        <v>2700</v>
      </c>
      <c r="C900" s="334">
        <v>370120</v>
      </c>
      <c r="D900" s="328" t="s">
        <v>811</v>
      </c>
      <c r="E900" s="335" t="str">
        <f t="shared" si="13"/>
        <v>2700.370120.00</v>
      </c>
      <c r="F900" s="328">
        <v>2700</v>
      </c>
      <c r="G900" s="337"/>
      <c r="H900" s="336" t="s">
        <v>1985</v>
      </c>
      <c r="I900" s="337" t="s">
        <v>702</v>
      </c>
      <c r="J900" s="337" t="s">
        <v>774</v>
      </c>
      <c r="K900" s="338" t="s">
        <v>1943</v>
      </c>
      <c r="L900" s="337" t="s">
        <v>798</v>
      </c>
      <c r="M900" s="338" t="s">
        <v>1944</v>
      </c>
      <c r="N900" s="337" t="s">
        <v>1944</v>
      </c>
      <c r="O900" s="357">
        <v>640</v>
      </c>
      <c r="P900" s="332" t="s">
        <v>1983</v>
      </c>
      <c r="Q900" s="337" t="s">
        <v>804</v>
      </c>
      <c r="R900" s="337" t="s">
        <v>794</v>
      </c>
      <c r="S900" s="366">
        <v>142</v>
      </c>
      <c r="T900" s="340" t="str">
        <f>VLOOKUP(S900,'[2]Sub-County'!E:F,2,FALSE)</f>
        <v>Burnet</v>
      </c>
      <c r="U900" s="328" t="s">
        <v>1390</v>
      </c>
      <c r="V900" s="337" t="s">
        <v>772</v>
      </c>
      <c r="W900" s="337" t="s">
        <v>772</v>
      </c>
      <c r="X900" s="337" t="s">
        <v>772</v>
      </c>
      <c r="Y900" s="337" t="s">
        <v>772</v>
      </c>
      <c r="Z900" s="337" t="s">
        <v>772</v>
      </c>
    </row>
    <row r="901" spans="1:26">
      <c r="A901" s="328">
        <v>500122</v>
      </c>
      <c r="B901" s="328">
        <v>2700</v>
      </c>
      <c r="C901" s="334">
        <v>370125</v>
      </c>
      <c r="D901" s="328" t="s">
        <v>798</v>
      </c>
      <c r="E901" s="335" t="str">
        <f t="shared" si="13"/>
        <v>2700.370125.10</v>
      </c>
      <c r="F901" s="328">
        <v>2700</v>
      </c>
      <c r="G901" s="337"/>
      <c r="H901" s="336" t="s">
        <v>1986</v>
      </c>
      <c r="I901" s="337" t="s">
        <v>799</v>
      </c>
      <c r="J901" s="337" t="s">
        <v>774</v>
      </c>
      <c r="K901" s="338" t="s">
        <v>1943</v>
      </c>
      <c r="L901" s="337" t="s">
        <v>798</v>
      </c>
      <c r="M901" s="338" t="s">
        <v>1944</v>
      </c>
      <c r="N901" s="337" t="s">
        <v>1944</v>
      </c>
      <c r="O901" s="357">
        <v>641</v>
      </c>
      <c r="P901" s="332" t="s">
        <v>1987</v>
      </c>
      <c r="Q901" s="337" t="s">
        <v>770</v>
      </c>
      <c r="R901" s="337" t="s">
        <v>794</v>
      </c>
      <c r="S901" s="366">
        <v>142</v>
      </c>
      <c r="T901" s="340" t="str">
        <f>VLOOKUP(S901,'[2]Sub-County'!E:F,2,FALSE)</f>
        <v>Burnet</v>
      </c>
      <c r="U901" s="328" t="s">
        <v>1390</v>
      </c>
      <c r="V901" s="337" t="s">
        <v>1948</v>
      </c>
      <c r="W901" s="337" t="s">
        <v>772</v>
      </c>
      <c r="X901" s="337" t="s">
        <v>772</v>
      </c>
      <c r="Y901" s="337" t="s">
        <v>772</v>
      </c>
      <c r="Z901" s="337" t="s">
        <v>1949</v>
      </c>
    </row>
    <row r="902" spans="1:26">
      <c r="A902" s="328">
        <v>500123</v>
      </c>
      <c r="B902" s="328">
        <v>2700</v>
      </c>
      <c r="C902" s="334">
        <v>370130</v>
      </c>
      <c r="D902" s="328" t="s">
        <v>798</v>
      </c>
      <c r="E902" s="335" t="str">
        <f t="shared" ref="E902:E935" si="14">B902&amp;"."&amp;C902&amp;"."&amp;D902</f>
        <v>2700.370130.10</v>
      </c>
      <c r="F902" s="328">
        <v>2700</v>
      </c>
      <c r="G902" s="337"/>
      <c r="H902" s="420" t="s">
        <v>1988</v>
      </c>
      <c r="I902" s="337" t="s">
        <v>799</v>
      </c>
      <c r="J902" s="337" t="s">
        <v>774</v>
      </c>
      <c r="K902" s="338" t="s">
        <v>1943</v>
      </c>
      <c r="L902" s="337" t="s">
        <v>798</v>
      </c>
      <c r="M902" s="338" t="s">
        <v>1944</v>
      </c>
      <c r="N902" s="337" t="s">
        <v>1944</v>
      </c>
      <c r="O902" s="357">
        <v>642</v>
      </c>
      <c r="P902" s="332" t="s">
        <v>1989</v>
      </c>
      <c r="Q902" s="337" t="s">
        <v>770</v>
      </c>
      <c r="R902" s="337" t="s">
        <v>794</v>
      </c>
      <c r="S902" s="366">
        <v>142</v>
      </c>
      <c r="T902" s="340" t="str">
        <f>VLOOKUP(S902,'[2]Sub-County'!E:F,2,FALSE)</f>
        <v>Burnet</v>
      </c>
      <c r="U902" s="328" t="s">
        <v>1390</v>
      </c>
      <c r="V902" s="337" t="s">
        <v>1948</v>
      </c>
      <c r="W902" s="337" t="s">
        <v>772</v>
      </c>
      <c r="X902" s="337" t="s">
        <v>772</v>
      </c>
      <c r="Y902" s="337" t="s">
        <v>772</v>
      </c>
      <c r="Z902" s="337" t="s">
        <v>1949</v>
      </c>
    </row>
    <row r="903" spans="1:26">
      <c r="A903" s="328">
        <v>500124</v>
      </c>
      <c r="B903" s="328">
        <v>2700</v>
      </c>
      <c r="C903" s="334">
        <v>370135</v>
      </c>
      <c r="D903" s="328" t="s">
        <v>798</v>
      </c>
      <c r="E903" s="335" t="str">
        <f t="shared" si="14"/>
        <v>2700.370135.10</v>
      </c>
      <c r="F903" s="328">
        <v>2700</v>
      </c>
      <c r="G903" s="337"/>
      <c r="H903" s="336" t="s">
        <v>1990</v>
      </c>
      <c r="I903" s="337" t="s">
        <v>799</v>
      </c>
      <c r="J903" s="337" t="s">
        <v>774</v>
      </c>
      <c r="K903" s="338" t="s">
        <v>1943</v>
      </c>
      <c r="L903" s="337" t="s">
        <v>798</v>
      </c>
      <c r="M903" s="338" t="s">
        <v>1944</v>
      </c>
      <c r="N903" s="337" t="s">
        <v>1944</v>
      </c>
      <c r="O903" s="357">
        <v>643</v>
      </c>
      <c r="P903" s="332" t="s">
        <v>1991</v>
      </c>
      <c r="Q903" s="337" t="s">
        <v>770</v>
      </c>
      <c r="R903" s="337" t="s">
        <v>794</v>
      </c>
      <c r="S903" s="366">
        <v>142</v>
      </c>
      <c r="T903" s="340" t="str">
        <f>VLOOKUP(S903,'[2]Sub-County'!E:F,2,FALSE)</f>
        <v>Burnet</v>
      </c>
      <c r="U903" s="328" t="s">
        <v>1390</v>
      </c>
      <c r="V903" s="337" t="s">
        <v>1948</v>
      </c>
      <c r="W903" s="337" t="s">
        <v>772</v>
      </c>
      <c r="X903" s="337" t="s">
        <v>772</v>
      </c>
      <c r="Y903" s="337" t="s">
        <v>772</v>
      </c>
      <c r="Z903" s="337" t="s">
        <v>1949</v>
      </c>
    </row>
    <row r="904" spans="1:26">
      <c r="A904" s="328">
        <v>500125</v>
      </c>
      <c r="B904" s="328">
        <v>2700</v>
      </c>
      <c r="C904" s="334">
        <v>370140</v>
      </c>
      <c r="D904" s="328" t="s">
        <v>855</v>
      </c>
      <c r="E904" s="335" t="str">
        <f t="shared" si="14"/>
        <v>2700.370140.91</v>
      </c>
      <c r="F904" s="328">
        <v>2700</v>
      </c>
      <c r="G904" s="337"/>
      <c r="H904" s="336" t="s">
        <v>1992</v>
      </c>
      <c r="I904" s="337" t="s">
        <v>767</v>
      </c>
      <c r="J904" s="337" t="s">
        <v>774</v>
      </c>
      <c r="K904" s="338" t="s">
        <v>1943</v>
      </c>
      <c r="L904" s="337" t="s">
        <v>798</v>
      </c>
      <c r="M904" s="338" t="s">
        <v>1944</v>
      </c>
      <c r="N904" s="337" t="s">
        <v>1944</v>
      </c>
      <c r="O904" s="357">
        <v>644</v>
      </c>
      <c r="P904" s="332" t="s">
        <v>1993</v>
      </c>
      <c r="Q904" s="337" t="s">
        <v>768</v>
      </c>
      <c r="R904" s="337" t="s">
        <v>794</v>
      </c>
      <c r="S904" s="366">
        <v>143</v>
      </c>
      <c r="T904" s="340" t="s">
        <v>2087</v>
      </c>
      <c r="U904" s="328" t="s">
        <v>1390</v>
      </c>
      <c r="V904" s="337" t="s">
        <v>772</v>
      </c>
      <c r="W904" s="337" t="s">
        <v>772</v>
      </c>
      <c r="X904" s="337" t="s">
        <v>772</v>
      </c>
      <c r="Y904" s="337" t="s">
        <v>772</v>
      </c>
      <c r="Z904" s="337" t="s">
        <v>772</v>
      </c>
    </row>
    <row r="905" spans="1:26">
      <c r="A905" s="328">
        <v>500126</v>
      </c>
      <c r="B905" s="328">
        <v>2700</v>
      </c>
      <c r="C905" s="334">
        <v>370145</v>
      </c>
      <c r="D905" s="328" t="s">
        <v>798</v>
      </c>
      <c r="E905" s="335" t="str">
        <f t="shared" si="14"/>
        <v>2700.370145.10</v>
      </c>
      <c r="F905" s="328">
        <v>2700</v>
      </c>
      <c r="G905" s="337"/>
      <c r="H905" s="336" t="s">
        <v>1994</v>
      </c>
      <c r="I905" s="337" t="s">
        <v>799</v>
      </c>
      <c r="J905" s="337" t="s">
        <v>774</v>
      </c>
      <c r="K905" s="338" t="s">
        <v>1943</v>
      </c>
      <c r="L905" s="337" t="s">
        <v>798</v>
      </c>
      <c r="M905" s="338" t="s">
        <v>1944</v>
      </c>
      <c r="N905" s="337" t="s">
        <v>1944</v>
      </c>
      <c r="O905" s="357">
        <v>645</v>
      </c>
      <c r="P905" s="332" t="s">
        <v>1995</v>
      </c>
      <c r="Q905" s="337" t="s">
        <v>770</v>
      </c>
      <c r="R905" s="337" t="s">
        <v>794</v>
      </c>
      <c r="S905" s="366">
        <v>142</v>
      </c>
      <c r="T905" s="340" t="str">
        <f>VLOOKUP(S905,'[2]Sub-County'!E:F,2,FALSE)</f>
        <v>Burnet</v>
      </c>
      <c r="U905" s="328" t="s">
        <v>1390</v>
      </c>
      <c r="V905" s="337" t="s">
        <v>1948</v>
      </c>
      <c r="W905" s="337" t="s">
        <v>772</v>
      </c>
      <c r="X905" s="337" t="s">
        <v>772</v>
      </c>
      <c r="Y905" s="337" t="s">
        <v>772</v>
      </c>
      <c r="Z905" s="337" t="s">
        <v>1949</v>
      </c>
    </row>
    <row r="906" spans="1:26">
      <c r="A906" s="328">
        <v>500127</v>
      </c>
      <c r="B906" s="328">
        <v>2700</v>
      </c>
      <c r="C906" s="334">
        <v>370150</v>
      </c>
      <c r="D906" s="328" t="s">
        <v>798</v>
      </c>
      <c r="E906" s="335" t="str">
        <f t="shared" si="14"/>
        <v>2700.370150.10</v>
      </c>
      <c r="F906" s="328">
        <v>2700</v>
      </c>
      <c r="G906" s="337"/>
      <c r="H906" s="336" t="s">
        <v>1996</v>
      </c>
      <c r="I906" s="337" t="s">
        <v>799</v>
      </c>
      <c r="J906" s="337" t="s">
        <v>774</v>
      </c>
      <c r="K906" s="338" t="s">
        <v>1943</v>
      </c>
      <c r="L906" s="337" t="s">
        <v>798</v>
      </c>
      <c r="M906" s="338" t="s">
        <v>1944</v>
      </c>
      <c r="N906" s="337" t="s">
        <v>1944</v>
      </c>
      <c r="O906" s="357">
        <v>646</v>
      </c>
      <c r="P906" s="332" t="s">
        <v>1997</v>
      </c>
      <c r="Q906" s="337" t="s">
        <v>770</v>
      </c>
      <c r="R906" s="337" t="s">
        <v>794</v>
      </c>
      <c r="S906" s="366">
        <v>142</v>
      </c>
      <c r="T906" s="340" t="str">
        <f>VLOOKUP(S906,'[2]Sub-County'!E:F,2,FALSE)</f>
        <v>Burnet</v>
      </c>
      <c r="U906" s="328" t="s">
        <v>1390</v>
      </c>
      <c r="V906" s="337" t="s">
        <v>1948</v>
      </c>
      <c r="W906" s="337" t="s">
        <v>772</v>
      </c>
      <c r="X906" s="337" t="s">
        <v>772</v>
      </c>
      <c r="Y906" s="337" t="s">
        <v>772</v>
      </c>
      <c r="Z906" s="337" t="s">
        <v>1949</v>
      </c>
    </row>
    <row r="907" spans="1:26">
      <c r="A907" s="328">
        <v>500128</v>
      </c>
      <c r="B907" s="328">
        <v>2700</v>
      </c>
      <c r="C907" s="334">
        <v>370155</v>
      </c>
      <c r="D907" s="328" t="s">
        <v>798</v>
      </c>
      <c r="E907" s="335" t="str">
        <f t="shared" si="14"/>
        <v>2700.370155.10</v>
      </c>
      <c r="F907" s="328">
        <v>2700</v>
      </c>
      <c r="G907" s="337"/>
      <c r="H907" s="336" t="s">
        <v>1998</v>
      </c>
      <c r="I907" s="337" t="s">
        <v>799</v>
      </c>
      <c r="J907" s="337" t="s">
        <v>774</v>
      </c>
      <c r="K907" s="338" t="s">
        <v>1943</v>
      </c>
      <c r="L907" s="337" t="s">
        <v>798</v>
      </c>
      <c r="M907" s="338" t="s">
        <v>1944</v>
      </c>
      <c r="N907" s="337" t="s">
        <v>1944</v>
      </c>
      <c r="O907" s="357">
        <v>647</v>
      </c>
      <c r="P907" s="332" t="s">
        <v>1999</v>
      </c>
      <c r="Q907" s="337" t="s">
        <v>770</v>
      </c>
      <c r="R907" s="337" t="s">
        <v>794</v>
      </c>
      <c r="S907" s="366">
        <v>140</v>
      </c>
      <c r="T907" s="340" t="str">
        <f>VLOOKUP(S907,'[2]Sub-County'!E:F,2,FALSE)</f>
        <v>Llano</v>
      </c>
      <c r="U907" s="328" t="s">
        <v>1390</v>
      </c>
      <c r="V907" s="337" t="s">
        <v>1948</v>
      </c>
      <c r="W907" s="337" t="s">
        <v>772</v>
      </c>
      <c r="X907" s="337" t="s">
        <v>772</v>
      </c>
      <c r="Y907" s="337" t="s">
        <v>772</v>
      </c>
      <c r="Z907" s="337" t="s">
        <v>1949</v>
      </c>
    </row>
    <row r="908" spans="1:26">
      <c r="A908" s="328">
        <v>500129</v>
      </c>
      <c r="B908" s="328">
        <v>2700</v>
      </c>
      <c r="C908" s="334">
        <v>370160</v>
      </c>
      <c r="D908" s="328" t="s">
        <v>798</v>
      </c>
      <c r="E908" s="335" t="str">
        <f t="shared" si="14"/>
        <v>2700.370160.10</v>
      </c>
      <c r="F908" s="328">
        <v>2700</v>
      </c>
      <c r="G908" s="337"/>
      <c r="H908" s="420" t="s">
        <v>2000</v>
      </c>
      <c r="I908" s="337" t="s">
        <v>799</v>
      </c>
      <c r="J908" s="337" t="s">
        <v>774</v>
      </c>
      <c r="K908" s="338" t="s">
        <v>1943</v>
      </c>
      <c r="L908" s="337" t="s">
        <v>798</v>
      </c>
      <c r="M908" s="338" t="s">
        <v>1944</v>
      </c>
      <c r="N908" s="337" t="s">
        <v>1944</v>
      </c>
      <c r="O908" s="357">
        <v>648</v>
      </c>
      <c r="P908" s="332" t="s">
        <v>2001</v>
      </c>
      <c r="Q908" s="337" t="s">
        <v>770</v>
      </c>
      <c r="R908" s="337" t="s">
        <v>794</v>
      </c>
      <c r="S908" s="366">
        <v>142</v>
      </c>
      <c r="T908" s="340" t="str">
        <f>VLOOKUP(S908,'[2]Sub-County'!E:F,2,FALSE)</f>
        <v>Burnet</v>
      </c>
      <c r="U908" s="328" t="s">
        <v>1390</v>
      </c>
      <c r="V908" s="337" t="s">
        <v>1948</v>
      </c>
      <c r="W908" s="337" t="s">
        <v>772</v>
      </c>
      <c r="X908" s="337" t="s">
        <v>772</v>
      </c>
      <c r="Y908" s="337" t="s">
        <v>772</v>
      </c>
      <c r="Z908" s="337" t="s">
        <v>1949</v>
      </c>
    </row>
    <row r="909" spans="1:26">
      <c r="A909" s="328">
        <v>500130</v>
      </c>
      <c r="B909" s="328">
        <v>2700</v>
      </c>
      <c r="C909" s="334">
        <v>370165</v>
      </c>
      <c r="D909" s="328" t="s">
        <v>806</v>
      </c>
      <c r="E909" s="335" t="str">
        <f t="shared" si="14"/>
        <v>2700.370165.15</v>
      </c>
      <c r="F909" s="328">
        <v>2700</v>
      </c>
      <c r="G909" s="337"/>
      <c r="H909" s="420" t="s">
        <v>2002</v>
      </c>
      <c r="I909" s="337" t="s">
        <v>808</v>
      </c>
      <c r="J909" s="337" t="s">
        <v>774</v>
      </c>
      <c r="K909" s="338" t="s">
        <v>1943</v>
      </c>
      <c r="L909" s="337" t="s">
        <v>798</v>
      </c>
      <c r="M909" s="338" t="s">
        <v>1944</v>
      </c>
      <c r="N909" s="337" t="s">
        <v>1944</v>
      </c>
      <c r="O909" s="357">
        <v>648</v>
      </c>
      <c r="P909" s="332" t="s">
        <v>2001</v>
      </c>
      <c r="Q909" s="337" t="s">
        <v>794</v>
      </c>
      <c r="R909" s="337" t="s">
        <v>794</v>
      </c>
      <c r="S909" s="366">
        <v>142</v>
      </c>
      <c r="T909" s="340" t="str">
        <f>VLOOKUP(S909,'[2]Sub-County'!E:F,2,FALSE)</f>
        <v>Burnet</v>
      </c>
      <c r="U909" s="328" t="s">
        <v>1390</v>
      </c>
      <c r="V909" s="337" t="s">
        <v>1954</v>
      </c>
      <c r="W909" s="337" t="s">
        <v>772</v>
      </c>
      <c r="X909" s="337" t="s">
        <v>772</v>
      </c>
      <c r="Y909" s="337" t="s">
        <v>772</v>
      </c>
      <c r="Z909" s="337" t="s">
        <v>1955</v>
      </c>
    </row>
    <row r="910" spans="1:26">
      <c r="A910" s="328">
        <v>500131</v>
      </c>
      <c r="B910" s="328">
        <v>2700</v>
      </c>
      <c r="C910" s="334">
        <v>370170</v>
      </c>
      <c r="D910" s="328" t="s">
        <v>811</v>
      </c>
      <c r="E910" s="335" t="str">
        <f t="shared" si="14"/>
        <v>2700.370170.00</v>
      </c>
      <c r="F910" s="328">
        <v>2700</v>
      </c>
      <c r="G910" s="337"/>
      <c r="H910" s="336" t="s">
        <v>2003</v>
      </c>
      <c r="I910" s="337" t="s">
        <v>702</v>
      </c>
      <c r="J910" s="337" t="s">
        <v>774</v>
      </c>
      <c r="K910" s="338" t="s">
        <v>1943</v>
      </c>
      <c r="L910" s="337" t="s">
        <v>798</v>
      </c>
      <c r="M910" s="338" t="s">
        <v>1944</v>
      </c>
      <c r="N910" s="337" t="s">
        <v>1944</v>
      </c>
      <c r="O910" s="357">
        <v>648</v>
      </c>
      <c r="P910" s="332" t="s">
        <v>2001</v>
      </c>
      <c r="Q910" s="337" t="s">
        <v>804</v>
      </c>
      <c r="R910" s="337" t="s">
        <v>794</v>
      </c>
      <c r="S910" s="366">
        <v>142</v>
      </c>
      <c r="T910" s="340" t="str">
        <f>VLOOKUP(S910,'[2]Sub-County'!E:F,2,FALSE)</f>
        <v>Burnet</v>
      </c>
      <c r="U910" s="328" t="s">
        <v>1390</v>
      </c>
      <c r="V910" s="337" t="s">
        <v>772</v>
      </c>
      <c r="W910" s="337" t="s">
        <v>772</v>
      </c>
      <c r="X910" s="337" t="s">
        <v>772</v>
      </c>
      <c r="Y910" s="337" t="s">
        <v>772</v>
      </c>
      <c r="Z910" s="337" t="s">
        <v>772</v>
      </c>
    </row>
    <row r="911" spans="1:26">
      <c r="A911" s="328">
        <v>500132</v>
      </c>
      <c r="B911" s="328">
        <v>2700</v>
      </c>
      <c r="C911" s="334">
        <v>370175</v>
      </c>
      <c r="D911" s="328" t="s">
        <v>798</v>
      </c>
      <c r="E911" s="335" t="str">
        <f t="shared" si="14"/>
        <v>2700.370175.10</v>
      </c>
      <c r="F911" s="328">
        <v>2700</v>
      </c>
      <c r="G911" s="337"/>
      <c r="H911" s="336" t="s">
        <v>2004</v>
      </c>
      <c r="I911" s="337" t="s">
        <v>799</v>
      </c>
      <c r="J911" s="337" t="s">
        <v>774</v>
      </c>
      <c r="K911" s="338" t="s">
        <v>1943</v>
      </c>
      <c r="L911" s="337" t="s">
        <v>798</v>
      </c>
      <c r="M911" s="338" t="s">
        <v>1944</v>
      </c>
      <c r="N911" s="337" t="s">
        <v>1944</v>
      </c>
      <c r="O911" s="357">
        <v>649</v>
      </c>
      <c r="P911" s="332" t="s">
        <v>2005</v>
      </c>
      <c r="Q911" s="337" t="s">
        <v>770</v>
      </c>
      <c r="R911" s="337" t="s">
        <v>794</v>
      </c>
      <c r="S911" s="366">
        <v>146</v>
      </c>
      <c r="T911" s="340" t="str">
        <f>VLOOKUP(S911,'[2]Sub-County'!E:F,2,FALSE)</f>
        <v>Bastrop</v>
      </c>
      <c r="U911" s="328" t="s">
        <v>1390</v>
      </c>
      <c r="V911" s="337" t="s">
        <v>1948</v>
      </c>
      <c r="W911" s="337" t="s">
        <v>772</v>
      </c>
      <c r="X911" s="337" t="s">
        <v>772</v>
      </c>
      <c r="Y911" s="337" t="s">
        <v>772</v>
      </c>
      <c r="Z911" s="337" t="s">
        <v>1949</v>
      </c>
    </row>
    <row r="912" spans="1:26">
      <c r="A912" s="328">
        <v>500133</v>
      </c>
      <c r="B912" s="328">
        <v>2700</v>
      </c>
      <c r="C912" s="334">
        <v>370180</v>
      </c>
      <c r="D912" s="328" t="s">
        <v>806</v>
      </c>
      <c r="E912" s="335" t="str">
        <f t="shared" si="14"/>
        <v>2700.370180.15</v>
      </c>
      <c r="F912" s="328">
        <v>2700</v>
      </c>
      <c r="G912" s="337"/>
      <c r="H912" s="336" t="s">
        <v>2006</v>
      </c>
      <c r="I912" s="337" t="s">
        <v>808</v>
      </c>
      <c r="J912" s="337" t="s">
        <v>774</v>
      </c>
      <c r="K912" s="338" t="s">
        <v>1943</v>
      </c>
      <c r="L912" s="337" t="s">
        <v>798</v>
      </c>
      <c r="M912" s="338" t="s">
        <v>1944</v>
      </c>
      <c r="N912" s="337" t="s">
        <v>1944</v>
      </c>
      <c r="O912" s="357">
        <v>649</v>
      </c>
      <c r="P912" s="332" t="s">
        <v>2005</v>
      </c>
      <c r="Q912" s="337" t="s">
        <v>794</v>
      </c>
      <c r="R912" s="337" t="s">
        <v>794</v>
      </c>
      <c r="S912" s="366">
        <v>146</v>
      </c>
      <c r="T912" s="340" t="str">
        <f>VLOOKUP(S912,'[2]Sub-County'!E:F,2,FALSE)</f>
        <v>Bastrop</v>
      </c>
      <c r="U912" s="328" t="s">
        <v>1390</v>
      </c>
      <c r="V912" s="337" t="s">
        <v>1954</v>
      </c>
      <c r="W912" s="337" t="s">
        <v>772</v>
      </c>
      <c r="X912" s="337" t="s">
        <v>772</v>
      </c>
      <c r="Y912" s="337" t="s">
        <v>772</v>
      </c>
      <c r="Z912" s="337" t="s">
        <v>1955</v>
      </c>
    </row>
    <row r="913" spans="1:26">
      <c r="A913" s="328">
        <v>500134</v>
      </c>
      <c r="B913" s="328">
        <v>2700</v>
      </c>
      <c r="C913" s="334">
        <v>370185</v>
      </c>
      <c r="D913" s="328" t="s">
        <v>811</v>
      </c>
      <c r="E913" s="335" t="str">
        <f t="shared" si="14"/>
        <v>2700.370185.00</v>
      </c>
      <c r="F913" s="328">
        <v>2700</v>
      </c>
      <c r="G913" s="337"/>
      <c r="H913" s="245" t="s">
        <v>2007</v>
      </c>
      <c r="I913" s="345" t="s">
        <v>702</v>
      </c>
      <c r="J913" s="345" t="s">
        <v>774</v>
      </c>
      <c r="K913" s="346" t="s">
        <v>1943</v>
      </c>
      <c r="L913" s="345" t="s">
        <v>798</v>
      </c>
      <c r="M913" s="346" t="s">
        <v>1944</v>
      </c>
      <c r="N913" s="345" t="s">
        <v>1944</v>
      </c>
      <c r="O913" s="357">
        <v>649</v>
      </c>
      <c r="P913" s="332" t="s">
        <v>2005</v>
      </c>
      <c r="Q913" s="337" t="s">
        <v>804</v>
      </c>
      <c r="R913" s="337" t="s">
        <v>794</v>
      </c>
      <c r="S913" s="366">
        <v>146</v>
      </c>
      <c r="T913" s="340" t="str">
        <f>VLOOKUP(S913,'[2]Sub-County'!E:F,2,FALSE)</f>
        <v>Bastrop</v>
      </c>
      <c r="U913" s="328" t="s">
        <v>1390</v>
      </c>
      <c r="V913" s="337"/>
      <c r="W913" s="337"/>
      <c r="X913" s="337"/>
      <c r="Y913" s="337"/>
      <c r="Z913" s="337"/>
    </row>
    <row r="914" spans="1:26">
      <c r="A914" s="328">
        <v>500135</v>
      </c>
      <c r="B914" s="328">
        <v>2700</v>
      </c>
      <c r="C914" s="334">
        <v>370190</v>
      </c>
      <c r="D914" s="328" t="s">
        <v>798</v>
      </c>
      <c r="E914" s="335" t="str">
        <f t="shared" si="14"/>
        <v>2700.370190.10</v>
      </c>
      <c r="F914" s="328">
        <v>2700</v>
      </c>
      <c r="G914" s="337"/>
      <c r="H914" s="420" t="s">
        <v>2008</v>
      </c>
      <c r="I914" s="337" t="s">
        <v>799</v>
      </c>
      <c r="J914" s="337" t="s">
        <v>774</v>
      </c>
      <c r="K914" s="338" t="s">
        <v>1943</v>
      </c>
      <c r="L914" s="337" t="s">
        <v>798</v>
      </c>
      <c r="M914" s="338" t="s">
        <v>1944</v>
      </c>
      <c r="N914" s="337" t="s">
        <v>1944</v>
      </c>
      <c r="O914" s="357">
        <v>708</v>
      </c>
      <c r="P914" s="332" t="s">
        <v>2008</v>
      </c>
      <c r="Q914" s="337" t="s">
        <v>770</v>
      </c>
      <c r="R914" s="337" t="s">
        <v>794</v>
      </c>
      <c r="S914" s="366">
        <v>142</v>
      </c>
      <c r="T914" s="340" t="str">
        <f>VLOOKUP(S914,'[2]Sub-County'!E:F,2,FALSE)</f>
        <v>Burnet</v>
      </c>
      <c r="U914" s="328" t="s">
        <v>1390</v>
      </c>
      <c r="V914" s="337" t="s">
        <v>1948</v>
      </c>
      <c r="W914" s="337" t="s">
        <v>772</v>
      </c>
      <c r="X914" s="337" t="s">
        <v>772</v>
      </c>
      <c r="Y914" s="337" t="s">
        <v>772</v>
      </c>
      <c r="Z914" s="337" t="s">
        <v>1949</v>
      </c>
    </row>
    <row r="915" spans="1:26">
      <c r="A915" s="328">
        <v>501100</v>
      </c>
      <c r="B915" s="328">
        <v>2700</v>
      </c>
      <c r="C915" s="334">
        <v>370195</v>
      </c>
      <c r="D915" s="328" t="s">
        <v>855</v>
      </c>
      <c r="E915" s="335" t="str">
        <f t="shared" si="14"/>
        <v>2700.370195.91</v>
      </c>
      <c r="F915" s="328">
        <v>2700</v>
      </c>
      <c r="G915" s="337"/>
      <c r="H915" s="336" t="s">
        <v>2009</v>
      </c>
      <c r="I915" s="337" t="s">
        <v>767</v>
      </c>
      <c r="J915" s="337" t="s">
        <v>774</v>
      </c>
      <c r="K915" s="338" t="s">
        <v>1943</v>
      </c>
      <c r="L915" s="337" t="s">
        <v>798</v>
      </c>
      <c r="M915" s="338" t="s">
        <v>1944</v>
      </c>
      <c r="N915" s="337" t="s">
        <v>1944</v>
      </c>
      <c r="O915" s="357">
        <v>0</v>
      </c>
      <c r="P915" s="332" t="s">
        <v>773</v>
      </c>
      <c r="Q915" s="337" t="s">
        <v>768</v>
      </c>
      <c r="R915" s="337" t="s">
        <v>794</v>
      </c>
      <c r="S915" s="366">
        <v>163</v>
      </c>
      <c r="T915" s="340" t="str">
        <f>VLOOKUP(S915,'[2]Sub-County'!E:F,2,FALSE)</f>
        <v>Mitchell</v>
      </c>
      <c r="U915" s="328" t="s">
        <v>1390</v>
      </c>
      <c r="V915" s="337"/>
      <c r="W915" s="337"/>
      <c r="X915" s="337"/>
      <c r="Y915" s="337"/>
      <c r="Z915" s="337"/>
    </row>
    <row r="916" spans="1:26">
      <c r="A916" s="328">
        <v>501101</v>
      </c>
      <c r="B916" s="328">
        <v>2700</v>
      </c>
      <c r="C916" s="334">
        <v>370200</v>
      </c>
      <c r="D916" s="328" t="s">
        <v>798</v>
      </c>
      <c r="E916" s="335" t="str">
        <f t="shared" si="14"/>
        <v>2700.370200.10</v>
      </c>
      <c r="F916" s="328">
        <v>2700</v>
      </c>
      <c r="G916" s="337"/>
      <c r="H916" s="336" t="s">
        <v>2010</v>
      </c>
      <c r="I916" s="337" t="s">
        <v>799</v>
      </c>
      <c r="J916" s="337" t="s">
        <v>774</v>
      </c>
      <c r="K916" s="338" t="s">
        <v>1943</v>
      </c>
      <c r="L916" s="337" t="s">
        <v>798</v>
      </c>
      <c r="M916" s="338" t="s">
        <v>1944</v>
      </c>
      <c r="N916" s="337" t="s">
        <v>1944</v>
      </c>
      <c r="O916" s="357">
        <v>686</v>
      </c>
      <c r="P916" s="332" t="s">
        <v>2011</v>
      </c>
      <c r="Q916" s="337" t="s">
        <v>770</v>
      </c>
      <c r="R916" s="337" t="s">
        <v>794</v>
      </c>
      <c r="S916" s="366">
        <v>163</v>
      </c>
      <c r="T916" s="340" t="str">
        <f>VLOOKUP(S916,'[2]Sub-County'!E:F,2,FALSE)</f>
        <v>Mitchell</v>
      </c>
      <c r="U916" s="328" t="s">
        <v>1390</v>
      </c>
      <c r="V916" s="337" t="s">
        <v>1948</v>
      </c>
      <c r="W916" s="337"/>
      <c r="X916" s="337"/>
      <c r="Y916" s="337"/>
      <c r="Z916" s="337" t="s">
        <v>1949</v>
      </c>
    </row>
    <row r="917" spans="1:26" ht="13.5" thickBot="1">
      <c r="A917" s="348">
        <v>501102</v>
      </c>
      <c r="B917" s="348">
        <v>2700</v>
      </c>
      <c r="C917" s="363">
        <v>370205</v>
      </c>
      <c r="D917" s="348" t="s">
        <v>2012</v>
      </c>
      <c r="E917" s="350" t="str">
        <f t="shared" si="14"/>
        <v>2700.370205.35</v>
      </c>
      <c r="F917" s="348">
        <v>2700</v>
      </c>
      <c r="G917" s="353"/>
      <c r="H917" s="352" t="s">
        <v>2013</v>
      </c>
      <c r="I917" s="353" t="s">
        <v>2014</v>
      </c>
      <c r="J917" s="353" t="s">
        <v>774</v>
      </c>
      <c r="K917" s="354" t="s">
        <v>1943</v>
      </c>
      <c r="L917" s="353" t="s">
        <v>798</v>
      </c>
      <c r="M917" s="354" t="s">
        <v>1944</v>
      </c>
      <c r="N917" s="337" t="s">
        <v>1944</v>
      </c>
      <c r="O917" s="357">
        <v>686</v>
      </c>
      <c r="P917" s="332" t="s">
        <v>2011</v>
      </c>
      <c r="Q917" s="337" t="s">
        <v>2015</v>
      </c>
      <c r="R917" s="337" t="s">
        <v>804</v>
      </c>
      <c r="S917" s="366">
        <v>163</v>
      </c>
      <c r="T917" s="340" t="str">
        <f>VLOOKUP(S917,'[2]Sub-County'!E:F,2,FALSE)</f>
        <v>Mitchell</v>
      </c>
      <c r="U917" s="328" t="s">
        <v>1390</v>
      </c>
      <c r="V917" s="337"/>
      <c r="W917" s="337"/>
      <c r="X917" s="337"/>
      <c r="Y917" s="337"/>
      <c r="Z917" s="337"/>
    </row>
    <row r="918" spans="1:26">
      <c r="E918" s="335"/>
      <c r="F918" s="328"/>
      <c r="H918" s="413" t="s">
        <v>2016</v>
      </c>
      <c r="I918" s="337"/>
      <c r="J918" s="337"/>
      <c r="L918" s="337"/>
      <c r="N918" s="337"/>
      <c r="O918" s="337"/>
      <c r="P918" s="356"/>
      <c r="Q918" s="337"/>
      <c r="R918" s="337"/>
      <c r="S918" s="339"/>
      <c r="T918" s="340"/>
      <c r="V918" s="337"/>
      <c r="W918" s="337"/>
      <c r="X918" s="337"/>
      <c r="Y918" s="337"/>
      <c r="Z918" s="337"/>
    </row>
    <row r="919" spans="1:26">
      <c r="A919" s="328">
        <v>700100</v>
      </c>
      <c r="B919" s="328">
        <v>2200</v>
      </c>
      <c r="C919" s="334">
        <v>310000</v>
      </c>
      <c r="D919" s="328">
        <v>91</v>
      </c>
      <c r="E919" s="335" t="str">
        <f t="shared" si="14"/>
        <v>2200.310000.91</v>
      </c>
      <c r="F919" s="328">
        <v>2200</v>
      </c>
      <c r="H919" s="336" t="s">
        <v>793</v>
      </c>
      <c r="I919" s="337" t="s">
        <v>767</v>
      </c>
      <c r="J919" s="337" t="s">
        <v>770</v>
      </c>
      <c r="K919" s="338" t="s">
        <v>793</v>
      </c>
      <c r="L919" s="337" t="s">
        <v>794</v>
      </c>
      <c r="M919" s="338" t="s">
        <v>795</v>
      </c>
      <c r="N919" s="337" t="s">
        <v>771</v>
      </c>
      <c r="O919" s="337" t="s">
        <v>772</v>
      </c>
      <c r="P919" s="332" t="s">
        <v>773</v>
      </c>
      <c r="Q919" s="337" t="s">
        <v>768</v>
      </c>
      <c r="R919" s="337" t="s">
        <v>772</v>
      </c>
      <c r="S919" s="339" t="s">
        <v>775</v>
      </c>
      <c r="T919" s="340" t="str">
        <f>VLOOKUP(S919,'[2]Sub-County'!E:F,2,FALSE)</f>
        <v>Cook</v>
      </c>
      <c r="U919" s="328" t="s">
        <v>776</v>
      </c>
      <c r="V919" s="337" t="s">
        <v>772</v>
      </c>
      <c r="W919" s="337" t="s">
        <v>772</v>
      </c>
      <c r="X919" s="337" t="s">
        <v>772</v>
      </c>
      <c r="Y919" s="337" t="s">
        <v>772</v>
      </c>
      <c r="Z919" s="337" t="s">
        <v>772</v>
      </c>
    </row>
    <row r="920" spans="1:26">
      <c r="A920" s="328">
        <v>701100</v>
      </c>
      <c r="B920" s="328">
        <v>2100</v>
      </c>
      <c r="C920" s="334">
        <v>320000</v>
      </c>
      <c r="D920" s="328">
        <v>91</v>
      </c>
      <c r="E920" s="335" t="str">
        <f t="shared" si="14"/>
        <v>2100.320000.91</v>
      </c>
      <c r="F920" s="328">
        <v>2100</v>
      </c>
      <c r="H920" s="336" t="s">
        <v>873</v>
      </c>
      <c r="I920" s="337" t="s">
        <v>767</v>
      </c>
      <c r="J920" s="337" t="s">
        <v>794</v>
      </c>
      <c r="K920" s="338" t="s">
        <v>873</v>
      </c>
      <c r="L920" s="337" t="s">
        <v>804</v>
      </c>
      <c r="M920" s="338" t="s">
        <v>874</v>
      </c>
      <c r="N920" s="337" t="s">
        <v>875</v>
      </c>
      <c r="O920" s="337" t="s">
        <v>772</v>
      </c>
      <c r="P920" s="332" t="s">
        <v>773</v>
      </c>
      <c r="Q920" s="337" t="s">
        <v>768</v>
      </c>
      <c r="R920" s="337" t="s">
        <v>772</v>
      </c>
      <c r="S920" s="339" t="s">
        <v>891</v>
      </c>
      <c r="T920" s="364" t="s">
        <v>2032</v>
      </c>
      <c r="U920" s="328" t="s">
        <v>876</v>
      </c>
      <c r="V920" s="337" t="s">
        <v>772</v>
      </c>
      <c r="W920" s="337" t="s">
        <v>772</v>
      </c>
      <c r="X920" s="337" t="s">
        <v>772</v>
      </c>
      <c r="Y920" s="337" t="s">
        <v>772</v>
      </c>
      <c r="Z920" s="337" t="s">
        <v>772</v>
      </c>
    </row>
    <row r="921" spans="1:26">
      <c r="A921" s="328">
        <v>702100</v>
      </c>
      <c r="B921" s="328">
        <v>2410</v>
      </c>
      <c r="C921" s="334">
        <v>330000</v>
      </c>
      <c r="D921" s="328">
        <v>91</v>
      </c>
      <c r="E921" s="335" t="str">
        <f t="shared" si="14"/>
        <v>2410.330000.91</v>
      </c>
      <c r="F921" s="328">
        <v>2410</v>
      </c>
      <c r="H921" s="336" t="s">
        <v>1183</v>
      </c>
      <c r="I921" s="337" t="s">
        <v>767</v>
      </c>
      <c r="J921" s="337" t="s">
        <v>804</v>
      </c>
      <c r="K921" s="338" t="s">
        <v>1183</v>
      </c>
      <c r="L921" s="337" t="s">
        <v>768</v>
      </c>
      <c r="M921" s="338" t="s">
        <v>1184</v>
      </c>
      <c r="N921" s="337" t="s">
        <v>1185</v>
      </c>
      <c r="O921" s="337" t="s">
        <v>772</v>
      </c>
      <c r="P921" s="332" t="s">
        <v>773</v>
      </c>
      <c r="Q921" s="337" t="s">
        <v>768</v>
      </c>
      <c r="R921" s="337" t="s">
        <v>772</v>
      </c>
      <c r="S921" s="339" t="s">
        <v>1196</v>
      </c>
      <c r="T921" s="364" t="s">
        <v>2052</v>
      </c>
      <c r="U921" s="328" t="s">
        <v>876</v>
      </c>
      <c r="V921" s="337" t="s">
        <v>772</v>
      </c>
      <c r="W921" s="337" t="s">
        <v>772</v>
      </c>
      <c r="X921" s="337" t="s">
        <v>772</v>
      </c>
      <c r="Y921" s="337" t="s">
        <v>772</v>
      </c>
      <c r="Z921" s="337" t="s">
        <v>772</v>
      </c>
    </row>
    <row r="922" spans="1:26">
      <c r="A922" s="328">
        <v>704100</v>
      </c>
      <c r="B922" s="328">
        <v>2500</v>
      </c>
      <c r="C922" s="334">
        <v>340000</v>
      </c>
      <c r="D922" s="328">
        <v>91</v>
      </c>
      <c r="E922" s="335" t="str">
        <f t="shared" si="14"/>
        <v>2500.340000.91</v>
      </c>
      <c r="F922" s="328">
        <v>2500</v>
      </c>
      <c r="H922" s="336" t="s">
        <v>1387</v>
      </c>
      <c r="I922" s="337" t="s">
        <v>767</v>
      </c>
      <c r="J922" s="337" t="s">
        <v>1386</v>
      </c>
      <c r="K922" s="338" t="s">
        <v>1387</v>
      </c>
      <c r="L922" s="337" t="s">
        <v>1386</v>
      </c>
      <c r="M922" s="338" t="s">
        <v>1388</v>
      </c>
      <c r="N922" s="337" t="s">
        <v>1389</v>
      </c>
      <c r="O922" s="337" t="s">
        <v>772</v>
      </c>
      <c r="P922" s="332" t="s">
        <v>773</v>
      </c>
      <c r="Q922" s="337" t="s">
        <v>768</v>
      </c>
      <c r="R922" s="337" t="s">
        <v>772</v>
      </c>
      <c r="S922" s="339" t="s">
        <v>1393</v>
      </c>
      <c r="T922" s="340" t="str">
        <f>VLOOKUP(S922,'[2]Sub-County'!E:F,2,FALSE)</f>
        <v>St Tammany Parish</v>
      </c>
      <c r="U922" s="328" t="s">
        <v>1390</v>
      </c>
      <c r="V922" s="337" t="s">
        <v>772</v>
      </c>
      <c r="W922" s="337" t="s">
        <v>772</v>
      </c>
      <c r="X922" s="337" t="s">
        <v>772</v>
      </c>
      <c r="Y922" s="337"/>
      <c r="Z922" s="337" t="s">
        <v>772</v>
      </c>
    </row>
    <row r="923" spans="1:26">
      <c r="A923" s="328">
        <v>705100</v>
      </c>
      <c r="B923" s="328">
        <v>2310</v>
      </c>
      <c r="C923" s="334">
        <v>350000</v>
      </c>
      <c r="D923" s="328">
        <v>91</v>
      </c>
      <c r="E923" s="335" t="str">
        <f t="shared" si="14"/>
        <v>2310.350000.91</v>
      </c>
      <c r="F923" s="328">
        <v>2310</v>
      </c>
      <c r="H923" s="336" t="s">
        <v>1698</v>
      </c>
      <c r="I923" s="337" t="s">
        <v>767</v>
      </c>
      <c r="J923" s="337" t="s">
        <v>794</v>
      </c>
      <c r="K923" s="338" t="s">
        <v>1698</v>
      </c>
      <c r="L923" s="337" t="s">
        <v>1041</v>
      </c>
      <c r="M923" s="338" t="s">
        <v>1699</v>
      </c>
      <c r="N923" s="337" t="s">
        <v>1699</v>
      </c>
      <c r="O923" s="337" t="s">
        <v>772</v>
      </c>
      <c r="P923" s="332" t="s">
        <v>773</v>
      </c>
      <c r="Q923" s="337" t="s">
        <v>768</v>
      </c>
      <c r="R923" s="337" t="s">
        <v>772</v>
      </c>
      <c r="S923" s="339" t="s">
        <v>1878</v>
      </c>
      <c r="T923" s="364" t="s">
        <v>2077</v>
      </c>
      <c r="U923" s="328" t="s">
        <v>876</v>
      </c>
      <c r="V923" s="337" t="s">
        <v>772</v>
      </c>
      <c r="W923" s="337" t="s">
        <v>772</v>
      </c>
      <c r="X923" s="337" t="s">
        <v>772</v>
      </c>
      <c r="Y923" s="337" t="s">
        <v>772</v>
      </c>
      <c r="Z923" s="337" t="s">
        <v>772</v>
      </c>
    </row>
    <row r="924" spans="1:26">
      <c r="A924" s="328">
        <v>706100</v>
      </c>
      <c r="B924" s="328">
        <v>2620</v>
      </c>
      <c r="C924" s="334">
        <v>361000</v>
      </c>
      <c r="D924" s="328">
        <v>91</v>
      </c>
      <c r="E924" s="335" t="str">
        <f t="shared" si="14"/>
        <v>2620.361000.91</v>
      </c>
      <c r="F924" s="328">
        <v>2620</v>
      </c>
      <c r="H924" s="336" t="s">
        <v>1904</v>
      </c>
      <c r="I924" s="337" t="s">
        <v>767</v>
      </c>
      <c r="J924" s="337" t="s">
        <v>898</v>
      </c>
      <c r="K924" s="338" t="s">
        <v>1904</v>
      </c>
      <c r="L924" s="337" t="s">
        <v>898</v>
      </c>
      <c r="M924" s="338" t="s">
        <v>1905</v>
      </c>
      <c r="N924" s="337" t="s">
        <v>1918</v>
      </c>
      <c r="O924" s="337" t="s">
        <v>772</v>
      </c>
      <c r="P924" s="332" t="s">
        <v>773</v>
      </c>
      <c r="Q924" s="337" t="s">
        <v>768</v>
      </c>
      <c r="R924" s="337" t="s">
        <v>772</v>
      </c>
      <c r="S924" s="339" t="s">
        <v>1929</v>
      </c>
      <c r="T924" s="340" t="str">
        <f>VLOOKUP(S924,'[2]Sub-County'!E:F,2,FALSE)</f>
        <v>Nye</v>
      </c>
      <c r="U924" s="328" t="s">
        <v>1307</v>
      </c>
      <c r="V924" s="337" t="s">
        <v>772</v>
      </c>
      <c r="W924" s="337" t="s">
        <v>772</v>
      </c>
      <c r="X924" s="337" t="s">
        <v>772</v>
      </c>
      <c r="Y924" s="337" t="s">
        <v>772</v>
      </c>
      <c r="Z924" s="337" t="s">
        <v>772</v>
      </c>
    </row>
    <row r="925" spans="1:26">
      <c r="A925" s="328">
        <v>707100</v>
      </c>
      <c r="B925" s="328">
        <v>2700</v>
      </c>
      <c r="C925" s="334">
        <v>370000</v>
      </c>
      <c r="D925" s="328">
        <v>91</v>
      </c>
      <c r="E925" s="335" t="str">
        <f t="shared" si="14"/>
        <v>2700.370000.91</v>
      </c>
      <c r="F925" s="328">
        <v>2700</v>
      </c>
      <c r="H925" s="336" t="s">
        <v>1943</v>
      </c>
      <c r="I925" s="337" t="s">
        <v>767</v>
      </c>
      <c r="J925" s="337" t="s">
        <v>774</v>
      </c>
      <c r="K925" s="338" t="s">
        <v>1943</v>
      </c>
      <c r="L925" s="337" t="s">
        <v>798</v>
      </c>
      <c r="M925" s="338" t="s">
        <v>1944</v>
      </c>
      <c r="N925" s="337" t="s">
        <v>1944</v>
      </c>
      <c r="O925" s="337" t="s">
        <v>772</v>
      </c>
      <c r="P925" s="332" t="s">
        <v>773</v>
      </c>
      <c r="Q925" s="337" t="s">
        <v>768</v>
      </c>
      <c r="R925" s="337" t="s">
        <v>772</v>
      </c>
      <c r="S925" s="381">
        <v>139</v>
      </c>
      <c r="T925" s="340" t="s">
        <v>2086</v>
      </c>
      <c r="U925" s="328" t="s">
        <v>1390</v>
      </c>
      <c r="V925" s="337" t="s">
        <v>772</v>
      </c>
      <c r="W925" s="337" t="s">
        <v>772</v>
      </c>
      <c r="X925" s="337" t="s">
        <v>772</v>
      </c>
      <c r="Y925" s="337" t="s">
        <v>772</v>
      </c>
      <c r="Z925" s="337" t="s">
        <v>772</v>
      </c>
    </row>
    <row r="926" spans="1:26">
      <c r="A926" s="328">
        <v>800100</v>
      </c>
      <c r="B926" s="328">
        <v>2200</v>
      </c>
      <c r="C926" s="334">
        <v>310005</v>
      </c>
      <c r="D926" s="328">
        <v>91</v>
      </c>
      <c r="E926" s="335" t="str">
        <f t="shared" si="14"/>
        <v>2200.310005.91</v>
      </c>
      <c r="F926" s="328">
        <v>2200</v>
      </c>
      <c r="H926" s="336" t="s">
        <v>2017</v>
      </c>
      <c r="I926" s="337" t="s">
        <v>767</v>
      </c>
      <c r="J926" s="337" t="s">
        <v>770</v>
      </c>
      <c r="K926" s="338" t="s">
        <v>793</v>
      </c>
      <c r="L926" s="337" t="s">
        <v>794</v>
      </c>
      <c r="M926" s="338" t="s">
        <v>795</v>
      </c>
      <c r="N926" s="337" t="s">
        <v>771</v>
      </c>
      <c r="O926" s="337" t="s">
        <v>772</v>
      </c>
      <c r="P926" s="332" t="s">
        <v>773</v>
      </c>
      <c r="Q926" s="337" t="s">
        <v>768</v>
      </c>
      <c r="R926" s="337" t="s">
        <v>772</v>
      </c>
      <c r="S926" s="339" t="s">
        <v>825</v>
      </c>
      <c r="T926" s="364" t="s">
        <v>2031</v>
      </c>
      <c r="U926" s="328" t="s">
        <v>776</v>
      </c>
      <c r="V926" s="337" t="s">
        <v>772</v>
      </c>
      <c r="W926" s="337" t="s">
        <v>772</v>
      </c>
      <c r="X926" s="337" t="s">
        <v>772</v>
      </c>
      <c r="Y926" s="337" t="s">
        <v>772</v>
      </c>
      <c r="Z926" s="337" t="s">
        <v>772</v>
      </c>
    </row>
    <row r="927" spans="1:26">
      <c r="A927" s="328">
        <v>801100</v>
      </c>
      <c r="B927" s="328">
        <v>2100</v>
      </c>
      <c r="C927" s="334">
        <v>320001</v>
      </c>
      <c r="D927" s="328">
        <v>91</v>
      </c>
      <c r="E927" s="335" t="str">
        <f t="shared" si="14"/>
        <v>2100.320001.91</v>
      </c>
      <c r="F927" s="328">
        <v>2100</v>
      </c>
      <c r="H927" s="336" t="s">
        <v>2018</v>
      </c>
      <c r="I927" s="337" t="s">
        <v>767</v>
      </c>
      <c r="J927" s="337" t="s">
        <v>794</v>
      </c>
      <c r="K927" s="338" t="s">
        <v>873</v>
      </c>
      <c r="L927" s="337" t="s">
        <v>804</v>
      </c>
      <c r="M927" s="338" t="s">
        <v>874</v>
      </c>
      <c r="N927" s="337" t="s">
        <v>875</v>
      </c>
      <c r="O927" s="337" t="s">
        <v>772</v>
      </c>
      <c r="P927" s="332" t="s">
        <v>773</v>
      </c>
      <c r="Q927" s="337" t="s">
        <v>768</v>
      </c>
      <c r="R927" s="337" t="s">
        <v>772</v>
      </c>
      <c r="S927" s="339" t="s">
        <v>891</v>
      </c>
      <c r="T927" s="364" t="s">
        <v>2032</v>
      </c>
      <c r="U927" s="328" t="s">
        <v>876</v>
      </c>
      <c r="V927" s="337" t="s">
        <v>772</v>
      </c>
      <c r="W927" s="337" t="s">
        <v>772</v>
      </c>
      <c r="X927" s="337" t="s">
        <v>772</v>
      </c>
      <c r="Y927" s="337" t="s">
        <v>772</v>
      </c>
      <c r="Z927" s="337" t="s">
        <v>772</v>
      </c>
    </row>
    <row r="928" spans="1:26">
      <c r="A928" s="328">
        <v>802100</v>
      </c>
      <c r="B928" s="328">
        <v>2410</v>
      </c>
      <c r="C928" s="334">
        <v>330005</v>
      </c>
      <c r="D928" s="328">
        <v>91</v>
      </c>
      <c r="E928" s="335" t="str">
        <f t="shared" si="14"/>
        <v>2410.330005.91</v>
      </c>
      <c r="F928" s="328">
        <v>2410</v>
      </c>
      <c r="H928" s="336" t="s">
        <v>2019</v>
      </c>
      <c r="I928" s="337" t="s">
        <v>767</v>
      </c>
      <c r="J928" s="337" t="s">
        <v>804</v>
      </c>
      <c r="K928" s="338" t="s">
        <v>1183</v>
      </c>
      <c r="L928" s="337" t="s">
        <v>768</v>
      </c>
      <c r="M928" s="338" t="s">
        <v>1184</v>
      </c>
      <c r="N928" s="337" t="s">
        <v>1185</v>
      </c>
      <c r="O928" s="337" t="s">
        <v>772</v>
      </c>
      <c r="P928" s="332" t="s">
        <v>773</v>
      </c>
      <c r="Q928" s="337" t="s">
        <v>768</v>
      </c>
      <c r="R928" s="337" t="s">
        <v>772</v>
      </c>
      <c r="S928" s="339" t="s">
        <v>1196</v>
      </c>
      <c r="T928" s="364" t="s">
        <v>2052</v>
      </c>
      <c r="U928" s="328" t="s">
        <v>876</v>
      </c>
      <c r="V928" s="337" t="s">
        <v>772</v>
      </c>
      <c r="W928" s="337" t="s">
        <v>772</v>
      </c>
      <c r="X928" s="337" t="s">
        <v>772</v>
      </c>
      <c r="Y928" s="337" t="s">
        <v>772</v>
      </c>
      <c r="Z928" s="337" t="s">
        <v>772</v>
      </c>
    </row>
    <row r="929" spans="1:26">
      <c r="A929" s="328">
        <v>803100</v>
      </c>
      <c r="B929" s="328">
        <v>2220</v>
      </c>
      <c r="C929" s="334">
        <v>313000</v>
      </c>
      <c r="D929" s="328">
        <v>91</v>
      </c>
      <c r="E929" s="335" t="str">
        <f t="shared" si="14"/>
        <v>2220.313000.91</v>
      </c>
      <c r="F929" s="328">
        <v>2220</v>
      </c>
      <c r="H929" s="336" t="s">
        <v>2020</v>
      </c>
      <c r="I929" s="337" t="s">
        <v>767</v>
      </c>
      <c r="J929" s="337" t="s">
        <v>770</v>
      </c>
      <c r="K929" s="338" t="s">
        <v>793</v>
      </c>
      <c r="L929" s="337" t="s">
        <v>1209</v>
      </c>
      <c r="M929" s="338" t="s">
        <v>1305</v>
      </c>
      <c r="N929" s="337" t="s">
        <v>1306</v>
      </c>
      <c r="O929" s="337" t="s">
        <v>772</v>
      </c>
      <c r="P929" s="332" t="s">
        <v>773</v>
      </c>
      <c r="Q929" s="337" t="s">
        <v>768</v>
      </c>
      <c r="R929" s="337" t="s">
        <v>772</v>
      </c>
      <c r="S929" s="339" t="s">
        <v>1346</v>
      </c>
      <c r="T929" s="364" t="s">
        <v>2063</v>
      </c>
      <c r="U929" s="328" t="s">
        <v>1307</v>
      </c>
      <c r="V929" s="337" t="s">
        <v>772</v>
      </c>
      <c r="W929" s="337" t="s">
        <v>772</v>
      </c>
      <c r="X929" s="337" t="s">
        <v>772</v>
      </c>
      <c r="Y929" s="337" t="s">
        <v>772</v>
      </c>
      <c r="Z929" s="337" t="s">
        <v>772</v>
      </c>
    </row>
    <row r="930" spans="1:26">
      <c r="A930" s="328">
        <v>804100</v>
      </c>
      <c r="B930" s="328">
        <v>2500</v>
      </c>
      <c r="C930" s="334">
        <v>340005</v>
      </c>
      <c r="D930" s="328">
        <v>91</v>
      </c>
      <c r="E930" s="335" t="str">
        <f t="shared" si="14"/>
        <v>2500.340005.91</v>
      </c>
      <c r="F930" s="328">
        <v>2500</v>
      </c>
      <c r="H930" s="336" t="s">
        <v>2021</v>
      </c>
      <c r="I930" s="337" t="s">
        <v>767</v>
      </c>
      <c r="J930" s="337" t="s">
        <v>1386</v>
      </c>
      <c r="K930" s="338" t="s">
        <v>1387</v>
      </c>
      <c r="L930" s="337" t="s">
        <v>1386</v>
      </c>
      <c r="M930" s="338" t="s">
        <v>1388</v>
      </c>
      <c r="N930" s="337" t="s">
        <v>1389</v>
      </c>
      <c r="O930" s="337" t="s">
        <v>772</v>
      </c>
      <c r="P930" s="332" t="s">
        <v>773</v>
      </c>
      <c r="Q930" s="337" t="s">
        <v>768</v>
      </c>
      <c r="R930" s="337" t="s">
        <v>772</v>
      </c>
      <c r="S930" s="339" t="s">
        <v>1393</v>
      </c>
      <c r="T930" s="340" t="str">
        <f>VLOOKUP(S930,'[2]Sub-County'!E:F,2,FALSE)</f>
        <v>St Tammany Parish</v>
      </c>
      <c r="U930" s="328" t="s">
        <v>1390</v>
      </c>
      <c r="V930" s="337" t="s">
        <v>772</v>
      </c>
      <c r="W930" s="337" t="s">
        <v>772</v>
      </c>
      <c r="X930" s="337" t="s">
        <v>772</v>
      </c>
      <c r="Y930" s="337" t="s">
        <v>772</v>
      </c>
      <c r="Z930" s="337" t="s">
        <v>772</v>
      </c>
    </row>
    <row r="931" spans="1:26">
      <c r="A931" s="328">
        <v>805100</v>
      </c>
      <c r="B931" s="328">
        <v>2310</v>
      </c>
      <c r="C931" s="334">
        <v>350005</v>
      </c>
      <c r="D931" s="328">
        <v>91</v>
      </c>
      <c r="E931" s="335" t="str">
        <f t="shared" si="14"/>
        <v>2310.350005.91</v>
      </c>
      <c r="F931" s="328">
        <v>2310</v>
      </c>
      <c r="H931" s="336" t="s">
        <v>2022</v>
      </c>
      <c r="I931" s="337" t="s">
        <v>767</v>
      </c>
      <c r="J931" s="337" t="s">
        <v>794</v>
      </c>
      <c r="K931" s="338" t="s">
        <v>1698</v>
      </c>
      <c r="L931" s="337" t="s">
        <v>1041</v>
      </c>
      <c r="M931" s="338" t="s">
        <v>1699</v>
      </c>
      <c r="N931" s="337" t="s">
        <v>1699</v>
      </c>
      <c r="O931" s="337" t="s">
        <v>772</v>
      </c>
      <c r="P931" s="332" t="s">
        <v>773</v>
      </c>
      <c r="Q931" s="337" t="s">
        <v>768</v>
      </c>
      <c r="R931" s="337" t="s">
        <v>772</v>
      </c>
      <c r="S931" s="339" t="s">
        <v>1878</v>
      </c>
      <c r="T931" s="364" t="s">
        <v>2077</v>
      </c>
      <c r="U931" s="328" t="s">
        <v>876</v>
      </c>
      <c r="V931" s="337" t="s">
        <v>772</v>
      </c>
      <c r="W931" s="337" t="s">
        <v>772</v>
      </c>
      <c r="X931" s="337" t="s">
        <v>772</v>
      </c>
      <c r="Y931" s="337" t="s">
        <v>772</v>
      </c>
      <c r="Z931" s="337" t="s">
        <v>772</v>
      </c>
    </row>
    <row r="932" spans="1:26">
      <c r="A932" s="328">
        <v>806100</v>
      </c>
      <c r="B932" s="328">
        <v>2620</v>
      </c>
      <c r="C932" s="334">
        <v>361005</v>
      </c>
      <c r="D932" s="328">
        <v>91</v>
      </c>
      <c r="E932" s="335" t="str">
        <f t="shared" si="14"/>
        <v>2620.361005.91</v>
      </c>
      <c r="F932" s="328">
        <v>2620</v>
      </c>
      <c r="H932" s="336" t="s">
        <v>2023</v>
      </c>
      <c r="I932" s="337" t="s">
        <v>767</v>
      </c>
      <c r="J932" s="337" t="s">
        <v>898</v>
      </c>
      <c r="K932" s="338" t="s">
        <v>1904</v>
      </c>
      <c r="L932" s="337" t="s">
        <v>898</v>
      </c>
      <c r="M932" s="338" t="s">
        <v>1905</v>
      </c>
      <c r="N932" s="337" t="s">
        <v>1918</v>
      </c>
      <c r="O932" s="337" t="s">
        <v>772</v>
      </c>
      <c r="P932" s="332" t="s">
        <v>773</v>
      </c>
      <c r="Q932" s="337" t="s">
        <v>768</v>
      </c>
      <c r="R932" s="337" t="s">
        <v>772</v>
      </c>
      <c r="S932" s="339" t="s">
        <v>1929</v>
      </c>
      <c r="T932" s="340" t="str">
        <f>VLOOKUP(S932,'[2]Sub-County'!E:F,2,FALSE)</f>
        <v>Nye</v>
      </c>
      <c r="U932" s="328" t="s">
        <v>1907</v>
      </c>
      <c r="V932" s="337" t="s">
        <v>772</v>
      </c>
      <c r="W932" s="337" t="s">
        <v>772</v>
      </c>
      <c r="X932" s="337" t="s">
        <v>772</v>
      </c>
      <c r="Y932" s="337" t="s">
        <v>772</v>
      </c>
      <c r="Z932" s="337" t="s">
        <v>772</v>
      </c>
    </row>
    <row r="933" spans="1:26">
      <c r="A933" s="328">
        <v>807100</v>
      </c>
      <c r="B933" s="328">
        <v>2700</v>
      </c>
      <c r="C933" s="334">
        <v>370005</v>
      </c>
      <c r="D933" s="328">
        <v>91</v>
      </c>
      <c r="E933" s="335" t="str">
        <f t="shared" si="14"/>
        <v>2700.370005.91</v>
      </c>
      <c r="F933" s="328">
        <v>2700</v>
      </c>
      <c r="H933" s="336" t="s">
        <v>2024</v>
      </c>
      <c r="I933" s="337" t="s">
        <v>767</v>
      </c>
      <c r="J933" s="337" t="s">
        <v>774</v>
      </c>
      <c r="K933" s="338" t="s">
        <v>1943</v>
      </c>
      <c r="L933" s="337" t="s">
        <v>798</v>
      </c>
      <c r="M933" s="338" t="s">
        <v>1944</v>
      </c>
      <c r="N933" s="337" t="s">
        <v>1944</v>
      </c>
      <c r="O933" s="337" t="s">
        <v>772</v>
      </c>
      <c r="P933" s="332" t="s">
        <v>773</v>
      </c>
      <c r="Q933" s="337" t="s">
        <v>768</v>
      </c>
      <c r="R933" s="337" t="s">
        <v>772</v>
      </c>
      <c r="S933" s="381">
        <v>139</v>
      </c>
      <c r="T933" s="340" t="s">
        <v>2086</v>
      </c>
      <c r="U933" s="328" t="s">
        <v>1390</v>
      </c>
      <c r="V933" s="337"/>
      <c r="W933" s="337" t="s">
        <v>772</v>
      </c>
      <c r="X933" s="337" t="s">
        <v>772</v>
      </c>
      <c r="Y933" s="337" t="s">
        <v>772</v>
      </c>
      <c r="Z933" s="337" t="s">
        <v>772</v>
      </c>
    </row>
    <row r="934" spans="1:26">
      <c r="E934" s="335"/>
      <c r="F934" s="328"/>
      <c r="H934" s="336"/>
      <c r="I934" s="337"/>
      <c r="J934" s="337"/>
      <c r="L934" s="337"/>
      <c r="N934" s="337"/>
      <c r="O934" s="337"/>
      <c r="Q934" s="337"/>
      <c r="R934" s="337"/>
      <c r="S934" s="339"/>
      <c r="T934" s="340"/>
      <c r="V934" s="337"/>
      <c r="W934" s="337"/>
      <c r="X934" s="337"/>
      <c r="Y934" s="337"/>
      <c r="Z934" s="337"/>
    </row>
    <row r="935" spans="1:26">
      <c r="A935" s="328">
        <v>752100</v>
      </c>
      <c r="B935" s="328">
        <v>2260</v>
      </c>
      <c r="C935" s="334">
        <v>317000</v>
      </c>
      <c r="D935" s="328">
        <v>91</v>
      </c>
      <c r="E935" s="335" t="str">
        <f t="shared" si="14"/>
        <v>2260.317000.91</v>
      </c>
      <c r="F935" s="328">
        <v>2260</v>
      </c>
      <c r="H935" s="336" t="s">
        <v>2025</v>
      </c>
      <c r="I935" s="337" t="s">
        <v>767</v>
      </c>
      <c r="J935" s="337" t="s">
        <v>770</v>
      </c>
      <c r="K935" s="338" t="s">
        <v>793</v>
      </c>
      <c r="L935" s="337" t="s">
        <v>1209</v>
      </c>
      <c r="M935" s="338" t="s">
        <v>1305</v>
      </c>
      <c r="N935" s="337" t="s">
        <v>2026</v>
      </c>
      <c r="O935" s="337"/>
      <c r="P935" s="332" t="s">
        <v>773</v>
      </c>
      <c r="Q935" s="337" t="s">
        <v>768</v>
      </c>
      <c r="R935" s="337" t="s">
        <v>772</v>
      </c>
      <c r="S935" s="339" t="s">
        <v>796</v>
      </c>
      <c r="T935" s="340" t="str">
        <f>VLOOKUP(S935,'[2]Sub-County'!E:F,2,FALSE)</f>
        <v>ADMIN/COST CENTER</v>
      </c>
      <c r="U935" s="328" t="s">
        <v>1307</v>
      </c>
      <c r="V935" s="337"/>
      <c r="W935" s="337"/>
      <c r="X935" s="337"/>
      <c r="Y935" s="337"/>
      <c r="Z935" s="337"/>
    </row>
    <row r="936" spans="1:26">
      <c r="F936" s="328"/>
    </row>
    <row r="937" spans="1:26">
      <c r="F937" s="328"/>
    </row>
    <row r="938" spans="1:26">
      <c r="F938" s="328"/>
      <c r="L938" s="391"/>
    </row>
    <row r="939" spans="1:26">
      <c r="F939" s="328"/>
    </row>
    <row r="940" spans="1:26">
      <c r="F940" s="328"/>
    </row>
    <row r="941" spans="1:26">
      <c r="F941" s="328"/>
    </row>
    <row r="942" spans="1:26">
      <c r="F942" s="328"/>
    </row>
    <row r="943" spans="1:26">
      <c r="F943" s="328"/>
    </row>
    <row r="944" spans="1:26">
      <c r="F944" s="328"/>
    </row>
    <row r="945" spans="6:6">
      <c r="F945" s="328"/>
    </row>
    <row r="946" spans="6:6">
      <c r="F946" s="328"/>
    </row>
    <row r="947" spans="6:6">
      <c r="F947" s="328"/>
    </row>
    <row r="948" spans="6:6">
      <c r="F948" s="328"/>
    </row>
    <row r="949" spans="6:6">
      <c r="F949" s="328"/>
    </row>
    <row r="950" spans="6:6">
      <c r="F950" s="328"/>
    </row>
    <row r="951" spans="6:6">
      <c r="F951" s="328"/>
    </row>
    <row r="952" spans="6:6">
      <c r="F952" s="328"/>
    </row>
    <row r="953" spans="6:6">
      <c r="F953" s="328"/>
    </row>
    <row r="954" spans="6:6">
      <c r="F954" s="328"/>
    </row>
    <row r="955" spans="6:6">
      <c r="F955" s="328"/>
    </row>
    <row r="956" spans="6:6">
      <c r="F956" s="328"/>
    </row>
    <row r="957" spans="6:6">
      <c r="F957" s="328"/>
    </row>
    <row r="958" spans="6:6">
      <c r="F958" s="328"/>
    </row>
    <row r="959" spans="6:6">
      <c r="F959" s="328"/>
    </row>
    <row r="960" spans="6:6">
      <c r="F960" s="328"/>
    </row>
    <row r="961" spans="6:6">
      <c r="F961" s="328"/>
    </row>
    <row r="962" spans="6:6">
      <c r="F962" s="328"/>
    </row>
    <row r="963" spans="6:6">
      <c r="F963" s="328"/>
    </row>
    <row r="964" spans="6:6">
      <c r="F964" s="328"/>
    </row>
    <row r="965" spans="6:6">
      <c r="F965" s="328"/>
    </row>
    <row r="966" spans="6:6">
      <c r="F966" s="328"/>
    </row>
    <row r="967" spans="6:6">
      <c r="F967" s="328"/>
    </row>
    <row r="968" spans="6:6">
      <c r="F968" s="328"/>
    </row>
    <row r="969" spans="6:6">
      <c r="F969" s="328"/>
    </row>
    <row r="970" spans="6:6">
      <c r="F970" s="328"/>
    </row>
    <row r="971" spans="6:6">
      <c r="F971" s="328"/>
    </row>
    <row r="972" spans="6:6">
      <c r="F972" s="328"/>
    </row>
    <row r="973" spans="6:6">
      <c r="F973" s="328"/>
    </row>
    <row r="974" spans="6:6">
      <c r="F974" s="328"/>
    </row>
    <row r="975" spans="6:6">
      <c r="F975" s="328"/>
    </row>
    <row r="976" spans="6:6">
      <c r="F976" s="328"/>
    </row>
    <row r="977" spans="6:6">
      <c r="F977" s="328"/>
    </row>
    <row r="978" spans="6:6">
      <c r="F978" s="328"/>
    </row>
    <row r="979" spans="6:6">
      <c r="F979" s="328"/>
    </row>
    <row r="980" spans="6:6">
      <c r="F980" s="328"/>
    </row>
    <row r="981" spans="6:6">
      <c r="F981" s="328"/>
    </row>
    <row r="982" spans="6:6">
      <c r="F982" s="328"/>
    </row>
    <row r="983" spans="6:6">
      <c r="F983" s="328"/>
    </row>
    <row r="984" spans="6:6">
      <c r="F984" s="328"/>
    </row>
    <row r="985" spans="6:6">
      <c r="F985" s="328"/>
    </row>
    <row r="986" spans="6:6">
      <c r="F986" s="328"/>
    </row>
    <row r="987" spans="6:6">
      <c r="F987" s="328"/>
    </row>
    <row r="988" spans="6:6">
      <c r="F988" s="328"/>
    </row>
    <row r="989" spans="6:6">
      <c r="F989" s="328"/>
    </row>
    <row r="990" spans="6:6">
      <c r="F990" s="328"/>
    </row>
    <row r="991" spans="6:6">
      <c r="F991" s="328"/>
    </row>
    <row r="992" spans="6:6">
      <c r="F992" s="328"/>
    </row>
    <row r="993" spans="6:6">
      <c r="F993" s="328"/>
    </row>
    <row r="994" spans="6:6">
      <c r="F994" s="328"/>
    </row>
    <row r="995" spans="6:6">
      <c r="F995" s="328"/>
    </row>
    <row r="996" spans="6:6">
      <c r="F996" s="328"/>
    </row>
    <row r="997" spans="6:6">
      <c r="F997" s="328"/>
    </row>
    <row r="998" spans="6:6">
      <c r="F998" s="328"/>
    </row>
    <row r="999" spans="6:6">
      <c r="F999" s="328"/>
    </row>
    <row r="1000" spans="6:6">
      <c r="F1000" s="328"/>
    </row>
    <row r="1001" spans="6:6">
      <c r="F1001" s="328"/>
    </row>
    <row r="1002" spans="6:6">
      <c r="F1002" s="328"/>
    </row>
    <row r="1003" spans="6:6">
      <c r="F1003" s="328"/>
    </row>
    <row r="1004" spans="6:6">
      <c r="F1004" s="328"/>
    </row>
    <row r="1005" spans="6:6">
      <c r="F1005" s="328"/>
    </row>
    <row r="1006" spans="6:6">
      <c r="F1006" s="328"/>
    </row>
    <row r="1007" spans="6:6">
      <c r="F1007" s="328"/>
    </row>
    <row r="1008" spans="6:6">
      <c r="F1008" s="328"/>
    </row>
    <row r="1009" spans="6:6">
      <c r="F1009" s="328"/>
    </row>
    <row r="1010" spans="6:6">
      <c r="F1010" s="328"/>
    </row>
    <row r="1011" spans="6:6">
      <c r="F1011" s="328"/>
    </row>
    <row r="1012" spans="6:6">
      <c r="F1012" s="328"/>
    </row>
    <row r="1013" spans="6:6">
      <c r="F1013" s="328"/>
    </row>
    <row r="1014" spans="6:6">
      <c r="F1014" s="328"/>
    </row>
    <row r="1015" spans="6:6">
      <c r="F1015" s="328"/>
    </row>
    <row r="1016" spans="6:6">
      <c r="F1016" s="328"/>
    </row>
    <row r="1017" spans="6:6">
      <c r="F1017" s="328"/>
    </row>
    <row r="1018" spans="6:6">
      <c r="F1018" s="328"/>
    </row>
    <row r="1019" spans="6:6">
      <c r="F1019" s="328"/>
    </row>
    <row r="1020" spans="6:6">
      <c r="F1020" s="328"/>
    </row>
    <row r="1021" spans="6:6">
      <c r="F1021" s="328"/>
    </row>
    <row r="1022" spans="6:6">
      <c r="F1022" s="328"/>
    </row>
    <row r="1023" spans="6:6">
      <c r="F1023" s="328"/>
    </row>
    <row r="1024" spans="6:6">
      <c r="F1024" s="328"/>
    </row>
    <row r="1025" spans="6:6">
      <c r="F1025" s="328"/>
    </row>
    <row r="1026" spans="6:6">
      <c r="F1026" s="328"/>
    </row>
    <row r="1027" spans="6:6">
      <c r="F1027" s="328"/>
    </row>
    <row r="1028" spans="6:6">
      <c r="F1028" s="328"/>
    </row>
    <row r="1029" spans="6:6">
      <c r="F1029" s="328"/>
    </row>
    <row r="1030" spans="6:6">
      <c r="F1030" s="328"/>
    </row>
    <row r="1031" spans="6:6">
      <c r="F1031" s="328"/>
    </row>
    <row r="1032" spans="6:6">
      <c r="F1032" s="328"/>
    </row>
    <row r="1033" spans="6:6">
      <c r="F1033" s="328"/>
    </row>
    <row r="1034" spans="6:6">
      <c r="F1034" s="328"/>
    </row>
    <row r="1035" spans="6:6">
      <c r="F1035" s="328"/>
    </row>
    <row r="1036" spans="6:6">
      <c r="F1036" s="328"/>
    </row>
    <row r="1037" spans="6:6">
      <c r="F1037" s="328"/>
    </row>
    <row r="1038" spans="6:6">
      <c r="F1038" s="328"/>
    </row>
    <row r="1039" spans="6:6">
      <c r="F1039" s="328"/>
    </row>
    <row r="1040" spans="6:6">
      <c r="F1040" s="328"/>
    </row>
    <row r="1041" spans="6:6">
      <c r="F1041" s="328"/>
    </row>
    <row r="1042" spans="6:6">
      <c r="F1042" s="328"/>
    </row>
    <row r="1043" spans="6:6">
      <c r="F1043" s="328"/>
    </row>
    <row r="1044" spans="6:6">
      <c r="F1044" s="328"/>
    </row>
    <row r="1045" spans="6:6">
      <c r="F1045" s="328"/>
    </row>
    <row r="1046" spans="6:6">
      <c r="F1046" s="328"/>
    </row>
    <row r="1047" spans="6:6">
      <c r="F1047" s="328"/>
    </row>
    <row r="1048" spans="6:6">
      <c r="F1048" s="328"/>
    </row>
    <row r="1049" spans="6:6">
      <c r="F1049" s="328"/>
    </row>
    <row r="1050" spans="6:6">
      <c r="F1050" s="328"/>
    </row>
    <row r="1051" spans="6:6">
      <c r="F1051" s="328"/>
    </row>
    <row r="1052" spans="6:6">
      <c r="F1052" s="328"/>
    </row>
    <row r="1053" spans="6:6">
      <c r="F1053" s="328"/>
    </row>
    <row r="1054" spans="6:6">
      <c r="F1054" s="328"/>
    </row>
    <row r="1055" spans="6:6">
      <c r="F1055" s="328"/>
    </row>
    <row r="1056" spans="6:6">
      <c r="F1056" s="328"/>
    </row>
    <row r="1057" spans="6:6">
      <c r="F1057" s="328"/>
    </row>
    <row r="1058" spans="6:6">
      <c r="F1058" s="328"/>
    </row>
    <row r="1059" spans="6:6">
      <c r="F1059" s="328"/>
    </row>
    <row r="1060" spans="6:6">
      <c r="F1060" s="328"/>
    </row>
    <row r="1061" spans="6:6">
      <c r="F1061" s="328"/>
    </row>
    <row r="1062" spans="6:6">
      <c r="F1062" s="328"/>
    </row>
    <row r="1063" spans="6:6">
      <c r="F1063" s="328"/>
    </row>
    <row r="1064" spans="6:6">
      <c r="F1064" s="328"/>
    </row>
    <row r="1065" spans="6:6">
      <c r="F1065" s="328"/>
    </row>
    <row r="1066" spans="6:6">
      <c r="F1066" s="328"/>
    </row>
    <row r="1067" spans="6:6">
      <c r="F1067" s="328"/>
    </row>
    <row r="1068" spans="6:6">
      <c r="F1068" s="328"/>
    </row>
    <row r="1069" spans="6:6">
      <c r="F1069" s="328"/>
    </row>
    <row r="1070" spans="6:6">
      <c r="F1070" s="328"/>
    </row>
    <row r="1071" spans="6:6">
      <c r="F1071" s="328"/>
    </row>
    <row r="1072" spans="6:6">
      <c r="F1072" s="328"/>
    </row>
    <row r="1073" spans="6:6">
      <c r="F1073" s="328"/>
    </row>
    <row r="1074" spans="6:6">
      <c r="F1074" s="328"/>
    </row>
    <row r="1075" spans="6:6">
      <c r="F1075" s="328"/>
    </row>
    <row r="1076" spans="6:6">
      <c r="F1076" s="328"/>
    </row>
    <row r="1077" spans="6:6">
      <c r="F1077" s="328"/>
    </row>
    <row r="1078" spans="6:6">
      <c r="F1078" s="328"/>
    </row>
    <row r="1079" spans="6:6">
      <c r="F1079" s="328"/>
    </row>
    <row r="1080" spans="6:6">
      <c r="F1080" s="328"/>
    </row>
    <row r="1081" spans="6:6">
      <c r="F1081" s="328"/>
    </row>
    <row r="1082" spans="6:6">
      <c r="F1082" s="328"/>
    </row>
    <row r="1083" spans="6:6">
      <c r="F1083" s="328"/>
    </row>
    <row r="1084" spans="6:6">
      <c r="F1084" s="328"/>
    </row>
    <row r="1085" spans="6:6">
      <c r="F1085" s="328"/>
    </row>
    <row r="1086" spans="6:6">
      <c r="F1086" s="328"/>
    </row>
    <row r="1087" spans="6:6">
      <c r="F1087" s="328"/>
    </row>
    <row r="1088" spans="6:6">
      <c r="F1088" s="328"/>
    </row>
    <row r="1089" spans="6:6">
      <c r="F1089" s="328"/>
    </row>
    <row r="1090" spans="6:6">
      <c r="F1090" s="328"/>
    </row>
    <row r="1091" spans="6:6">
      <c r="F1091" s="328"/>
    </row>
    <row r="1092" spans="6:6">
      <c r="F1092" s="328"/>
    </row>
    <row r="1093" spans="6:6">
      <c r="F1093" s="328"/>
    </row>
    <row r="1094" spans="6:6">
      <c r="F1094" s="328"/>
    </row>
    <row r="1095" spans="6:6">
      <c r="F1095" s="328"/>
    </row>
    <row r="1096" spans="6:6">
      <c r="F1096" s="328"/>
    </row>
    <row r="1097" spans="6:6">
      <c r="F1097" s="328"/>
    </row>
    <row r="1098" spans="6:6">
      <c r="F1098" s="328"/>
    </row>
    <row r="1099" spans="6:6">
      <c r="F1099" s="328"/>
    </row>
    <row r="1100" spans="6:6">
      <c r="F1100" s="328"/>
    </row>
    <row r="1101" spans="6:6">
      <c r="F1101" s="328"/>
    </row>
    <row r="1102" spans="6:6">
      <c r="F1102" s="328"/>
    </row>
    <row r="1103" spans="6:6">
      <c r="F1103" s="328"/>
    </row>
    <row r="1104" spans="6:6">
      <c r="F1104" s="328"/>
    </row>
    <row r="1105" spans="6:6">
      <c r="F1105" s="328"/>
    </row>
    <row r="1106" spans="6:6">
      <c r="F1106" s="328"/>
    </row>
    <row r="1107" spans="6:6">
      <c r="F1107" s="328"/>
    </row>
    <row r="1108" spans="6:6">
      <c r="F1108" s="328"/>
    </row>
    <row r="1109" spans="6:6">
      <c r="F1109" s="328"/>
    </row>
    <row r="1110" spans="6:6">
      <c r="F1110" s="328"/>
    </row>
    <row r="1111" spans="6:6">
      <c r="F1111" s="328"/>
    </row>
    <row r="1112" spans="6:6">
      <c r="F1112" s="328"/>
    </row>
    <row r="1113" spans="6:6">
      <c r="F1113" s="328"/>
    </row>
    <row r="1114" spans="6:6">
      <c r="F1114" s="328"/>
    </row>
    <row r="1115" spans="6:6">
      <c r="F1115" s="328"/>
    </row>
    <row r="1116" spans="6:6">
      <c r="F1116" s="328"/>
    </row>
    <row r="1117" spans="6:6">
      <c r="F1117" s="328"/>
    </row>
    <row r="1118" spans="6:6">
      <c r="F1118" s="328"/>
    </row>
    <row r="1119" spans="6:6">
      <c r="F1119" s="328"/>
    </row>
    <row r="1120" spans="6:6">
      <c r="F1120" s="328"/>
    </row>
    <row r="1121" spans="6:6">
      <c r="F1121" s="328"/>
    </row>
    <row r="1122" spans="6:6">
      <c r="F1122" s="328"/>
    </row>
    <row r="1123" spans="6:6">
      <c r="F1123" s="328"/>
    </row>
    <row r="1124" spans="6:6">
      <c r="F1124" s="328"/>
    </row>
    <row r="1125" spans="6:6">
      <c r="F1125" s="328"/>
    </row>
    <row r="1126" spans="6:6">
      <c r="F1126" s="328"/>
    </row>
    <row r="1127" spans="6:6">
      <c r="F1127" s="328"/>
    </row>
    <row r="1128" spans="6:6">
      <c r="F1128" s="328"/>
    </row>
    <row r="1129" spans="6:6">
      <c r="F1129" s="328"/>
    </row>
    <row r="1130" spans="6:6">
      <c r="F1130" s="328"/>
    </row>
    <row r="1131" spans="6:6">
      <c r="F1131" s="328"/>
    </row>
    <row r="1132" spans="6:6">
      <c r="F1132" s="328"/>
    </row>
    <row r="1133" spans="6:6">
      <c r="F1133" s="328"/>
    </row>
    <row r="1134" spans="6:6">
      <c r="F1134" s="328"/>
    </row>
    <row r="1135" spans="6:6">
      <c r="F1135" s="328"/>
    </row>
    <row r="1136" spans="6:6">
      <c r="F1136" s="328"/>
    </row>
    <row r="1137" spans="6:6">
      <c r="F1137" s="328"/>
    </row>
    <row r="1138" spans="6:6">
      <c r="F1138" s="328"/>
    </row>
    <row r="1139" spans="6:6">
      <c r="F1139" s="328"/>
    </row>
    <row r="1140" spans="6:6">
      <c r="F1140" s="328"/>
    </row>
    <row r="1141" spans="6:6">
      <c r="F1141" s="328"/>
    </row>
    <row r="1142" spans="6:6">
      <c r="F1142" s="328"/>
    </row>
    <row r="1143" spans="6:6">
      <c r="F1143" s="328"/>
    </row>
    <row r="1144" spans="6:6">
      <c r="F1144" s="328"/>
    </row>
    <row r="1145" spans="6:6">
      <c r="F1145" s="328"/>
    </row>
    <row r="1146" spans="6:6">
      <c r="F1146" s="328"/>
    </row>
    <row r="1147" spans="6:6">
      <c r="F1147" s="328"/>
    </row>
    <row r="1148" spans="6:6">
      <c r="F1148" s="328"/>
    </row>
    <row r="1149" spans="6:6">
      <c r="F1149" s="328"/>
    </row>
    <row r="1150" spans="6:6">
      <c r="F1150" s="328"/>
    </row>
    <row r="1151" spans="6:6">
      <c r="F1151" s="328"/>
    </row>
    <row r="1152" spans="6:6">
      <c r="F1152" s="328"/>
    </row>
    <row r="1153" spans="6:6">
      <c r="F1153" s="328"/>
    </row>
    <row r="1154" spans="6:6">
      <c r="F1154" s="328"/>
    </row>
    <row r="1155" spans="6:6">
      <c r="F1155" s="328"/>
    </row>
    <row r="1156" spans="6:6">
      <c r="F1156" s="328"/>
    </row>
    <row r="1157" spans="6:6">
      <c r="F1157" s="328"/>
    </row>
    <row r="1158" spans="6:6">
      <c r="F1158" s="328"/>
    </row>
    <row r="1159" spans="6:6">
      <c r="F1159" s="328"/>
    </row>
    <row r="1160" spans="6:6">
      <c r="F1160" s="328"/>
    </row>
    <row r="1161" spans="6:6">
      <c r="F1161" s="328"/>
    </row>
    <row r="1162" spans="6:6">
      <c r="F1162" s="328"/>
    </row>
    <row r="1163" spans="6:6">
      <c r="F1163" s="328"/>
    </row>
    <row r="1164" spans="6:6">
      <c r="F1164" s="328"/>
    </row>
    <row r="1165" spans="6:6">
      <c r="F1165" s="328"/>
    </row>
    <row r="1166" spans="6:6">
      <c r="F1166" s="328"/>
    </row>
    <row r="1167" spans="6:6">
      <c r="F1167" s="328"/>
    </row>
    <row r="1168" spans="6:6">
      <c r="F1168" s="328"/>
    </row>
    <row r="1169" spans="6:6">
      <c r="F1169" s="328"/>
    </row>
    <row r="1170" spans="6:6">
      <c r="F1170" s="328"/>
    </row>
    <row r="1171" spans="6:6">
      <c r="F1171" s="328"/>
    </row>
    <row r="1172" spans="6:6">
      <c r="F1172" s="328"/>
    </row>
    <row r="1173" spans="6:6">
      <c r="F1173" s="328"/>
    </row>
    <row r="1174" spans="6:6">
      <c r="F1174" s="328"/>
    </row>
    <row r="1175" spans="6:6">
      <c r="F1175" s="328"/>
    </row>
    <row r="1176" spans="6:6">
      <c r="F1176" s="328"/>
    </row>
    <row r="1177" spans="6:6">
      <c r="F1177" s="328"/>
    </row>
    <row r="1178" spans="6:6">
      <c r="F1178" s="328"/>
    </row>
    <row r="1179" spans="6:6">
      <c r="F1179" s="328"/>
    </row>
    <row r="1180" spans="6:6">
      <c r="F1180" s="328"/>
    </row>
    <row r="1181" spans="6:6">
      <c r="F1181" s="328"/>
    </row>
    <row r="1182" spans="6:6">
      <c r="F1182" s="328"/>
    </row>
    <row r="1183" spans="6:6">
      <c r="F1183" s="328"/>
    </row>
    <row r="1184" spans="6:6">
      <c r="F1184" s="328"/>
    </row>
    <row r="1185" spans="6:6">
      <c r="F1185" s="328"/>
    </row>
    <row r="1186" spans="6:6">
      <c r="F1186" s="328"/>
    </row>
    <row r="1187" spans="6:6">
      <c r="F1187" s="328"/>
    </row>
    <row r="1188" spans="6:6">
      <c r="F1188" s="328"/>
    </row>
    <row r="1189" spans="6:6">
      <c r="F1189" s="328"/>
    </row>
    <row r="1190" spans="6:6">
      <c r="F1190" s="328"/>
    </row>
    <row r="1191" spans="6:6">
      <c r="F1191" s="328"/>
    </row>
    <row r="1192" spans="6:6">
      <c r="F1192" s="328"/>
    </row>
    <row r="1193" spans="6:6">
      <c r="F1193" s="328"/>
    </row>
    <row r="1194" spans="6:6">
      <c r="F1194" s="328"/>
    </row>
    <row r="1195" spans="6:6">
      <c r="F1195" s="328"/>
    </row>
    <row r="1196" spans="6:6">
      <c r="F1196" s="328"/>
    </row>
    <row r="1197" spans="6:6">
      <c r="F1197" s="328"/>
    </row>
    <row r="1198" spans="6:6">
      <c r="F1198" s="328"/>
    </row>
    <row r="1199" spans="6:6">
      <c r="F1199" s="328"/>
    </row>
    <row r="1200" spans="6:6">
      <c r="F1200" s="328"/>
    </row>
    <row r="1201" spans="6:6">
      <c r="F1201" s="328"/>
    </row>
    <row r="1202" spans="6:6">
      <c r="F1202" s="328"/>
    </row>
    <row r="1203" spans="6:6">
      <c r="F1203" s="328"/>
    </row>
    <row r="1204" spans="6:6">
      <c r="F1204" s="328"/>
    </row>
    <row r="1205" spans="6:6">
      <c r="F1205" s="328"/>
    </row>
    <row r="1206" spans="6:6">
      <c r="F1206" s="328"/>
    </row>
    <row r="1207" spans="6:6">
      <c r="F1207" s="328"/>
    </row>
    <row r="1208" spans="6:6">
      <c r="F1208" s="328"/>
    </row>
    <row r="1209" spans="6:6">
      <c r="F1209" s="328"/>
    </row>
    <row r="1210" spans="6:6">
      <c r="F1210" s="328"/>
    </row>
    <row r="1211" spans="6:6">
      <c r="F1211" s="328"/>
    </row>
    <row r="1212" spans="6:6">
      <c r="F1212" s="328"/>
    </row>
    <row r="1213" spans="6:6">
      <c r="F1213" s="328"/>
    </row>
    <row r="1214" spans="6:6">
      <c r="F1214" s="328"/>
    </row>
    <row r="1215" spans="6:6">
      <c r="F1215" s="328"/>
    </row>
    <row r="1216" spans="6:6">
      <c r="F1216" s="328"/>
    </row>
    <row r="1217" spans="6:6">
      <c r="F1217" s="328"/>
    </row>
    <row r="1218" spans="6:6">
      <c r="F1218" s="328"/>
    </row>
    <row r="1219" spans="6:6">
      <c r="F1219" s="328"/>
    </row>
    <row r="1220" spans="6:6">
      <c r="F1220" s="328"/>
    </row>
    <row r="1221" spans="6:6">
      <c r="F1221" s="328"/>
    </row>
    <row r="1222" spans="6:6">
      <c r="F1222" s="328"/>
    </row>
    <row r="1223" spans="6:6">
      <c r="F1223" s="328"/>
    </row>
    <row r="1224" spans="6:6">
      <c r="F1224" s="328"/>
    </row>
    <row r="1225" spans="6:6">
      <c r="F1225" s="328"/>
    </row>
    <row r="1226" spans="6:6">
      <c r="F1226" s="328"/>
    </row>
  </sheetData>
  <pageMargins left="0.7" right="0.7" top="0.75" bottom="0.75" header="0.3" footer="0.3"/>
  <pageSetup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fitToPage="1"/>
  </sheetPr>
  <dimension ref="A1:I18"/>
  <sheetViews>
    <sheetView showGridLines="0" workbookViewId="0">
      <selection activeCell="E26" sqref="E26"/>
    </sheetView>
  </sheetViews>
  <sheetFormatPr defaultColWidth="8" defaultRowHeight="18" customHeight="1"/>
  <cols>
    <col min="1" max="1" width="49.54296875" style="12" customWidth="1"/>
    <col min="2" max="2" width="3.453125" style="12" customWidth="1"/>
    <col min="3" max="3" width="11.81640625" style="13" customWidth="1"/>
    <col min="4" max="4" width="9.7265625" style="13" customWidth="1"/>
    <col min="5" max="5" width="9.54296875" style="13" customWidth="1"/>
    <col min="6" max="6" width="10" style="13" customWidth="1"/>
    <col min="7" max="7" width="3.1796875" style="13" customWidth="1"/>
    <col min="8" max="8" width="9" style="13" bestFit="1" customWidth="1"/>
    <col min="9" max="9" width="14.7265625" style="9" bestFit="1" customWidth="1"/>
    <col min="10" max="249" width="8" style="8"/>
    <col min="250" max="250" width="48.7265625" style="8" customWidth="1"/>
    <col min="251" max="251" width="3.453125" style="8" customWidth="1"/>
    <col min="252" max="252" width="1.7265625" style="8" customWidth="1"/>
    <col min="253" max="253" width="10.26953125" style="8" bestFit="1" customWidth="1"/>
    <col min="254" max="254" width="8" style="8" bestFit="1" customWidth="1"/>
    <col min="255" max="255" width="9.26953125" style="8" bestFit="1" customWidth="1"/>
    <col min="256" max="256" width="10.26953125" style="8" bestFit="1" customWidth="1"/>
    <col min="257" max="257" width="8" style="8" bestFit="1" customWidth="1"/>
    <col min="258" max="258" width="6.81640625" style="8" customWidth="1"/>
    <col min="259" max="259" width="9.1796875" style="8" bestFit="1" customWidth="1"/>
    <col min="260" max="260" width="10.1796875" style="8" bestFit="1" customWidth="1"/>
    <col min="261" max="261" width="4.26953125" style="8" customWidth="1"/>
    <col min="262" max="262" width="9.1796875" style="8" bestFit="1" customWidth="1"/>
    <col min="263" max="263" width="8" style="8"/>
    <col min="264" max="264" width="11.453125" style="8" bestFit="1" customWidth="1"/>
    <col min="265" max="265" width="14.7265625" style="8" bestFit="1" customWidth="1"/>
    <col min="266" max="505" width="8" style="8"/>
    <col min="506" max="506" width="48.7265625" style="8" customWidth="1"/>
    <col min="507" max="507" width="3.453125" style="8" customWidth="1"/>
    <col min="508" max="508" width="1.7265625" style="8" customWidth="1"/>
    <col min="509" max="509" width="10.26953125" style="8" bestFit="1" customWidth="1"/>
    <col min="510" max="510" width="8" style="8" bestFit="1" customWidth="1"/>
    <col min="511" max="511" width="9.26953125" style="8" bestFit="1" customWidth="1"/>
    <col min="512" max="512" width="10.26953125" style="8" bestFit="1" customWidth="1"/>
    <col min="513" max="513" width="8" style="8" bestFit="1" customWidth="1"/>
    <col min="514" max="514" width="6.81640625" style="8" customWidth="1"/>
    <col min="515" max="515" width="9.1796875" style="8" bestFit="1" customWidth="1"/>
    <col min="516" max="516" width="10.1796875" style="8" bestFit="1" customWidth="1"/>
    <col min="517" max="517" width="4.26953125" style="8" customWidth="1"/>
    <col min="518" max="518" width="9.1796875" style="8" bestFit="1" customWidth="1"/>
    <col min="519" max="519" width="8" style="8"/>
    <col min="520" max="520" width="11.453125" style="8" bestFit="1" customWidth="1"/>
    <col min="521" max="521" width="14.7265625" style="8" bestFit="1" customWidth="1"/>
    <col min="522" max="761" width="8" style="8"/>
    <col min="762" max="762" width="48.7265625" style="8" customWidth="1"/>
    <col min="763" max="763" width="3.453125" style="8" customWidth="1"/>
    <col min="764" max="764" width="1.7265625" style="8" customWidth="1"/>
    <col min="765" max="765" width="10.26953125" style="8" bestFit="1" customWidth="1"/>
    <col min="766" max="766" width="8" style="8" bestFit="1" customWidth="1"/>
    <col min="767" max="767" width="9.26953125" style="8" bestFit="1" customWidth="1"/>
    <col min="768" max="768" width="10.26953125" style="8" bestFit="1" customWidth="1"/>
    <col min="769" max="769" width="8" style="8" bestFit="1" customWidth="1"/>
    <col min="770" max="770" width="6.81640625" style="8" customWidth="1"/>
    <col min="771" max="771" width="9.1796875" style="8" bestFit="1" customWidth="1"/>
    <col min="772" max="772" width="10.1796875" style="8" bestFit="1" customWidth="1"/>
    <col min="773" max="773" width="4.26953125" style="8" customWidth="1"/>
    <col min="774" max="774" width="9.1796875" style="8" bestFit="1" customWidth="1"/>
    <col min="775" max="775" width="8" style="8"/>
    <col min="776" max="776" width="11.453125" style="8" bestFit="1" customWidth="1"/>
    <col min="777" max="777" width="14.7265625" style="8" bestFit="1" customWidth="1"/>
    <col min="778" max="1017" width="8" style="8"/>
    <col min="1018" max="1018" width="48.7265625" style="8" customWidth="1"/>
    <col min="1019" max="1019" width="3.453125" style="8" customWidth="1"/>
    <col min="1020" max="1020" width="1.7265625" style="8" customWidth="1"/>
    <col min="1021" max="1021" width="10.26953125" style="8" bestFit="1" customWidth="1"/>
    <col min="1022" max="1022" width="8" style="8" bestFit="1" customWidth="1"/>
    <col min="1023" max="1023" width="9.26953125" style="8" bestFit="1" customWidth="1"/>
    <col min="1024" max="1024" width="10.26953125" style="8" bestFit="1" customWidth="1"/>
    <col min="1025" max="1025" width="8" style="8" bestFit="1" customWidth="1"/>
    <col min="1026" max="1026" width="6.81640625" style="8" customWidth="1"/>
    <col min="1027" max="1027" width="9.1796875" style="8" bestFit="1" customWidth="1"/>
    <col min="1028" max="1028" width="10.1796875" style="8" bestFit="1" customWidth="1"/>
    <col min="1029" max="1029" width="4.26953125" style="8" customWidth="1"/>
    <col min="1030" max="1030" width="9.1796875" style="8" bestFit="1" customWidth="1"/>
    <col min="1031" max="1031" width="8" style="8"/>
    <col min="1032" max="1032" width="11.453125" style="8" bestFit="1" customWidth="1"/>
    <col min="1033" max="1033" width="14.7265625" style="8" bestFit="1" customWidth="1"/>
    <col min="1034" max="1273" width="8" style="8"/>
    <col min="1274" max="1274" width="48.7265625" style="8" customWidth="1"/>
    <col min="1275" max="1275" width="3.453125" style="8" customWidth="1"/>
    <col min="1276" max="1276" width="1.7265625" style="8" customWidth="1"/>
    <col min="1277" max="1277" width="10.26953125" style="8" bestFit="1" customWidth="1"/>
    <col min="1278" max="1278" width="8" style="8" bestFit="1" customWidth="1"/>
    <col min="1279" max="1279" width="9.26953125" style="8" bestFit="1" customWidth="1"/>
    <col min="1280" max="1280" width="10.26953125" style="8" bestFit="1" customWidth="1"/>
    <col min="1281" max="1281" width="8" style="8" bestFit="1" customWidth="1"/>
    <col min="1282" max="1282" width="6.81640625" style="8" customWidth="1"/>
    <col min="1283" max="1283" width="9.1796875" style="8" bestFit="1" customWidth="1"/>
    <col min="1284" max="1284" width="10.1796875" style="8" bestFit="1" customWidth="1"/>
    <col min="1285" max="1285" width="4.26953125" style="8" customWidth="1"/>
    <col min="1286" max="1286" width="9.1796875" style="8" bestFit="1" customWidth="1"/>
    <col min="1287" max="1287" width="8" style="8"/>
    <col min="1288" max="1288" width="11.453125" style="8" bestFit="1" customWidth="1"/>
    <col min="1289" max="1289" width="14.7265625" style="8" bestFit="1" customWidth="1"/>
    <col min="1290" max="1529" width="8" style="8"/>
    <col min="1530" max="1530" width="48.7265625" style="8" customWidth="1"/>
    <col min="1531" max="1531" width="3.453125" style="8" customWidth="1"/>
    <col min="1532" max="1532" width="1.7265625" style="8" customWidth="1"/>
    <col min="1533" max="1533" width="10.26953125" style="8" bestFit="1" customWidth="1"/>
    <col min="1534" max="1534" width="8" style="8" bestFit="1" customWidth="1"/>
    <col min="1535" max="1535" width="9.26953125" style="8" bestFit="1" customWidth="1"/>
    <col min="1536" max="1536" width="10.26953125" style="8" bestFit="1" customWidth="1"/>
    <col min="1537" max="1537" width="8" style="8" bestFit="1" customWidth="1"/>
    <col min="1538" max="1538" width="6.81640625" style="8" customWidth="1"/>
    <col min="1539" max="1539" width="9.1796875" style="8" bestFit="1" customWidth="1"/>
    <col min="1540" max="1540" width="10.1796875" style="8" bestFit="1" customWidth="1"/>
    <col min="1541" max="1541" width="4.26953125" style="8" customWidth="1"/>
    <col min="1542" max="1542" width="9.1796875" style="8" bestFit="1" customWidth="1"/>
    <col min="1543" max="1543" width="8" style="8"/>
    <col min="1544" max="1544" width="11.453125" style="8" bestFit="1" customWidth="1"/>
    <col min="1545" max="1545" width="14.7265625" style="8" bestFit="1" customWidth="1"/>
    <col min="1546" max="1785" width="8" style="8"/>
    <col min="1786" max="1786" width="48.7265625" style="8" customWidth="1"/>
    <col min="1787" max="1787" width="3.453125" style="8" customWidth="1"/>
    <col min="1788" max="1788" width="1.7265625" style="8" customWidth="1"/>
    <col min="1789" max="1789" width="10.26953125" style="8" bestFit="1" customWidth="1"/>
    <col min="1790" max="1790" width="8" style="8" bestFit="1" customWidth="1"/>
    <col min="1791" max="1791" width="9.26953125" style="8" bestFit="1" customWidth="1"/>
    <col min="1792" max="1792" width="10.26953125" style="8" bestFit="1" customWidth="1"/>
    <col min="1793" max="1793" width="8" style="8" bestFit="1" customWidth="1"/>
    <col min="1794" max="1794" width="6.81640625" style="8" customWidth="1"/>
    <col min="1795" max="1795" width="9.1796875" style="8" bestFit="1" customWidth="1"/>
    <col min="1796" max="1796" width="10.1796875" style="8" bestFit="1" customWidth="1"/>
    <col min="1797" max="1797" width="4.26953125" style="8" customWidth="1"/>
    <col min="1798" max="1798" width="9.1796875" style="8" bestFit="1" customWidth="1"/>
    <col min="1799" max="1799" width="8" style="8"/>
    <col min="1800" max="1800" width="11.453125" style="8" bestFit="1" customWidth="1"/>
    <col min="1801" max="1801" width="14.7265625" style="8" bestFit="1" customWidth="1"/>
    <col min="1802" max="2041" width="8" style="8"/>
    <col min="2042" max="2042" width="48.7265625" style="8" customWidth="1"/>
    <col min="2043" max="2043" width="3.453125" style="8" customWidth="1"/>
    <col min="2044" max="2044" width="1.7265625" style="8" customWidth="1"/>
    <col min="2045" max="2045" width="10.26953125" style="8" bestFit="1" customWidth="1"/>
    <col min="2046" max="2046" width="8" style="8" bestFit="1" customWidth="1"/>
    <col min="2047" max="2047" width="9.26953125" style="8" bestFit="1" customWidth="1"/>
    <col min="2048" max="2048" width="10.26953125" style="8" bestFit="1" customWidth="1"/>
    <col min="2049" max="2049" width="8" style="8" bestFit="1" customWidth="1"/>
    <col min="2050" max="2050" width="6.81640625" style="8" customWidth="1"/>
    <col min="2051" max="2051" width="9.1796875" style="8" bestFit="1" customWidth="1"/>
    <col min="2052" max="2052" width="10.1796875" style="8" bestFit="1" customWidth="1"/>
    <col min="2053" max="2053" width="4.26953125" style="8" customWidth="1"/>
    <col min="2054" max="2054" width="9.1796875" style="8" bestFit="1" customWidth="1"/>
    <col min="2055" max="2055" width="8" style="8"/>
    <col min="2056" max="2056" width="11.453125" style="8" bestFit="1" customWidth="1"/>
    <col min="2057" max="2057" width="14.7265625" style="8" bestFit="1" customWidth="1"/>
    <col min="2058" max="2297" width="8" style="8"/>
    <col min="2298" max="2298" width="48.7265625" style="8" customWidth="1"/>
    <col min="2299" max="2299" width="3.453125" style="8" customWidth="1"/>
    <col min="2300" max="2300" width="1.7265625" style="8" customWidth="1"/>
    <col min="2301" max="2301" width="10.26953125" style="8" bestFit="1" customWidth="1"/>
    <col min="2302" max="2302" width="8" style="8" bestFit="1" customWidth="1"/>
    <col min="2303" max="2303" width="9.26953125" style="8" bestFit="1" customWidth="1"/>
    <col min="2304" max="2304" width="10.26953125" style="8" bestFit="1" customWidth="1"/>
    <col min="2305" max="2305" width="8" style="8" bestFit="1" customWidth="1"/>
    <col min="2306" max="2306" width="6.81640625" style="8" customWidth="1"/>
    <col min="2307" max="2307" width="9.1796875" style="8" bestFit="1" customWidth="1"/>
    <col min="2308" max="2308" width="10.1796875" style="8" bestFit="1" customWidth="1"/>
    <col min="2309" max="2309" width="4.26953125" style="8" customWidth="1"/>
    <col min="2310" max="2310" width="9.1796875" style="8" bestFit="1" customWidth="1"/>
    <col min="2311" max="2311" width="8" style="8"/>
    <col min="2312" max="2312" width="11.453125" style="8" bestFit="1" customWidth="1"/>
    <col min="2313" max="2313" width="14.7265625" style="8" bestFit="1" customWidth="1"/>
    <col min="2314" max="2553" width="8" style="8"/>
    <col min="2554" max="2554" width="48.7265625" style="8" customWidth="1"/>
    <col min="2555" max="2555" width="3.453125" style="8" customWidth="1"/>
    <col min="2556" max="2556" width="1.7265625" style="8" customWidth="1"/>
    <col min="2557" max="2557" width="10.26953125" style="8" bestFit="1" customWidth="1"/>
    <col min="2558" max="2558" width="8" style="8" bestFit="1" customWidth="1"/>
    <col min="2559" max="2559" width="9.26953125" style="8" bestFit="1" customWidth="1"/>
    <col min="2560" max="2560" width="10.26953125" style="8" bestFit="1" customWidth="1"/>
    <col min="2561" max="2561" width="8" style="8" bestFit="1" customWidth="1"/>
    <col min="2562" max="2562" width="6.81640625" style="8" customWidth="1"/>
    <col min="2563" max="2563" width="9.1796875" style="8" bestFit="1" customWidth="1"/>
    <col min="2564" max="2564" width="10.1796875" style="8" bestFit="1" customWidth="1"/>
    <col min="2565" max="2565" width="4.26953125" style="8" customWidth="1"/>
    <col min="2566" max="2566" width="9.1796875" style="8" bestFit="1" customWidth="1"/>
    <col min="2567" max="2567" width="8" style="8"/>
    <col min="2568" max="2568" width="11.453125" style="8" bestFit="1" customWidth="1"/>
    <col min="2569" max="2569" width="14.7265625" style="8" bestFit="1" customWidth="1"/>
    <col min="2570" max="2809" width="8" style="8"/>
    <col min="2810" max="2810" width="48.7265625" style="8" customWidth="1"/>
    <col min="2811" max="2811" width="3.453125" style="8" customWidth="1"/>
    <col min="2812" max="2812" width="1.7265625" style="8" customWidth="1"/>
    <col min="2813" max="2813" width="10.26953125" style="8" bestFit="1" customWidth="1"/>
    <col min="2814" max="2814" width="8" style="8" bestFit="1" customWidth="1"/>
    <col min="2815" max="2815" width="9.26953125" style="8" bestFit="1" customWidth="1"/>
    <col min="2816" max="2816" width="10.26953125" style="8" bestFit="1" customWidth="1"/>
    <col min="2817" max="2817" width="8" style="8" bestFit="1" customWidth="1"/>
    <col min="2818" max="2818" width="6.81640625" style="8" customWidth="1"/>
    <col min="2819" max="2819" width="9.1796875" style="8" bestFit="1" customWidth="1"/>
    <col min="2820" max="2820" width="10.1796875" style="8" bestFit="1" customWidth="1"/>
    <col min="2821" max="2821" width="4.26953125" style="8" customWidth="1"/>
    <col min="2822" max="2822" width="9.1796875" style="8" bestFit="1" customWidth="1"/>
    <col min="2823" max="2823" width="8" style="8"/>
    <col min="2824" max="2824" width="11.453125" style="8" bestFit="1" customWidth="1"/>
    <col min="2825" max="2825" width="14.7265625" style="8" bestFit="1" customWidth="1"/>
    <col min="2826" max="3065" width="8" style="8"/>
    <col min="3066" max="3066" width="48.7265625" style="8" customWidth="1"/>
    <col min="3067" max="3067" width="3.453125" style="8" customWidth="1"/>
    <col min="3068" max="3068" width="1.7265625" style="8" customWidth="1"/>
    <col min="3069" max="3069" width="10.26953125" style="8" bestFit="1" customWidth="1"/>
    <col min="3070" max="3070" width="8" style="8" bestFit="1" customWidth="1"/>
    <col min="3071" max="3071" width="9.26953125" style="8" bestFit="1" customWidth="1"/>
    <col min="3072" max="3072" width="10.26953125" style="8" bestFit="1" customWidth="1"/>
    <col min="3073" max="3073" width="8" style="8" bestFit="1" customWidth="1"/>
    <col min="3074" max="3074" width="6.81640625" style="8" customWidth="1"/>
    <col min="3075" max="3075" width="9.1796875" style="8" bestFit="1" customWidth="1"/>
    <col min="3076" max="3076" width="10.1796875" style="8" bestFit="1" customWidth="1"/>
    <col min="3077" max="3077" width="4.26953125" style="8" customWidth="1"/>
    <col min="3078" max="3078" width="9.1796875" style="8" bestFit="1" customWidth="1"/>
    <col min="3079" max="3079" width="8" style="8"/>
    <col min="3080" max="3080" width="11.453125" style="8" bestFit="1" customWidth="1"/>
    <col min="3081" max="3081" width="14.7265625" style="8" bestFit="1" customWidth="1"/>
    <col min="3082" max="3321" width="8" style="8"/>
    <col min="3322" max="3322" width="48.7265625" style="8" customWidth="1"/>
    <col min="3323" max="3323" width="3.453125" style="8" customWidth="1"/>
    <col min="3324" max="3324" width="1.7265625" style="8" customWidth="1"/>
    <col min="3325" max="3325" width="10.26953125" style="8" bestFit="1" customWidth="1"/>
    <col min="3326" max="3326" width="8" style="8" bestFit="1" customWidth="1"/>
    <col min="3327" max="3327" width="9.26953125" style="8" bestFit="1" customWidth="1"/>
    <col min="3328" max="3328" width="10.26953125" style="8" bestFit="1" customWidth="1"/>
    <col min="3329" max="3329" width="8" style="8" bestFit="1" customWidth="1"/>
    <col min="3330" max="3330" width="6.81640625" style="8" customWidth="1"/>
    <col min="3331" max="3331" width="9.1796875" style="8" bestFit="1" customWidth="1"/>
    <col min="3332" max="3332" width="10.1796875" style="8" bestFit="1" customWidth="1"/>
    <col min="3333" max="3333" width="4.26953125" style="8" customWidth="1"/>
    <col min="3334" max="3334" width="9.1796875" style="8" bestFit="1" customWidth="1"/>
    <col min="3335" max="3335" width="8" style="8"/>
    <col min="3336" max="3336" width="11.453125" style="8" bestFit="1" customWidth="1"/>
    <col min="3337" max="3337" width="14.7265625" style="8" bestFit="1" customWidth="1"/>
    <col min="3338" max="3577" width="8" style="8"/>
    <col min="3578" max="3578" width="48.7265625" style="8" customWidth="1"/>
    <col min="3579" max="3579" width="3.453125" style="8" customWidth="1"/>
    <col min="3580" max="3580" width="1.7265625" style="8" customWidth="1"/>
    <col min="3581" max="3581" width="10.26953125" style="8" bestFit="1" customWidth="1"/>
    <col min="3582" max="3582" width="8" style="8" bestFit="1" customWidth="1"/>
    <col min="3583" max="3583" width="9.26953125" style="8" bestFit="1" customWidth="1"/>
    <col min="3584" max="3584" width="10.26953125" style="8" bestFit="1" customWidth="1"/>
    <col min="3585" max="3585" width="8" style="8" bestFit="1" customWidth="1"/>
    <col min="3586" max="3586" width="6.81640625" style="8" customWidth="1"/>
    <col min="3587" max="3587" width="9.1796875" style="8" bestFit="1" customWidth="1"/>
    <col min="3588" max="3588" width="10.1796875" style="8" bestFit="1" customWidth="1"/>
    <col min="3589" max="3589" width="4.26953125" style="8" customWidth="1"/>
    <col min="3590" max="3590" width="9.1796875" style="8" bestFit="1" customWidth="1"/>
    <col min="3591" max="3591" width="8" style="8"/>
    <col min="3592" max="3592" width="11.453125" style="8" bestFit="1" customWidth="1"/>
    <col min="3593" max="3593" width="14.7265625" style="8" bestFit="1" customWidth="1"/>
    <col min="3594" max="3833" width="8" style="8"/>
    <col min="3834" max="3834" width="48.7265625" style="8" customWidth="1"/>
    <col min="3835" max="3835" width="3.453125" style="8" customWidth="1"/>
    <col min="3836" max="3836" width="1.7265625" style="8" customWidth="1"/>
    <col min="3837" max="3837" width="10.26953125" style="8" bestFit="1" customWidth="1"/>
    <col min="3838" max="3838" width="8" style="8" bestFit="1" customWidth="1"/>
    <col min="3839" max="3839" width="9.26953125" style="8" bestFit="1" customWidth="1"/>
    <col min="3840" max="3840" width="10.26953125" style="8" bestFit="1" customWidth="1"/>
    <col min="3841" max="3841" width="8" style="8" bestFit="1" customWidth="1"/>
    <col min="3842" max="3842" width="6.81640625" style="8" customWidth="1"/>
    <col min="3843" max="3843" width="9.1796875" style="8" bestFit="1" customWidth="1"/>
    <col min="3844" max="3844" width="10.1796875" style="8" bestFit="1" customWidth="1"/>
    <col min="3845" max="3845" width="4.26953125" style="8" customWidth="1"/>
    <col min="3846" max="3846" width="9.1796875" style="8" bestFit="1" customWidth="1"/>
    <col min="3847" max="3847" width="8" style="8"/>
    <col min="3848" max="3848" width="11.453125" style="8" bestFit="1" customWidth="1"/>
    <col min="3849" max="3849" width="14.7265625" style="8" bestFit="1" customWidth="1"/>
    <col min="3850" max="4089" width="8" style="8"/>
    <col min="4090" max="4090" width="48.7265625" style="8" customWidth="1"/>
    <col min="4091" max="4091" width="3.453125" style="8" customWidth="1"/>
    <col min="4092" max="4092" width="1.7265625" style="8" customWidth="1"/>
    <col min="4093" max="4093" width="10.26953125" style="8" bestFit="1" customWidth="1"/>
    <col min="4094" max="4094" width="8" style="8" bestFit="1" customWidth="1"/>
    <col min="4095" max="4095" width="9.26953125" style="8" bestFit="1" customWidth="1"/>
    <col min="4096" max="4096" width="10.26953125" style="8" bestFit="1" customWidth="1"/>
    <col min="4097" max="4097" width="8" style="8" bestFit="1" customWidth="1"/>
    <col min="4098" max="4098" width="6.81640625" style="8" customWidth="1"/>
    <col min="4099" max="4099" width="9.1796875" style="8" bestFit="1" customWidth="1"/>
    <col min="4100" max="4100" width="10.1796875" style="8" bestFit="1" customWidth="1"/>
    <col min="4101" max="4101" width="4.26953125" style="8" customWidth="1"/>
    <col min="4102" max="4102" width="9.1796875" style="8" bestFit="1" customWidth="1"/>
    <col min="4103" max="4103" width="8" style="8"/>
    <col min="4104" max="4104" width="11.453125" style="8" bestFit="1" customWidth="1"/>
    <col min="4105" max="4105" width="14.7265625" style="8" bestFit="1" customWidth="1"/>
    <col min="4106" max="4345" width="8" style="8"/>
    <col min="4346" max="4346" width="48.7265625" style="8" customWidth="1"/>
    <col min="4347" max="4347" width="3.453125" style="8" customWidth="1"/>
    <col min="4348" max="4348" width="1.7265625" style="8" customWidth="1"/>
    <col min="4349" max="4349" width="10.26953125" style="8" bestFit="1" customWidth="1"/>
    <col min="4350" max="4350" width="8" style="8" bestFit="1" customWidth="1"/>
    <col min="4351" max="4351" width="9.26953125" style="8" bestFit="1" customWidth="1"/>
    <col min="4352" max="4352" width="10.26953125" style="8" bestFit="1" customWidth="1"/>
    <col min="4353" max="4353" width="8" style="8" bestFit="1" customWidth="1"/>
    <col min="4354" max="4354" width="6.81640625" style="8" customWidth="1"/>
    <col min="4355" max="4355" width="9.1796875" style="8" bestFit="1" customWidth="1"/>
    <col min="4356" max="4356" width="10.1796875" style="8" bestFit="1" customWidth="1"/>
    <col min="4357" max="4357" width="4.26953125" style="8" customWidth="1"/>
    <col min="4358" max="4358" width="9.1796875" style="8" bestFit="1" customWidth="1"/>
    <col min="4359" max="4359" width="8" style="8"/>
    <col min="4360" max="4360" width="11.453125" style="8" bestFit="1" customWidth="1"/>
    <col min="4361" max="4361" width="14.7265625" style="8" bestFit="1" customWidth="1"/>
    <col min="4362" max="4601" width="8" style="8"/>
    <col min="4602" max="4602" width="48.7265625" style="8" customWidth="1"/>
    <col min="4603" max="4603" width="3.453125" style="8" customWidth="1"/>
    <col min="4604" max="4604" width="1.7265625" style="8" customWidth="1"/>
    <col min="4605" max="4605" width="10.26953125" style="8" bestFit="1" customWidth="1"/>
    <col min="4606" max="4606" width="8" style="8" bestFit="1" customWidth="1"/>
    <col min="4607" max="4607" width="9.26953125" style="8" bestFit="1" customWidth="1"/>
    <col min="4608" max="4608" width="10.26953125" style="8" bestFit="1" customWidth="1"/>
    <col min="4609" max="4609" width="8" style="8" bestFit="1" customWidth="1"/>
    <col min="4610" max="4610" width="6.81640625" style="8" customWidth="1"/>
    <col min="4611" max="4611" width="9.1796875" style="8" bestFit="1" customWidth="1"/>
    <col min="4612" max="4612" width="10.1796875" style="8" bestFit="1" customWidth="1"/>
    <col min="4613" max="4613" width="4.26953125" style="8" customWidth="1"/>
    <col min="4614" max="4614" width="9.1796875" style="8" bestFit="1" customWidth="1"/>
    <col min="4615" max="4615" width="8" style="8"/>
    <col min="4616" max="4616" width="11.453125" style="8" bestFit="1" customWidth="1"/>
    <col min="4617" max="4617" width="14.7265625" style="8" bestFit="1" customWidth="1"/>
    <col min="4618" max="4857" width="8" style="8"/>
    <col min="4858" max="4858" width="48.7265625" style="8" customWidth="1"/>
    <col min="4859" max="4859" width="3.453125" style="8" customWidth="1"/>
    <col min="4860" max="4860" width="1.7265625" style="8" customWidth="1"/>
    <col min="4861" max="4861" width="10.26953125" style="8" bestFit="1" customWidth="1"/>
    <col min="4862" max="4862" width="8" style="8" bestFit="1" customWidth="1"/>
    <col min="4863" max="4863" width="9.26953125" style="8" bestFit="1" customWidth="1"/>
    <col min="4864" max="4864" width="10.26953125" style="8" bestFit="1" customWidth="1"/>
    <col min="4865" max="4865" width="8" style="8" bestFit="1" customWidth="1"/>
    <col min="4866" max="4866" width="6.81640625" style="8" customWidth="1"/>
    <col min="4867" max="4867" width="9.1796875" style="8" bestFit="1" customWidth="1"/>
    <col min="4868" max="4868" width="10.1796875" style="8" bestFit="1" customWidth="1"/>
    <col min="4869" max="4869" width="4.26953125" style="8" customWidth="1"/>
    <col min="4870" max="4870" width="9.1796875" style="8" bestFit="1" customWidth="1"/>
    <col min="4871" max="4871" width="8" style="8"/>
    <col min="4872" max="4872" width="11.453125" style="8" bestFit="1" customWidth="1"/>
    <col min="4873" max="4873" width="14.7265625" style="8" bestFit="1" customWidth="1"/>
    <col min="4874" max="5113" width="8" style="8"/>
    <col min="5114" max="5114" width="48.7265625" style="8" customWidth="1"/>
    <col min="5115" max="5115" width="3.453125" style="8" customWidth="1"/>
    <col min="5116" max="5116" width="1.7265625" style="8" customWidth="1"/>
    <col min="5117" max="5117" width="10.26953125" style="8" bestFit="1" customWidth="1"/>
    <col min="5118" max="5118" width="8" style="8" bestFit="1" customWidth="1"/>
    <col min="5119" max="5119" width="9.26953125" style="8" bestFit="1" customWidth="1"/>
    <col min="5120" max="5120" width="10.26953125" style="8" bestFit="1" customWidth="1"/>
    <col min="5121" max="5121" width="8" style="8" bestFit="1" customWidth="1"/>
    <col min="5122" max="5122" width="6.81640625" style="8" customWidth="1"/>
    <col min="5123" max="5123" width="9.1796875" style="8" bestFit="1" customWidth="1"/>
    <col min="5124" max="5124" width="10.1796875" style="8" bestFit="1" customWidth="1"/>
    <col min="5125" max="5125" width="4.26953125" style="8" customWidth="1"/>
    <col min="5126" max="5126" width="9.1796875" style="8" bestFit="1" customWidth="1"/>
    <col min="5127" max="5127" width="8" style="8"/>
    <col min="5128" max="5128" width="11.453125" style="8" bestFit="1" customWidth="1"/>
    <col min="5129" max="5129" width="14.7265625" style="8" bestFit="1" customWidth="1"/>
    <col min="5130" max="5369" width="8" style="8"/>
    <col min="5370" max="5370" width="48.7265625" style="8" customWidth="1"/>
    <col min="5371" max="5371" width="3.453125" style="8" customWidth="1"/>
    <col min="5372" max="5372" width="1.7265625" style="8" customWidth="1"/>
    <col min="5373" max="5373" width="10.26953125" style="8" bestFit="1" customWidth="1"/>
    <col min="5374" max="5374" width="8" style="8" bestFit="1" customWidth="1"/>
    <col min="5375" max="5375" width="9.26953125" style="8" bestFit="1" customWidth="1"/>
    <col min="5376" max="5376" width="10.26953125" style="8" bestFit="1" customWidth="1"/>
    <col min="5377" max="5377" width="8" style="8" bestFit="1" customWidth="1"/>
    <col min="5378" max="5378" width="6.81640625" style="8" customWidth="1"/>
    <col min="5379" max="5379" width="9.1796875" style="8" bestFit="1" customWidth="1"/>
    <col min="5380" max="5380" width="10.1796875" style="8" bestFit="1" customWidth="1"/>
    <col min="5381" max="5381" width="4.26953125" style="8" customWidth="1"/>
    <col min="5382" max="5382" width="9.1796875" style="8" bestFit="1" customWidth="1"/>
    <col min="5383" max="5383" width="8" style="8"/>
    <col min="5384" max="5384" width="11.453125" style="8" bestFit="1" customWidth="1"/>
    <col min="5385" max="5385" width="14.7265625" style="8" bestFit="1" customWidth="1"/>
    <col min="5386" max="5625" width="8" style="8"/>
    <col min="5626" max="5626" width="48.7265625" style="8" customWidth="1"/>
    <col min="5627" max="5627" width="3.453125" style="8" customWidth="1"/>
    <col min="5628" max="5628" width="1.7265625" style="8" customWidth="1"/>
    <col min="5629" max="5629" width="10.26953125" style="8" bestFit="1" customWidth="1"/>
    <col min="5630" max="5630" width="8" style="8" bestFit="1" customWidth="1"/>
    <col min="5631" max="5631" width="9.26953125" style="8" bestFit="1" customWidth="1"/>
    <col min="5632" max="5632" width="10.26953125" style="8" bestFit="1" customWidth="1"/>
    <col min="5633" max="5633" width="8" style="8" bestFit="1" customWidth="1"/>
    <col min="5634" max="5634" width="6.81640625" style="8" customWidth="1"/>
    <col min="5635" max="5635" width="9.1796875" style="8" bestFit="1" customWidth="1"/>
    <col min="5636" max="5636" width="10.1796875" style="8" bestFit="1" customWidth="1"/>
    <col min="5637" max="5637" width="4.26953125" style="8" customWidth="1"/>
    <col min="5638" max="5638" width="9.1796875" style="8" bestFit="1" customWidth="1"/>
    <col min="5639" max="5639" width="8" style="8"/>
    <col min="5640" max="5640" width="11.453125" style="8" bestFit="1" customWidth="1"/>
    <col min="5641" max="5641" width="14.7265625" style="8" bestFit="1" customWidth="1"/>
    <col min="5642" max="5881" width="8" style="8"/>
    <col min="5882" max="5882" width="48.7265625" style="8" customWidth="1"/>
    <col min="5883" max="5883" width="3.453125" style="8" customWidth="1"/>
    <col min="5884" max="5884" width="1.7265625" style="8" customWidth="1"/>
    <col min="5885" max="5885" width="10.26953125" style="8" bestFit="1" customWidth="1"/>
    <col min="5886" max="5886" width="8" style="8" bestFit="1" customWidth="1"/>
    <col min="5887" max="5887" width="9.26953125" style="8" bestFit="1" customWidth="1"/>
    <col min="5888" max="5888" width="10.26953125" style="8" bestFit="1" customWidth="1"/>
    <col min="5889" max="5889" width="8" style="8" bestFit="1" customWidth="1"/>
    <col min="5890" max="5890" width="6.81640625" style="8" customWidth="1"/>
    <col min="5891" max="5891" width="9.1796875" style="8" bestFit="1" customWidth="1"/>
    <col min="5892" max="5892" width="10.1796875" style="8" bestFit="1" customWidth="1"/>
    <col min="5893" max="5893" width="4.26953125" style="8" customWidth="1"/>
    <col min="5894" max="5894" width="9.1796875" style="8" bestFit="1" customWidth="1"/>
    <col min="5895" max="5895" width="8" style="8"/>
    <col min="5896" max="5896" width="11.453125" style="8" bestFit="1" customWidth="1"/>
    <col min="5897" max="5897" width="14.7265625" style="8" bestFit="1" customWidth="1"/>
    <col min="5898" max="6137" width="8" style="8"/>
    <col min="6138" max="6138" width="48.7265625" style="8" customWidth="1"/>
    <col min="6139" max="6139" width="3.453125" style="8" customWidth="1"/>
    <col min="6140" max="6140" width="1.7265625" style="8" customWidth="1"/>
    <col min="6141" max="6141" width="10.26953125" style="8" bestFit="1" customWidth="1"/>
    <col min="6142" max="6142" width="8" style="8" bestFit="1" customWidth="1"/>
    <col min="6143" max="6143" width="9.26953125" style="8" bestFit="1" customWidth="1"/>
    <col min="6144" max="6144" width="10.26953125" style="8" bestFit="1" customWidth="1"/>
    <col min="6145" max="6145" width="8" style="8" bestFit="1" customWidth="1"/>
    <col min="6146" max="6146" width="6.81640625" style="8" customWidth="1"/>
    <col min="6147" max="6147" width="9.1796875" style="8" bestFit="1" customWidth="1"/>
    <col min="6148" max="6148" width="10.1796875" style="8" bestFit="1" customWidth="1"/>
    <col min="6149" max="6149" width="4.26953125" style="8" customWidth="1"/>
    <col min="6150" max="6150" width="9.1796875" style="8" bestFit="1" customWidth="1"/>
    <col min="6151" max="6151" width="8" style="8"/>
    <col min="6152" max="6152" width="11.453125" style="8" bestFit="1" customWidth="1"/>
    <col min="6153" max="6153" width="14.7265625" style="8" bestFit="1" customWidth="1"/>
    <col min="6154" max="6393" width="8" style="8"/>
    <col min="6394" max="6394" width="48.7265625" style="8" customWidth="1"/>
    <col min="6395" max="6395" width="3.453125" style="8" customWidth="1"/>
    <col min="6396" max="6396" width="1.7265625" style="8" customWidth="1"/>
    <col min="6397" max="6397" width="10.26953125" style="8" bestFit="1" customWidth="1"/>
    <col min="6398" max="6398" width="8" style="8" bestFit="1" customWidth="1"/>
    <col min="6399" max="6399" width="9.26953125" style="8" bestFit="1" customWidth="1"/>
    <col min="6400" max="6400" width="10.26953125" style="8" bestFit="1" customWidth="1"/>
    <col min="6401" max="6401" width="8" style="8" bestFit="1" customWidth="1"/>
    <col min="6402" max="6402" width="6.81640625" style="8" customWidth="1"/>
    <col min="6403" max="6403" width="9.1796875" style="8" bestFit="1" customWidth="1"/>
    <col min="6404" max="6404" width="10.1796875" style="8" bestFit="1" customWidth="1"/>
    <col min="6405" max="6405" width="4.26953125" style="8" customWidth="1"/>
    <col min="6406" max="6406" width="9.1796875" style="8" bestFit="1" customWidth="1"/>
    <col min="6407" max="6407" width="8" style="8"/>
    <col min="6408" max="6408" width="11.453125" style="8" bestFit="1" customWidth="1"/>
    <col min="6409" max="6409" width="14.7265625" style="8" bestFit="1" customWidth="1"/>
    <col min="6410" max="6649" width="8" style="8"/>
    <col min="6650" max="6650" width="48.7265625" style="8" customWidth="1"/>
    <col min="6651" max="6651" width="3.453125" style="8" customWidth="1"/>
    <col min="6652" max="6652" width="1.7265625" style="8" customWidth="1"/>
    <col min="6653" max="6653" width="10.26953125" style="8" bestFit="1" customWidth="1"/>
    <col min="6654" max="6654" width="8" style="8" bestFit="1" customWidth="1"/>
    <col min="6655" max="6655" width="9.26953125" style="8" bestFit="1" customWidth="1"/>
    <col min="6656" max="6656" width="10.26953125" style="8" bestFit="1" customWidth="1"/>
    <col min="6657" max="6657" width="8" style="8" bestFit="1" customWidth="1"/>
    <col min="6658" max="6658" width="6.81640625" style="8" customWidth="1"/>
    <col min="6659" max="6659" width="9.1796875" style="8" bestFit="1" customWidth="1"/>
    <col min="6660" max="6660" width="10.1796875" style="8" bestFit="1" customWidth="1"/>
    <col min="6661" max="6661" width="4.26953125" style="8" customWidth="1"/>
    <col min="6662" max="6662" width="9.1796875" style="8" bestFit="1" customWidth="1"/>
    <col min="6663" max="6663" width="8" style="8"/>
    <col min="6664" max="6664" width="11.453125" style="8" bestFit="1" customWidth="1"/>
    <col min="6665" max="6665" width="14.7265625" style="8" bestFit="1" customWidth="1"/>
    <col min="6666" max="6905" width="8" style="8"/>
    <col min="6906" max="6906" width="48.7265625" style="8" customWidth="1"/>
    <col min="6907" max="6907" width="3.453125" style="8" customWidth="1"/>
    <col min="6908" max="6908" width="1.7265625" style="8" customWidth="1"/>
    <col min="6909" max="6909" width="10.26953125" style="8" bestFit="1" customWidth="1"/>
    <col min="6910" max="6910" width="8" style="8" bestFit="1" customWidth="1"/>
    <col min="6911" max="6911" width="9.26953125" style="8" bestFit="1" customWidth="1"/>
    <col min="6912" max="6912" width="10.26953125" style="8" bestFit="1" customWidth="1"/>
    <col min="6913" max="6913" width="8" style="8" bestFit="1" customWidth="1"/>
    <col min="6914" max="6914" width="6.81640625" style="8" customWidth="1"/>
    <col min="6915" max="6915" width="9.1796875" style="8" bestFit="1" customWidth="1"/>
    <col min="6916" max="6916" width="10.1796875" style="8" bestFit="1" customWidth="1"/>
    <col min="6917" max="6917" width="4.26953125" style="8" customWidth="1"/>
    <col min="6918" max="6918" width="9.1796875" style="8" bestFit="1" customWidth="1"/>
    <col min="6919" max="6919" width="8" style="8"/>
    <col min="6920" max="6920" width="11.453125" style="8" bestFit="1" customWidth="1"/>
    <col min="6921" max="6921" width="14.7265625" style="8" bestFit="1" customWidth="1"/>
    <col min="6922" max="7161" width="8" style="8"/>
    <col min="7162" max="7162" width="48.7265625" style="8" customWidth="1"/>
    <col min="7163" max="7163" width="3.453125" style="8" customWidth="1"/>
    <col min="7164" max="7164" width="1.7265625" style="8" customWidth="1"/>
    <col min="7165" max="7165" width="10.26953125" style="8" bestFit="1" customWidth="1"/>
    <col min="7166" max="7166" width="8" style="8" bestFit="1" customWidth="1"/>
    <col min="7167" max="7167" width="9.26953125" style="8" bestFit="1" customWidth="1"/>
    <col min="7168" max="7168" width="10.26953125" style="8" bestFit="1" customWidth="1"/>
    <col min="7169" max="7169" width="8" style="8" bestFit="1" customWidth="1"/>
    <col min="7170" max="7170" width="6.81640625" style="8" customWidth="1"/>
    <col min="7171" max="7171" width="9.1796875" style="8" bestFit="1" customWidth="1"/>
    <col min="7172" max="7172" width="10.1796875" style="8" bestFit="1" customWidth="1"/>
    <col min="7173" max="7173" width="4.26953125" style="8" customWidth="1"/>
    <col min="7174" max="7174" width="9.1796875" style="8" bestFit="1" customWidth="1"/>
    <col min="7175" max="7175" width="8" style="8"/>
    <col min="7176" max="7176" width="11.453125" style="8" bestFit="1" customWidth="1"/>
    <col min="7177" max="7177" width="14.7265625" style="8" bestFit="1" customWidth="1"/>
    <col min="7178" max="7417" width="8" style="8"/>
    <col min="7418" max="7418" width="48.7265625" style="8" customWidth="1"/>
    <col min="7419" max="7419" width="3.453125" style="8" customWidth="1"/>
    <col min="7420" max="7420" width="1.7265625" style="8" customWidth="1"/>
    <col min="7421" max="7421" width="10.26953125" style="8" bestFit="1" customWidth="1"/>
    <col min="7422" max="7422" width="8" style="8" bestFit="1" customWidth="1"/>
    <col min="7423" max="7423" width="9.26953125" style="8" bestFit="1" customWidth="1"/>
    <col min="7424" max="7424" width="10.26953125" style="8" bestFit="1" customWidth="1"/>
    <col min="7425" max="7425" width="8" style="8" bestFit="1" customWidth="1"/>
    <col min="7426" max="7426" width="6.81640625" style="8" customWidth="1"/>
    <col min="7427" max="7427" width="9.1796875" style="8" bestFit="1" customWidth="1"/>
    <col min="7428" max="7428" width="10.1796875" style="8" bestFit="1" customWidth="1"/>
    <col min="7429" max="7429" width="4.26953125" style="8" customWidth="1"/>
    <col min="7430" max="7430" width="9.1796875" style="8" bestFit="1" customWidth="1"/>
    <col min="7431" max="7431" width="8" style="8"/>
    <col min="7432" max="7432" width="11.453125" style="8" bestFit="1" customWidth="1"/>
    <col min="7433" max="7433" width="14.7265625" style="8" bestFit="1" customWidth="1"/>
    <col min="7434" max="7673" width="8" style="8"/>
    <col min="7674" max="7674" width="48.7265625" style="8" customWidth="1"/>
    <col min="7675" max="7675" width="3.453125" style="8" customWidth="1"/>
    <col min="7676" max="7676" width="1.7265625" style="8" customWidth="1"/>
    <col min="7677" max="7677" width="10.26953125" style="8" bestFit="1" customWidth="1"/>
    <col min="7678" max="7678" width="8" style="8" bestFit="1" customWidth="1"/>
    <col min="7679" max="7679" width="9.26953125" style="8" bestFit="1" customWidth="1"/>
    <col min="7680" max="7680" width="10.26953125" style="8" bestFit="1" customWidth="1"/>
    <col min="7681" max="7681" width="8" style="8" bestFit="1" customWidth="1"/>
    <col min="7682" max="7682" width="6.81640625" style="8" customWidth="1"/>
    <col min="7683" max="7683" width="9.1796875" style="8" bestFit="1" customWidth="1"/>
    <col min="7684" max="7684" width="10.1796875" style="8" bestFit="1" customWidth="1"/>
    <col min="7685" max="7685" width="4.26953125" style="8" customWidth="1"/>
    <col min="7686" max="7686" width="9.1796875" style="8" bestFit="1" customWidth="1"/>
    <col min="7687" max="7687" width="8" style="8"/>
    <col min="7688" max="7688" width="11.453125" style="8" bestFit="1" customWidth="1"/>
    <col min="7689" max="7689" width="14.7265625" style="8" bestFit="1" customWidth="1"/>
    <col min="7690" max="7929" width="8" style="8"/>
    <col min="7930" max="7930" width="48.7265625" style="8" customWidth="1"/>
    <col min="7931" max="7931" width="3.453125" style="8" customWidth="1"/>
    <col min="7932" max="7932" width="1.7265625" style="8" customWidth="1"/>
    <col min="7933" max="7933" width="10.26953125" style="8" bestFit="1" customWidth="1"/>
    <col min="7934" max="7934" width="8" style="8" bestFit="1" customWidth="1"/>
    <col min="7935" max="7935" width="9.26953125" style="8" bestFit="1" customWidth="1"/>
    <col min="7936" max="7936" width="10.26953125" style="8" bestFit="1" customWidth="1"/>
    <col min="7937" max="7937" width="8" style="8" bestFit="1" customWidth="1"/>
    <col min="7938" max="7938" width="6.81640625" style="8" customWidth="1"/>
    <col min="7939" max="7939" width="9.1796875" style="8" bestFit="1" customWidth="1"/>
    <col min="7940" max="7940" width="10.1796875" style="8" bestFit="1" customWidth="1"/>
    <col min="7941" max="7941" width="4.26953125" style="8" customWidth="1"/>
    <col min="7942" max="7942" width="9.1796875" style="8" bestFit="1" customWidth="1"/>
    <col min="7943" max="7943" width="8" style="8"/>
    <col min="7944" max="7944" width="11.453125" style="8" bestFit="1" customWidth="1"/>
    <col min="7945" max="7945" width="14.7265625" style="8" bestFit="1" customWidth="1"/>
    <col min="7946" max="8185" width="8" style="8"/>
    <col min="8186" max="8186" width="48.7265625" style="8" customWidth="1"/>
    <col min="8187" max="8187" width="3.453125" style="8" customWidth="1"/>
    <col min="8188" max="8188" width="1.7265625" style="8" customWidth="1"/>
    <col min="8189" max="8189" width="10.26953125" style="8" bestFit="1" customWidth="1"/>
    <col min="8190" max="8190" width="8" style="8" bestFit="1" customWidth="1"/>
    <col min="8191" max="8191" width="9.26953125" style="8" bestFit="1" customWidth="1"/>
    <col min="8192" max="8192" width="10.26953125" style="8" bestFit="1" customWidth="1"/>
    <col min="8193" max="8193" width="8" style="8" bestFit="1" customWidth="1"/>
    <col min="8194" max="8194" width="6.81640625" style="8" customWidth="1"/>
    <col min="8195" max="8195" width="9.1796875" style="8" bestFit="1" customWidth="1"/>
    <col min="8196" max="8196" width="10.1796875" style="8" bestFit="1" customWidth="1"/>
    <col min="8197" max="8197" width="4.26953125" style="8" customWidth="1"/>
    <col min="8198" max="8198" width="9.1796875" style="8" bestFit="1" customWidth="1"/>
    <col min="8199" max="8199" width="8" style="8"/>
    <col min="8200" max="8200" width="11.453125" style="8" bestFit="1" customWidth="1"/>
    <col min="8201" max="8201" width="14.7265625" style="8" bestFit="1" customWidth="1"/>
    <col min="8202" max="8441" width="8" style="8"/>
    <col min="8442" max="8442" width="48.7265625" style="8" customWidth="1"/>
    <col min="8443" max="8443" width="3.453125" style="8" customWidth="1"/>
    <col min="8444" max="8444" width="1.7265625" style="8" customWidth="1"/>
    <col min="8445" max="8445" width="10.26953125" style="8" bestFit="1" customWidth="1"/>
    <col min="8446" max="8446" width="8" style="8" bestFit="1" customWidth="1"/>
    <col min="8447" max="8447" width="9.26953125" style="8" bestFit="1" customWidth="1"/>
    <col min="8448" max="8448" width="10.26953125" style="8" bestFit="1" customWidth="1"/>
    <col min="8449" max="8449" width="8" style="8" bestFit="1" customWidth="1"/>
    <col min="8450" max="8450" width="6.81640625" style="8" customWidth="1"/>
    <col min="8451" max="8451" width="9.1796875" style="8" bestFit="1" customWidth="1"/>
    <col min="8452" max="8452" width="10.1796875" style="8" bestFit="1" customWidth="1"/>
    <col min="8453" max="8453" width="4.26953125" style="8" customWidth="1"/>
    <col min="8454" max="8454" width="9.1796875" style="8" bestFit="1" customWidth="1"/>
    <col min="8455" max="8455" width="8" style="8"/>
    <col min="8456" max="8456" width="11.453125" style="8" bestFit="1" customWidth="1"/>
    <col min="8457" max="8457" width="14.7265625" style="8" bestFit="1" customWidth="1"/>
    <col min="8458" max="8697" width="8" style="8"/>
    <col min="8698" max="8698" width="48.7265625" style="8" customWidth="1"/>
    <col min="8699" max="8699" width="3.453125" style="8" customWidth="1"/>
    <col min="8700" max="8700" width="1.7265625" style="8" customWidth="1"/>
    <col min="8701" max="8701" width="10.26953125" style="8" bestFit="1" customWidth="1"/>
    <col min="8702" max="8702" width="8" style="8" bestFit="1" customWidth="1"/>
    <col min="8703" max="8703" width="9.26953125" style="8" bestFit="1" customWidth="1"/>
    <col min="8704" max="8704" width="10.26953125" style="8" bestFit="1" customWidth="1"/>
    <col min="8705" max="8705" width="8" style="8" bestFit="1" customWidth="1"/>
    <col min="8706" max="8706" width="6.81640625" style="8" customWidth="1"/>
    <col min="8707" max="8707" width="9.1796875" style="8" bestFit="1" customWidth="1"/>
    <col min="8708" max="8708" width="10.1796875" style="8" bestFit="1" customWidth="1"/>
    <col min="8709" max="8709" width="4.26953125" style="8" customWidth="1"/>
    <col min="8710" max="8710" width="9.1796875" style="8" bestFit="1" customWidth="1"/>
    <col min="8711" max="8711" width="8" style="8"/>
    <col min="8712" max="8712" width="11.453125" style="8" bestFit="1" customWidth="1"/>
    <col min="8713" max="8713" width="14.7265625" style="8" bestFit="1" customWidth="1"/>
    <col min="8714" max="8953" width="8" style="8"/>
    <col min="8954" max="8954" width="48.7265625" style="8" customWidth="1"/>
    <col min="8955" max="8955" width="3.453125" style="8" customWidth="1"/>
    <col min="8956" max="8956" width="1.7265625" style="8" customWidth="1"/>
    <col min="8957" max="8957" width="10.26953125" style="8" bestFit="1" customWidth="1"/>
    <col min="8958" max="8958" width="8" style="8" bestFit="1" customWidth="1"/>
    <col min="8959" max="8959" width="9.26953125" style="8" bestFit="1" customWidth="1"/>
    <col min="8960" max="8960" width="10.26953125" style="8" bestFit="1" customWidth="1"/>
    <col min="8961" max="8961" width="8" style="8" bestFit="1" customWidth="1"/>
    <col min="8962" max="8962" width="6.81640625" style="8" customWidth="1"/>
    <col min="8963" max="8963" width="9.1796875" style="8" bestFit="1" customWidth="1"/>
    <col min="8964" max="8964" width="10.1796875" style="8" bestFit="1" customWidth="1"/>
    <col min="8965" max="8965" width="4.26953125" style="8" customWidth="1"/>
    <col min="8966" max="8966" width="9.1796875" style="8" bestFit="1" customWidth="1"/>
    <col min="8967" max="8967" width="8" style="8"/>
    <col min="8968" max="8968" width="11.453125" style="8" bestFit="1" customWidth="1"/>
    <col min="8969" max="8969" width="14.7265625" style="8" bestFit="1" customWidth="1"/>
    <col min="8970" max="9209" width="8" style="8"/>
    <col min="9210" max="9210" width="48.7265625" style="8" customWidth="1"/>
    <col min="9211" max="9211" width="3.453125" style="8" customWidth="1"/>
    <col min="9212" max="9212" width="1.7265625" style="8" customWidth="1"/>
    <col min="9213" max="9213" width="10.26953125" style="8" bestFit="1" customWidth="1"/>
    <col min="9214" max="9214" width="8" style="8" bestFit="1" customWidth="1"/>
    <col min="9215" max="9215" width="9.26953125" style="8" bestFit="1" customWidth="1"/>
    <col min="9216" max="9216" width="10.26953125" style="8" bestFit="1" customWidth="1"/>
    <col min="9217" max="9217" width="8" style="8" bestFit="1" customWidth="1"/>
    <col min="9218" max="9218" width="6.81640625" style="8" customWidth="1"/>
    <col min="9219" max="9219" width="9.1796875" style="8" bestFit="1" customWidth="1"/>
    <col min="9220" max="9220" width="10.1796875" style="8" bestFit="1" customWidth="1"/>
    <col min="9221" max="9221" width="4.26953125" style="8" customWidth="1"/>
    <col min="9222" max="9222" width="9.1796875" style="8" bestFit="1" customWidth="1"/>
    <col min="9223" max="9223" width="8" style="8"/>
    <col min="9224" max="9224" width="11.453125" style="8" bestFit="1" customWidth="1"/>
    <col min="9225" max="9225" width="14.7265625" style="8" bestFit="1" customWidth="1"/>
    <col min="9226" max="9465" width="8" style="8"/>
    <col min="9466" max="9466" width="48.7265625" style="8" customWidth="1"/>
    <col min="9467" max="9467" width="3.453125" style="8" customWidth="1"/>
    <col min="9468" max="9468" width="1.7265625" style="8" customWidth="1"/>
    <col min="9469" max="9469" width="10.26953125" style="8" bestFit="1" customWidth="1"/>
    <col min="9470" max="9470" width="8" style="8" bestFit="1" customWidth="1"/>
    <col min="9471" max="9471" width="9.26953125" style="8" bestFit="1" customWidth="1"/>
    <col min="9472" max="9472" width="10.26953125" style="8" bestFit="1" customWidth="1"/>
    <col min="9473" max="9473" width="8" style="8" bestFit="1" customWidth="1"/>
    <col min="9474" max="9474" width="6.81640625" style="8" customWidth="1"/>
    <col min="9475" max="9475" width="9.1796875" style="8" bestFit="1" customWidth="1"/>
    <col min="9476" max="9476" width="10.1796875" style="8" bestFit="1" customWidth="1"/>
    <col min="9477" max="9477" width="4.26953125" style="8" customWidth="1"/>
    <col min="9478" max="9478" width="9.1796875" style="8" bestFit="1" customWidth="1"/>
    <col min="9479" max="9479" width="8" style="8"/>
    <col min="9480" max="9480" width="11.453125" style="8" bestFit="1" customWidth="1"/>
    <col min="9481" max="9481" width="14.7265625" style="8" bestFit="1" customWidth="1"/>
    <col min="9482" max="9721" width="8" style="8"/>
    <col min="9722" max="9722" width="48.7265625" style="8" customWidth="1"/>
    <col min="9723" max="9723" width="3.453125" style="8" customWidth="1"/>
    <col min="9724" max="9724" width="1.7265625" style="8" customWidth="1"/>
    <col min="9725" max="9725" width="10.26953125" style="8" bestFit="1" customWidth="1"/>
    <col min="9726" max="9726" width="8" style="8" bestFit="1" customWidth="1"/>
    <col min="9727" max="9727" width="9.26953125" style="8" bestFit="1" customWidth="1"/>
    <col min="9728" max="9728" width="10.26953125" style="8" bestFit="1" customWidth="1"/>
    <col min="9729" max="9729" width="8" style="8" bestFit="1" customWidth="1"/>
    <col min="9730" max="9730" width="6.81640625" style="8" customWidth="1"/>
    <col min="9731" max="9731" width="9.1796875" style="8" bestFit="1" customWidth="1"/>
    <col min="9732" max="9732" width="10.1796875" style="8" bestFit="1" customWidth="1"/>
    <col min="9733" max="9733" width="4.26953125" style="8" customWidth="1"/>
    <col min="9734" max="9734" width="9.1796875" style="8" bestFit="1" customWidth="1"/>
    <col min="9735" max="9735" width="8" style="8"/>
    <col min="9736" max="9736" width="11.453125" style="8" bestFit="1" customWidth="1"/>
    <col min="9737" max="9737" width="14.7265625" style="8" bestFit="1" customWidth="1"/>
    <col min="9738" max="9977" width="8" style="8"/>
    <col min="9978" max="9978" width="48.7265625" style="8" customWidth="1"/>
    <col min="9979" max="9979" width="3.453125" style="8" customWidth="1"/>
    <col min="9980" max="9980" width="1.7265625" style="8" customWidth="1"/>
    <col min="9981" max="9981" width="10.26953125" style="8" bestFit="1" customWidth="1"/>
    <col min="9982" max="9982" width="8" style="8" bestFit="1" customWidth="1"/>
    <col min="9983" max="9983" width="9.26953125" style="8" bestFit="1" customWidth="1"/>
    <col min="9984" max="9984" width="10.26953125" style="8" bestFit="1" customWidth="1"/>
    <col min="9985" max="9985" width="8" style="8" bestFit="1" customWidth="1"/>
    <col min="9986" max="9986" width="6.81640625" style="8" customWidth="1"/>
    <col min="9987" max="9987" width="9.1796875" style="8" bestFit="1" customWidth="1"/>
    <col min="9988" max="9988" width="10.1796875" style="8" bestFit="1" customWidth="1"/>
    <col min="9989" max="9989" width="4.26953125" style="8" customWidth="1"/>
    <col min="9990" max="9990" width="9.1796875" style="8" bestFit="1" customWidth="1"/>
    <col min="9991" max="9991" width="8" style="8"/>
    <col min="9992" max="9992" width="11.453125" style="8" bestFit="1" customWidth="1"/>
    <col min="9993" max="9993" width="14.7265625" style="8" bestFit="1" customWidth="1"/>
    <col min="9994" max="10233" width="8" style="8"/>
    <col min="10234" max="10234" width="48.7265625" style="8" customWidth="1"/>
    <col min="10235" max="10235" width="3.453125" style="8" customWidth="1"/>
    <col min="10236" max="10236" width="1.7265625" style="8" customWidth="1"/>
    <col min="10237" max="10237" width="10.26953125" style="8" bestFit="1" customWidth="1"/>
    <col min="10238" max="10238" width="8" style="8" bestFit="1" customWidth="1"/>
    <col min="10239" max="10239" width="9.26953125" style="8" bestFit="1" customWidth="1"/>
    <col min="10240" max="10240" width="10.26953125" style="8" bestFit="1" customWidth="1"/>
    <col min="10241" max="10241" width="8" style="8" bestFit="1" customWidth="1"/>
    <col min="10242" max="10242" width="6.81640625" style="8" customWidth="1"/>
    <col min="10243" max="10243" width="9.1796875" style="8" bestFit="1" customWidth="1"/>
    <col min="10244" max="10244" width="10.1796875" style="8" bestFit="1" customWidth="1"/>
    <col min="10245" max="10245" width="4.26953125" style="8" customWidth="1"/>
    <col min="10246" max="10246" width="9.1796875" style="8" bestFit="1" customWidth="1"/>
    <col min="10247" max="10247" width="8" style="8"/>
    <col min="10248" max="10248" width="11.453125" style="8" bestFit="1" customWidth="1"/>
    <col min="10249" max="10249" width="14.7265625" style="8" bestFit="1" customWidth="1"/>
    <col min="10250" max="10489" width="8" style="8"/>
    <col min="10490" max="10490" width="48.7265625" style="8" customWidth="1"/>
    <col min="10491" max="10491" width="3.453125" style="8" customWidth="1"/>
    <col min="10492" max="10492" width="1.7265625" style="8" customWidth="1"/>
    <col min="10493" max="10493" width="10.26953125" style="8" bestFit="1" customWidth="1"/>
    <col min="10494" max="10494" width="8" style="8" bestFit="1" customWidth="1"/>
    <col min="10495" max="10495" width="9.26953125" style="8" bestFit="1" customWidth="1"/>
    <col min="10496" max="10496" width="10.26953125" style="8" bestFit="1" customWidth="1"/>
    <col min="10497" max="10497" width="8" style="8" bestFit="1" customWidth="1"/>
    <col min="10498" max="10498" width="6.81640625" style="8" customWidth="1"/>
    <col min="10499" max="10499" width="9.1796875" style="8" bestFit="1" customWidth="1"/>
    <col min="10500" max="10500" width="10.1796875" style="8" bestFit="1" customWidth="1"/>
    <col min="10501" max="10501" width="4.26953125" style="8" customWidth="1"/>
    <col min="10502" max="10502" width="9.1796875" style="8" bestFit="1" customWidth="1"/>
    <col min="10503" max="10503" width="8" style="8"/>
    <col min="10504" max="10504" width="11.453125" style="8" bestFit="1" customWidth="1"/>
    <col min="10505" max="10505" width="14.7265625" style="8" bestFit="1" customWidth="1"/>
    <col min="10506" max="10745" width="8" style="8"/>
    <col min="10746" max="10746" width="48.7265625" style="8" customWidth="1"/>
    <col min="10747" max="10747" width="3.453125" style="8" customWidth="1"/>
    <col min="10748" max="10748" width="1.7265625" style="8" customWidth="1"/>
    <col min="10749" max="10749" width="10.26953125" style="8" bestFit="1" customWidth="1"/>
    <col min="10750" max="10750" width="8" style="8" bestFit="1" customWidth="1"/>
    <col min="10751" max="10751" width="9.26953125" style="8" bestFit="1" customWidth="1"/>
    <col min="10752" max="10752" width="10.26953125" style="8" bestFit="1" customWidth="1"/>
    <col min="10753" max="10753" width="8" style="8" bestFit="1" customWidth="1"/>
    <col min="10754" max="10754" width="6.81640625" style="8" customWidth="1"/>
    <col min="10755" max="10755" width="9.1796875" style="8" bestFit="1" customWidth="1"/>
    <col min="10756" max="10756" width="10.1796875" style="8" bestFit="1" customWidth="1"/>
    <col min="10757" max="10757" width="4.26953125" style="8" customWidth="1"/>
    <col min="10758" max="10758" width="9.1796875" style="8" bestFit="1" customWidth="1"/>
    <col min="10759" max="10759" width="8" style="8"/>
    <col min="10760" max="10760" width="11.453125" style="8" bestFit="1" customWidth="1"/>
    <col min="10761" max="10761" width="14.7265625" style="8" bestFit="1" customWidth="1"/>
    <col min="10762" max="11001" width="8" style="8"/>
    <col min="11002" max="11002" width="48.7265625" style="8" customWidth="1"/>
    <col min="11003" max="11003" width="3.453125" style="8" customWidth="1"/>
    <col min="11004" max="11004" width="1.7265625" style="8" customWidth="1"/>
    <col min="11005" max="11005" width="10.26953125" style="8" bestFit="1" customWidth="1"/>
    <col min="11006" max="11006" width="8" style="8" bestFit="1" customWidth="1"/>
    <col min="11007" max="11007" width="9.26953125" style="8" bestFit="1" customWidth="1"/>
    <col min="11008" max="11008" width="10.26953125" style="8" bestFit="1" customWidth="1"/>
    <col min="11009" max="11009" width="8" style="8" bestFit="1" customWidth="1"/>
    <col min="11010" max="11010" width="6.81640625" style="8" customWidth="1"/>
    <col min="11011" max="11011" width="9.1796875" style="8" bestFit="1" customWidth="1"/>
    <col min="11012" max="11012" width="10.1796875" style="8" bestFit="1" customWidth="1"/>
    <col min="11013" max="11013" width="4.26953125" style="8" customWidth="1"/>
    <col min="11014" max="11014" width="9.1796875" style="8" bestFit="1" customWidth="1"/>
    <col min="11015" max="11015" width="8" style="8"/>
    <col min="11016" max="11016" width="11.453125" style="8" bestFit="1" customWidth="1"/>
    <col min="11017" max="11017" width="14.7265625" style="8" bestFit="1" customWidth="1"/>
    <col min="11018" max="11257" width="8" style="8"/>
    <col min="11258" max="11258" width="48.7265625" style="8" customWidth="1"/>
    <col min="11259" max="11259" width="3.453125" style="8" customWidth="1"/>
    <col min="11260" max="11260" width="1.7265625" style="8" customWidth="1"/>
    <col min="11261" max="11261" width="10.26953125" style="8" bestFit="1" customWidth="1"/>
    <col min="11262" max="11262" width="8" style="8" bestFit="1" customWidth="1"/>
    <col min="11263" max="11263" width="9.26953125" style="8" bestFit="1" customWidth="1"/>
    <col min="11264" max="11264" width="10.26953125" style="8" bestFit="1" customWidth="1"/>
    <col min="11265" max="11265" width="8" style="8" bestFit="1" customWidth="1"/>
    <col min="11266" max="11266" width="6.81640625" style="8" customWidth="1"/>
    <col min="11267" max="11267" width="9.1796875" style="8" bestFit="1" customWidth="1"/>
    <col min="11268" max="11268" width="10.1796875" style="8" bestFit="1" customWidth="1"/>
    <col min="11269" max="11269" width="4.26953125" style="8" customWidth="1"/>
    <col min="11270" max="11270" width="9.1796875" style="8" bestFit="1" customWidth="1"/>
    <col min="11271" max="11271" width="8" style="8"/>
    <col min="11272" max="11272" width="11.453125" style="8" bestFit="1" customWidth="1"/>
    <col min="11273" max="11273" width="14.7265625" style="8" bestFit="1" customWidth="1"/>
    <col min="11274" max="11513" width="8" style="8"/>
    <col min="11514" max="11514" width="48.7265625" style="8" customWidth="1"/>
    <col min="11515" max="11515" width="3.453125" style="8" customWidth="1"/>
    <col min="11516" max="11516" width="1.7265625" style="8" customWidth="1"/>
    <col min="11517" max="11517" width="10.26953125" style="8" bestFit="1" customWidth="1"/>
    <col min="11518" max="11518" width="8" style="8" bestFit="1" customWidth="1"/>
    <col min="11519" max="11519" width="9.26953125" style="8" bestFit="1" customWidth="1"/>
    <col min="11520" max="11520" width="10.26953125" style="8" bestFit="1" customWidth="1"/>
    <col min="11521" max="11521" width="8" style="8" bestFit="1" customWidth="1"/>
    <col min="11522" max="11522" width="6.81640625" style="8" customWidth="1"/>
    <col min="11523" max="11523" width="9.1796875" style="8" bestFit="1" customWidth="1"/>
    <col min="11524" max="11524" width="10.1796875" style="8" bestFit="1" customWidth="1"/>
    <col min="11525" max="11525" width="4.26953125" style="8" customWidth="1"/>
    <col min="11526" max="11526" width="9.1796875" style="8" bestFit="1" customWidth="1"/>
    <col min="11527" max="11527" width="8" style="8"/>
    <col min="11528" max="11528" width="11.453125" style="8" bestFit="1" customWidth="1"/>
    <col min="11529" max="11529" width="14.7265625" style="8" bestFit="1" customWidth="1"/>
    <col min="11530" max="11769" width="8" style="8"/>
    <col min="11770" max="11770" width="48.7265625" style="8" customWidth="1"/>
    <col min="11771" max="11771" width="3.453125" style="8" customWidth="1"/>
    <col min="11772" max="11772" width="1.7265625" style="8" customWidth="1"/>
    <col min="11773" max="11773" width="10.26953125" style="8" bestFit="1" customWidth="1"/>
    <col min="11774" max="11774" width="8" style="8" bestFit="1" customWidth="1"/>
    <col min="11775" max="11775" width="9.26953125" style="8" bestFit="1" customWidth="1"/>
    <col min="11776" max="11776" width="10.26953125" style="8" bestFit="1" customWidth="1"/>
    <col min="11777" max="11777" width="8" style="8" bestFit="1" customWidth="1"/>
    <col min="11778" max="11778" width="6.81640625" style="8" customWidth="1"/>
    <col min="11779" max="11779" width="9.1796875" style="8" bestFit="1" customWidth="1"/>
    <col min="11780" max="11780" width="10.1796875" style="8" bestFit="1" customWidth="1"/>
    <col min="11781" max="11781" width="4.26953125" style="8" customWidth="1"/>
    <col min="11782" max="11782" width="9.1796875" style="8" bestFit="1" customWidth="1"/>
    <col min="11783" max="11783" width="8" style="8"/>
    <col min="11784" max="11784" width="11.453125" style="8" bestFit="1" customWidth="1"/>
    <col min="11785" max="11785" width="14.7265625" style="8" bestFit="1" customWidth="1"/>
    <col min="11786" max="12025" width="8" style="8"/>
    <col min="12026" max="12026" width="48.7265625" style="8" customWidth="1"/>
    <col min="12027" max="12027" width="3.453125" style="8" customWidth="1"/>
    <col min="12028" max="12028" width="1.7265625" style="8" customWidth="1"/>
    <col min="12029" max="12029" width="10.26953125" style="8" bestFit="1" customWidth="1"/>
    <col min="12030" max="12030" width="8" style="8" bestFit="1" customWidth="1"/>
    <col min="12031" max="12031" width="9.26953125" style="8" bestFit="1" customWidth="1"/>
    <col min="12032" max="12032" width="10.26953125" style="8" bestFit="1" customWidth="1"/>
    <col min="12033" max="12033" width="8" style="8" bestFit="1" customWidth="1"/>
    <col min="12034" max="12034" width="6.81640625" style="8" customWidth="1"/>
    <col min="12035" max="12035" width="9.1796875" style="8" bestFit="1" customWidth="1"/>
    <col min="12036" max="12036" width="10.1796875" style="8" bestFit="1" customWidth="1"/>
    <col min="12037" max="12037" width="4.26953125" style="8" customWidth="1"/>
    <col min="12038" max="12038" width="9.1796875" style="8" bestFit="1" customWidth="1"/>
    <col min="12039" max="12039" width="8" style="8"/>
    <col min="12040" max="12040" width="11.453125" style="8" bestFit="1" customWidth="1"/>
    <col min="12041" max="12041" width="14.7265625" style="8" bestFit="1" customWidth="1"/>
    <col min="12042" max="12281" width="8" style="8"/>
    <col min="12282" max="12282" width="48.7265625" style="8" customWidth="1"/>
    <col min="12283" max="12283" width="3.453125" style="8" customWidth="1"/>
    <col min="12284" max="12284" width="1.7265625" style="8" customWidth="1"/>
    <col min="12285" max="12285" width="10.26953125" style="8" bestFit="1" customWidth="1"/>
    <col min="12286" max="12286" width="8" style="8" bestFit="1" customWidth="1"/>
    <col min="12287" max="12287" width="9.26953125" style="8" bestFit="1" customWidth="1"/>
    <col min="12288" max="12288" width="10.26953125" style="8" bestFit="1" customWidth="1"/>
    <col min="12289" max="12289" width="8" style="8" bestFit="1" customWidth="1"/>
    <col min="12290" max="12290" width="6.81640625" style="8" customWidth="1"/>
    <col min="12291" max="12291" width="9.1796875" style="8" bestFit="1" customWidth="1"/>
    <col min="12292" max="12292" width="10.1796875" style="8" bestFit="1" customWidth="1"/>
    <col min="12293" max="12293" width="4.26953125" style="8" customWidth="1"/>
    <col min="12294" max="12294" width="9.1796875" style="8" bestFit="1" customWidth="1"/>
    <col min="12295" max="12295" width="8" style="8"/>
    <col min="12296" max="12296" width="11.453125" style="8" bestFit="1" customWidth="1"/>
    <col min="12297" max="12297" width="14.7265625" style="8" bestFit="1" customWidth="1"/>
    <col min="12298" max="12537" width="8" style="8"/>
    <col min="12538" max="12538" width="48.7265625" style="8" customWidth="1"/>
    <col min="12539" max="12539" width="3.453125" style="8" customWidth="1"/>
    <col min="12540" max="12540" width="1.7265625" style="8" customWidth="1"/>
    <col min="12541" max="12541" width="10.26953125" style="8" bestFit="1" customWidth="1"/>
    <col min="12542" max="12542" width="8" style="8" bestFit="1" customWidth="1"/>
    <col min="12543" max="12543" width="9.26953125" style="8" bestFit="1" customWidth="1"/>
    <col min="12544" max="12544" width="10.26953125" style="8" bestFit="1" customWidth="1"/>
    <col min="12545" max="12545" width="8" style="8" bestFit="1" customWidth="1"/>
    <col min="12546" max="12546" width="6.81640625" style="8" customWidth="1"/>
    <col min="12547" max="12547" width="9.1796875" style="8" bestFit="1" customWidth="1"/>
    <col min="12548" max="12548" width="10.1796875" style="8" bestFit="1" customWidth="1"/>
    <col min="12549" max="12549" width="4.26953125" style="8" customWidth="1"/>
    <col min="12550" max="12550" width="9.1796875" style="8" bestFit="1" customWidth="1"/>
    <col min="12551" max="12551" width="8" style="8"/>
    <col min="12552" max="12552" width="11.453125" style="8" bestFit="1" customWidth="1"/>
    <col min="12553" max="12553" width="14.7265625" style="8" bestFit="1" customWidth="1"/>
    <col min="12554" max="12793" width="8" style="8"/>
    <col min="12794" max="12794" width="48.7265625" style="8" customWidth="1"/>
    <col min="12795" max="12795" width="3.453125" style="8" customWidth="1"/>
    <col min="12796" max="12796" width="1.7265625" style="8" customWidth="1"/>
    <col min="12797" max="12797" width="10.26953125" style="8" bestFit="1" customWidth="1"/>
    <col min="12798" max="12798" width="8" style="8" bestFit="1" customWidth="1"/>
    <col min="12799" max="12799" width="9.26953125" style="8" bestFit="1" customWidth="1"/>
    <col min="12800" max="12800" width="10.26953125" style="8" bestFit="1" customWidth="1"/>
    <col min="12801" max="12801" width="8" style="8" bestFit="1" customWidth="1"/>
    <col min="12802" max="12802" width="6.81640625" style="8" customWidth="1"/>
    <col min="12803" max="12803" width="9.1796875" style="8" bestFit="1" customWidth="1"/>
    <col min="12804" max="12804" width="10.1796875" style="8" bestFit="1" customWidth="1"/>
    <col min="12805" max="12805" width="4.26953125" style="8" customWidth="1"/>
    <col min="12806" max="12806" width="9.1796875" style="8" bestFit="1" customWidth="1"/>
    <col min="12807" max="12807" width="8" style="8"/>
    <col min="12808" max="12808" width="11.453125" style="8" bestFit="1" customWidth="1"/>
    <col min="12809" max="12809" width="14.7265625" style="8" bestFit="1" customWidth="1"/>
    <col min="12810" max="13049" width="8" style="8"/>
    <col min="13050" max="13050" width="48.7265625" style="8" customWidth="1"/>
    <col min="13051" max="13051" width="3.453125" style="8" customWidth="1"/>
    <col min="13052" max="13052" width="1.7265625" style="8" customWidth="1"/>
    <col min="13053" max="13053" width="10.26953125" style="8" bestFit="1" customWidth="1"/>
    <col min="13054" max="13054" width="8" style="8" bestFit="1" customWidth="1"/>
    <col min="13055" max="13055" width="9.26953125" style="8" bestFit="1" customWidth="1"/>
    <col min="13056" max="13056" width="10.26953125" style="8" bestFit="1" customWidth="1"/>
    <col min="13057" max="13057" width="8" style="8" bestFit="1" customWidth="1"/>
    <col min="13058" max="13058" width="6.81640625" style="8" customWidth="1"/>
    <col min="13059" max="13059" width="9.1796875" style="8" bestFit="1" customWidth="1"/>
    <col min="13060" max="13060" width="10.1796875" style="8" bestFit="1" customWidth="1"/>
    <col min="13061" max="13061" width="4.26953125" style="8" customWidth="1"/>
    <col min="13062" max="13062" width="9.1796875" style="8" bestFit="1" customWidth="1"/>
    <col min="13063" max="13063" width="8" style="8"/>
    <col min="13064" max="13064" width="11.453125" style="8" bestFit="1" customWidth="1"/>
    <col min="13065" max="13065" width="14.7265625" style="8" bestFit="1" customWidth="1"/>
    <col min="13066" max="13305" width="8" style="8"/>
    <col min="13306" max="13306" width="48.7265625" style="8" customWidth="1"/>
    <col min="13307" max="13307" width="3.453125" style="8" customWidth="1"/>
    <col min="13308" max="13308" width="1.7265625" style="8" customWidth="1"/>
    <col min="13309" max="13309" width="10.26953125" style="8" bestFit="1" customWidth="1"/>
    <col min="13310" max="13310" width="8" style="8" bestFit="1" customWidth="1"/>
    <col min="13311" max="13311" width="9.26953125" style="8" bestFit="1" customWidth="1"/>
    <col min="13312" max="13312" width="10.26953125" style="8" bestFit="1" customWidth="1"/>
    <col min="13313" max="13313" width="8" style="8" bestFit="1" customWidth="1"/>
    <col min="13314" max="13314" width="6.81640625" style="8" customWidth="1"/>
    <col min="13315" max="13315" width="9.1796875" style="8" bestFit="1" customWidth="1"/>
    <col min="13316" max="13316" width="10.1796875" style="8" bestFit="1" customWidth="1"/>
    <col min="13317" max="13317" width="4.26953125" style="8" customWidth="1"/>
    <col min="13318" max="13318" width="9.1796875" style="8" bestFit="1" customWidth="1"/>
    <col min="13319" max="13319" width="8" style="8"/>
    <col min="13320" max="13320" width="11.453125" style="8" bestFit="1" customWidth="1"/>
    <col min="13321" max="13321" width="14.7265625" style="8" bestFit="1" customWidth="1"/>
    <col min="13322" max="13561" width="8" style="8"/>
    <col min="13562" max="13562" width="48.7265625" style="8" customWidth="1"/>
    <col min="13563" max="13563" width="3.453125" style="8" customWidth="1"/>
    <col min="13564" max="13564" width="1.7265625" style="8" customWidth="1"/>
    <col min="13565" max="13565" width="10.26953125" style="8" bestFit="1" customWidth="1"/>
    <col min="13566" max="13566" width="8" style="8" bestFit="1" customWidth="1"/>
    <col min="13567" max="13567" width="9.26953125" style="8" bestFit="1" customWidth="1"/>
    <col min="13568" max="13568" width="10.26953125" style="8" bestFit="1" customWidth="1"/>
    <col min="13569" max="13569" width="8" style="8" bestFit="1" customWidth="1"/>
    <col min="13570" max="13570" width="6.81640625" style="8" customWidth="1"/>
    <col min="13571" max="13571" width="9.1796875" style="8" bestFit="1" customWidth="1"/>
    <col min="13572" max="13572" width="10.1796875" style="8" bestFit="1" customWidth="1"/>
    <col min="13573" max="13573" width="4.26953125" style="8" customWidth="1"/>
    <col min="13574" max="13574" width="9.1796875" style="8" bestFit="1" customWidth="1"/>
    <col min="13575" max="13575" width="8" style="8"/>
    <col min="13576" max="13576" width="11.453125" style="8" bestFit="1" customWidth="1"/>
    <col min="13577" max="13577" width="14.7265625" style="8" bestFit="1" customWidth="1"/>
    <col min="13578" max="13817" width="8" style="8"/>
    <col min="13818" max="13818" width="48.7265625" style="8" customWidth="1"/>
    <col min="13819" max="13819" width="3.453125" style="8" customWidth="1"/>
    <col min="13820" max="13820" width="1.7265625" style="8" customWidth="1"/>
    <col min="13821" max="13821" width="10.26953125" style="8" bestFit="1" customWidth="1"/>
    <col min="13822" max="13822" width="8" style="8" bestFit="1" customWidth="1"/>
    <col min="13823" max="13823" width="9.26953125" style="8" bestFit="1" customWidth="1"/>
    <col min="13824" max="13824" width="10.26953125" style="8" bestFit="1" customWidth="1"/>
    <col min="13825" max="13825" width="8" style="8" bestFit="1" customWidth="1"/>
    <col min="13826" max="13826" width="6.81640625" style="8" customWidth="1"/>
    <col min="13827" max="13827" width="9.1796875" style="8" bestFit="1" customWidth="1"/>
    <col min="13828" max="13828" width="10.1796875" style="8" bestFit="1" customWidth="1"/>
    <col min="13829" max="13829" width="4.26953125" style="8" customWidth="1"/>
    <col min="13830" max="13830" width="9.1796875" style="8" bestFit="1" customWidth="1"/>
    <col min="13831" max="13831" width="8" style="8"/>
    <col min="13832" max="13832" width="11.453125" style="8" bestFit="1" customWidth="1"/>
    <col min="13833" max="13833" width="14.7265625" style="8" bestFit="1" customWidth="1"/>
    <col min="13834" max="14073" width="8" style="8"/>
    <col min="14074" max="14074" width="48.7265625" style="8" customWidth="1"/>
    <col min="14075" max="14075" width="3.453125" style="8" customWidth="1"/>
    <col min="14076" max="14076" width="1.7265625" style="8" customWidth="1"/>
    <col min="14077" max="14077" width="10.26953125" style="8" bestFit="1" customWidth="1"/>
    <col min="14078" max="14078" width="8" style="8" bestFit="1" customWidth="1"/>
    <col min="14079" max="14079" width="9.26953125" style="8" bestFit="1" customWidth="1"/>
    <col min="14080" max="14080" width="10.26953125" style="8" bestFit="1" customWidth="1"/>
    <col min="14081" max="14081" width="8" style="8" bestFit="1" customWidth="1"/>
    <col min="14082" max="14082" width="6.81640625" style="8" customWidth="1"/>
    <col min="14083" max="14083" width="9.1796875" style="8" bestFit="1" customWidth="1"/>
    <col min="14084" max="14084" width="10.1796875" style="8" bestFit="1" customWidth="1"/>
    <col min="14085" max="14085" width="4.26953125" style="8" customWidth="1"/>
    <col min="14086" max="14086" width="9.1796875" style="8" bestFit="1" customWidth="1"/>
    <col min="14087" max="14087" width="8" style="8"/>
    <col min="14088" max="14088" width="11.453125" style="8" bestFit="1" customWidth="1"/>
    <col min="14089" max="14089" width="14.7265625" style="8" bestFit="1" customWidth="1"/>
    <col min="14090" max="14329" width="8" style="8"/>
    <col min="14330" max="14330" width="48.7265625" style="8" customWidth="1"/>
    <col min="14331" max="14331" width="3.453125" style="8" customWidth="1"/>
    <col min="14332" max="14332" width="1.7265625" style="8" customWidth="1"/>
    <col min="14333" max="14333" width="10.26953125" style="8" bestFit="1" customWidth="1"/>
    <col min="14334" max="14334" width="8" style="8" bestFit="1" customWidth="1"/>
    <col min="14335" max="14335" width="9.26953125" style="8" bestFit="1" customWidth="1"/>
    <col min="14336" max="14336" width="10.26953125" style="8" bestFit="1" customWidth="1"/>
    <col min="14337" max="14337" width="8" style="8" bestFit="1" customWidth="1"/>
    <col min="14338" max="14338" width="6.81640625" style="8" customWidth="1"/>
    <col min="14339" max="14339" width="9.1796875" style="8" bestFit="1" customWidth="1"/>
    <col min="14340" max="14340" width="10.1796875" style="8" bestFit="1" customWidth="1"/>
    <col min="14341" max="14341" width="4.26953125" style="8" customWidth="1"/>
    <col min="14342" max="14342" width="9.1796875" style="8" bestFit="1" customWidth="1"/>
    <col min="14343" max="14343" width="8" style="8"/>
    <col min="14344" max="14344" width="11.453125" style="8" bestFit="1" customWidth="1"/>
    <col min="14345" max="14345" width="14.7265625" style="8" bestFit="1" customWidth="1"/>
    <col min="14346" max="14585" width="8" style="8"/>
    <col min="14586" max="14586" width="48.7265625" style="8" customWidth="1"/>
    <col min="14587" max="14587" width="3.453125" style="8" customWidth="1"/>
    <col min="14588" max="14588" width="1.7265625" style="8" customWidth="1"/>
    <col min="14589" max="14589" width="10.26953125" style="8" bestFit="1" customWidth="1"/>
    <col min="14590" max="14590" width="8" style="8" bestFit="1" customWidth="1"/>
    <col min="14591" max="14591" width="9.26953125" style="8" bestFit="1" customWidth="1"/>
    <col min="14592" max="14592" width="10.26953125" style="8" bestFit="1" customWidth="1"/>
    <col min="14593" max="14593" width="8" style="8" bestFit="1" customWidth="1"/>
    <col min="14594" max="14594" width="6.81640625" style="8" customWidth="1"/>
    <col min="14595" max="14595" width="9.1796875" style="8" bestFit="1" customWidth="1"/>
    <col min="14596" max="14596" width="10.1796875" style="8" bestFit="1" customWidth="1"/>
    <col min="14597" max="14597" width="4.26953125" style="8" customWidth="1"/>
    <col min="14598" max="14598" width="9.1796875" style="8" bestFit="1" customWidth="1"/>
    <col min="14599" max="14599" width="8" style="8"/>
    <col min="14600" max="14600" width="11.453125" style="8" bestFit="1" customWidth="1"/>
    <col min="14601" max="14601" width="14.7265625" style="8" bestFit="1" customWidth="1"/>
    <col min="14602" max="14841" width="8" style="8"/>
    <col min="14842" max="14842" width="48.7265625" style="8" customWidth="1"/>
    <col min="14843" max="14843" width="3.453125" style="8" customWidth="1"/>
    <col min="14844" max="14844" width="1.7265625" style="8" customWidth="1"/>
    <col min="14845" max="14845" width="10.26953125" style="8" bestFit="1" customWidth="1"/>
    <col min="14846" max="14846" width="8" style="8" bestFit="1" customWidth="1"/>
    <col min="14847" max="14847" width="9.26953125" style="8" bestFit="1" customWidth="1"/>
    <col min="14848" max="14848" width="10.26953125" style="8" bestFit="1" customWidth="1"/>
    <col min="14849" max="14849" width="8" style="8" bestFit="1" customWidth="1"/>
    <col min="14850" max="14850" width="6.81640625" style="8" customWidth="1"/>
    <col min="14851" max="14851" width="9.1796875" style="8" bestFit="1" customWidth="1"/>
    <col min="14852" max="14852" width="10.1796875" style="8" bestFit="1" customWidth="1"/>
    <col min="14853" max="14853" width="4.26953125" style="8" customWidth="1"/>
    <col min="14854" max="14854" width="9.1796875" style="8" bestFit="1" customWidth="1"/>
    <col min="14855" max="14855" width="8" style="8"/>
    <col min="14856" max="14856" width="11.453125" style="8" bestFit="1" customWidth="1"/>
    <col min="14857" max="14857" width="14.7265625" style="8" bestFit="1" customWidth="1"/>
    <col min="14858" max="15097" width="8" style="8"/>
    <col min="15098" max="15098" width="48.7265625" style="8" customWidth="1"/>
    <col min="15099" max="15099" width="3.453125" style="8" customWidth="1"/>
    <col min="15100" max="15100" width="1.7265625" style="8" customWidth="1"/>
    <col min="15101" max="15101" width="10.26953125" style="8" bestFit="1" customWidth="1"/>
    <col min="15102" max="15102" width="8" style="8" bestFit="1" customWidth="1"/>
    <col min="15103" max="15103" width="9.26953125" style="8" bestFit="1" customWidth="1"/>
    <col min="15104" max="15104" width="10.26953125" style="8" bestFit="1" customWidth="1"/>
    <col min="15105" max="15105" width="8" style="8" bestFit="1" customWidth="1"/>
    <col min="15106" max="15106" width="6.81640625" style="8" customWidth="1"/>
    <col min="15107" max="15107" width="9.1796875" style="8" bestFit="1" customWidth="1"/>
    <col min="15108" max="15108" width="10.1796875" style="8" bestFit="1" customWidth="1"/>
    <col min="15109" max="15109" width="4.26953125" style="8" customWidth="1"/>
    <col min="15110" max="15110" width="9.1796875" style="8" bestFit="1" customWidth="1"/>
    <col min="15111" max="15111" width="8" style="8"/>
    <col min="15112" max="15112" width="11.453125" style="8" bestFit="1" customWidth="1"/>
    <col min="15113" max="15113" width="14.7265625" style="8" bestFit="1" customWidth="1"/>
    <col min="15114" max="15353" width="8" style="8"/>
    <col min="15354" max="15354" width="48.7265625" style="8" customWidth="1"/>
    <col min="15355" max="15355" width="3.453125" style="8" customWidth="1"/>
    <col min="15356" max="15356" width="1.7265625" style="8" customWidth="1"/>
    <col min="15357" max="15357" width="10.26953125" style="8" bestFit="1" customWidth="1"/>
    <col min="15358" max="15358" width="8" style="8" bestFit="1" customWidth="1"/>
    <col min="15359" max="15359" width="9.26953125" style="8" bestFit="1" customWidth="1"/>
    <col min="15360" max="15360" width="10.26953125" style="8" bestFit="1" customWidth="1"/>
    <col min="15361" max="15361" width="8" style="8" bestFit="1" customWidth="1"/>
    <col min="15362" max="15362" width="6.81640625" style="8" customWidth="1"/>
    <col min="15363" max="15363" width="9.1796875" style="8" bestFit="1" customWidth="1"/>
    <col min="15364" max="15364" width="10.1796875" style="8" bestFit="1" customWidth="1"/>
    <col min="15365" max="15365" width="4.26953125" style="8" customWidth="1"/>
    <col min="15366" max="15366" width="9.1796875" style="8" bestFit="1" customWidth="1"/>
    <col min="15367" max="15367" width="8" style="8"/>
    <col min="15368" max="15368" width="11.453125" style="8" bestFit="1" customWidth="1"/>
    <col min="15369" max="15369" width="14.7265625" style="8" bestFit="1" customWidth="1"/>
    <col min="15370" max="15609" width="8" style="8"/>
    <col min="15610" max="15610" width="48.7265625" style="8" customWidth="1"/>
    <col min="15611" max="15611" width="3.453125" style="8" customWidth="1"/>
    <col min="15612" max="15612" width="1.7265625" style="8" customWidth="1"/>
    <col min="15613" max="15613" width="10.26953125" style="8" bestFit="1" customWidth="1"/>
    <col min="15614" max="15614" width="8" style="8" bestFit="1" customWidth="1"/>
    <col min="15615" max="15615" width="9.26953125" style="8" bestFit="1" customWidth="1"/>
    <col min="15616" max="15616" width="10.26953125" style="8" bestFit="1" customWidth="1"/>
    <col min="15617" max="15617" width="8" style="8" bestFit="1" customWidth="1"/>
    <col min="15618" max="15618" width="6.81640625" style="8" customWidth="1"/>
    <col min="15619" max="15619" width="9.1796875" style="8" bestFit="1" customWidth="1"/>
    <col min="15620" max="15620" width="10.1796875" style="8" bestFit="1" customWidth="1"/>
    <col min="15621" max="15621" width="4.26953125" style="8" customWidth="1"/>
    <col min="15622" max="15622" width="9.1796875" style="8" bestFit="1" customWidth="1"/>
    <col min="15623" max="15623" width="8" style="8"/>
    <col min="15624" max="15624" width="11.453125" style="8" bestFit="1" customWidth="1"/>
    <col min="15625" max="15625" width="14.7265625" style="8" bestFit="1" customWidth="1"/>
    <col min="15626" max="15865" width="8" style="8"/>
    <col min="15866" max="15866" width="48.7265625" style="8" customWidth="1"/>
    <col min="15867" max="15867" width="3.453125" style="8" customWidth="1"/>
    <col min="15868" max="15868" width="1.7265625" style="8" customWidth="1"/>
    <col min="15869" max="15869" width="10.26953125" style="8" bestFit="1" customWidth="1"/>
    <col min="15870" max="15870" width="8" style="8" bestFit="1" customWidth="1"/>
    <col min="15871" max="15871" width="9.26953125" style="8" bestFit="1" customWidth="1"/>
    <col min="15872" max="15872" width="10.26953125" style="8" bestFit="1" customWidth="1"/>
    <col min="15873" max="15873" width="8" style="8" bestFit="1" customWidth="1"/>
    <col min="15874" max="15874" width="6.81640625" style="8" customWidth="1"/>
    <col min="15875" max="15875" width="9.1796875" style="8" bestFit="1" customWidth="1"/>
    <col min="15876" max="15876" width="10.1796875" style="8" bestFit="1" customWidth="1"/>
    <col min="15877" max="15877" width="4.26953125" style="8" customWidth="1"/>
    <col min="15878" max="15878" width="9.1796875" style="8" bestFit="1" customWidth="1"/>
    <col min="15879" max="15879" width="8" style="8"/>
    <col min="15880" max="15880" width="11.453125" style="8" bestFit="1" customWidth="1"/>
    <col min="15881" max="15881" width="14.7265625" style="8" bestFit="1" customWidth="1"/>
    <col min="15882" max="16121" width="8" style="8"/>
    <col min="16122" max="16122" width="48.7265625" style="8" customWidth="1"/>
    <col min="16123" max="16123" width="3.453125" style="8" customWidth="1"/>
    <col min="16124" max="16124" width="1.7265625" style="8" customWidth="1"/>
    <col min="16125" max="16125" width="10.26953125" style="8" bestFit="1" customWidth="1"/>
    <col min="16126" max="16126" width="8" style="8" bestFit="1" customWidth="1"/>
    <col min="16127" max="16127" width="9.26953125" style="8" bestFit="1" customWidth="1"/>
    <col min="16128" max="16128" width="10.26953125" style="8" bestFit="1" customWidth="1"/>
    <col min="16129" max="16129" width="8" style="8" bestFit="1" customWidth="1"/>
    <col min="16130" max="16130" width="6.81640625" style="8" customWidth="1"/>
    <col min="16131" max="16131" width="9.1796875" style="8" bestFit="1" customWidth="1"/>
    <col min="16132" max="16132" width="10.1796875" style="8" bestFit="1" customWidth="1"/>
    <col min="16133" max="16133" width="4.26953125" style="8" customWidth="1"/>
    <col min="16134" max="16134" width="9.1796875" style="8" bestFit="1" customWidth="1"/>
    <col min="16135" max="16135" width="8" style="8"/>
    <col min="16136" max="16136" width="11.453125" style="8" bestFit="1" customWidth="1"/>
    <col min="16137" max="16137" width="14.7265625" style="8" bestFit="1" customWidth="1"/>
    <col min="16138" max="16384" width="8" style="8"/>
  </cols>
  <sheetData>
    <row r="1" spans="1:9" ht="18" customHeight="1">
      <c r="A1" s="11"/>
      <c r="D1" s="14" t="s">
        <v>92</v>
      </c>
    </row>
    <row r="2" spans="1:9" ht="18" customHeight="1">
      <c r="A2" s="11"/>
      <c r="B2" s="15"/>
      <c r="C2" s="15"/>
      <c r="D2" s="14" t="s">
        <v>198</v>
      </c>
      <c r="E2" s="12"/>
      <c r="F2" s="12"/>
      <c r="G2" s="12"/>
      <c r="H2" s="12"/>
    </row>
    <row r="3" spans="1:9" ht="18" customHeight="1">
      <c r="A3" s="16" t="s">
        <v>150</v>
      </c>
      <c r="B3" s="17"/>
      <c r="C3" s="17"/>
      <c r="D3" s="12"/>
      <c r="E3" s="12"/>
      <c r="F3" s="12"/>
      <c r="G3" s="12"/>
      <c r="H3" s="12"/>
    </row>
    <row r="5" spans="1:9" ht="18" customHeight="1">
      <c r="C5" s="18" t="s">
        <v>134</v>
      </c>
      <c r="D5" s="18" t="s">
        <v>135</v>
      </c>
      <c r="E5" s="18" t="s">
        <v>136</v>
      </c>
      <c r="F5" s="18" t="s">
        <v>137</v>
      </c>
      <c r="H5" s="18" t="s">
        <v>100</v>
      </c>
      <c r="I5" s="10"/>
    </row>
    <row r="6" spans="1:9" ht="18" customHeight="1">
      <c r="A6" s="633" t="s">
        <v>138</v>
      </c>
      <c r="B6" s="634"/>
      <c r="C6" s="34">
        <v>0</v>
      </c>
      <c r="D6" s="34">
        <v>0</v>
      </c>
      <c r="E6" s="34">
        <v>0</v>
      </c>
      <c r="F6" s="34">
        <v>1078</v>
      </c>
      <c r="G6" s="12"/>
      <c r="H6" s="34">
        <f>SUM(C6:G6)</f>
        <v>1078</v>
      </c>
    </row>
    <row r="7" spans="1:9" ht="18" customHeight="1">
      <c r="A7" s="633" t="s">
        <v>139</v>
      </c>
      <c r="B7" s="634"/>
      <c r="C7" s="34">
        <v>0</v>
      </c>
      <c r="D7" s="34">
        <v>0</v>
      </c>
      <c r="E7" s="34">
        <v>0</v>
      </c>
      <c r="F7" s="34">
        <v>2424</v>
      </c>
      <c r="G7" s="12"/>
      <c r="H7" s="34">
        <f t="shared" ref="H7:H16" si="0">SUM(C7:G7)</f>
        <v>2424</v>
      </c>
    </row>
    <row r="8" spans="1:9" ht="18" customHeight="1">
      <c r="A8" s="633" t="s">
        <v>149</v>
      </c>
      <c r="B8" s="634"/>
      <c r="C8" s="34">
        <v>0</v>
      </c>
      <c r="D8" s="34">
        <v>0</v>
      </c>
      <c r="E8" s="34">
        <v>0</v>
      </c>
      <c r="F8" s="34">
        <v>1000</v>
      </c>
      <c r="G8" s="12"/>
      <c r="H8" s="34">
        <f t="shared" si="0"/>
        <v>1000</v>
      </c>
    </row>
    <row r="9" spans="1:9" ht="18" customHeight="1">
      <c r="A9" s="633" t="s">
        <v>140</v>
      </c>
      <c r="B9" s="634"/>
      <c r="C9" s="34">
        <v>0</v>
      </c>
      <c r="D9" s="34">
        <v>0</v>
      </c>
      <c r="E9" s="34">
        <v>0</v>
      </c>
      <c r="F9" s="34">
        <v>390</v>
      </c>
      <c r="G9" s="12"/>
      <c r="H9" s="34">
        <f t="shared" si="0"/>
        <v>390</v>
      </c>
    </row>
    <row r="10" spans="1:9" ht="18" customHeight="1">
      <c r="A10" s="633" t="s">
        <v>141</v>
      </c>
      <c r="B10" s="634"/>
      <c r="C10" s="34">
        <v>0</v>
      </c>
      <c r="D10" s="34">
        <v>0</v>
      </c>
      <c r="E10" s="34">
        <v>0</v>
      </c>
      <c r="F10" s="34">
        <v>-3</v>
      </c>
      <c r="G10" s="12"/>
      <c r="H10" s="34">
        <f t="shared" si="0"/>
        <v>-3</v>
      </c>
    </row>
    <row r="11" spans="1:9" ht="18" customHeight="1">
      <c r="A11" s="633" t="s">
        <v>142</v>
      </c>
      <c r="B11" s="634"/>
      <c r="C11" s="34">
        <v>0</v>
      </c>
      <c r="D11" s="34">
        <v>0</v>
      </c>
      <c r="E11" s="34">
        <v>0</v>
      </c>
      <c r="F11" s="34">
        <v>37699</v>
      </c>
      <c r="G11" s="12"/>
      <c r="H11" s="34">
        <f t="shared" si="0"/>
        <v>37699</v>
      </c>
    </row>
    <row r="12" spans="1:9" ht="18" customHeight="1">
      <c r="A12" s="633" t="s">
        <v>143</v>
      </c>
      <c r="B12" s="634"/>
      <c r="C12" s="34">
        <v>0</v>
      </c>
      <c r="D12" s="34">
        <v>0</v>
      </c>
      <c r="E12" s="34">
        <v>0</v>
      </c>
      <c r="F12" s="34">
        <v>45</v>
      </c>
      <c r="G12" s="12"/>
      <c r="H12" s="34">
        <f t="shared" si="0"/>
        <v>45</v>
      </c>
    </row>
    <row r="13" spans="1:9" ht="18" customHeight="1">
      <c r="A13" s="633" t="s">
        <v>144</v>
      </c>
      <c r="B13" s="634"/>
      <c r="C13" s="34">
        <v>0</v>
      </c>
      <c r="D13" s="34">
        <v>0</v>
      </c>
      <c r="E13" s="34">
        <v>0</v>
      </c>
      <c r="F13" s="34">
        <v>185</v>
      </c>
      <c r="G13" s="12"/>
      <c r="H13" s="34">
        <f t="shared" si="0"/>
        <v>185</v>
      </c>
    </row>
    <row r="14" spans="1:9" ht="18" customHeight="1">
      <c r="A14" s="633" t="s">
        <v>145</v>
      </c>
      <c r="B14" s="634"/>
      <c r="C14" s="34">
        <v>0</v>
      </c>
      <c r="D14" s="34">
        <v>0</v>
      </c>
      <c r="E14" s="34">
        <v>0</v>
      </c>
      <c r="F14" s="34">
        <v>480</v>
      </c>
      <c r="G14" s="12"/>
      <c r="H14" s="34">
        <f t="shared" si="0"/>
        <v>480</v>
      </c>
    </row>
    <row r="15" spans="1:9" ht="18" customHeight="1">
      <c r="A15" s="633" t="s">
        <v>146</v>
      </c>
      <c r="B15" s="634"/>
      <c r="C15" s="34">
        <v>0</v>
      </c>
      <c r="D15" s="34">
        <v>0</v>
      </c>
      <c r="E15" s="34">
        <v>0</v>
      </c>
      <c r="F15" s="34">
        <v>28</v>
      </c>
      <c r="G15" s="12"/>
      <c r="H15" s="34">
        <f t="shared" si="0"/>
        <v>28</v>
      </c>
    </row>
    <row r="16" spans="1:9" ht="18" customHeight="1">
      <c r="A16" s="633" t="s">
        <v>147</v>
      </c>
      <c r="B16" s="634"/>
      <c r="C16" s="34">
        <v>-10</v>
      </c>
      <c r="D16" s="34">
        <v>0</v>
      </c>
      <c r="E16" s="34">
        <v>0</v>
      </c>
      <c r="F16" s="34">
        <v>0</v>
      </c>
      <c r="G16" s="12"/>
      <c r="H16" s="34">
        <f t="shared" si="0"/>
        <v>-10</v>
      </c>
    </row>
    <row r="17" spans="1:8" ht="18" customHeight="1">
      <c r="A17" s="19" t="s">
        <v>170</v>
      </c>
      <c r="C17" s="35">
        <f>SUM(C6:C16)</f>
        <v>-10</v>
      </c>
      <c r="D17" s="35">
        <f>SUM(D6:D16)</f>
        <v>0</v>
      </c>
      <c r="E17" s="35">
        <f>SUM(E6:E16)</f>
        <v>0</v>
      </c>
      <c r="F17" s="35">
        <f>SUM(F6:F16)</f>
        <v>43326</v>
      </c>
      <c r="G17" s="12"/>
      <c r="H17" s="35">
        <f>SUM(H6:H16)</f>
        <v>43316</v>
      </c>
    </row>
    <row r="18" spans="1:8" ht="18" customHeight="1">
      <c r="A18" s="19"/>
      <c r="C18" s="34"/>
      <c r="D18" s="34"/>
      <c r="E18" s="34"/>
      <c r="F18" s="34"/>
      <c r="G18" s="12"/>
      <c r="H18" s="34"/>
    </row>
  </sheetData>
  <mergeCells count="11">
    <mergeCell ref="A8:B8"/>
    <mergeCell ref="A6:B6"/>
    <mergeCell ref="A7:B7"/>
    <mergeCell ref="A16:B16"/>
    <mergeCell ref="A9:B9"/>
    <mergeCell ref="A10:B10"/>
    <mergeCell ref="A11:B11"/>
    <mergeCell ref="A12:B12"/>
    <mergeCell ref="A13:B13"/>
    <mergeCell ref="A14:B14"/>
    <mergeCell ref="A15:B15"/>
  </mergeCells>
  <hyperlinks>
    <hyperlink ref="A6" r:id="rId1" display="CustNo:0000553" xr:uid="{00000000-0004-0000-0E00-000000000000}"/>
    <hyperlink ref="A7" r:id="rId2" display="CustNo:0000762" xr:uid="{00000000-0004-0000-0E00-000001000000}"/>
    <hyperlink ref="A8" r:id="rId3" display="CustNo:0000552" xr:uid="{00000000-0004-0000-0E00-000002000000}"/>
    <hyperlink ref="A9" r:id="rId4" display="CustNo:0000915" xr:uid="{00000000-0004-0000-0E00-000003000000}"/>
    <hyperlink ref="A10" r:id="rId5" display="CustNo:0000910" xr:uid="{00000000-0004-0000-0E00-000004000000}"/>
    <hyperlink ref="A11" r:id="rId6" display="CustNo:0000132" xr:uid="{00000000-0004-0000-0E00-000005000000}"/>
    <hyperlink ref="A12" r:id="rId7" display="CustNo:0000176" xr:uid="{00000000-0004-0000-0E00-000006000000}"/>
    <hyperlink ref="A13" r:id="rId8" display="CustNo:0000359" xr:uid="{00000000-0004-0000-0E00-000007000000}"/>
    <hyperlink ref="A14" r:id="rId9" display="CustNo:0000064" xr:uid="{00000000-0004-0000-0E00-000008000000}"/>
    <hyperlink ref="A15" r:id="rId10" display="CustNo:0000824" xr:uid="{00000000-0004-0000-0E00-000009000000}"/>
    <hyperlink ref="A16" r:id="rId11" display="CustNo:0000746" xr:uid="{00000000-0004-0000-0E00-00000A000000}"/>
  </hyperlinks>
  <pageMargins left="0.75" right="0.75" top="1" bottom="1" header="0.5" footer="0.5"/>
  <pageSetup orientation="landscape" r:id="rId1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F15"/>
  <sheetViews>
    <sheetView workbookViewId="0">
      <selection activeCell="B20" sqref="B20"/>
    </sheetView>
  </sheetViews>
  <sheetFormatPr defaultRowHeight="12.5"/>
  <cols>
    <col min="1" max="1" width="18.81640625" style="109" bestFit="1" customWidth="1"/>
    <col min="2" max="2" width="33.26953125" customWidth="1"/>
    <col min="3" max="4" width="22" customWidth="1"/>
    <col min="5" max="5" width="14" customWidth="1"/>
    <col min="6" max="6" width="9.7265625" bestFit="1" customWidth="1"/>
  </cols>
  <sheetData>
    <row r="1" spans="1:6" ht="14.5">
      <c r="A1" s="106" t="s">
        <v>104</v>
      </c>
      <c r="B1" s="77" t="s">
        <v>658</v>
      </c>
      <c r="C1" s="78" t="s">
        <v>105</v>
      </c>
      <c r="D1" s="79" t="s">
        <v>207</v>
      </c>
      <c r="E1" s="80"/>
      <c r="F1" s="80"/>
    </row>
    <row r="2" spans="1:6" ht="14.5">
      <c r="A2" s="106" t="s">
        <v>106</v>
      </c>
      <c r="B2" s="81" t="s">
        <v>659</v>
      </c>
      <c r="C2" s="78" t="s">
        <v>107</v>
      </c>
      <c r="D2" s="82" t="s">
        <v>108</v>
      </c>
      <c r="E2" s="80"/>
      <c r="F2" s="80"/>
    </row>
    <row r="3" spans="1:6" ht="14.5">
      <c r="A3" s="107" t="s">
        <v>109</v>
      </c>
      <c r="B3" s="83" t="s">
        <v>110</v>
      </c>
      <c r="C3" s="78"/>
      <c r="D3" s="84" t="s">
        <v>111</v>
      </c>
      <c r="E3" s="85"/>
      <c r="F3" s="80"/>
    </row>
    <row r="4" spans="1:6" ht="14.5">
      <c r="A4" s="106" t="s">
        <v>112</v>
      </c>
      <c r="B4" s="86">
        <v>41364</v>
      </c>
      <c r="C4" s="78" t="s">
        <v>113</v>
      </c>
      <c r="D4" s="87">
        <v>41367</v>
      </c>
      <c r="E4" s="85"/>
      <c r="F4" s="80"/>
    </row>
    <row r="5" spans="1:6" ht="14.5">
      <c r="A5" s="106" t="s">
        <v>114</v>
      </c>
      <c r="B5" s="88" t="s">
        <v>649</v>
      </c>
      <c r="C5" s="78"/>
      <c r="D5" s="89"/>
      <c r="E5" s="85"/>
      <c r="F5" s="80"/>
    </row>
    <row r="6" spans="1:6" ht="14.5">
      <c r="A6" s="106"/>
      <c r="B6" s="90"/>
      <c r="C6" s="84"/>
      <c r="D6" s="84"/>
      <c r="E6" s="85"/>
      <c r="F6" s="80"/>
    </row>
    <row r="7" spans="1:6" ht="14.5">
      <c r="A7" s="108" t="s">
        <v>94</v>
      </c>
      <c r="B7" s="91" t="s">
        <v>115</v>
      </c>
      <c r="C7" s="92" t="s">
        <v>116</v>
      </c>
      <c r="D7" s="92" t="s">
        <v>117</v>
      </c>
      <c r="E7" s="93"/>
      <c r="F7" s="94"/>
    </row>
    <row r="8" spans="1:6" ht="14.5">
      <c r="A8" s="144">
        <v>182229.55100000001</v>
      </c>
      <c r="B8" s="93" t="s">
        <v>263</v>
      </c>
      <c r="C8" s="145"/>
      <c r="D8" s="145">
        <f>CabWoodsTable!BD11</f>
        <v>4551.5200000000004</v>
      </c>
      <c r="E8" s="93"/>
      <c r="F8" s="94"/>
    </row>
    <row r="9" spans="1:6" ht="14.5">
      <c r="A9" s="144">
        <v>182103.77650000001</v>
      </c>
      <c r="B9" s="93" t="s">
        <v>263</v>
      </c>
      <c r="C9" s="145">
        <f>D8</f>
        <v>4551.5200000000004</v>
      </c>
      <c r="D9" s="145"/>
      <c r="E9" s="93"/>
      <c r="F9" s="94"/>
    </row>
    <row r="10" spans="1:6" ht="14.5">
      <c r="A10" s="144">
        <v>182.26900000000001</v>
      </c>
      <c r="B10" s="105" t="s">
        <v>246</v>
      </c>
      <c r="C10" s="96">
        <f>-CabWoodsTable!BG11</f>
        <v>3880.4899999999934</v>
      </c>
      <c r="D10" s="96"/>
      <c r="E10" s="97"/>
      <c r="F10" s="98"/>
    </row>
    <row r="11" spans="1:6" ht="14.5">
      <c r="A11" s="144">
        <v>182103.77650000001</v>
      </c>
      <c r="B11" s="105" t="s">
        <v>246</v>
      </c>
      <c r="C11" s="96"/>
      <c r="D11" s="205">
        <f>C10</f>
        <v>3880.4899999999934</v>
      </c>
      <c r="E11" s="95"/>
      <c r="F11" s="98"/>
    </row>
    <row r="12" spans="1:6" ht="15" thickBot="1">
      <c r="A12" s="100"/>
      <c r="B12" s="101"/>
      <c r="C12" s="102">
        <f>SUM(C8:C11)</f>
        <v>8432.0099999999948</v>
      </c>
      <c r="D12" s="102">
        <f>SUM(D8:D11)</f>
        <v>8432.0099999999948</v>
      </c>
      <c r="E12" s="99"/>
      <c r="F12" s="99"/>
    </row>
    <row r="13" spans="1:6" ht="15" thickTop="1">
      <c r="A13" s="100"/>
      <c r="B13" s="101"/>
      <c r="C13" s="103"/>
      <c r="D13" s="103"/>
      <c r="E13" s="99"/>
      <c r="F13" s="99"/>
    </row>
    <row r="14" spans="1:6" ht="14.5">
      <c r="A14" s="100"/>
      <c r="B14" s="101"/>
      <c r="C14" s="103"/>
      <c r="D14" s="104">
        <f>D12-C12</f>
        <v>0</v>
      </c>
      <c r="E14" s="99"/>
      <c r="F14" s="99"/>
    </row>
    <row r="15" spans="1:6" ht="14.5">
      <c r="A15" s="100"/>
      <c r="B15" s="101"/>
      <c r="C15" s="103"/>
      <c r="D15" s="103"/>
      <c r="E15" s="99"/>
      <c r="F15" s="99"/>
    </row>
  </sheetData>
  <pageMargins left="0.7" right="0.7" top="0.75" bottom="0.75" header="0.3" footer="0.3"/>
  <pageSetup scale="9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61"/>
  <sheetViews>
    <sheetView topLeftCell="A34" workbookViewId="0">
      <selection activeCell="B55" sqref="B55"/>
    </sheetView>
  </sheetViews>
  <sheetFormatPr defaultColWidth="9.1796875" defaultRowHeight="12"/>
  <cols>
    <col min="1" max="1" width="23.7265625" style="20" customWidth="1"/>
    <col min="2" max="2" width="9.7265625" style="20" bestFit="1" customWidth="1"/>
    <col min="3" max="16384" width="9.1796875" style="20"/>
  </cols>
  <sheetData>
    <row r="1" spans="1:10">
      <c r="A1" s="635" t="s">
        <v>154</v>
      </c>
      <c r="B1" s="636"/>
      <c r="C1" s="636"/>
      <c r="D1" s="636"/>
      <c r="E1" s="636"/>
      <c r="F1" s="636"/>
      <c r="G1" s="636"/>
      <c r="H1" s="636"/>
      <c r="I1" s="636"/>
      <c r="J1" s="637"/>
    </row>
    <row r="2" spans="1:10">
      <c r="A2" s="638" t="s">
        <v>155</v>
      </c>
      <c r="B2" s="639"/>
      <c r="C2" s="639"/>
      <c r="D2" s="639"/>
      <c r="E2" s="639"/>
      <c r="F2" s="639"/>
      <c r="G2" s="639"/>
      <c r="H2" s="639"/>
      <c r="I2" s="639"/>
      <c r="J2" s="640"/>
    </row>
    <row r="3" spans="1:10" ht="12.5" thickBot="1">
      <c r="A3" s="641" t="s">
        <v>156</v>
      </c>
      <c r="B3" s="642"/>
      <c r="C3" s="642"/>
      <c r="D3" s="642"/>
      <c r="E3" s="642"/>
      <c r="F3" s="642"/>
      <c r="G3" s="642"/>
      <c r="H3" s="642"/>
      <c r="I3" s="642"/>
      <c r="J3" s="643"/>
    </row>
    <row r="4" spans="1:10" ht="24.5" thickBot="1">
      <c r="A4" s="21" t="s">
        <v>157</v>
      </c>
      <c r="B4" s="22" t="s">
        <v>2</v>
      </c>
      <c r="C4" s="23" t="s">
        <v>158</v>
      </c>
      <c r="D4" s="22" t="s">
        <v>159</v>
      </c>
      <c r="E4" s="23" t="s">
        <v>160</v>
      </c>
      <c r="F4" s="22" t="s">
        <v>6</v>
      </c>
      <c r="G4" s="23" t="s">
        <v>161</v>
      </c>
      <c r="H4" s="22" t="s">
        <v>162</v>
      </c>
      <c r="I4" s="23" t="s">
        <v>163</v>
      </c>
      <c r="J4" s="22" t="s">
        <v>10</v>
      </c>
    </row>
    <row r="5" spans="1:10">
      <c r="A5" s="24" t="s">
        <v>164</v>
      </c>
      <c r="B5" s="25">
        <v>23810.559999999994</v>
      </c>
      <c r="C5" s="26">
        <v>792.61999999999625</v>
      </c>
      <c r="D5" s="25">
        <v>277.63000000000045</v>
      </c>
      <c r="E5" s="26">
        <v>253.42000000000007</v>
      </c>
      <c r="F5" s="25">
        <v>15751.249999999996</v>
      </c>
      <c r="G5" s="26">
        <v>6735.64</v>
      </c>
      <c r="H5" s="25">
        <v>282.18</v>
      </c>
      <c r="I5" s="26">
        <v>319.27</v>
      </c>
      <c r="J5" s="25">
        <v>18683.980000000007</v>
      </c>
    </row>
    <row r="6" spans="1:10" ht="12.5" thickBot="1">
      <c r="A6" s="27" t="s">
        <v>165</v>
      </c>
      <c r="B6" s="28">
        <v>6922.6300000000019</v>
      </c>
      <c r="C6" s="29">
        <v>132.08000000000084</v>
      </c>
      <c r="D6" s="28">
        <v>139.58000000000001</v>
      </c>
      <c r="E6" s="29">
        <v>75.850000000000009</v>
      </c>
      <c r="F6" s="28">
        <v>5809.0500000000011</v>
      </c>
      <c r="G6" s="29">
        <v>766.07</v>
      </c>
      <c r="H6" s="28">
        <v>0</v>
      </c>
      <c r="I6" s="29">
        <v>0</v>
      </c>
      <c r="J6" s="28">
        <v>5895.1799999999994</v>
      </c>
    </row>
    <row r="7" spans="1:10" ht="12.5" thickBot="1">
      <c r="A7" s="30" t="s">
        <v>100</v>
      </c>
      <c r="B7" s="31">
        <v>30733.189999999995</v>
      </c>
      <c r="C7" s="32">
        <v>924.69999999999709</v>
      </c>
      <c r="D7" s="31">
        <v>417.21000000000049</v>
      </c>
      <c r="E7" s="32">
        <v>329.2700000000001</v>
      </c>
      <c r="F7" s="31">
        <v>21560.299999999996</v>
      </c>
      <c r="G7" s="32">
        <v>7501.71</v>
      </c>
      <c r="H7" s="31">
        <v>282.18</v>
      </c>
      <c r="I7" s="32">
        <v>319.27</v>
      </c>
      <c r="J7" s="31">
        <v>24579.160000000007</v>
      </c>
    </row>
    <row r="9" spans="1:10">
      <c r="A9" s="33" t="s">
        <v>166</v>
      </c>
    </row>
    <row r="10" spans="1:10">
      <c r="A10" s="645" t="s">
        <v>167</v>
      </c>
      <c r="B10" s="645"/>
      <c r="C10" s="645"/>
      <c r="D10" s="645"/>
      <c r="E10" s="645"/>
      <c r="F10" s="645"/>
      <c r="G10" s="645"/>
      <c r="H10" s="645"/>
      <c r="I10" s="645"/>
    </row>
    <row r="11" spans="1:10">
      <c r="A11" s="645" t="s">
        <v>168</v>
      </c>
      <c r="B11" s="645"/>
      <c r="C11" s="645"/>
      <c r="D11" s="645"/>
      <c r="E11" s="645"/>
      <c r="F11" s="645"/>
      <c r="G11" s="645"/>
      <c r="H11" s="645"/>
    </row>
    <row r="15" spans="1:10">
      <c r="A15" s="644" t="s">
        <v>169</v>
      </c>
      <c r="B15" s="644"/>
      <c r="C15" s="644"/>
      <c r="D15" s="644"/>
      <c r="E15" s="644"/>
      <c r="F15" s="644"/>
      <c r="G15" s="644"/>
      <c r="H15" s="644"/>
    </row>
    <row r="19" spans="1:10" ht="12.5" thickBot="1"/>
    <row r="20" spans="1:10">
      <c r="A20" s="635" t="s">
        <v>154</v>
      </c>
      <c r="B20" s="636"/>
      <c r="C20" s="636"/>
      <c r="D20" s="636"/>
      <c r="E20" s="636"/>
      <c r="F20" s="636"/>
      <c r="G20" s="636"/>
      <c r="H20" s="636"/>
      <c r="I20" s="636"/>
      <c r="J20" s="637"/>
    </row>
    <row r="21" spans="1:10">
      <c r="A21" s="638" t="s">
        <v>155</v>
      </c>
      <c r="B21" s="639"/>
      <c r="C21" s="639"/>
      <c r="D21" s="639"/>
      <c r="E21" s="639"/>
      <c r="F21" s="639"/>
      <c r="G21" s="639"/>
      <c r="H21" s="639"/>
      <c r="I21" s="639"/>
      <c r="J21" s="640"/>
    </row>
    <row r="22" spans="1:10" ht="12.5" thickBot="1">
      <c r="A22" s="641" t="s">
        <v>171</v>
      </c>
      <c r="B22" s="642"/>
      <c r="C22" s="642"/>
      <c r="D22" s="642"/>
      <c r="E22" s="642"/>
      <c r="F22" s="642"/>
      <c r="G22" s="642"/>
      <c r="H22" s="642"/>
      <c r="I22" s="642"/>
      <c r="J22" s="643"/>
    </row>
    <row r="23" spans="1:10" ht="24.5" thickBot="1">
      <c r="A23" s="21" t="s">
        <v>157</v>
      </c>
      <c r="B23" s="22" t="s">
        <v>2</v>
      </c>
      <c r="C23" s="23" t="s">
        <v>158</v>
      </c>
      <c r="D23" s="22" t="s">
        <v>159</v>
      </c>
      <c r="E23" s="23" t="s">
        <v>160</v>
      </c>
      <c r="F23" s="22" t="s">
        <v>6</v>
      </c>
      <c r="G23" s="23" t="s">
        <v>161</v>
      </c>
      <c r="H23" s="22" t="s">
        <v>162</v>
      </c>
      <c r="I23" s="23" t="s">
        <v>163</v>
      </c>
      <c r="J23" s="22" t="s">
        <v>10</v>
      </c>
    </row>
    <row r="24" spans="1:10">
      <c r="A24" s="24" t="s">
        <v>164</v>
      </c>
      <c r="B24" s="25">
        <v>22656.67</v>
      </c>
      <c r="C24" s="26">
        <v>643.44000000000005</v>
      </c>
      <c r="D24" s="25">
        <v>124.78</v>
      </c>
      <c r="E24" s="26">
        <v>277.63</v>
      </c>
      <c r="F24" s="25">
        <v>12927.86</v>
      </c>
      <c r="G24" s="26">
        <v>8722.9599999999991</v>
      </c>
      <c r="H24" s="25">
        <v>275.70999999999998</v>
      </c>
      <c r="I24" s="26">
        <v>300.27</v>
      </c>
      <c r="J24" s="25">
        <v>19380.169999999998</v>
      </c>
    </row>
    <row r="25" spans="1:10" ht="12.5" thickBot="1">
      <c r="A25" s="27" t="s">
        <v>165</v>
      </c>
      <c r="B25" s="28">
        <v>6883.83</v>
      </c>
      <c r="C25" s="29">
        <v>131.51</v>
      </c>
      <c r="D25" s="28">
        <v>0</v>
      </c>
      <c r="E25" s="29">
        <v>139.58000000000001</v>
      </c>
      <c r="F25" s="28">
        <v>4962.8999999999996</v>
      </c>
      <c r="G25" s="29">
        <v>1649.84</v>
      </c>
      <c r="H25" s="28">
        <v>0</v>
      </c>
      <c r="I25" s="29">
        <v>0</v>
      </c>
      <c r="J25" s="28">
        <v>5895.1799999999994</v>
      </c>
    </row>
    <row r="26" spans="1:10" ht="12.5" thickBot="1">
      <c r="A26" s="30" t="s">
        <v>100</v>
      </c>
      <c r="B26" s="31">
        <f t="shared" ref="B26:J26" si="0">SUM(B24:B25)</f>
        <v>29540.5</v>
      </c>
      <c r="C26" s="31">
        <f t="shared" si="0"/>
        <v>774.95</v>
      </c>
      <c r="D26" s="31">
        <f t="shared" si="0"/>
        <v>124.78</v>
      </c>
      <c r="E26" s="31">
        <f t="shared" si="0"/>
        <v>417.21000000000004</v>
      </c>
      <c r="F26" s="31">
        <f t="shared" si="0"/>
        <v>17890.760000000002</v>
      </c>
      <c r="G26" s="31">
        <f t="shared" si="0"/>
        <v>10372.799999999999</v>
      </c>
      <c r="H26" s="31">
        <f t="shared" si="0"/>
        <v>275.70999999999998</v>
      </c>
      <c r="I26" s="31">
        <f t="shared" si="0"/>
        <v>300.27</v>
      </c>
      <c r="J26" s="31">
        <f t="shared" si="0"/>
        <v>25275.35</v>
      </c>
    </row>
    <row r="28" spans="1:10">
      <c r="B28" s="36">
        <f>B7-B26</f>
        <v>1192.6899999999951</v>
      </c>
    </row>
    <row r="31" spans="1:10" ht="12.5" thickBot="1">
      <c r="A31" s="62" t="s">
        <v>196</v>
      </c>
    </row>
    <row r="32" spans="1:10" ht="24.5" thickBot="1">
      <c r="A32" s="40" t="s">
        <v>181</v>
      </c>
      <c r="B32" s="41" t="s">
        <v>2</v>
      </c>
      <c r="C32" s="42" t="s">
        <v>182</v>
      </c>
      <c r="D32" s="41" t="s">
        <v>183</v>
      </c>
      <c r="E32" s="42" t="s">
        <v>184</v>
      </c>
      <c r="F32" s="41" t="s">
        <v>185</v>
      </c>
      <c r="G32" s="42" t="s">
        <v>186</v>
      </c>
      <c r="H32" s="41" t="s">
        <v>187</v>
      </c>
      <c r="I32" s="42" t="s">
        <v>188</v>
      </c>
      <c r="J32" s="41" t="s">
        <v>189</v>
      </c>
    </row>
    <row r="33" spans="1:12">
      <c r="A33" s="43" t="s">
        <v>190</v>
      </c>
      <c r="B33" s="44">
        <v>6883.83</v>
      </c>
      <c r="C33" s="45">
        <v>131.51</v>
      </c>
      <c r="D33" s="46">
        <v>0</v>
      </c>
      <c r="E33" s="45">
        <v>0</v>
      </c>
      <c r="F33" s="44">
        <v>5102.4799999999996</v>
      </c>
      <c r="G33" s="47">
        <v>1649.84</v>
      </c>
      <c r="H33" s="46">
        <v>0</v>
      </c>
      <c r="I33" s="45">
        <v>0</v>
      </c>
      <c r="J33" s="44">
        <v>5895.18</v>
      </c>
    </row>
    <row r="34" spans="1:12" ht="12.5" thickBot="1">
      <c r="A34" s="48" t="s">
        <v>191</v>
      </c>
      <c r="B34" s="49">
        <v>22482.37</v>
      </c>
      <c r="C34" s="50">
        <v>659.13</v>
      </c>
      <c r="D34" s="51">
        <v>0</v>
      </c>
      <c r="E34" s="50">
        <v>84.3</v>
      </c>
      <c r="F34" s="49">
        <v>12202.67</v>
      </c>
      <c r="G34" s="52">
        <v>9536.27</v>
      </c>
      <c r="H34" s="51">
        <v>275.70999999999998</v>
      </c>
      <c r="I34" s="50">
        <v>287.74</v>
      </c>
      <c r="J34" s="49">
        <v>19511.59</v>
      </c>
    </row>
    <row r="35" spans="1:12" ht="12.5" thickBot="1">
      <c r="A35" s="53" t="s">
        <v>100</v>
      </c>
      <c r="B35" s="54">
        <v>29366.2</v>
      </c>
      <c r="C35" s="55">
        <v>790.64</v>
      </c>
      <c r="D35" s="56">
        <v>0</v>
      </c>
      <c r="E35" s="55">
        <v>84.3</v>
      </c>
      <c r="F35" s="54">
        <v>17305.150000000001</v>
      </c>
      <c r="G35" s="57">
        <v>11186.11</v>
      </c>
      <c r="H35" s="56">
        <v>275.70999999999998</v>
      </c>
      <c r="I35" s="55">
        <v>287.74</v>
      </c>
      <c r="J35" s="54">
        <v>25406.77</v>
      </c>
    </row>
    <row r="38" spans="1:12" ht="12.5" thickBot="1">
      <c r="A38" s="62" t="s">
        <v>192</v>
      </c>
    </row>
    <row r="39" spans="1:12" ht="24.5" thickBot="1">
      <c r="A39" s="40" t="s">
        <v>181</v>
      </c>
      <c r="B39" s="41" t="s">
        <v>2</v>
      </c>
      <c r="C39" s="42" t="s">
        <v>182</v>
      </c>
      <c r="D39" s="41" t="s">
        <v>183</v>
      </c>
      <c r="E39" s="42" t="s">
        <v>184</v>
      </c>
      <c r="F39" s="41" t="s">
        <v>185</v>
      </c>
      <c r="G39" s="42" t="s">
        <v>186</v>
      </c>
      <c r="H39" s="41" t="s">
        <v>187</v>
      </c>
      <c r="I39" s="42" t="s">
        <v>188</v>
      </c>
      <c r="J39" s="41" t="s">
        <v>189</v>
      </c>
    </row>
    <row r="40" spans="1:12">
      <c r="A40" s="43" t="s">
        <v>190</v>
      </c>
      <c r="B40" s="44">
        <v>245.96</v>
      </c>
      <c r="C40" s="45">
        <v>3.63</v>
      </c>
      <c r="D40" s="46">
        <v>0</v>
      </c>
      <c r="E40" s="45">
        <v>0</v>
      </c>
      <c r="F40" s="44">
        <v>215.43</v>
      </c>
      <c r="G40" s="47">
        <v>26.9</v>
      </c>
      <c r="H40" s="46">
        <v>0</v>
      </c>
      <c r="I40" s="45">
        <v>0</v>
      </c>
      <c r="J40" s="44">
        <v>12228.56</v>
      </c>
    </row>
    <row r="41" spans="1:12" ht="12.5" thickBot="1">
      <c r="A41" s="48" t="s">
        <v>191</v>
      </c>
      <c r="B41" s="49">
        <v>2009.11</v>
      </c>
      <c r="C41" s="50">
        <v>72.22</v>
      </c>
      <c r="D41" s="51">
        <v>0</v>
      </c>
      <c r="E41" s="50">
        <v>0</v>
      </c>
      <c r="F41" s="49">
        <v>615.35</v>
      </c>
      <c r="G41" s="52">
        <v>1321.54</v>
      </c>
      <c r="H41" s="51">
        <v>12.03</v>
      </c>
      <c r="I41" s="50">
        <v>12.03</v>
      </c>
      <c r="J41" s="49">
        <v>39006.61</v>
      </c>
    </row>
    <row r="42" spans="1:12" ht="12.5" thickBot="1">
      <c r="A42" s="53" t="s">
        <v>100</v>
      </c>
      <c r="B42" s="54">
        <f t="shared" ref="B42:J42" si="1">SUM(B40:B41)</f>
        <v>2255.0699999999997</v>
      </c>
      <c r="C42" s="54">
        <f t="shared" si="1"/>
        <v>75.849999999999994</v>
      </c>
      <c r="D42" s="54">
        <f t="shared" si="1"/>
        <v>0</v>
      </c>
      <c r="E42" s="54">
        <f t="shared" si="1"/>
        <v>0</v>
      </c>
      <c r="F42" s="54">
        <f t="shared" si="1"/>
        <v>830.78</v>
      </c>
      <c r="G42" s="54">
        <f t="shared" si="1"/>
        <v>1348.44</v>
      </c>
      <c r="H42" s="54">
        <f t="shared" si="1"/>
        <v>12.03</v>
      </c>
      <c r="I42" s="54">
        <f t="shared" si="1"/>
        <v>12.03</v>
      </c>
      <c r="J42" s="54">
        <f t="shared" si="1"/>
        <v>51235.17</v>
      </c>
      <c r="L42" s="71"/>
    </row>
    <row r="45" spans="1:12" ht="12.5" thickBot="1">
      <c r="A45" s="62" t="s">
        <v>197</v>
      </c>
    </row>
    <row r="46" spans="1:12" ht="24.5" thickBot="1">
      <c r="A46" s="40" t="s">
        <v>181</v>
      </c>
      <c r="B46" s="41" t="s">
        <v>2</v>
      </c>
      <c r="C46" s="42" t="s">
        <v>182</v>
      </c>
      <c r="D46" s="41" t="s">
        <v>183</v>
      </c>
      <c r="E46" s="42" t="s">
        <v>184</v>
      </c>
      <c r="F46" s="41" t="s">
        <v>185</v>
      </c>
      <c r="G46" s="42" t="s">
        <v>186</v>
      </c>
      <c r="H46" s="41" t="s">
        <v>187</v>
      </c>
      <c r="I46" s="42" t="s">
        <v>188</v>
      </c>
      <c r="J46" s="41" t="s">
        <v>189</v>
      </c>
    </row>
    <row r="47" spans="1:12">
      <c r="A47" s="43" t="s">
        <v>190</v>
      </c>
      <c r="B47" s="44">
        <v>0</v>
      </c>
      <c r="C47" s="45">
        <v>0</v>
      </c>
      <c r="D47" s="46">
        <v>0</v>
      </c>
      <c r="E47" s="45">
        <v>0</v>
      </c>
      <c r="F47" s="44">
        <v>0</v>
      </c>
      <c r="G47" s="47">
        <v>0</v>
      </c>
      <c r="H47" s="46">
        <v>0</v>
      </c>
      <c r="I47" s="45">
        <v>0</v>
      </c>
      <c r="J47" s="44">
        <v>12385.61</v>
      </c>
    </row>
    <row r="48" spans="1:12" ht="12.5" thickBot="1">
      <c r="A48" s="48" t="s">
        <v>191</v>
      </c>
      <c r="B48" s="49">
        <v>253.62</v>
      </c>
      <c r="C48" s="50">
        <v>-4.47</v>
      </c>
      <c r="D48" s="51">
        <v>0</v>
      </c>
      <c r="E48" s="50">
        <v>0</v>
      </c>
      <c r="F48" s="49">
        <v>170.51</v>
      </c>
      <c r="G48" s="52">
        <v>87.58</v>
      </c>
      <c r="H48" s="51">
        <v>0</v>
      </c>
      <c r="I48" s="50">
        <v>0</v>
      </c>
      <c r="J48" s="49">
        <v>41259.040000000001</v>
      </c>
    </row>
    <row r="49" spans="1:12" ht="12.5" thickBot="1">
      <c r="A49" s="53" t="s">
        <v>100</v>
      </c>
      <c r="B49" s="54">
        <v>253.62</v>
      </c>
      <c r="C49" s="54">
        <v>-4.47</v>
      </c>
      <c r="D49" s="54">
        <v>0</v>
      </c>
      <c r="E49" s="54">
        <v>0</v>
      </c>
      <c r="F49" s="54">
        <v>170.51</v>
      </c>
      <c r="G49" s="54">
        <v>87.58</v>
      </c>
      <c r="H49" s="54">
        <v>0</v>
      </c>
      <c r="I49" s="54">
        <v>0</v>
      </c>
      <c r="J49" s="54">
        <v>53644.65</v>
      </c>
      <c r="L49" s="71"/>
    </row>
    <row r="51" spans="1:12">
      <c r="B51" s="71"/>
      <c r="L51" s="71"/>
    </row>
    <row r="54" spans="1:12">
      <c r="A54" s="63" t="s">
        <v>199</v>
      </c>
      <c r="B54" s="64">
        <f>SUM(C54:G54)</f>
        <v>253.62</v>
      </c>
      <c r="C54" s="65">
        <f>C49</f>
        <v>-4.47</v>
      </c>
      <c r="D54" s="65">
        <f>D49</f>
        <v>0</v>
      </c>
      <c r="E54" s="65">
        <f>E49</f>
        <v>0</v>
      </c>
      <c r="F54" s="65">
        <f>F49</f>
        <v>170.51</v>
      </c>
      <c r="G54" s="65">
        <f>G49</f>
        <v>87.58</v>
      </c>
    </row>
    <row r="55" spans="1:12">
      <c r="A55" s="66" t="s">
        <v>200</v>
      </c>
      <c r="B55" s="66"/>
      <c r="C55" s="67">
        <v>5.0000000000000001E-3</v>
      </c>
      <c r="D55" s="67">
        <v>7.4999999999999997E-3</v>
      </c>
      <c r="E55" s="67">
        <v>0.02</v>
      </c>
      <c r="F55" s="67">
        <v>0.3</v>
      </c>
      <c r="G55" s="67">
        <v>0.9</v>
      </c>
    </row>
    <row r="56" spans="1:12">
      <c r="A56" s="63" t="s">
        <v>201</v>
      </c>
      <c r="B56" s="64">
        <f>SUM(C56:G56)</f>
        <v>129.95265000000001</v>
      </c>
      <c r="C56" s="64">
        <f>C54*C55</f>
        <v>-2.2349999999999998E-2</v>
      </c>
      <c r="D56" s="64">
        <f>D54*D55</f>
        <v>0</v>
      </c>
      <c r="E56" s="64">
        <f>E54*E55</f>
        <v>0</v>
      </c>
      <c r="F56" s="64">
        <f>F54*F55</f>
        <v>51.152999999999999</v>
      </c>
      <c r="G56" s="64">
        <f>G54*G55</f>
        <v>78.822000000000003</v>
      </c>
    </row>
    <row r="57" spans="1:12">
      <c r="A57" s="68" t="s">
        <v>202</v>
      </c>
      <c r="B57" s="69">
        <f>B58-B56</f>
        <v>123.66735</v>
      </c>
      <c r="C57" s="68"/>
      <c r="D57" s="68"/>
      <c r="E57" s="68"/>
      <c r="F57" s="68"/>
      <c r="G57" s="68"/>
    </row>
    <row r="58" spans="1:12">
      <c r="A58" s="68" t="s">
        <v>203</v>
      </c>
      <c r="B58" s="69">
        <f>B49</f>
        <v>253.62</v>
      </c>
      <c r="C58" s="68"/>
      <c r="D58" s="68"/>
      <c r="E58" s="68"/>
      <c r="F58" s="68"/>
      <c r="G58" s="68"/>
    </row>
    <row r="61" spans="1:12">
      <c r="B61" s="20" t="s">
        <v>208</v>
      </c>
    </row>
  </sheetData>
  <mergeCells count="9">
    <mergeCell ref="A20:J20"/>
    <mergeCell ref="A21:J21"/>
    <mergeCell ref="A22:J22"/>
    <mergeCell ref="A15:H15"/>
    <mergeCell ref="A1:J1"/>
    <mergeCell ref="A2:J2"/>
    <mergeCell ref="A3:J3"/>
    <mergeCell ref="A10:I10"/>
    <mergeCell ref="A11:H11"/>
  </mergeCells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1"/>
  <sheetViews>
    <sheetView showGridLines="0" workbookViewId="0">
      <selection activeCell="C10" sqref="C10"/>
    </sheetView>
  </sheetViews>
  <sheetFormatPr defaultColWidth="9.1796875" defaultRowHeight="12.5"/>
  <cols>
    <col min="1" max="1" width="32.453125" style="2" customWidth="1"/>
    <col min="2" max="2" width="9.1796875" style="2"/>
    <col min="3" max="4" width="11.26953125" style="2" bestFit="1" customWidth="1"/>
    <col min="5" max="5" width="11.26953125" style="2" customWidth="1"/>
    <col min="6" max="9" width="11.26953125" style="2" bestFit="1" customWidth="1"/>
    <col min="10" max="11" width="11.1796875" style="2" customWidth="1"/>
    <col min="12" max="16384" width="9.1796875" style="2"/>
  </cols>
  <sheetData>
    <row r="1" spans="1:11">
      <c r="A1" s="2" t="s">
        <v>152</v>
      </c>
    </row>
    <row r="2" spans="1:11">
      <c r="A2" s="2" t="s">
        <v>172</v>
      </c>
    </row>
    <row r="6" spans="1:11" ht="13">
      <c r="A6" s="37"/>
      <c r="C6" s="59" t="s">
        <v>174</v>
      </c>
      <c r="D6" s="59" t="s">
        <v>175</v>
      </c>
      <c r="E6" s="59" t="s">
        <v>176</v>
      </c>
      <c r="F6" s="59" t="s">
        <v>180</v>
      </c>
      <c r="G6" s="60" t="s">
        <v>193</v>
      </c>
      <c r="H6" s="60" t="s">
        <v>195</v>
      </c>
      <c r="I6" s="72">
        <v>40694</v>
      </c>
      <c r="J6" s="72">
        <v>40724</v>
      </c>
      <c r="K6" s="72">
        <v>40755</v>
      </c>
    </row>
    <row r="8" spans="1:11">
      <c r="A8" s="38" t="s">
        <v>194</v>
      </c>
      <c r="C8" s="2">
        <v>211314.78999999998</v>
      </c>
      <c r="D8" s="2">
        <v>180143.89</v>
      </c>
      <c r="E8" s="2">
        <v>161880.43</v>
      </c>
      <c r="F8" s="2">
        <v>153048.23000000001</v>
      </c>
      <c r="G8" s="2">
        <v>146403.84</v>
      </c>
      <c r="H8" s="2">
        <v>142355.15</v>
      </c>
      <c r="I8" s="2">
        <v>144465.95000000001</v>
      </c>
      <c r="J8" s="70">
        <v>143991.71</v>
      </c>
      <c r="K8" s="70">
        <v>142848.68</v>
      </c>
    </row>
    <row r="9" spans="1:11">
      <c r="A9" s="61" t="s">
        <v>153</v>
      </c>
      <c r="B9" s="61"/>
      <c r="C9" s="61">
        <v>10000</v>
      </c>
      <c r="D9" s="61">
        <v>10000</v>
      </c>
      <c r="E9" s="61">
        <v>10000</v>
      </c>
      <c r="F9" s="61">
        <v>10000</v>
      </c>
      <c r="G9" s="61">
        <v>10000</v>
      </c>
      <c r="H9" s="61">
        <v>10000</v>
      </c>
      <c r="I9" s="61">
        <v>10000</v>
      </c>
      <c r="J9" s="61">
        <v>10000</v>
      </c>
      <c r="K9" s="61">
        <v>10000</v>
      </c>
    </row>
    <row r="10" spans="1:11">
      <c r="A10" s="2" t="s">
        <v>151</v>
      </c>
      <c r="C10" s="2">
        <f>SUM(C8:C9)</f>
        <v>221314.78999999998</v>
      </c>
      <c r="D10" s="2">
        <f>SUM(D8:D9)</f>
        <v>190143.89</v>
      </c>
      <c r="E10" s="2">
        <v>171880.43</v>
      </c>
      <c r="F10" s="2">
        <f t="shared" ref="F10:K10" si="0">SUM(F8:F9)</f>
        <v>163048.23000000001</v>
      </c>
      <c r="G10" s="2">
        <f t="shared" si="0"/>
        <v>156403.84</v>
      </c>
      <c r="H10" s="2">
        <f t="shared" si="0"/>
        <v>152355.15</v>
      </c>
      <c r="I10" s="2">
        <f t="shared" si="0"/>
        <v>154465.95000000001</v>
      </c>
      <c r="J10" s="2">
        <f t="shared" si="0"/>
        <v>153991.71</v>
      </c>
      <c r="K10" s="2">
        <f t="shared" si="0"/>
        <v>152848.68</v>
      </c>
    </row>
    <row r="11" spans="1:11">
      <c r="A11" s="2" t="s">
        <v>173</v>
      </c>
      <c r="C11" s="2">
        <v>76978</v>
      </c>
      <c r="D11" s="2">
        <v>76978</v>
      </c>
      <c r="E11" s="2">
        <v>76978</v>
      </c>
      <c r="F11" s="2">
        <f t="shared" ref="F11:K11" si="1">E15</f>
        <v>73981.13</v>
      </c>
      <c r="G11" s="2">
        <f t="shared" si="1"/>
        <v>71204.75</v>
      </c>
      <c r="H11" s="2">
        <f t="shared" si="1"/>
        <v>67613.94</v>
      </c>
      <c r="I11" s="2">
        <f t="shared" si="1"/>
        <v>66361.47</v>
      </c>
      <c r="J11" s="2">
        <f t="shared" si="1"/>
        <v>66397.259999999995</v>
      </c>
      <c r="K11" s="2">
        <f t="shared" si="1"/>
        <v>77397.259999999995</v>
      </c>
    </row>
    <row r="13" spans="1:11">
      <c r="A13" s="2" t="s">
        <v>178</v>
      </c>
      <c r="E13" s="2">
        <v>-2996.87</v>
      </c>
      <c r="F13" s="2">
        <v>-2776.38</v>
      </c>
      <c r="G13" s="2">
        <v>-3590.81</v>
      </c>
      <c r="H13" s="2">
        <v>-1252.47</v>
      </c>
      <c r="I13" s="6">
        <v>35.79</v>
      </c>
      <c r="J13" s="2">
        <v>11000</v>
      </c>
      <c r="K13" s="2">
        <v>0</v>
      </c>
    </row>
    <row r="14" spans="1:11">
      <c r="C14" s="4"/>
      <c r="D14" s="4"/>
      <c r="E14" s="4"/>
      <c r="F14" s="4"/>
      <c r="G14" s="4"/>
      <c r="H14" s="4"/>
    </row>
    <row r="15" spans="1:11" ht="13" thickBot="1">
      <c r="A15" s="2" t="s">
        <v>179</v>
      </c>
      <c r="C15" s="5">
        <f t="shared" ref="C15:J15" si="2">SUM(C11:C14)</f>
        <v>76978</v>
      </c>
      <c r="D15" s="5">
        <f t="shared" si="2"/>
        <v>76978</v>
      </c>
      <c r="E15" s="5">
        <f t="shared" si="2"/>
        <v>73981.13</v>
      </c>
      <c r="F15" s="5">
        <f t="shared" si="2"/>
        <v>71204.75</v>
      </c>
      <c r="G15" s="5">
        <f t="shared" si="2"/>
        <v>67613.94</v>
      </c>
      <c r="H15" s="5">
        <f t="shared" si="2"/>
        <v>66361.47</v>
      </c>
      <c r="I15" s="5">
        <f t="shared" si="2"/>
        <v>66397.259999999995</v>
      </c>
      <c r="J15" s="5">
        <f t="shared" si="2"/>
        <v>77397.259999999995</v>
      </c>
      <c r="K15" s="5">
        <f>SUM(K11:K14)</f>
        <v>77397.259999999995</v>
      </c>
    </row>
    <row r="16" spans="1:11" ht="13" thickTop="1"/>
    <row r="18" spans="1:11">
      <c r="A18" s="2" t="s">
        <v>177</v>
      </c>
      <c r="C18" s="39">
        <f t="shared" ref="C18:J18" si="3">C15/C10</f>
        <v>0.34782130918588861</v>
      </c>
      <c r="D18" s="39">
        <f t="shared" si="3"/>
        <v>0.40484077610908242</v>
      </c>
      <c r="E18" s="39">
        <f t="shared" si="3"/>
        <v>0.43042206724756277</v>
      </c>
      <c r="F18" s="39">
        <f t="shared" si="3"/>
        <v>0.43670973919802747</v>
      </c>
      <c r="G18" s="39">
        <f t="shared" si="3"/>
        <v>0.43230358027015198</v>
      </c>
      <c r="H18" s="39">
        <f t="shared" si="3"/>
        <v>0.43557090127901815</v>
      </c>
      <c r="I18" s="39">
        <f t="shared" si="3"/>
        <v>0.42985046218923972</v>
      </c>
      <c r="J18" s="39">
        <f t="shared" si="3"/>
        <v>0.50260666629391937</v>
      </c>
      <c r="K18" s="39">
        <f>K15/K10</f>
        <v>0.50636524960503415</v>
      </c>
    </row>
    <row r="21" spans="1:11">
      <c r="A21" s="3"/>
    </row>
    <row r="22" spans="1:11">
      <c r="A22" s="38" t="s">
        <v>205</v>
      </c>
      <c r="E22" s="2">
        <v>-2996.87</v>
      </c>
      <c r="F22" s="2">
        <v>-2707.98</v>
      </c>
      <c r="G22" s="2">
        <v>-3406.18</v>
      </c>
      <c r="H22" s="2">
        <v>0</v>
      </c>
    </row>
    <row r="23" spans="1:11">
      <c r="A23" s="38" t="s">
        <v>206</v>
      </c>
      <c r="E23" s="2">
        <f>E13-E22</f>
        <v>0</v>
      </c>
      <c r="F23" s="2">
        <f>F13-F22</f>
        <v>-68.400000000000091</v>
      </c>
      <c r="G23" s="2">
        <f>G13-G22</f>
        <v>-184.63000000000011</v>
      </c>
      <c r="H23" s="2">
        <f>H13-H22</f>
        <v>-1252.47</v>
      </c>
    </row>
    <row r="25" spans="1:11">
      <c r="A25" s="3"/>
    </row>
    <row r="27" spans="1:11">
      <c r="A27" s="3"/>
    </row>
    <row r="31" spans="1:11">
      <c r="A3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G317"/>
  <sheetViews>
    <sheetView workbookViewId="0">
      <selection activeCell="G283" sqref="G283:G295"/>
    </sheetView>
  </sheetViews>
  <sheetFormatPr defaultColWidth="9.1796875" defaultRowHeight="13"/>
  <cols>
    <col min="1" max="1" width="11" style="148" bestFit="1" customWidth="1"/>
    <col min="2" max="3" width="13.1796875" style="148" customWidth="1"/>
    <col min="4" max="4" width="19.81640625" style="148" customWidth="1"/>
    <col min="5" max="6" width="20.81640625" style="148" customWidth="1"/>
    <col min="7" max="7" width="22" style="148" customWidth="1"/>
    <col min="8" max="8" width="20.1796875" style="148" customWidth="1"/>
    <col min="9" max="9" width="13.7265625" style="148" customWidth="1"/>
    <col min="10" max="10" width="14.7265625" style="148" hidden="1" customWidth="1"/>
    <col min="11" max="11" width="14.54296875" style="148" hidden="1" customWidth="1"/>
    <col min="12" max="12" width="12.7265625" style="148" hidden="1" customWidth="1"/>
    <col min="13" max="13" width="13.453125" style="148" hidden="1" customWidth="1"/>
    <col min="14" max="14" width="10.1796875" style="148" hidden="1" customWidth="1"/>
    <col min="15" max="15" width="11.81640625" style="148" hidden="1" customWidth="1"/>
    <col min="16" max="16" width="11.1796875" style="148" hidden="1" customWidth="1"/>
    <col min="17" max="17" width="11.7265625" style="148" hidden="1" customWidth="1"/>
    <col min="18" max="18" width="9" style="148" hidden="1" customWidth="1"/>
    <col min="19" max="20" width="11.453125" style="148" hidden="1" customWidth="1"/>
    <col min="21" max="21" width="12" style="148" hidden="1" customWidth="1"/>
    <col min="22" max="22" width="10" style="148" hidden="1" customWidth="1"/>
    <col min="23" max="23" width="11.7265625" style="148" hidden="1" customWidth="1"/>
    <col min="24" max="24" width="10.7265625" style="148" hidden="1" customWidth="1"/>
    <col min="25" max="25" width="11.26953125" style="148" hidden="1" customWidth="1"/>
    <col min="26" max="26" width="10" style="148" hidden="1" customWidth="1"/>
    <col min="27" max="27" width="11" style="148" hidden="1" customWidth="1"/>
    <col min="28" max="28" width="10.81640625" style="148" hidden="1" customWidth="1"/>
    <col min="29" max="29" width="11.453125" style="148" hidden="1" customWidth="1"/>
    <col min="30" max="30" width="9" style="148" hidden="1" customWidth="1"/>
    <col min="31" max="31" width="11.1796875" style="148" hidden="1" customWidth="1"/>
    <col min="32" max="32" width="11.453125" style="148" hidden="1" customWidth="1"/>
    <col min="33" max="33" width="12" style="148" hidden="1" customWidth="1"/>
    <col min="34" max="34" width="9" style="148" hidden="1" customWidth="1"/>
    <col min="35" max="35" width="11.7265625" style="148" hidden="1" customWidth="1"/>
    <col min="36" max="36" width="11.453125" style="148" hidden="1" customWidth="1"/>
    <col min="37" max="37" width="12" style="148" hidden="1" customWidth="1"/>
    <col min="38" max="38" width="9" style="148" hidden="1" customWidth="1"/>
    <col min="39" max="39" width="11.7265625" style="148" hidden="1" customWidth="1"/>
    <col min="40" max="40" width="11" style="148" hidden="1" customWidth="1"/>
    <col min="41" max="41" width="11.54296875" style="148" hidden="1" customWidth="1"/>
    <col min="42" max="42" width="9" style="148" hidden="1" customWidth="1"/>
    <col min="43" max="43" width="11.26953125" style="148" hidden="1" customWidth="1"/>
    <col min="44" max="44" width="11" style="148" hidden="1" customWidth="1"/>
    <col min="45" max="45" width="13.54296875" style="148" hidden="1" customWidth="1"/>
    <col min="46" max="46" width="9" style="148" hidden="1" customWidth="1"/>
    <col min="47" max="47" width="11.26953125" style="148" hidden="1" customWidth="1"/>
    <col min="48" max="48" width="12.7265625" style="148" hidden="1" customWidth="1"/>
    <col min="49" max="49" width="13.453125" style="148" hidden="1" customWidth="1"/>
    <col min="50" max="50" width="9" style="148" hidden="1" customWidth="1"/>
    <col min="51" max="51" width="13.1796875" style="148" hidden="1" customWidth="1"/>
    <col min="52" max="52" width="13.26953125" style="148" hidden="1" customWidth="1"/>
    <col min="53" max="53" width="13.81640625" style="148" hidden="1" customWidth="1"/>
    <col min="54" max="54" width="11" style="148" hidden="1" customWidth="1"/>
    <col min="55" max="55" width="13.54296875" style="148" bestFit="1" customWidth="1"/>
    <col min="56" max="56" width="13.26953125" style="148" bestFit="1" customWidth="1"/>
    <col min="57" max="57" width="13.81640625" style="148" bestFit="1" customWidth="1"/>
    <col min="58" max="58" width="11.1796875" style="148" customWidth="1"/>
    <col min="59" max="59" width="13.54296875" style="148" bestFit="1" customWidth="1"/>
    <col min="60" max="16384" width="9.1796875" style="148"/>
  </cols>
  <sheetData>
    <row r="1" spans="1:59">
      <c r="A1" s="146" t="s">
        <v>244</v>
      </c>
      <c r="B1" s="146" t="s">
        <v>266</v>
      </c>
      <c r="C1" s="146" t="s">
        <v>265</v>
      </c>
      <c r="D1" s="146" t="s">
        <v>269</v>
      </c>
      <c r="E1" s="146" t="s">
        <v>267</v>
      </c>
      <c r="F1" s="146" t="s">
        <v>268</v>
      </c>
      <c r="G1" s="147" t="s">
        <v>270</v>
      </c>
      <c r="H1" s="147" t="s">
        <v>286</v>
      </c>
      <c r="I1" s="147" t="s">
        <v>285</v>
      </c>
      <c r="J1" s="147" t="s">
        <v>287</v>
      </c>
      <c r="K1" s="147" t="s">
        <v>288</v>
      </c>
      <c r="L1" s="147" t="s">
        <v>289</v>
      </c>
      <c r="M1" s="147" t="s">
        <v>290</v>
      </c>
      <c r="N1" s="147" t="s">
        <v>291</v>
      </c>
      <c r="O1" s="147" t="s">
        <v>292</v>
      </c>
      <c r="P1" s="147" t="s">
        <v>293</v>
      </c>
      <c r="Q1" s="147" t="s">
        <v>294</v>
      </c>
      <c r="R1" s="147" t="s">
        <v>295</v>
      </c>
      <c r="S1" s="147" t="s">
        <v>296</v>
      </c>
      <c r="T1" s="147" t="s">
        <v>298</v>
      </c>
      <c r="U1" s="147" t="s">
        <v>299</v>
      </c>
      <c r="V1" s="147" t="s">
        <v>300</v>
      </c>
      <c r="W1" s="147" t="s">
        <v>301</v>
      </c>
      <c r="X1" s="147" t="s">
        <v>303</v>
      </c>
      <c r="Y1" s="147" t="s">
        <v>304</v>
      </c>
      <c r="Z1" s="147" t="s">
        <v>305</v>
      </c>
      <c r="AA1" s="147" t="s">
        <v>306</v>
      </c>
      <c r="AB1" s="147" t="s">
        <v>620</v>
      </c>
      <c r="AC1" s="147" t="s">
        <v>621</v>
      </c>
      <c r="AD1" s="147" t="s">
        <v>622</v>
      </c>
      <c r="AE1" s="147" t="s">
        <v>623</v>
      </c>
      <c r="AF1" s="147" t="s">
        <v>625</v>
      </c>
      <c r="AG1" s="147" t="s">
        <v>626</v>
      </c>
      <c r="AH1" s="147" t="s">
        <v>628</v>
      </c>
      <c r="AI1" s="147" t="s">
        <v>627</v>
      </c>
      <c r="AJ1" s="147" t="s">
        <v>630</v>
      </c>
      <c r="AK1" s="147" t="s">
        <v>631</v>
      </c>
      <c r="AL1" s="147" t="s">
        <v>632</v>
      </c>
      <c r="AM1" s="147" t="s">
        <v>633</v>
      </c>
      <c r="AN1" s="147" t="s">
        <v>636</v>
      </c>
      <c r="AO1" s="147" t="s">
        <v>637</v>
      </c>
      <c r="AP1" s="147" t="s">
        <v>638</v>
      </c>
      <c r="AQ1" s="147" t="s">
        <v>639</v>
      </c>
      <c r="AR1" s="147" t="s">
        <v>641</v>
      </c>
      <c r="AS1" s="147" t="s">
        <v>642</v>
      </c>
      <c r="AT1" s="147" t="s">
        <v>643</v>
      </c>
      <c r="AU1" s="147" t="s">
        <v>644</v>
      </c>
      <c r="AV1" s="147" t="s">
        <v>645</v>
      </c>
      <c r="AW1" s="147" t="s">
        <v>646</v>
      </c>
      <c r="AX1" s="147" t="s">
        <v>647</v>
      </c>
      <c r="AY1" s="147" t="s">
        <v>648</v>
      </c>
      <c r="AZ1" s="147" t="s">
        <v>650</v>
      </c>
      <c r="BA1" s="147" t="s">
        <v>651</v>
      </c>
      <c r="BB1" s="147" t="s">
        <v>652</v>
      </c>
      <c r="BC1" s="147" t="s">
        <v>653</v>
      </c>
      <c r="BD1" s="147" t="s">
        <v>654</v>
      </c>
      <c r="BE1" s="147" t="s">
        <v>655</v>
      </c>
      <c r="BF1" s="147" t="s">
        <v>656</v>
      </c>
      <c r="BG1" s="147" t="s">
        <v>657</v>
      </c>
    </row>
    <row r="2" spans="1:59">
      <c r="A2" s="149">
        <v>182100</v>
      </c>
      <c r="B2" s="150">
        <v>11671.227999999988</v>
      </c>
      <c r="C2" s="150"/>
      <c r="D2" s="150"/>
      <c r="E2" s="150">
        <v>8153.556674999998</v>
      </c>
      <c r="F2" s="150"/>
      <c r="G2" s="150">
        <f>-G11</f>
        <v>3802.5699999999988</v>
      </c>
      <c r="H2" s="150"/>
      <c r="I2" s="202">
        <f>I71</f>
        <v>9974.499749999999</v>
      </c>
      <c r="J2" s="202"/>
      <c r="K2" s="202">
        <f>-K11</f>
        <v>-1049.2999999999997</v>
      </c>
      <c r="L2" s="150">
        <v>0</v>
      </c>
      <c r="M2" s="202">
        <f>I89</f>
        <v>15041.921324999999</v>
      </c>
      <c r="N2" s="202"/>
      <c r="O2" s="202">
        <f>-O11</f>
        <v>552.09000000000049</v>
      </c>
      <c r="P2" s="150">
        <v>0</v>
      </c>
      <c r="Q2" s="202">
        <f>I108</f>
        <v>15246.236875000002</v>
      </c>
      <c r="R2" s="202"/>
      <c r="S2" s="202">
        <f>-S11</f>
        <v>-1619.0599999999995</v>
      </c>
      <c r="T2" s="150">
        <v>0</v>
      </c>
      <c r="U2" s="202">
        <f>I127</f>
        <v>19237.026825000001</v>
      </c>
      <c r="V2" s="202"/>
      <c r="W2" s="202">
        <f>-W11</f>
        <v>-6470.4600000000009</v>
      </c>
      <c r="X2" s="150">
        <v>0</v>
      </c>
      <c r="Y2" s="202">
        <f>I146</f>
        <v>40722.633700000006</v>
      </c>
      <c r="Z2" s="202"/>
      <c r="AA2" s="202">
        <f>-AA11</f>
        <v>-28733.270000000011</v>
      </c>
      <c r="AB2" s="150">
        <v>0</v>
      </c>
      <c r="AC2" s="202">
        <f>I165</f>
        <v>6167.5162500000015</v>
      </c>
      <c r="AD2" s="202"/>
      <c r="AE2" s="202">
        <f>-AE11</f>
        <v>37229.250000000007</v>
      </c>
      <c r="AF2" s="150">
        <v>0</v>
      </c>
      <c r="AG2" s="202">
        <f>I203</f>
        <v>4376.1456999999991</v>
      </c>
      <c r="AH2" s="202">
        <f>H202</f>
        <v>5113.91</v>
      </c>
      <c r="AI2" s="202">
        <f>-AI11</f>
        <v>6938.6800000000012</v>
      </c>
      <c r="AJ2" s="150">
        <v>0</v>
      </c>
      <c r="AK2" s="202">
        <f>I222</f>
        <v>3131.3561749999994</v>
      </c>
      <c r="AL2" s="202"/>
      <c r="AM2" s="202">
        <f>-AM11</f>
        <v>-3665.14</v>
      </c>
      <c r="AN2" s="150">
        <v>0</v>
      </c>
      <c r="AO2" s="202">
        <f>I241</f>
        <v>3160.1053999999999</v>
      </c>
      <c r="AP2" s="202"/>
      <c r="AQ2" s="202">
        <f>-AQ11</f>
        <v>-14.460000000000264</v>
      </c>
      <c r="AR2" s="150">
        <v>0</v>
      </c>
      <c r="AS2" s="202">
        <f>I260</f>
        <v>3100.51055</v>
      </c>
      <c r="AT2" s="202"/>
      <c r="AU2" s="202">
        <f>-AU11</f>
        <v>70.030000000000427</v>
      </c>
      <c r="AV2" s="150"/>
      <c r="AW2" s="202">
        <f>I279</f>
        <v>3113.8550499999997</v>
      </c>
      <c r="AX2" s="202"/>
      <c r="AY2" s="202">
        <f>-AY11</f>
        <v>-270.91999999999393</v>
      </c>
      <c r="AZ2" s="150"/>
      <c r="BA2" s="202">
        <f>I298</f>
        <v>3204.8355500000002</v>
      </c>
      <c r="BB2" s="202"/>
      <c r="BC2" s="202">
        <f>K298</f>
        <v>0</v>
      </c>
      <c r="BD2" s="150"/>
      <c r="BE2" s="202">
        <f>I317</f>
        <v>0</v>
      </c>
      <c r="BF2" s="202"/>
      <c r="BG2" s="202">
        <f>O298</f>
        <v>0</v>
      </c>
    </row>
    <row r="3" spans="1:59">
      <c r="A3" s="149">
        <v>182103</v>
      </c>
      <c r="B3" s="150"/>
      <c r="C3" s="150">
        <f>H17+H18+H19+H20</f>
        <v>4591.59</v>
      </c>
      <c r="D3" s="150">
        <v>19.399999999999999</v>
      </c>
      <c r="E3" s="150">
        <v>0</v>
      </c>
      <c r="F3" s="150">
        <v>2730.34</v>
      </c>
      <c r="G3" s="150">
        <f>F3-C3</f>
        <v>-1861.25</v>
      </c>
      <c r="H3" s="150">
        <v>-2.99</v>
      </c>
      <c r="I3" s="202"/>
      <c r="J3" s="202">
        <f>SUM(H56:H59)</f>
        <v>3248.9300000000003</v>
      </c>
      <c r="K3" s="202">
        <f>J3-F3</f>
        <v>518.59000000000015</v>
      </c>
      <c r="L3" s="150">
        <v>-2.17</v>
      </c>
      <c r="M3" s="202"/>
      <c r="N3" s="202">
        <f>SUM(H74:H77)</f>
        <v>3211.66</v>
      </c>
      <c r="O3" s="202">
        <f>N3-J3</f>
        <v>-37.270000000000437</v>
      </c>
      <c r="P3" s="150">
        <v>-0.12</v>
      </c>
      <c r="Q3" s="202"/>
      <c r="R3" s="202">
        <f>SUM(H93:H96)</f>
        <v>4095.3399999999997</v>
      </c>
      <c r="S3" s="202">
        <f t="shared" ref="S3:S10" si="0">R3-N3</f>
        <v>883.67999999999984</v>
      </c>
      <c r="T3" s="150">
        <v>0</v>
      </c>
      <c r="U3" s="202"/>
      <c r="V3" s="202">
        <f>SUM(H112:H115)</f>
        <v>7601.87</v>
      </c>
      <c r="W3" s="202">
        <f t="shared" ref="W3:W10" si="1">V3-R3</f>
        <v>3506.53</v>
      </c>
      <c r="X3" s="150">
        <v>0</v>
      </c>
      <c r="Y3" s="202"/>
      <c r="Z3" s="202">
        <f>SUM(H131:H134)</f>
        <v>17111.820000000007</v>
      </c>
      <c r="AA3" s="202">
        <f t="shared" ref="AA3:AA10" si="2">Z3-V3</f>
        <v>9509.950000000008</v>
      </c>
      <c r="AB3" s="150">
        <v>0</v>
      </c>
      <c r="AC3" s="202"/>
      <c r="AD3" s="202">
        <f>SUM(H150:H153)</f>
        <v>2407.1800000000003</v>
      </c>
      <c r="AE3" s="202">
        <f t="shared" ref="AE3:AE10" si="3">AD3-Z3</f>
        <v>-14704.640000000007</v>
      </c>
      <c r="AF3" s="150">
        <v>202.34</v>
      </c>
      <c r="AG3" s="202"/>
      <c r="AH3" s="202">
        <f>SUM(L150:L153)</f>
        <v>0</v>
      </c>
      <c r="AI3" s="202">
        <f t="shared" ref="AI3:AI10" si="4">AH3-AD3</f>
        <v>-2407.1800000000003</v>
      </c>
      <c r="AJ3" s="150">
        <v>0</v>
      </c>
      <c r="AK3" s="202"/>
      <c r="AL3" s="202">
        <f>SUM(H207:H208)</f>
        <v>1248.23</v>
      </c>
      <c r="AM3" s="202">
        <f t="shared" ref="AM3:AM10" si="5">AL3-AH3</f>
        <v>1248.23</v>
      </c>
      <c r="AN3" s="150">
        <v>0</v>
      </c>
      <c r="AO3" s="202"/>
      <c r="AP3" s="202">
        <f>SUM(H226:H229)</f>
        <v>1219.4199999999998</v>
      </c>
      <c r="AQ3" s="202">
        <f t="shared" ref="AQ3:AQ10" si="6">AP3-AL3</f>
        <v>-28.810000000000173</v>
      </c>
      <c r="AR3" s="150">
        <v>0</v>
      </c>
      <c r="AS3" s="202"/>
      <c r="AT3" s="202">
        <f>SUM(H245:H248)</f>
        <v>1192.6599999999999</v>
      </c>
      <c r="AU3" s="202">
        <f t="shared" ref="AU3:AU10" si="7">AT3-AP3</f>
        <v>-26.759999999999991</v>
      </c>
      <c r="AV3" s="150"/>
      <c r="AW3" s="202"/>
      <c r="AX3" s="202">
        <f>SUM(D264:H265)</f>
        <v>1318.519999999997</v>
      </c>
      <c r="AY3" s="202">
        <f t="shared" ref="AY3:AY10" si="8">AX3-AT3</f>
        <v>125.85999999999717</v>
      </c>
      <c r="AZ3" s="150"/>
      <c r="BA3" s="202"/>
      <c r="BB3" s="202">
        <f>SUM(C283:C284)</f>
        <v>1318.5199999999968</v>
      </c>
      <c r="BC3" s="202">
        <f t="shared" ref="BC3:BC10" si="9">BB3-AX3</f>
        <v>0</v>
      </c>
      <c r="BD3" s="150"/>
      <c r="BE3" s="202"/>
      <c r="BF3" s="202">
        <f>SUM(G283:G284)</f>
        <v>0</v>
      </c>
      <c r="BG3" s="202">
        <f t="shared" ref="BG3:BG10" si="10">BF3-BB3</f>
        <v>-1318.5199999999968</v>
      </c>
    </row>
    <row r="4" spans="1:59">
      <c r="A4" s="149">
        <v>182168</v>
      </c>
      <c r="B4" s="150"/>
      <c r="C4" s="150">
        <f t="shared" ref="C4:C9" si="11">H21</f>
        <v>136.81</v>
      </c>
      <c r="D4" s="150">
        <v>90.56</v>
      </c>
      <c r="E4" s="150">
        <v>0</v>
      </c>
      <c r="F4" s="150">
        <v>70.680000000000007</v>
      </c>
      <c r="G4" s="150">
        <f t="shared" ref="G4:G9" si="12">F4-C4</f>
        <v>-66.13</v>
      </c>
      <c r="H4" s="150">
        <v>-1.93</v>
      </c>
      <c r="I4" s="202"/>
      <c r="J4" s="202">
        <f>SUM(H60)</f>
        <v>88.2</v>
      </c>
      <c r="K4" s="202">
        <f t="shared" ref="K4:K10" si="13">J4-F4</f>
        <v>17.519999999999996</v>
      </c>
      <c r="L4" s="150">
        <v>-0.82</v>
      </c>
      <c r="M4" s="202"/>
      <c r="N4" s="202">
        <f t="shared" ref="N4:N9" si="14">H78</f>
        <v>105.89</v>
      </c>
      <c r="O4" s="202">
        <f t="shared" ref="O4:O10" si="15">N4-J4</f>
        <v>17.689999999999998</v>
      </c>
      <c r="P4" s="150">
        <v>0</v>
      </c>
      <c r="Q4" s="202"/>
      <c r="R4" s="202">
        <f>H97</f>
        <v>150.14999999999986</v>
      </c>
      <c r="S4" s="202">
        <f t="shared" si="0"/>
        <v>44.259999999999863</v>
      </c>
      <c r="T4" s="150">
        <v>0</v>
      </c>
      <c r="U4" s="202"/>
      <c r="V4" s="202">
        <f t="shared" ref="V4:V9" si="16">H116</f>
        <v>185.94999999999985</v>
      </c>
      <c r="W4" s="202">
        <f t="shared" si="1"/>
        <v>35.799999999999983</v>
      </c>
      <c r="X4" s="150">
        <v>0</v>
      </c>
      <c r="Y4" s="202"/>
      <c r="Z4" s="202">
        <f>H135</f>
        <v>999.72999999999968</v>
      </c>
      <c r="AA4" s="202">
        <f t="shared" si="2"/>
        <v>813.77999999999986</v>
      </c>
      <c r="AB4" s="150">
        <v>2585.1</v>
      </c>
      <c r="AC4" s="202"/>
      <c r="AD4" s="202">
        <f t="shared" ref="AD4:AD9" si="17">H154</f>
        <v>0</v>
      </c>
      <c r="AE4" s="202">
        <f t="shared" si="3"/>
        <v>-999.72999999999968</v>
      </c>
      <c r="AF4" s="150">
        <v>0</v>
      </c>
      <c r="AG4" s="202"/>
      <c r="AH4" s="202">
        <f t="shared" ref="AH4:AH9" si="18">L154</f>
        <v>0</v>
      </c>
      <c r="AI4" s="202">
        <f t="shared" si="4"/>
        <v>0</v>
      </c>
      <c r="AJ4" s="150">
        <v>0</v>
      </c>
      <c r="AK4" s="202"/>
      <c r="AL4" s="202">
        <f t="shared" ref="AL4:AL9" si="19">P154</f>
        <v>0</v>
      </c>
      <c r="AM4" s="202">
        <f t="shared" si="5"/>
        <v>0</v>
      </c>
      <c r="AN4" s="150">
        <v>0</v>
      </c>
      <c r="AO4" s="202"/>
      <c r="AP4" s="202">
        <f t="shared" ref="AP4:AP9" si="20">T154</f>
        <v>0</v>
      </c>
      <c r="AQ4" s="202">
        <f t="shared" si="6"/>
        <v>0</v>
      </c>
      <c r="AR4" s="150">
        <v>0</v>
      </c>
      <c r="AS4" s="202"/>
      <c r="AT4" s="202">
        <f t="shared" ref="AT4:AT9" si="21">X154</f>
        <v>0</v>
      </c>
      <c r="AU4" s="202">
        <f t="shared" si="7"/>
        <v>0</v>
      </c>
      <c r="AV4" s="150"/>
      <c r="AW4" s="202"/>
      <c r="AX4" s="202">
        <f t="shared" ref="AX4:AX9" si="22">AB154</f>
        <v>0</v>
      </c>
      <c r="AY4" s="202">
        <f t="shared" si="8"/>
        <v>0</v>
      </c>
      <c r="AZ4" s="150"/>
      <c r="BA4" s="202"/>
      <c r="BB4" s="202">
        <f t="shared" ref="BB4:BB9" si="23">AF154</f>
        <v>0</v>
      </c>
      <c r="BC4" s="202">
        <f t="shared" si="9"/>
        <v>0</v>
      </c>
      <c r="BD4" s="150"/>
      <c r="BE4" s="202"/>
      <c r="BF4" s="202">
        <f t="shared" ref="BF4:BF9" si="24">AJ154</f>
        <v>0</v>
      </c>
      <c r="BG4" s="202">
        <f t="shared" si="10"/>
        <v>0</v>
      </c>
    </row>
    <row r="5" spans="1:59">
      <c r="A5" s="149">
        <v>182169</v>
      </c>
      <c r="B5" s="150"/>
      <c r="C5" s="150">
        <f t="shared" si="11"/>
        <v>104.04</v>
      </c>
      <c r="D5" s="150"/>
      <c r="E5" s="150">
        <v>0</v>
      </c>
      <c r="F5" s="150">
        <v>0</v>
      </c>
      <c r="G5" s="150">
        <f t="shared" si="12"/>
        <v>-104.04</v>
      </c>
      <c r="H5" s="150">
        <v>-0.59</v>
      </c>
      <c r="I5" s="202"/>
      <c r="J5" s="202">
        <f>H61</f>
        <v>90.37</v>
      </c>
      <c r="K5" s="202">
        <f t="shared" si="13"/>
        <v>90.37</v>
      </c>
      <c r="L5" s="150">
        <v>-75.290000000000006</v>
      </c>
      <c r="M5" s="202"/>
      <c r="N5" s="202">
        <f t="shared" si="14"/>
        <v>159.21</v>
      </c>
      <c r="O5" s="202">
        <f t="shared" si="15"/>
        <v>68.84</v>
      </c>
      <c r="P5" s="150">
        <v>-1.61</v>
      </c>
      <c r="Q5" s="202"/>
      <c r="R5" s="202">
        <f>H98</f>
        <v>288.26000000000016</v>
      </c>
      <c r="S5" s="202">
        <f t="shared" si="0"/>
        <v>129.05000000000015</v>
      </c>
      <c r="T5" s="150">
        <v>1.52</v>
      </c>
      <c r="U5" s="202"/>
      <c r="V5" s="202">
        <f t="shared" si="16"/>
        <v>645.89000000000021</v>
      </c>
      <c r="W5" s="202">
        <f t="shared" si="1"/>
        <v>357.63000000000005</v>
      </c>
      <c r="X5" s="150">
        <v>9.67</v>
      </c>
      <c r="Y5" s="202"/>
      <c r="Z5" s="202">
        <f>H136</f>
        <v>996.00000000000023</v>
      </c>
      <c r="AA5" s="202">
        <f t="shared" si="2"/>
        <v>350.11</v>
      </c>
      <c r="AB5" s="150">
        <v>0</v>
      </c>
      <c r="AC5" s="202"/>
      <c r="AD5" s="202">
        <f t="shared" si="17"/>
        <v>1299.2800000000004</v>
      </c>
      <c r="AE5" s="202">
        <f t="shared" si="3"/>
        <v>303.2800000000002</v>
      </c>
      <c r="AF5" s="150">
        <v>1253.42</v>
      </c>
      <c r="AG5" s="202"/>
      <c r="AH5" s="202">
        <f t="shared" si="18"/>
        <v>0</v>
      </c>
      <c r="AI5" s="202">
        <f t="shared" si="4"/>
        <v>-1299.2800000000004</v>
      </c>
      <c r="AJ5" s="150">
        <v>-40</v>
      </c>
      <c r="AK5" s="202"/>
      <c r="AL5" s="202">
        <f t="shared" si="19"/>
        <v>0</v>
      </c>
      <c r="AM5" s="202">
        <f t="shared" si="5"/>
        <v>0</v>
      </c>
      <c r="AN5" s="150">
        <v>-63.4</v>
      </c>
      <c r="AO5" s="202"/>
      <c r="AP5" s="202">
        <f t="shared" si="20"/>
        <v>0</v>
      </c>
      <c r="AQ5" s="202">
        <f t="shared" si="6"/>
        <v>0</v>
      </c>
      <c r="AR5" s="150">
        <v>0</v>
      </c>
      <c r="AS5" s="202"/>
      <c r="AT5" s="202">
        <f t="shared" si="21"/>
        <v>0</v>
      </c>
      <c r="AU5" s="202">
        <f t="shared" si="7"/>
        <v>0</v>
      </c>
      <c r="AV5" s="150"/>
      <c r="AW5" s="202"/>
      <c r="AX5" s="202">
        <f t="shared" si="22"/>
        <v>0</v>
      </c>
      <c r="AY5" s="202">
        <f t="shared" si="8"/>
        <v>0</v>
      </c>
      <c r="AZ5" s="150"/>
      <c r="BA5" s="202"/>
      <c r="BB5" s="202">
        <f t="shared" si="23"/>
        <v>0</v>
      </c>
      <c r="BC5" s="202">
        <f t="shared" si="9"/>
        <v>0</v>
      </c>
      <c r="BD5" s="150"/>
      <c r="BE5" s="202"/>
      <c r="BF5" s="202">
        <f t="shared" si="24"/>
        <v>0</v>
      </c>
      <c r="BG5" s="202">
        <f t="shared" si="10"/>
        <v>0</v>
      </c>
    </row>
    <row r="6" spans="1:59">
      <c r="A6" s="149">
        <v>182186</v>
      </c>
      <c r="B6" s="150"/>
      <c r="C6" s="150">
        <f t="shared" si="11"/>
        <v>163.74000000000004</v>
      </c>
      <c r="D6" s="150">
        <v>285.41000000000003</v>
      </c>
      <c r="E6" s="150">
        <v>0</v>
      </c>
      <c r="F6" s="150">
        <v>249.02000000000004</v>
      </c>
      <c r="G6" s="150">
        <f t="shared" si="12"/>
        <v>85.28</v>
      </c>
      <c r="H6" s="150">
        <v>138.66999999999999</v>
      </c>
      <c r="I6" s="202"/>
      <c r="J6" s="202">
        <f>H62</f>
        <v>485.81</v>
      </c>
      <c r="K6" s="202">
        <f t="shared" si="13"/>
        <v>236.78999999999996</v>
      </c>
      <c r="L6" s="150">
        <v>501.14</v>
      </c>
      <c r="M6" s="202"/>
      <c r="N6" s="202">
        <f t="shared" si="14"/>
        <v>450.82</v>
      </c>
      <c r="O6" s="202">
        <f t="shared" si="15"/>
        <v>-34.990000000000009</v>
      </c>
      <c r="P6" s="150">
        <v>488.09</v>
      </c>
      <c r="Q6" s="202"/>
      <c r="R6" s="202">
        <f>H99</f>
        <v>438.37</v>
      </c>
      <c r="S6" s="202">
        <f t="shared" si="0"/>
        <v>-12.449999999999989</v>
      </c>
      <c r="T6" s="150">
        <v>406.38</v>
      </c>
      <c r="U6" s="202"/>
      <c r="V6" s="202">
        <f t="shared" si="16"/>
        <v>496.42</v>
      </c>
      <c r="W6" s="202">
        <f t="shared" si="1"/>
        <v>58.050000000000011</v>
      </c>
      <c r="X6" s="150">
        <v>219.78</v>
      </c>
      <c r="Y6" s="202"/>
      <c r="Z6" s="202">
        <f>H137</f>
        <v>1502.6000000000001</v>
      </c>
      <c r="AA6" s="202">
        <f t="shared" si="2"/>
        <v>1006.1800000000001</v>
      </c>
      <c r="AB6" s="150">
        <v>3195.7</v>
      </c>
      <c r="AC6" s="202"/>
      <c r="AD6" s="202">
        <f t="shared" si="17"/>
        <v>0</v>
      </c>
      <c r="AE6" s="202">
        <f t="shared" si="3"/>
        <v>-1502.6000000000001</v>
      </c>
      <c r="AF6" s="150">
        <v>0</v>
      </c>
      <c r="AG6" s="202"/>
      <c r="AH6" s="202">
        <f t="shared" si="18"/>
        <v>0</v>
      </c>
      <c r="AI6" s="202">
        <f t="shared" si="4"/>
        <v>0</v>
      </c>
      <c r="AJ6" s="150">
        <v>0</v>
      </c>
      <c r="AK6" s="202"/>
      <c r="AL6" s="202">
        <f t="shared" si="19"/>
        <v>0</v>
      </c>
      <c r="AM6" s="202">
        <f t="shared" si="5"/>
        <v>0</v>
      </c>
      <c r="AN6" s="150">
        <v>-18</v>
      </c>
      <c r="AO6" s="202"/>
      <c r="AP6" s="202">
        <f t="shared" si="20"/>
        <v>0</v>
      </c>
      <c r="AQ6" s="202">
        <f t="shared" si="6"/>
        <v>0</v>
      </c>
      <c r="AR6" s="150">
        <v>185.73</v>
      </c>
      <c r="AS6" s="202"/>
      <c r="AT6" s="202">
        <f t="shared" si="21"/>
        <v>0</v>
      </c>
      <c r="AU6" s="202">
        <f t="shared" si="7"/>
        <v>0</v>
      </c>
      <c r="AV6" s="150"/>
      <c r="AW6" s="202"/>
      <c r="AX6" s="202">
        <f t="shared" si="22"/>
        <v>0</v>
      </c>
      <c r="AY6" s="202">
        <f t="shared" si="8"/>
        <v>0</v>
      </c>
      <c r="AZ6" s="150"/>
      <c r="BA6" s="202"/>
      <c r="BB6" s="202">
        <f t="shared" si="23"/>
        <v>0</v>
      </c>
      <c r="BC6" s="202">
        <f t="shared" si="9"/>
        <v>0</v>
      </c>
      <c r="BD6" s="150"/>
      <c r="BE6" s="202"/>
      <c r="BF6" s="202">
        <f t="shared" si="24"/>
        <v>0</v>
      </c>
      <c r="BG6" s="202">
        <f t="shared" si="10"/>
        <v>0</v>
      </c>
    </row>
    <row r="7" spans="1:59">
      <c r="A7" s="149">
        <v>182187</v>
      </c>
      <c r="B7" s="150"/>
      <c r="C7" s="150">
        <f t="shared" si="11"/>
        <v>216.59</v>
      </c>
      <c r="D7" s="150">
        <v>-0.84</v>
      </c>
      <c r="E7" s="150">
        <v>0</v>
      </c>
      <c r="F7" s="150">
        <v>259.76</v>
      </c>
      <c r="G7" s="150">
        <f t="shared" si="12"/>
        <v>43.169999999999987</v>
      </c>
      <c r="H7" s="150"/>
      <c r="I7" s="202"/>
      <c r="J7" s="202">
        <f>H63</f>
        <v>529.77</v>
      </c>
      <c r="K7" s="202">
        <f t="shared" si="13"/>
        <v>270.01</v>
      </c>
      <c r="L7" s="150">
        <v>-0.45</v>
      </c>
      <c r="M7" s="202"/>
      <c r="N7" s="202">
        <f t="shared" si="14"/>
        <v>502.46999999999991</v>
      </c>
      <c r="O7" s="202">
        <f>N7-J7</f>
        <v>-27.300000000000068</v>
      </c>
      <c r="P7" s="150">
        <v>0</v>
      </c>
      <c r="Q7" s="202"/>
      <c r="R7" s="202">
        <f>H100</f>
        <v>430.48</v>
      </c>
      <c r="S7" s="202">
        <f t="shared" si="0"/>
        <v>-71.989999999999895</v>
      </c>
      <c r="T7" s="150">
        <v>0</v>
      </c>
      <c r="U7" s="202"/>
      <c r="V7" s="202">
        <f t="shared" si="16"/>
        <v>380.9899999999999</v>
      </c>
      <c r="W7" s="202">
        <f t="shared" si="1"/>
        <v>-49.490000000000123</v>
      </c>
      <c r="X7" s="150">
        <v>0</v>
      </c>
      <c r="Y7" s="202"/>
      <c r="Z7" s="202">
        <f>H138</f>
        <v>1639.4200000000003</v>
      </c>
      <c r="AA7" s="202">
        <f t="shared" si="2"/>
        <v>1258.4300000000003</v>
      </c>
      <c r="AB7" s="150">
        <v>0</v>
      </c>
      <c r="AC7" s="202"/>
      <c r="AD7" s="202">
        <f t="shared" si="17"/>
        <v>0</v>
      </c>
      <c r="AE7" s="202">
        <f t="shared" si="3"/>
        <v>-1639.4200000000003</v>
      </c>
      <c r="AF7" s="150">
        <v>0</v>
      </c>
      <c r="AG7" s="202"/>
      <c r="AH7" s="202">
        <f t="shared" si="18"/>
        <v>0</v>
      </c>
      <c r="AI7" s="202">
        <f t="shared" si="4"/>
        <v>0</v>
      </c>
      <c r="AJ7" s="150">
        <v>0</v>
      </c>
      <c r="AK7" s="202"/>
      <c r="AL7" s="202">
        <f t="shared" si="19"/>
        <v>0</v>
      </c>
      <c r="AM7" s="202">
        <f t="shared" si="5"/>
        <v>0</v>
      </c>
      <c r="AN7" s="150">
        <v>0</v>
      </c>
      <c r="AO7" s="202"/>
      <c r="AP7" s="202">
        <f t="shared" si="20"/>
        <v>0</v>
      </c>
      <c r="AQ7" s="202">
        <f t="shared" si="6"/>
        <v>0</v>
      </c>
      <c r="AR7" s="150">
        <v>0</v>
      </c>
      <c r="AS7" s="202"/>
      <c r="AT7" s="202">
        <f t="shared" si="21"/>
        <v>0</v>
      </c>
      <c r="AU7" s="202">
        <f t="shared" si="7"/>
        <v>0</v>
      </c>
      <c r="AV7" s="150"/>
      <c r="AW7" s="202"/>
      <c r="AX7" s="202">
        <f t="shared" si="22"/>
        <v>0</v>
      </c>
      <c r="AY7" s="202">
        <f t="shared" si="8"/>
        <v>0</v>
      </c>
      <c r="AZ7" s="150"/>
      <c r="BA7" s="202"/>
      <c r="BB7" s="202">
        <f t="shared" si="23"/>
        <v>0</v>
      </c>
      <c r="BC7" s="202">
        <f t="shared" si="9"/>
        <v>0</v>
      </c>
      <c r="BD7" s="150"/>
      <c r="BE7" s="202"/>
      <c r="BF7" s="202">
        <f t="shared" si="24"/>
        <v>0</v>
      </c>
      <c r="BG7" s="202">
        <f t="shared" si="10"/>
        <v>0</v>
      </c>
    </row>
    <row r="8" spans="1:59">
      <c r="A8" s="149">
        <v>182200</v>
      </c>
      <c r="B8" s="150"/>
      <c r="C8" s="150">
        <f t="shared" si="11"/>
        <v>0</v>
      </c>
      <c r="D8" s="150">
        <v>0.19</v>
      </c>
      <c r="E8" s="150">
        <v>0</v>
      </c>
      <c r="F8" s="150">
        <v>0</v>
      </c>
      <c r="G8" s="150">
        <f t="shared" si="12"/>
        <v>0</v>
      </c>
      <c r="H8" s="150"/>
      <c r="I8" s="202"/>
      <c r="J8" s="202"/>
      <c r="K8" s="202">
        <f t="shared" si="13"/>
        <v>0</v>
      </c>
      <c r="L8" s="150"/>
      <c r="M8" s="202"/>
      <c r="N8" s="202">
        <f t="shared" si="14"/>
        <v>0</v>
      </c>
      <c r="O8" s="202">
        <f t="shared" si="15"/>
        <v>0</v>
      </c>
      <c r="P8" s="150"/>
      <c r="Q8" s="202"/>
      <c r="R8" s="202">
        <f>L82</f>
        <v>0</v>
      </c>
      <c r="S8" s="202">
        <f t="shared" si="0"/>
        <v>0</v>
      </c>
      <c r="T8" s="150">
        <v>0</v>
      </c>
      <c r="U8" s="202"/>
      <c r="V8" s="202">
        <f t="shared" si="16"/>
        <v>0</v>
      </c>
      <c r="W8" s="202">
        <f t="shared" si="1"/>
        <v>0</v>
      </c>
      <c r="X8" s="150">
        <v>0</v>
      </c>
      <c r="Y8" s="202"/>
      <c r="Z8" s="202">
        <v>0</v>
      </c>
      <c r="AA8" s="202">
        <f t="shared" si="2"/>
        <v>0</v>
      </c>
      <c r="AB8" s="150">
        <v>1.25</v>
      </c>
      <c r="AC8" s="202"/>
      <c r="AD8" s="202">
        <f t="shared" si="17"/>
        <v>0</v>
      </c>
      <c r="AE8" s="202">
        <f t="shared" si="3"/>
        <v>0</v>
      </c>
      <c r="AF8" s="150">
        <v>4.7300000000000004</v>
      </c>
      <c r="AG8" s="202"/>
      <c r="AH8" s="202">
        <f t="shared" si="18"/>
        <v>0</v>
      </c>
      <c r="AI8" s="202">
        <f t="shared" si="4"/>
        <v>0</v>
      </c>
      <c r="AJ8" s="150">
        <v>0</v>
      </c>
      <c r="AK8" s="202"/>
      <c r="AL8" s="202">
        <f t="shared" si="19"/>
        <v>0</v>
      </c>
      <c r="AM8" s="202">
        <f t="shared" si="5"/>
        <v>0</v>
      </c>
      <c r="AN8" s="150">
        <v>0</v>
      </c>
      <c r="AO8" s="202"/>
      <c r="AP8" s="202">
        <f t="shared" si="20"/>
        <v>0</v>
      </c>
      <c r="AQ8" s="202">
        <f t="shared" si="6"/>
        <v>0</v>
      </c>
      <c r="AR8" s="150">
        <v>0</v>
      </c>
      <c r="AS8" s="202"/>
      <c r="AT8" s="202">
        <f t="shared" si="21"/>
        <v>0</v>
      </c>
      <c r="AU8" s="202">
        <f t="shared" si="7"/>
        <v>0</v>
      </c>
      <c r="AV8" s="150"/>
      <c r="AW8" s="202"/>
      <c r="AX8" s="202">
        <f t="shared" si="22"/>
        <v>0</v>
      </c>
      <c r="AY8" s="202">
        <f t="shared" si="8"/>
        <v>0</v>
      </c>
      <c r="AZ8" s="150"/>
      <c r="BA8" s="202"/>
      <c r="BB8" s="202">
        <f t="shared" si="23"/>
        <v>0</v>
      </c>
      <c r="BC8" s="202">
        <f t="shared" si="9"/>
        <v>0</v>
      </c>
      <c r="BD8" s="150"/>
      <c r="BE8" s="202"/>
      <c r="BF8" s="202">
        <f t="shared" si="24"/>
        <v>0</v>
      </c>
      <c r="BG8" s="202">
        <f t="shared" si="10"/>
        <v>0</v>
      </c>
    </row>
    <row r="9" spans="1:59">
      <c r="A9" s="149">
        <v>182201</v>
      </c>
      <c r="B9" s="150"/>
      <c r="C9" s="150">
        <f t="shared" si="11"/>
        <v>0</v>
      </c>
      <c r="D9" s="150"/>
      <c r="E9" s="150">
        <v>0</v>
      </c>
      <c r="F9" s="150">
        <v>0</v>
      </c>
      <c r="G9" s="150">
        <f t="shared" si="12"/>
        <v>0</v>
      </c>
      <c r="H9" s="150"/>
      <c r="I9" s="202"/>
      <c r="J9" s="202"/>
      <c r="K9" s="202">
        <f t="shared" si="13"/>
        <v>0</v>
      </c>
      <c r="L9" s="150"/>
      <c r="M9" s="202"/>
      <c r="N9" s="202">
        <f t="shared" si="14"/>
        <v>0</v>
      </c>
      <c r="O9" s="202">
        <f t="shared" si="15"/>
        <v>0</v>
      </c>
      <c r="P9" s="150"/>
      <c r="Q9" s="202"/>
      <c r="R9" s="202">
        <f>L83</f>
        <v>0</v>
      </c>
      <c r="S9" s="202">
        <f t="shared" si="0"/>
        <v>0</v>
      </c>
      <c r="T9" s="150">
        <v>0</v>
      </c>
      <c r="U9" s="202"/>
      <c r="V9" s="202">
        <f t="shared" si="16"/>
        <v>0</v>
      </c>
      <c r="W9" s="202">
        <f t="shared" si="1"/>
        <v>0</v>
      </c>
      <c r="X9" s="150">
        <v>0</v>
      </c>
      <c r="Y9" s="202"/>
      <c r="Z9" s="202">
        <v>0</v>
      </c>
      <c r="AA9" s="202">
        <f t="shared" si="2"/>
        <v>0</v>
      </c>
      <c r="AB9" s="150">
        <v>0</v>
      </c>
      <c r="AC9" s="202"/>
      <c r="AD9" s="202">
        <f t="shared" si="17"/>
        <v>4.68</v>
      </c>
      <c r="AE9" s="202">
        <f t="shared" si="3"/>
        <v>4.68</v>
      </c>
      <c r="AF9" s="150">
        <v>0</v>
      </c>
      <c r="AG9" s="202"/>
      <c r="AH9" s="202">
        <f t="shared" si="18"/>
        <v>0</v>
      </c>
      <c r="AI9" s="202">
        <f t="shared" si="4"/>
        <v>-4.68</v>
      </c>
      <c r="AJ9" s="150">
        <v>0</v>
      </c>
      <c r="AK9" s="202"/>
      <c r="AL9" s="202">
        <f t="shared" si="19"/>
        <v>0</v>
      </c>
      <c r="AM9" s="202">
        <f t="shared" si="5"/>
        <v>0</v>
      </c>
      <c r="AN9" s="150">
        <v>0</v>
      </c>
      <c r="AO9" s="202"/>
      <c r="AP9" s="202">
        <f t="shared" si="20"/>
        <v>0</v>
      </c>
      <c r="AQ9" s="202">
        <f t="shared" si="6"/>
        <v>0</v>
      </c>
      <c r="AR9" s="150">
        <v>0</v>
      </c>
      <c r="AS9" s="202"/>
      <c r="AT9" s="202">
        <f t="shared" si="21"/>
        <v>0</v>
      </c>
      <c r="AU9" s="202">
        <f t="shared" si="7"/>
        <v>0</v>
      </c>
      <c r="AV9" s="150"/>
      <c r="AW9" s="202"/>
      <c r="AX9" s="202">
        <f t="shared" si="22"/>
        <v>0</v>
      </c>
      <c r="AY9" s="202">
        <f t="shared" si="8"/>
        <v>0</v>
      </c>
      <c r="AZ9" s="150"/>
      <c r="BA9" s="202"/>
      <c r="BB9" s="202">
        <f t="shared" si="23"/>
        <v>0</v>
      </c>
      <c r="BC9" s="202">
        <f t="shared" si="9"/>
        <v>0</v>
      </c>
      <c r="BD9" s="150"/>
      <c r="BE9" s="202"/>
      <c r="BF9" s="202">
        <f t="shared" si="24"/>
        <v>0</v>
      </c>
      <c r="BG9" s="202">
        <f t="shared" si="10"/>
        <v>0</v>
      </c>
    </row>
    <row r="10" spans="1:59">
      <c r="A10" s="149">
        <v>182229</v>
      </c>
      <c r="B10" s="150"/>
      <c r="C10" s="150">
        <f>H27+H28+H29</f>
        <v>5437.73</v>
      </c>
      <c r="D10" s="150">
        <v>5717.06</v>
      </c>
      <c r="E10" s="150">
        <v>0</v>
      </c>
      <c r="F10" s="150">
        <v>3538.1300000000006</v>
      </c>
      <c r="G10" s="150">
        <f>F10-C10</f>
        <v>-1899.599999999999</v>
      </c>
      <c r="H10" s="150">
        <v>1868.3</v>
      </c>
      <c r="I10" s="202"/>
      <c r="J10" s="202">
        <f>SUM(H66:H68)</f>
        <v>3454.15</v>
      </c>
      <c r="K10" s="202">
        <f t="shared" si="13"/>
        <v>-83.980000000000473</v>
      </c>
      <c r="L10" s="150">
        <v>2831.49</v>
      </c>
      <c r="M10" s="202"/>
      <c r="N10" s="202">
        <f>SUM(H84:H86)</f>
        <v>2915.09</v>
      </c>
      <c r="O10" s="202">
        <f t="shared" si="15"/>
        <v>-539.05999999999995</v>
      </c>
      <c r="P10" s="150">
        <v>974.51</v>
      </c>
      <c r="Q10" s="202"/>
      <c r="R10" s="202">
        <f>SUM(H103:H105)</f>
        <v>3561.6</v>
      </c>
      <c r="S10" s="202">
        <f t="shared" si="0"/>
        <v>646.50999999999976</v>
      </c>
      <c r="T10" s="150">
        <v>1285.6500000000001</v>
      </c>
      <c r="U10" s="202"/>
      <c r="V10" s="202">
        <f>SUM(H122:H124)</f>
        <v>6123.5400000000009</v>
      </c>
      <c r="W10" s="202">
        <f t="shared" si="1"/>
        <v>2561.940000000001</v>
      </c>
      <c r="X10" s="150">
        <v>946.74</v>
      </c>
      <c r="Y10" s="202"/>
      <c r="Z10" s="202">
        <f>SUM(H141:H143)</f>
        <v>21918.36</v>
      </c>
      <c r="AA10" s="202">
        <f t="shared" si="2"/>
        <v>15794.82</v>
      </c>
      <c r="AB10" s="150">
        <v>34693.07</v>
      </c>
      <c r="AC10" s="202"/>
      <c r="AD10" s="202">
        <f>SUM(H160:H162)</f>
        <v>3227.5400000000004</v>
      </c>
      <c r="AE10" s="202">
        <f t="shared" si="3"/>
        <v>-18690.82</v>
      </c>
      <c r="AF10" s="150">
        <v>-126.49</v>
      </c>
      <c r="AG10" s="202"/>
      <c r="AH10" s="202">
        <f>SUM(L160:L162)</f>
        <v>0</v>
      </c>
      <c r="AI10" s="202">
        <f t="shared" si="4"/>
        <v>-3227.5400000000004</v>
      </c>
      <c r="AJ10" s="150">
        <v>-555.51</v>
      </c>
      <c r="AK10" s="202"/>
      <c r="AL10" s="202">
        <f>SUM(H217:H219)</f>
        <v>2416.91</v>
      </c>
      <c r="AM10" s="202">
        <f t="shared" si="5"/>
        <v>2416.91</v>
      </c>
      <c r="AN10" s="150">
        <v>-28.2</v>
      </c>
      <c r="AO10" s="202"/>
      <c r="AP10" s="202">
        <f>SUM(H236:H238)</f>
        <v>2460.1800000000003</v>
      </c>
      <c r="AQ10" s="202">
        <f t="shared" si="6"/>
        <v>43.270000000000437</v>
      </c>
      <c r="AR10" s="150">
        <v>-81.849999999999994</v>
      </c>
      <c r="AS10" s="202"/>
      <c r="AT10" s="202">
        <f>SUM(H255:H257)</f>
        <v>2416.91</v>
      </c>
      <c r="AU10" s="202">
        <f t="shared" si="7"/>
        <v>-43.270000000000437</v>
      </c>
      <c r="AV10" s="150">
        <v>-199.36</v>
      </c>
      <c r="AW10" s="202"/>
      <c r="AX10" s="202">
        <f>SUM(D274:H276)</f>
        <v>2561.9699999999966</v>
      </c>
      <c r="AY10" s="202">
        <f t="shared" si="8"/>
        <v>145.05999999999676</v>
      </c>
      <c r="AZ10" s="150">
        <v>-317.52</v>
      </c>
      <c r="BA10" s="202"/>
      <c r="BB10" s="202">
        <f>SUM(C293:C295)</f>
        <v>2561.9699999999966</v>
      </c>
      <c r="BC10" s="202">
        <f t="shared" si="9"/>
        <v>0</v>
      </c>
      <c r="BD10" s="150">
        <v>4551.5200000000004</v>
      </c>
      <c r="BE10" s="202"/>
      <c r="BF10" s="202">
        <f>SUM(G293:G295)</f>
        <v>0</v>
      </c>
      <c r="BG10" s="202">
        <f t="shared" si="10"/>
        <v>-2561.9699999999966</v>
      </c>
    </row>
    <row r="11" spans="1:59">
      <c r="A11" s="146"/>
      <c r="B11" s="151">
        <f>SUBTOTAL(109,B2:B10)</f>
        <v>11671.227999999988</v>
      </c>
      <c r="C11" s="151">
        <f>SUBTOTAL(109,C2:C10)</f>
        <v>10650.5</v>
      </c>
      <c r="D11" s="151">
        <f>SUBTOTAL(109,D2:D10)</f>
        <v>6111.7800000000007</v>
      </c>
      <c r="E11" s="151">
        <f>SUBTOTAL(109,E2:E10)</f>
        <v>8153.556674999998</v>
      </c>
      <c r="F11" s="151">
        <f>SUBTOTAL(109,F2:F10)</f>
        <v>6847.93</v>
      </c>
      <c r="G11" s="196">
        <f>SUM(G3:G10)</f>
        <v>-3802.5699999999988</v>
      </c>
      <c r="H11" s="196">
        <f>SUM(H3:H10)</f>
        <v>2001.46</v>
      </c>
      <c r="I11" s="196">
        <f>SUM(I2:I10)</f>
        <v>9974.499749999999</v>
      </c>
      <c r="J11" s="196">
        <f>SUM(J3:J10)</f>
        <v>7897.23</v>
      </c>
      <c r="K11" s="196">
        <f>SUM(K3:K10)</f>
        <v>1049.2999999999997</v>
      </c>
      <c r="L11" s="196">
        <f>SUM(L3:L10)</f>
        <v>3253.8999999999996</v>
      </c>
      <c r="M11" s="196">
        <f>SUM(M2:M10)</f>
        <v>15041.921324999999</v>
      </c>
      <c r="N11" s="196">
        <f>SUM(N3:N10)</f>
        <v>7345.14</v>
      </c>
      <c r="O11" s="196">
        <f>SUM(O3:O10)</f>
        <v>-552.09000000000049</v>
      </c>
      <c r="P11" s="196">
        <f>SUM(P3:P10)</f>
        <v>1460.87</v>
      </c>
      <c r="Q11" s="196">
        <f>SUM(Q2:Q10)</f>
        <v>15246.236875000002</v>
      </c>
      <c r="R11" s="196">
        <f>SUM(R3:R10)</f>
        <v>8964.2000000000007</v>
      </c>
      <c r="S11" s="196">
        <f>SUM(S3:S10)</f>
        <v>1619.0599999999995</v>
      </c>
      <c r="T11" s="196">
        <f>SUM(T3:T10)</f>
        <v>1693.5500000000002</v>
      </c>
      <c r="U11" s="196">
        <f>SUM(U2:U10)</f>
        <v>19237.026825000001</v>
      </c>
      <c r="V11" s="196">
        <f>SUM(V3:V10)</f>
        <v>15434.66</v>
      </c>
      <c r="W11" s="196">
        <f>SUM(W3:W10)</f>
        <v>6470.4600000000009</v>
      </c>
      <c r="X11" s="196">
        <f>SUM(X3:X10)</f>
        <v>1176.19</v>
      </c>
      <c r="Y11" s="196">
        <f>SUM(Y2:Y10)</f>
        <v>40722.633700000006</v>
      </c>
      <c r="Z11" s="196">
        <f>SUM(Z3:Z10)</f>
        <v>44167.930000000008</v>
      </c>
      <c r="AA11" s="196">
        <f>SUM(AA3:AA10)</f>
        <v>28733.270000000011</v>
      </c>
      <c r="AB11" s="196">
        <f>SUM(AB3:AB10)</f>
        <v>40475.119999999995</v>
      </c>
      <c r="AC11" s="196">
        <f>SUM(AC2:AC10)</f>
        <v>6167.5162500000015</v>
      </c>
      <c r="AD11" s="196">
        <f>SUM(AD3:AD10)</f>
        <v>6938.6800000000012</v>
      </c>
      <c r="AE11" s="196">
        <f>SUM(AE3:AE10)</f>
        <v>-37229.250000000007</v>
      </c>
      <c r="AF11" s="196">
        <f>SUM(AF3:AF10)</f>
        <v>1334</v>
      </c>
      <c r="AG11" s="196">
        <f>SUM(AG2:AG10)</f>
        <v>4376.1456999999991</v>
      </c>
      <c r="AH11" s="196">
        <f>SUM(AH3:AH10)</f>
        <v>0</v>
      </c>
      <c r="AI11" s="196">
        <f>SUM(AI3:AI10)</f>
        <v>-6938.6800000000012</v>
      </c>
      <c r="AJ11" s="196">
        <f>SUM(AJ3:AJ10)</f>
        <v>-595.51</v>
      </c>
      <c r="AK11" s="196">
        <f>SUM(AK2:AK10)</f>
        <v>3131.3561749999994</v>
      </c>
      <c r="AL11" s="196">
        <f>SUM(AL3:AL10)</f>
        <v>3665.14</v>
      </c>
      <c r="AM11" s="196">
        <f>SUM(AM3:AM10)</f>
        <v>3665.14</v>
      </c>
      <c r="AN11" s="196">
        <f>SUM(AN3:AN10)</f>
        <v>-109.60000000000001</v>
      </c>
      <c r="AO11" s="196">
        <f>SUM(AO2:AO10)</f>
        <v>3160.1053999999999</v>
      </c>
      <c r="AP11" s="196">
        <f>SUM(AP3:AP10)</f>
        <v>3679.6000000000004</v>
      </c>
      <c r="AQ11" s="196">
        <f>SUM(AQ3:AQ10)</f>
        <v>14.460000000000264</v>
      </c>
      <c r="AR11" s="196">
        <f>SUM(AR3:AR10)</f>
        <v>103.88</v>
      </c>
      <c r="AS11" s="196">
        <f>SUM(AS2:AS10)</f>
        <v>3100.51055</v>
      </c>
      <c r="AT11" s="196">
        <f>SUM(AT3:AT10)</f>
        <v>3609.5699999999997</v>
      </c>
      <c r="AU11" s="196">
        <f>SUM(AU3:AU10)</f>
        <v>-70.030000000000427</v>
      </c>
      <c r="AV11" s="196">
        <f>SUM(AV3:AV10)</f>
        <v>-199.36</v>
      </c>
      <c r="AW11" s="196">
        <f>SUM(AW2:AW10)</f>
        <v>3113.8550499999997</v>
      </c>
      <c r="AX11" s="196">
        <f>SUM(AX3:AX10)</f>
        <v>3880.4899999999934</v>
      </c>
      <c r="AY11" s="196">
        <f>SUM(AY3:AY10)</f>
        <v>270.91999999999393</v>
      </c>
      <c r="AZ11" s="196">
        <f>SUM(AZ3:AZ10)</f>
        <v>-317.52</v>
      </c>
      <c r="BA11" s="196">
        <f>SUM(BA2:BA10)</f>
        <v>3204.8355500000002</v>
      </c>
      <c r="BB11" s="196">
        <f>SUM(BB3:BB10)</f>
        <v>3880.4899999999934</v>
      </c>
      <c r="BC11" s="196">
        <f>SUM(BC3:BC10)</f>
        <v>0</v>
      </c>
      <c r="BD11" s="196">
        <f>SUM(BD3:BD10)</f>
        <v>4551.5200000000004</v>
      </c>
      <c r="BE11" s="196">
        <f>SUM(BE2:BE10)</f>
        <v>0</v>
      </c>
      <c r="BF11" s="196">
        <f>SUM(BF3:BF10)</f>
        <v>0</v>
      </c>
      <c r="BG11" s="196">
        <f>SUM(BG3:BG10)</f>
        <v>-3880.4899999999934</v>
      </c>
    </row>
    <row r="13" spans="1:59" ht="13.5" hidden="1" customHeight="1"/>
    <row r="14" spans="1:59" ht="13.5" hidden="1" thickBot="1">
      <c r="A14" s="148" t="s">
        <v>247</v>
      </c>
      <c r="D14" s="113">
        <f>1-99.75%</f>
        <v>2.4999999999999467E-3</v>
      </c>
      <c r="E14" s="113">
        <f>1-99.5%</f>
        <v>5.0000000000000044E-3</v>
      </c>
      <c r="F14" s="113">
        <f>1-99%</f>
        <v>1.0000000000000009E-2</v>
      </c>
      <c r="G14" s="113">
        <f>1-80%</f>
        <v>0.19999999999999996</v>
      </c>
      <c r="H14" s="113">
        <f>1-15%</f>
        <v>0.85</v>
      </c>
    </row>
    <row r="15" spans="1:59" ht="13.5" hidden="1" thickBot="1">
      <c r="A15" s="629" t="s">
        <v>225</v>
      </c>
      <c r="B15" s="630"/>
      <c r="C15" s="630"/>
      <c r="D15" s="630"/>
      <c r="E15" s="630"/>
      <c r="F15" s="630"/>
      <c r="G15" s="630"/>
      <c r="H15" s="631"/>
    </row>
    <row r="16" spans="1:59" ht="13.5" hidden="1" thickBot="1">
      <c r="A16" s="152" t="s">
        <v>226</v>
      </c>
      <c r="B16" s="153" t="s">
        <v>227</v>
      </c>
      <c r="C16" s="154" t="s">
        <v>2</v>
      </c>
      <c r="D16" s="155" t="s">
        <v>228</v>
      </c>
      <c r="E16" s="154" t="s">
        <v>229</v>
      </c>
      <c r="F16" s="155" t="s">
        <v>230</v>
      </c>
      <c r="G16" s="154" t="s">
        <v>231</v>
      </c>
      <c r="H16" s="156" t="s">
        <v>232</v>
      </c>
      <c r="I16" s="157" t="s">
        <v>244</v>
      </c>
    </row>
    <row r="17" spans="1:10" hidden="1">
      <c r="A17" s="158">
        <v>8</v>
      </c>
      <c r="B17" s="158" t="s">
        <v>233</v>
      </c>
      <c r="C17" s="159">
        <v>11207.41</v>
      </c>
      <c r="D17" s="160">
        <v>7896.0000000000073</v>
      </c>
      <c r="E17" s="159">
        <v>600.38000000000011</v>
      </c>
      <c r="F17" s="160">
        <v>456.15</v>
      </c>
      <c r="G17" s="159">
        <v>1191.5899999999999</v>
      </c>
      <c r="H17" s="161">
        <v>1063.29</v>
      </c>
      <c r="I17" s="162">
        <v>182103</v>
      </c>
    </row>
    <row r="18" spans="1:10" hidden="1">
      <c r="A18" s="158">
        <v>32</v>
      </c>
      <c r="B18" s="158" t="s">
        <v>233</v>
      </c>
      <c r="C18" s="159">
        <v>22938.309999999939</v>
      </c>
      <c r="D18" s="160">
        <v>17356.449999999993</v>
      </c>
      <c r="E18" s="159">
        <v>1144.7000000000003</v>
      </c>
      <c r="F18" s="160">
        <v>654.08999999999992</v>
      </c>
      <c r="G18" s="159">
        <v>1401.62</v>
      </c>
      <c r="H18" s="161">
        <v>2381.4499999999998</v>
      </c>
      <c r="I18" s="162">
        <v>182103</v>
      </c>
    </row>
    <row r="19" spans="1:10" hidden="1">
      <c r="A19" s="158">
        <v>39</v>
      </c>
      <c r="B19" s="158" t="s">
        <v>233</v>
      </c>
      <c r="C19" s="159">
        <v>65148.889999999585</v>
      </c>
      <c r="D19" s="160">
        <v>53964.05999999967</v>
      </c>
      <c r="E19" s="159">
        <v>6773.190000000016</v>
      </c>
      <c r="F19" s="160">
        <v>1592.9700000000005</v>
      </c>
      <c r="G19" s="159">
        <v>1671.8200000000004</v>
      </c>
      <c r="H19" s="161">
        <v>1146.8500000000001</v>
      </c>
      <c r="I19" s="162">
        <v>182103</v>
      </c>
    </row>
    <row r="20" spans="1:10" hidden="1">
      <c r="A20" s="158">
        <v>407</v>
      </c>
      <c r="B20" s="158" t="s">
        <v>233</v>
      </c>
      <c r="C20" s="159">
        <v>5362.93</v>
      </c>
      <c r="D20" s="159">
        <v>4488.09</v>
      </c>
      <c r="E20" s="160">
        <v>448.38000000000005</v>
      </c>
      <c r="F20" s="159">
        <v>236.1</v>
      </c>
      <c r="G20" s="160">
        <v>190.36</v>
      </c>
      <c r="H20" s="159">
        <v>0</v>
      </c>
      <c r="I20" s="163">
        <v>182103</v>
      </c>
      <c r="J20" s="164"/>
    </row>
    <row r="21" spans="1:10" hidden="1">
      <c r="A21" s="158">
        <v>489</v>
      </c>
      <c r="B21" s="158" t="s">
        <v>234</v>
      </c>
      <c r="C21" s="159">
        <v>5983.23</v>
      </c>
      <c r="D21" s="159">
        <v>5389.6899999999987</v>
      </c>
      <c r="E21" s="160">
        <v>322.85000000000093</v>
      </c>
      <c r="F21" s="159">
        <v>79.200000000000017</v>
      </c>
      <c r="G21" s="160">
        <v>54.68</v>
      </c>
      <c r="H21" s="165">
        <v>136.81</v>
      </c>
      <c r="I21" s="163">
        <v>182168</v>
      </c>
      <c r="J21" s="164"/>
    </row>
    <row r="22" spans="1:10" hidden="1">
      <c r="A22" s="158">
        <v>125</v>
      </c>
      <c r="B22" s="158" t="s">
        <v>233</v>
      </c>
      <c r="C22" s="159">
        <v>17462.34</v>
      </c>
      <c r="D22" s="159">
        <v>15221.46</v>
      </c>
      <c r="E22" s="160">
        <v>1437.5200000000007</v>
      </c>
      <c r="F22" s="159">
        <v>320.22000000000003</v>
      </c>
      <c r="G22" s="160">
        <v>379.1</v>
      </c>
      <c r="H22" s="159">
        <v>104.04</v>
      </c>
      <c r="I22" s="163">
        <v>182169</v>
      </c>
      <c r="J22" s="164"/>
    </row>
    <row r="23" spans="1:10" hidden="1">
      <c r="A23" s="158">
        <v>233</v>
      </c>
      <c r="B23" s="158" t="s">
        <v>234</v>
      </c>
      <c r="C23" s="159">
        <v>5076.8500000000004</v>
      </c>
      <c r="D23" s="160">
        <v>3474.6999999999989</v>
      </c>
      <c r="E23" s="159">
        <v>333.91000000000031</v>
      </c>
      <c r="F23" s="160">
        <v>309.30999999999995</v>
      </c>
      <c r="G23" s="159">
        <v>795.19</v>
      </c>
      <c r="H23" s="161">
        <v>163.74000000000004</v>
      </c>
      <c r="I23" s="162">
        <v>182186</v>
      </c>
    </row>
    <row r="24" spans="1:10" hidden="1">
      <c r="A24" s="158">
        <v>233</v>
      </c>
      <c r="B24" s="158" t="s">
        <v>233</v>
      </c>
      <c r="C24" s="159">
        <v>6249.76</v>
      </c>
      <c r="D24" s="160">
        <v>4449.7599999999993</v>
      </c>
      <c r="E24" s="159">
        <v>348.13000000000017</v>
      </c>
      <c r="F24" s="160">
        <v>350.1</v>
      </c>
      <c r="G24" s="159">
        <v>885.18</v>
      </c>
      <c r="H24" s="161">
        <v>216.59</v>
      </c>
      <c r="I24" s="162">
        <v>182187</v>
      </c>
    </row>
    <row r="25" spans="1:10" hidden="1">
      <c r="A25" s="158">
        <v>33</v>
      </c>
      <c r="B25" s="158" t="s">
        <v>234</v>
      </c>
      <c r="C25" s="159">
        <v>1276.26</v>
      </c>
      <c r="D25" s="160">
        <v>1276.2600000000014</v>
      </c>
      <c r="E25" s="159">
        <v>1.3642420526593923E-14</v>
      </c>
      <c r="F25" s="160">
        <v>0</v>
      </c>
      <c r="G25" s="159">
        <v>0</v>
      </c>
      <c r="H25" s="161">
        <v>0</v>
      </c>
      <c r="I25" s="162">
        <v>182200</v>
      </c>
    </row>
    <row r="26" spans="1:10" hidden="1">
      <c r="A26" s="158">
        <v>33</v>
      </c>
      <c r="B26" s="158" t="s">
        <v>233</v>
      </c>
      <c r="C26" s="159">
        <v>1966.94</v>
      </c>
      <c r="D26" s="160">
        <v>1965.4</v>
      </c>
      <c r="E26" s="159">
        <v>1.5400000000001091</v>
      </c>
      <c r="F26" s="160">
        <v>0</v>
      </c>
      <c r="G26" s="159">
        <v>0</v>
      </c>
      <c r="H26" s="161">
        <v>0</v>
      </c>
      <c r="I26" s="162">
        <v>182201</v>
      </c>
    </row>
    <row r="27" spans="1:10" hidden="1">
      <c r="A27" s="166">
        <v>8</v>
      </c>
      <c r="B27" s="167" t="s">
        <v>234</v>
      </c>
      <c r="C27" s="159">
        <f>SUM(D27:H27)</f>
        <v>9181.43</v>
      </c>
      <c r="D27" s="168">
        <v>6612.19</v>
      </c>
      <c r="E27" s="169">
        <v>333.85000000000122</v>
      </c>
      <c r="F27" s="168">
        <v>225.59000000000003</v>
      </c>
      <c r="G27" s="169">
        <v>715.00000000000034</v>
      </c>
      <c r="H27" s="170">
        <v>1294.8</v>
      </c>
      <c r="I27" s="171">
        <v>182229</v>
      </c>
    </row>
    <row r="28" spans="1:10" hidden="1">
      <c r="A28" s="166">
        <v>32</v>
      </c>
      <c r="B28" s="167" t="s">
        <v>234</v>
      </c>
      <c r="C28" s="159">
        <f>SUM(D28:H28)</f>
        <v>21313.880000000005</v>
      </c>
      <c r="D28" s="172">
        <v>16005.480000000003</v>
      </c>
      <c r="E28" s="173">
        <v>883.52000000000248</v>
      </c>
      <c r="F28" s="172">
        <v>482.76000000000005</v>
      </c>
      <c r="G28" s="173">
        <v>1009.98</v>
      </c>
      <c r="H28" s="174">
        <v>2932.14</v>
      </c>
      <c r="I28" s="171">
        <v>182229</v>
      </c>
    </row>
    <row r="29" spans="1:10" hidden="1">
      <c r="A29" s="166">
        <v>39</v>
      </c>
      <c r="B29" s="167" t="s">
        <v>234</v>
      </c>
      <c r="C29" s="173">
        <f>SUM(D29:H29)</f>
        <v>58827.15</v>
      </c>
      <c r="D29" s="172">
        <v>47715.63</v>
      </c>
      <c r="E29" s="173">
        <v>7103.4600000000055</v>
      </c>
      <c r="F29" s="172">
        <v>1113.5600000000004</v>
      </c>
      <c r="G29" s="173">
        <v>1683.7100000000003</v>
      </c>
      <c r="H29" s="174">
        <v>1210.79</v>
      </c>
      <c r="I29" s="171">
        <v>182229</v>
      </c>
    </row>
    <row r="30" spans="1:10" ht="13.5" hidden="1" thickBot="1">
      <c r="A30" s="175">
        <v>407</v>
      </c>
      <c r="B30" s="175" t="s">
        <v>234</v>
      </c>
      <c r="C30" s="176">
        <v>228.05</v>
      </c>
      <c r="D30" s="177">
        <v>82.17</v>
      </c>
      <c r="E30" s="176">
        <v>80.56</v>
      </c>
      <c r="F30" s="177">
        <v>65.319999999999993</v>
      </c>
      <c r="G30" s="176">
        <v>0</v>
      </c>
      <c r="H30" s="178">
        <v>0</v>
      </c>
      <c r="I30" s="148" t="s">
        <v>245</v>
      </c>
    </row>
    <row r="31" spans="1:10" hidden="1">
      <c r="A31" s="179"/>
      <c r="B31" s="164"/>
      <c r="C31" s="159"/>
      <c r="D31" s="160"/>
      <c r="E31" s="159"/>
      <c r="F31" s="160"/>
      <c r="G31" s="159"/>
      <c r="H31" s="161"/>
    </row>
    <row r="32" spans="1:10" ht="13.5" hidden="1" thickBot="1">
      <c r="A32" s="180"/>
      <c r="B32" s="181"/>
      <c r="C32" s="176">
        <f t="shared" ref="C32:H32" si="25">SUM(C17:C31)</f>
        <v>232223.4299999995</v>
      </c>
      <c r="D32" s="177">
        <f t="shared" si="25"/>
        <v>185897.33999999968</v>
      </c>
      <c r="E32" s="176">
        <f t="shared" si="25"/>
        <v>19811.990000000027</v>
      </c>
      <c r="F32" s="177">
        <f t="shared" si="25"/>
        <v>5885.37</v>
      </c>
      <c r="G32" s="176">
        <f t="shared" si="25"/>
        <v>9978.2300000000014</v>
      </c>
      <c r="H32" s="178">
        <f t="shared" si="25"/>
        <v>10650.5</v>
      </c>
    </row>
    <row r="33" spans="1:10" hidden="1">
      <c r="A33" s="182"/>
      <c r="C33" s="183"/>
      <c r="D33" s="183">
        <f>D32*D14</f>
        <v>464.74334999998928</v>
      </c>
      <c r="E33" s="183">
        <f>E32*E14</f>
        <v>99.059950000000228</v>
      </c>
      <c r="F33" s="183">
        <f>F32*F14</f>
        <v>58.853700000000053</v>
      </c>
      <c r="G33" s="183">
        <f>G32*G14</f>
        <v>1995.6459999999997</v>
      </c>
      <c r="H33" s="183">
        <f>H32*H14</f>
        <v>9052.9249999999993</v>
      </c>
      <c r="I33" s="184">
        <f>SUM(D33:H33)</f>
        <v>11671.227999999988</v>
      </c>
    </row>
    <row r="34" spans="1:10" hidden="1"/>
    <row r="35" spans="1:10" hidden="1">
      <c r="A35" s="148" t="s">
        <v>196</v>
      </c>
    </row>
    <row r="36" spans="1:10" hidden="1">
      <c r="B36" s="182"/>
      <c r="C36" s="148" t="s">
        <v>250</v>
      </c>
      <c r="E36" s="185"/>
      <c r="F36" s="185"/>
      <c r="G36" s="185"/>
      <c r="H36" s="185"/>
      <c r="I36" s="185"/>
      <c r="J36" s="184"/>
    </row>
    <row r="37" spans="1:10" hidden="1">
      <c r="A37" s="186" t="s">
        <v>251</v>
      </c>
      <c r="B37" s="187" t="s">
        <v>252</v>
      </c>
      <c r="C37" s="188" t="s">
        <v>253</v>
      </c>
      <c r="D37" s="188" t="s">
        <v>254</v>
      </c>
      <c r="E37" s="188" t="s">
        <v>255</v>
      </c>
      <c r="F37" s="188" t="s">
        <v>256</v>
      </c>
      <c r="G37" s="188" t="s">
        <v>257</v>
      </c>
      <c r="H37" s="189" t="s">
        <v>258</v>
      </c>
      <c r="I37" s="148" t="s">
        <v>244</v>
      </c>
    </row>
    <row r="38" spans="1:10" hidden="1">
      <c r="A38" s="190"/>
      <c r="B38" s="164" t="s">
        <v>260</v>
      </c>
      <c r="C38" s="119">
        <v>5472.300000000002</v>
      </c>
      <c r="D38" s="119">
        <v>206.26999999999896</v>
      </c>
      <c r="E38" s="119">
        <v>2676.65</v>
      </c>
      <c r="F38" s="119">
        <v>489.49</v>
      </c>
      <c r="G38" s="119">
        <v>1203.5299999999997</v>
      </c>
      <c r="H38" s="191">
        <v>896.36</v>
      </c>
      <c r="I38" s="148">
        <v>182103</v>
      </c>
    </row>
    <row r="39" spans="1:10" hidden="1">
      <c r="A39" s="190"/>
      <c r="B39" s="164" t="s">
        <v>260</v>
      </c>
      <c r="C39" s="119">
        <v>10852.63000000001</v>
      </c>
      <c r="D39" s="119">
        <v>3684.68</v>
      </c>
      <c r="E39" s="119">
        <v>3838.84</v>
      </c>
      <c r="F39" s="119">
        <v>896.31</v>
      </c>
      <c r="G39" s="119">
        <v>1668.74</v>
      </c>
      <c r="H39" s="191">
        <v>764.0599999999996</v>
      </c>
      <c r="I39" s="148">
        <v>182103</v>
      </c>
    </row>
    <row r="40" spans="1:10" hidden="1">
      <c r="A40" s="190"/>
      <c r="B40" s="164" t="s">
        <v>260</v>
      </c>
      <c r="C40" s="119">
        <v>18297.939999999984</v>
      </c>
      <c r="D40" s="119">
        <v>2336.0699999999943</v>
      </c>
      <c r="E40" s="119">
        <v>10936.130000000001</v>
      </c>
      <c r="F40" s="119">
        <v>2341.3700000000013</v>
      </c>
      <c r="G40" s="119">
        <v>1640</v>
      </c>
      <c r="H40" s="191">
        <v>1044.3700000000001</v>
      </c>
      <c r="I40" s="148">
        <v>182103</v>
      </c>
    </row>
    <row r="41" spans="1:10" hidden="1">
      <c r="A41" s="190"/>
      <c r="B41" s="164" t="s">
        <v>260</v>
      </c>
      <c r="C41" s="119">
        <v>2881.0299999999957</v>
      </c>
      <c r="D41" s="119">
        <v>2042.3700000000038</v>
      </c>
      <c r="E41" s="119">
        <v>450.75000000000017</v>
      </c>
      <c r="F41" s="119">
        <v>167.23000000000002</v>
      </c>
      <c r="G41" s="119">
        <v>195.13</v>
      </c>
      <c r="H41" s="191">
        <v>25.55</v>
      </c>
      <c r="I41" s="148">
        <v>182103</v>
      </c>
    </row>
    <row r="42" spans="1:10" hidden="1">
      <c r="A42" s="190">
        <v>489</v>
      </c>
      <c r="B42" s="164" t="s">
        <v>259</v>
      </c>
      <c r="C42" s="119">
        <v>1578.3899999999996</v>
      </c>
      <c r="D42" s="119">
        <v>28.519999999996628</v>
      </c>
      <c r="E42" s="119">
        <v>1363.9200000000003</v>
      </c>
      <c r="F42" s="119">
        <v>35.800000000000438</v>
      </c>
      <c r="G42" s="119">
        <v>79.47</v>
      </c>
      <c r="H42" s="191">
        <v>70.680000000000007</v>
      </c>
      <c r="I42" s="148">
        <v>182168</v>
      </c>
    </row>
    <row r="43" spans="1:10" hidden="1">
      <c r="A43" s="190">
        <v>125</v>
      </c>
      <c r="B43" s="164" t="s">
        <v>260</v>
      </c>
      <c r="C43" s="119">
        <v>10555.329999999958</v>
      </c>
      <c r="D43" s="119">
        <v>7294.2099999999746</v>
      </c>
      <c r="E43" s="119">
        <v>2077.8500000000004</v>
      </c>
      <c r="F43" s="119">
        <v>769.59999999999991</v>
      </c>
      <c r="G43" s="119">
        <v>413.67</v>
      </c>
      <c r="H43" s="191">
        <v>0</v>
      </c>
      <c r="I43" s="148">
        <v>182169</v>
      </c>
    </row>
    <row r="44" spans="1:10" hidden="1">
      <c r="A44" s="190">
        <v>233</v>
      </c>
      <c r="B44" s="164" t="s">
        <v>259</v>
      </c>
      <c r="C44" s="119">
        <v>2837.18</v>
      </c>
      <c r="D44" s="119">
        <v>150.68999999999787</v>
      </c>
      <c r="E44" s="119">
        <v>1463.3500000000017</v>
      </c>
      <c r="F44" s="119">
        <v>253.47999999999971</v>
      </c>
      <c r="G44" s="119">
        <v>720.64</v>
      </c>
      <c r="H44" s="191">
        <v>249.02000000000004</v>
      </c>
      <c r="I44" s="148">
        <v>182186</v>
      </c>
    </row>
    <row r="45" spans="1:10" hidden="1">
      <c r="A45" s="190"/>
      <c r="B45" s="164" t="s">
        <v>260</v>
      </c>
      <c r="C45" s="119">
        <v>3160.7700000000009</v>
      </c>
      <c r="D45" s="119">
        <v>118.1099999999993</v>
      </c>
      <c r="E45" s="119">
        <v>1723.8200000000011</v>
      </c>
      <c r="F45" s="119">
        <v>242.09000000000006</v>
      </c>
      <c r="G45" s="119">
        <v>816.99</v>
      </c>
      <c r="H45" s="191">
        <v>259.76</v>
      </c>
      <c r="I45" s="148">
        <v>182187</v>
      </c>
    </row>
    <row r="46" spans="1:10" hidden="1">
      <c r="A46" s="190">
        <v>33</v>
      </c>
      <c r="B46" s="164" t="s">
        <v>261</v>
      </c>
      <c r="C46" s="119">
        <v>396.79999999999995</v>
      </c>
      <c r="D46" s="119">
        <v>39.380000000000102</v>
      </c>
      <c r="E46" s="119">
        <v>357.42000000000064</v>
      </c>
      <c r="F46" s="119">
        <v>0</v>
      </c>
      <c r="G46" s="119">
        <v>0</v>
      </c>
      <c r="H46" s="191">
        <v>0</v>
      </c>
      <c r="I46" s="148">
        <v>182200</v>
      </c>
    </row>
    <row r="47" spans="1:10" hidden="1">
      <c r="A47" s="190"/>
      <c r="B47" s="164" t="s">
        <v>260</v>
      </c>
      <c r="C47" s="119">
        <v>303.89</v>
      </c>
      <c r="D47" s="119">
        <v>33.639999999999546</v>
      </c>
      <c r="E47" s="119">
        <v>269.37</v>
      </c>
      <c r="F47" s="119">
        <v>0.88</v>
      </c>
      <c r="G47" s="119">
        <v>0</v>
      </c>
      <c r="H47" s="191">
        <v>0</v>
      </c>
      <c r="I47" s="148">
        <v>182201</v>
      </c>
    </row>
    <row r="48" spans="1:10" hidden="1">
      <c r="A48" s="190">
        <v>8</v>
      </c>
      <c r="B48" s="164" t="s">
        <v>259</v>
      </c>
      <c r="C48" s="119">
        <v>5201.5099999999984</v>
      </c>
      <c r="D48" s="119">
        <v>197.27999999999818</v>
      </c>
      <c r="E48" s="119">
        <v>2992.9100000000044</v>
      </c>
      <c r="F48" s="119">
        <v>250.93000000000015</v>
      </c>
      <c r="G48" s="119">
        <v>600.08000000000004</v>
      </c>
      <c r="H48" s="191">
        <v>1160.3100000000002</v>
      </c>
      <c r="I48" s="148">
        <v>182229</v>
      </c>
    </row>
    <row r="49" spans="1:9" hidden="1">
      <c r="A49" s="190">
        <v>32</v>
      </c>
      <c r="B49" s="164" t="s">
        <v>259</v>
      </c>
      <c r="C49" s="119">
        <v>10708.750000000002</v>
      </c>
      <c r="D49" s="119">
        <v>4124.2999999999993</v>
      </c>
      <c r="E49" s="119">
        <v>3605.5400000000031</v>
      </c>
      <c r="F49" s="119">
        <v>524.03000000000031</v>
      </c>
      <c r="G49" s="119">
        <v>1209.5099999999995</v>
      </c>
      <c r="H49" s="191">
        <v>1245.3699999999999</v>
      </c>
      <c r="I49" s="148">
        <v>182229</v>
      </c>
    </row>
    <row r="50" spans="1:9" hidden="1">
      <c r="A50" s="190">
        <v>39</v>
      </c>
      <c r="B50" s="164" t="s">
        <v>259</v>
      </c>
      <c r="C50" s="119">
        <v>16553.440000000006</v>
      </c>
      <c r="D50" s="119">
        <v>1476.0799999999897</v>
      </c>
      <c r="E50" s="119">
        <v>9732.6299999999937</v>
      </c>
      <c r="F50" s="119">
        <v>2848.090000000002</v>
      </c>
      <c r="G50" s="119">
        <v>1364.1900000000007</v>
      </c>
      <c r="H50" s="191">
        <v>1132.4500000000003</v>
      </c>
      <c r="I50" s="148">
        <v>182229</v>
      </c>
    </row>
    <row r="51" spans="1:9" hidden="1">
      <c r="A51" s="190">
        <v>407</v>
      </c>
      <c r="B51" s="164" t="s">
        <v>259</v>
      </c>
      <c r="C51" s="119">
        <v>101.14</v>
      </c>
      <c r="D51" s="119">
        <v>18.97</v>
      </c>
      <c r="E51" s="119">
        <v>82.17</v>
      </c>
      <c r="F51" s="119">
        <v>1.4551915228366852E-13</v>
      </c>
      <c r="G51" s="119">
        <v>0</v>
      </c>
      <c r="H51" s="191">
        <v>0</v>
      </c>
      <c r="I51" s="148" t="s">
        <v>264</v>
      </c>
    </row>
    <row r="52" spans="1:9" hidden="1">
      <c r="A52" s="192" t="s">
        <v>262</v>
      </c>
      <c r="B52" s="193"/>
      <c r="C52" s="194">
        <v>88901.099999999962</v>
      </c>
      <c r="D52" s="194">
        <v>21750.569999999952</v>
      </c>
      <c r="E52" s="194">
        <v>41571.35</v>
      </c>
      <c r="F52" s="194">
        <v>8819.3000000000047</v>
      </c>
      <c r="G52" s="194">
        <v>9911.9499999999971</v>
      </c>
      <c r="H52" s="195">
        <v>6847.93</v>
      </c>
    </row>
    <row r="53" spans="1:9" hidden="1">
      <c r="D53" s="131">
        <f>D52*D14</f>
        <v>54.376424999998719</v>
      </c>
      <c r="E53" s="131">
        <f>E52*E14</f>
        <v>207.85675000000018</v>
      </c>
      <c r="F53" s="131">
        <f>F52*F14</f>
        <v>88.193000000000126</v>
      </c>
      <c r="G53" s="131">
        <f>G52*G14</f>
        <v>1982.389999999999</v>
      </c>
      <c r="H53" s="131">
        <f>H52*H14</f>
        <v>5820.7404999999999</v>
      </c>
      <c r="I53" s="184">
        <f>SUM(D53:H53)</f>
        <v>8153.556674999998</v>
      </c>
    </row>
    <row r="54" spans="1:9" hidden="1">
      <c r="A54" s="148" t="s">
        <v>192</v>
      </c>
    </row>
    <row r="55" spans="1:9" hidden="1">
      <c r="A55" s="186" t="s">
        <v>251</v>
      </c>
      <c r="B55" s="187" t="s">
        <v>252</v>
      </c>
      <c r="C55" s="188" t="s">
        <v>253</v>
      </c>
      <c r="D55" s="188" t="s">
        <v>254</v>
      </c>
      <c r="E55" s="188" t="s">
        <v>255</v>
      </c>
      <c r="F55" s="188" t="s">
        <v>256</v>
      </c>
      <c r="G55" s="188" t="s">
        <v>257</v>
      </c>
      <c r="H55" s="189" t="s">
        <v>258</v>
      </c>
      <c r="I55" s="148" t="s">
        <v>244</v>
      </c>
    </row>
    <row r="56" spans="1:9" hidden="1">
      <c r="A56" s="198" t="s">
        <v>278</v>
      </c>
      <c r="B56" s="199" t="s">
        <v>233</v>
      </c>
      <c r="C56" s="200">
        <v>13350.95</v>
      </c>
      <c r="D56" s="200">
        <v>304.24</v>
      </c>
      <c r="E56" s="200">
        <v>433.25</v>
      </c>
      <c r="F56" s="200">
        <v>8593.0400000000009</v>
      </c>
      <c r="G56" s="200">
        <v>2892.62</v>
      </c>
      <c r="H56" s="201">
        <v>1127.8</v>
      </c>
      <c r="I56" s="162">
        <v>182103</v>
      </c>
    </row>
    <row r="57" spans="1:9" hidden="1">
      <c r="A57" s="198" t="s">
        <v>279</v>
      </c>
      <c r="B57" s="199" t="s">
        <v>233</v>
      </c>
      <c r="C57" s="200">
        <v>9239.99</v>
      </c>
      <c r="D57" s="200">
        <v>232.5</v>
      </c>
      <c r="E57" s="200">
        <v>158.94999999999999</v>
      </c>
      <c r="F57" s="200">
        <v>5611.14</v>
      </c>
      <c r="G57" s="200">
        <v>1962.44</v>
      </c>
      <c r="H57" s="201">
        <v>1274.96</v>
      </c>
      <c r="I57" s="162">
        <v>182103</v>
      </c>
    </row>
    <row r="58" spans="1:9" hidden="1">
      <c r="A58" s="198" t="s">
        <v>280</v>
      </c>
      <c r="B58" s="199" t="s">
        <v>233</v>
      </c>
      <c r="C58" s="200">
        <v>4457.0600000000004</v>
      </c>
      <c r="D58" s="200">
        <v>106.59</v>
      </c>
      <c r="E58" s="200">
        <v>28.91</v>
      </c>
      <c r="F58" s="200">
        <v>2144.06</v>
      </c>
      <c r="G58" s="200">
        <v>1331.33</v>
      </c>
      <c r="H58" s="201">
        <v>846.17</v>
      </c>
      <c r="I58" s="162">
        <v>182103</v>
      </c>
    </row>
    <row r="59" spans="1:9" hidden="1">
      <c r="A59" s="198" t="s">
        <v>282</v>
      </c>
      <c r="B59" s="199" t="s">
        <v>233</v>
      </c>
      <c r="C59" s="200">
        <v>1028.03</v>
      </c>
      <c r="D59" s="200">
        <v>18.2</v>
      </c>
      <c r="E59" s="200">
        <v>438.91</v>
      </c>
      <c r="F59" s="200">
        <v>333.55</v>
      </c>
      <c r="G59" s="200">
        <v>237.37</v>
      </c>
      <c r="H59" s="201">
        <v>0</v>
      </c>
      <c r="I59" s="197">
        <v>182103</v>
      </c>
    </row>
    <row r="60" spans="1:9" hidden="1">
      <c r="A60" s="198" t="s">
        <v>276</v>
      </c>
      <c r="B60" s="199" t="s">
        <v>234</v>
      </c>
      <c r="C60" s="200">
        <v>1198.49</v>
      </c>
      <c r="D60" s="200">
        <v>24.14</v>
      </c>
      <c r="E60" s="200">
        <v>0</v>
      </c>
      <c r="F60" s="200">
        <v>988.4</v>
      </c>
      <c r="G60" s="200">
        <v>97.75</v>
      </c>
      <c r="H60" s="201">
        <v>88.2</v>
      </c>
      <c r="I60" s="197">
        <v>182168</v>
      </c>
    </row>
    <row r="61" spans="1:9" hidden="1">
      <c r="A61" s="198" t="s">
        <v>281</v>
      </c>
      <c r="B61" s="199" t="s">
        <v>233</v>
      </c>
      <c r="C61" s="200">
        <v>3256</v>
      </c>
      <c r="D61" s="200">
        <v>41.02</v>
      </c>
      <c r="E61" s="200">
        <v>1209.8900000000001</v>
      </c>
      <c r="F61" s="200">
        <v>1022.24</v>
      </c>
      <c r="G61" s="200">
        <v>892.48</v>
      </c>
      <c r="H61" s="201">
        <v>90.37</v>
      </c>
      <c r="I61" s="197">
        <v>182169</v>
      </c>
    </row>
    <row r="62" spans="1:9" hidden="1">
      <c r="A62" s="198" t="s">
        <v>275</v>
      </c>
      <c r="B62" s="199" t="s">
        <v>234</v>
      </c>
      <c r="C62" s="200">
        <v>2525.09</v>
      </c>
      <c r="D62" s="200">
        <v>44.77</v>
      </c>
      <c r="E62" s="200">
        <v>31.85</v>
      </c>
      <c r="F62" s="200">
        <v>1297.52</v>
      </c>
      <c r="G62" s="200">
        <v>665.14</v>
      </c>
      <c r="H62" s="201">
        <v>485.81</v>
      </c>
      <c r="I62" s="162">
        <v>182186</v>
      </c>
    </row>
    <row r="63" spans="1:9" hidden="1">
      <c r="A63" s="198" t="s">
        <v>283</v>
      </c>
      <c r="B63" s="199" t="s">
        <v>233</v>
      </c>
      <c r="C63" s="200">
        <v>2820.88</v>
      </c>
      <c r="D63" s="200">
        <v>51.55</v>
      </c>
      <c r="E63" s="200">
        <v>0</v>
      </c>
      <c r="F63" s="200">
        <v>1531.53</v>
      </c>
      <c r="G63" s="200">
        <v>708.03</v>
      </c>
      <c r="H63" s="201">
        <v>529.77</v>
      </c>
      <c r="I63" s="162">
        <v>182187</v>
      </c>
    </row>
    <row r="64" spans="1:9" hidden="1">
      <c r="A64" s="198" t="s">
        <v>273</v>
      </c>
      <c r="B64" s="199" t="s">
        <v>234</v>
      </c>
      <c r="C64" s="200">
        <v>54.23</v>
      </c>
      <c r="D64" s="200">
        <v>5.3</v>
      </c>
      <c r="E64" s="200">
        <v>0</v>
      </c>
      <c r="F64" s="200">
        <v>48.93</v>
      </c>
      <c r="G64" s="200">
        <v>0</v>
      </c>
      <c r="H64" s="201">
        <v>0</v>
      </c>
      <c r="I64" s="162">
        <v>182200</v>
      </c>
    </row>
    <row r="65" spans="1:9" hidden="1">
      <c r="A65" s="198" t="s">
        <v>284</v>
      </c>
      <c r="B65" s="199" t="s">
        <v>233</v>
      </c>
      <c r="C65" s="200">
        <v>37.380000000000003</v>
      </c>
      <c r="D65" s="200">
        <v>4.4400000000000004</v>
      </c>
      <c r="E65" s="200">
        <v>4.68</v>
      </c>
      <c r="F65" s="200">
        <v>28.26</v>
      </c>
      <c r="G65" s="200">
        <v>0</v>
      </c>
      <c r="H65" s="201">
        <v>0</v>
      </c>
      <c r="I65" s="162">
        <v>182201</v>
      </c>
    </row>
    <row r="66" spans="1:9" hidden="1">
      <c r="A66" s="198" t="s">
        <v>271</v>
      </c>
      <c r="B66" s="199" t="s">
        <v>234</v>
      </c>
      <c r="C66" s="200">
        <v>9295.08</v>
      </c>
      <c r="D66" s="200">
        <v>565.51</v>
      </c>
      <c r="E66" s="200">
        <v>78.63</v>
      </c>
      <c r="F66" s="200">
        <v>5706.05</v>
      </c>
      <c r="G66" s="200">
        <v>1380.76</v>
      </c>
      <c r="H66" s="201">
        <v>1564.13</v>
      </c>
      <c r="I66" s="171">
        <v>182229</v>
      </c>
    </row>
    <row r="67" spans="1:9" hidden="1">
      <c r="A67" s="198" t="s">
        <v>272</v>
      </c>
      <c r="B67" s="199" t="s">
        <v>234</v>
      </c>
      <c r="C67" s="200">
        <v>3863.8</v>
      </c>
      <c r="D67" s="200">
        <v>73.09</v>
      </c>
      <c r="E67" s="200">
        <v>43.01</v>
      </c>
      <c r="F67" s="200">
        <v>2484.8200000000002</v>
      </c>
      <c r="G67" s="200">
        <v>648.76</v>
      </c>
      <c r="H67" s="201">
        <v>614.12</v>
      </c>
      <c r="I67" s="171">
        <v>182229</v>
      </c>
    </row>
    <row r="68" spans="1:9" hidden="1">
      <c r="A68" s="198" t="s">
        <v>274</v>
      </c>
      <c r="B68" s="199" t="s">
        <v>234</v>
      </c>
      <c r="C68" s="200">
        <v>13206.92</v>
      </c>
      <c r="D68" s="200">
        <v>437.36</v>
      </c>
      <c r="E68" s="200">
        <v>66.37</v>
      </c>
      <c r="F68" s="200">
        <v>7910.48</v>
      </c>
      <c r="G68" s="200">
        <v>3516.81</v>
      </c>
      <c r="H68" s="201">
        <v>1275.9000000000001</v>
      </c>
      <c r="I68" s="171">
        <v>182229</v>
      </c>
    </row>
    <row r="69" spans="1:9" hidden="1">
      <c r="A69" s="198" t="s">
        <v>277</v>
      </c>
      <c r="B69" s="199" t="s">
        <v>234</v>
      </c>
      <c r="C69" s="200">
        <v>101.14</v>
      </c>
      <c r="D69" s="200">
        <v>1.81</v>
      </c>
      <c r="E69" s="200">
        <v>17.16</v>
      </c>
      <c r="F69" s="200">
        <v>82.17</v>
      </c>
      <c r="G69" s="200">
        <v>0</v>
      </c>
      <c r="H69" s="201">
        <v>0</v>
      </c>
      <c r="I69" s="148" t="s">
        <v>245</v>
      </c>
    </row>
    <row r="70" spans="1:9" hidden="1">
      <c r="A70" s="192" t="s">
        <v>262</v>
      </c>
      <c r="B70" s="193"/>
      <c r="C70" s="194">
        <v>88901.099999999962</v>
      </c>
      <c r="D70" s="194">
        <f>SUM(D56:D69)</f>
        <v>1910.52</v>
      </c>
      <c r="E70" s="194">
        <f>SUM(E56:E69)</f>
        <v>2511.6099999999997</v>
      </c>
      <c r="F70" s="194">
        <f>SUM(F56:F69)</f>
        <v>37782.19</v>
      </c>
      <c r="G70" s="194">
        <f>SUM(G56:G69)</f>
        <v>14333.49</v>
      </c>
      <c r="H70" s="195">
        <f>SUM(H56:H69)</f>
        <v>7897.23</v>
      </c>
    </row>
    <row r="71" spans="1:9" hidden="1">
      <c r="D71" s="131">
        <f>D70*D14</f>
        <v>4.7762999999998978</v>
      </c>
      <c r="E71" s="131">
        <f>E70*E14</f>
        <v>12.55805000000001</v>
      </c>
      <c r="F71" s="131">
        <f>F70*F14</f>
        <v>377.82190000000037</v>
      </c>
      <c r="G71" s="131">
        <f>G70*G14</f>
        <v>2866.6979999999994</v>
      </c>
      <c r="H71" s="131">
        <f>H70*H14</f>
        <v>6712.6454999999996</v>
      </c>
      <c r="I71" s="184">
        <f>SUM(D71:H71)</f>
        <v>9974.499749999999</v>
      </c>
    </row>
    <row r="72" spans="1:9" hidden="1">
      <c r="A72" s="148" t="s">
        <v>197</v>
      </c>
    </row>
    <row r="73" spans="1:9" hidden="1">
      <c r="A73" s="186" t="s">
        <v>251</v>
      </c>
      <c r="B73" s="187" t="s">
        <v>252</v>
      </c>
      <c r="C73" s="188" t="s">
        <v>253</v>
      </c>
      <c r="D73" s="188" t="s">
        <v>254</v>
      </c>
      <c r="E73" s="188" t="s">
        <v>255</v>
      </c>
      <c r="F73" s="188" t="s">
        <v>256</v>
      </c>
      <c r="G73" s="188" t="s">
        <v>257</v>
      </c>
      <c r="H73" s="189" t="s">
        <v>258</v>
      </c>
      <c r="I73" s="148" t="s">
        <v>244</v>
      </c>
    </row>
    <row r="74" spans="1:9" hidden="1">
      <c r="A74" s="198" t="s">
        <v>278</v>
      </c>
      <c r="B74" s="199" t="s">
        <v>233</v>
      </c>
      <c r="C74" s="203">
        <v>10832.640000000001</v>
      </c>
      <c r="D74" s="203">
        <v>245.71999999999014</v>
      </c>
      <c r="E74" s="203">
        <v>0</v>
      </c>
      <c r="F74" s="203">
        <v>20.07</v>
      </c>
      <c r="G74" s="203">
        <v>9485.649999999996</v>
      </c>
      <c r="H74" s="204">
        <v>1081.2000000000003</v>
      </c>
      <c r="I74" s="162">
        <v>182103</v>
      </c>
    </row>
    <row r="75" spans="1:9" hidden="1">
      <c r="A75" s="198" t="s">
        <v>279</v>
      </c>
      <c r="B75" s="199" t="s">
        <v>233</v>
      </c>
      <c r="C75" s="203">
        <v>8044.5700000000015</v>
      </c>
      <c r="D75" s="203">
        <v>246.81999999999755</v>
      </c>
      <c r="E75" s="203">
        <v>0</v>
      </c>
      <c r="F75" s="203">
        <v>132.19000000000005</v>
      </c>
      <c r="G75" s="203">
        <v>6299.0300000000034</v>
      </c>
      <c r="H75" s="204">
        <v>1366.5299999999995</v>
      </c>
      <c r="I75" s="162">
        <v>182103</v>
      </c>
    </row>
    <row r="76" spans="1:9" hidden="1">
      <c r="A76" s="198" t="s">
        <v>280</v>
      </c>
      <c r="B76" s="199" t="s">
        <v>233</v>
      </c>
      <c r="C76" s="203">
        <v>3647.57</v>
      </c>
      <c r="D76" s="203">
        <v>69.969999999998791</v>
      </c>
      <c r="E76" s="203">
        <v>0</v>
      </c>
      <c r="F76" s="203">
        <v>28.91</v>
      </c>
      <c r="G76" s="203">
        <v>2784.7600000000011</v>
      </c>
      <c r="H76" s="204">
        <v>763.93000000000006</v>
      </c>
      <c r="I76" s="162">
        <v>182103</v>
      </c>
    </row>
    <row r="77" spans="1:9" hidden="1">
      <c r="A77" s="198" t="s">
        <v>282</v>
      </c>
      <c r="B77" s="199" t="s">
        <v>233</v>
      </c>
      <c r="C77" s="203">
        <v>808.36</v>
      </c>
      <c r="D77" s="203">
        <v>15.41999999999925</v>
      </c>
      <c r="E77" s="203">
        <v>0</v>
      </c>
      <c r="F77" s="203">
        <v>266.39000000000004</v>
      </c>
      <c r="G77" s="203">
        <v>526.55000000000007</v>
      </c>
      <c r="H77" s="204">
        <v>0</v>
      </c>
      <c r="I77" s="197">
        <v>182103</v>
      </c>
    </row>
    <row r="78" spans="1:9" hidden="1">
      <c r="A78" s="198" t="s">
        <v>276</v>
      </c>
      <c r="B78" s="199" t="s">
        <v>234</v>
      </c>
      <c r="C78" s="203">
        <v>1105.6499999999999</v>
      </c>
      <c r="D78" s="203">
        <v>20.239999999997252</v>
      </c>
      <c r="E78" s="203">
        <v>0</v>
      </c>
      <c r="F78" s="203">
        <v>0</v>
      </c>
      <c r="G78" s="203">
        <v>979.52000000000123</v>
      </c>
      <c r="H78" s="204">
        <v>105.89</v>
      </c>
      <c r="I78" s="197">
        <v>182168</v>
      </c>
    </row>
    <row r="79" spans="1:9" hidden="1">
      <c r="A79" s="198" t="s">
        <v>281</v>
      </c>
      <c r="B79" s="199" t="s">
        <v>233</v>
      </c>
      <c r="C79" s="203">
        <v>2441.9899999999993</v>
      </c>
      <c r="D79" s="203">
        <v>35.669999999999582</v>
      </c>
      <c r="E79" s="203">
        <v>0</v>
      </c>
      <c r="F79" s="203">
        <v>827.1500000000002</v>
      </c>
      <c r="G79" s="203">
        <v>1419.96</v>
      </c>
      <c r="H79" s="204">
        <v>159.21</v>
      </c>
      <c r="I79" s="197">
        <v>182169</v>
      </c>
    </row>
    <row r="80" spans="1:9" hidden="1">
      <c r="A80" s="198" t="s">
        <v>275</v>
      </c>
      <c r="B80" s="199" t="s">
        <v>234</v>
      </c>
      <c r="C80" s="203">
        <v>2195.67</v>
      </c>
      <c r="D80" s="203">
        <v>36.599999999998055</v>
      </c>
      <c r="E80" s="203">
        <v>1.5006662579253317E-13</v>
      </c>
      <c r="F80" s="203">
        <v>31.850000000000016</v>
      </c>
      <c r="G80" s="203">
        <v>1676.4000000000015</v>
      </c>
      <c r="H80" s="204">
        <v>450.82</v>
      </c>
      <c r="I80" s="162">
        <v>182186</v>
      </c>
    </row>
    <row r="81" spans="1:9" hidden="1">
      <c r="A81" s="198" t="s">
        <v>283</v>
      </c>
      <c r="B81" s="199" t="s">
        <v>233</v>
      </c>
      <c r="C81" s="203">
        <v>2494</v>
      </c>
      <c r="D81" s="203">
        <v>42.059999999999597</v>
      </c>
      <c r="E81" s="203">
        <v>0</v>
      </c>
      <c r="F81" s="203">
        <v>9.0949470177292826E-15</v>
      </c>
      <c r="G81" s="203">
        <v>1949.4700000000009</v>
      </c>
      <c r="H81" s="204">
        <v>502.46999999999991</v>
      </c>
      <c r="I81" s="162">
        <v>182187</v>
      </c>
    </row>
    <row r="82" spans="1:9" hidden="1">
      <c r="A82" s="198" t="s">
        <v>273</v>
      </c>
      <c r="B82" s="199" t="s">
        <v>234</v>
      </c>
      <c r="C82" s="203">
        <v>22.13</v>
      </c>
      <c r="D82" s="203">
        <v>0.76999999999983637</v>
      </c>
      <c r="E82" s="203">
        <v>0</v>
      </c>
      <c r="F82" s="203">
        <v>4.5474735088646413E-15</v>
      </c>
      <c r="G82" s="203">
        <v>21.360000000001307</v>
      </c>
      <c r="H82" s="204">
        <v>0</v>
      </c>
      <c r="I82" s="162">
        <v>182200</v>
      </c>
    </row>
    <row r="83" spans="1:9" hidden="1">
      <c r="A83" s="198" t="s">
        <v>284</v>
      </c>
      <c r="B83" s="199" t="s">
        <v>233</v>
      </c>
      <c r="C83" s="203">
        <v>5.42</v>
      </c>
      <c r="D83" s="203">
        <v>0.73999999999985477</v>
      </c>
      <c r="E83" s="203">
        <v>0</v>
      </c>
      <c r="F83" s="203">
        <v>4.68</v>
      </c>
      <c r="G83" s="203">
        <v>7.639755494892602E-13</v>
      </c>
      <c r="H83" s="204">
        <v>0</v>
      </c>
      <c r="I83" s="162">
        <v>182201</v>
      </c>
    </row>
    <row r="84" spans="1:9" hidden="1">
      <c r="A84" s="198" t="s">
        <v>271</v>
      </c>
      <c r="B84" s="199" t="s">
        <v>234</v>
      </c>
      <c r="C84" s="203">
        <v>8250.31</v>
      </c>
      <c r="D84" s="203">
        <v>515.52999999999224</v>
      </c>
      <c r="E84" s="203">
        <v>0</v>
      </c>
      <c r="F84" s="203">
        <v>78.180000000000007</v>
      </c>
      <c r="G84" s="203">
        <v>5998.6000000000058</v>
      </c>
      <c r="H84" s="204">
        <v>1658</v>
      </c>
      <c r="I84" s="171">
        <v>182229</v>
      </c>
    </row>
    <row r="85" spans="1:9" hidden="1">
      <c r="A85" s="198" t="s">
        <v>272</v>
      </c>
      <c r="B85" s="199" t="s">
        <v>234</v>
      </c>
      <c r="C85" s="203">
        <v>3155.5699999999997</v>
      </c>
      <c r="D85" s="203">
        <v>55.979999999996515</v>
      </c>
      <c r="E85" s="203">
        <v>0</v>
      </c>
      <c r="F85" s="203">
        <v>43.010000000000289</v>
      </c>
      <c r="G85" s="203">
        <v>2641.4600000000028</v>
      </c>
      <c r="H85" s="204">
        <v>415.12000000000029</v>
      </c>
      <c r="I85" s="171">
        <v>182229</v>
      </c>
    </row>
    <row r="86" spans="1:9" hidden="1">
      <c r="A86" s="198" t="s">
        <v>274</v>
      </c>
      <c r="B86" s="199" t="s">
        <v>234</v>
      </c>
      <c r="C86" s="203">
        <v>11281.680000000004</v>
      </c>
      <c r="D86" s="203">
        <v>372.03999999997836</v>
      </c>
      <c r="E86" s="203">
        <v>0</v>
      </c>
      <c r="F86" s="203">
        <v>34.800000000000018</v>
      </c>
      <c r="G86" s="203">
        <v>10032.870000000003</v>
      </c>
      <c r="H86" s="204">
        <v>841.97</v>
      </c>
      <c r="I86" s="171">
        <v>182229</v>
      </c>
    </row>
    <row r="87" spans="1:9" hidden="1">
      <c r="A87" s="198" t="s">
        <v>277</v>
      </c>
      <c r="B87" s="199" t="s">
        <v>234</v>
      </c>
      <c r="C87" s="203">
        <v>101.14</v>
      </c>
      <c r="D87" s="203">
        <v>1.81</v>
      </c>
      <c r="E87" s="203">
        <v>0</v>
      </c>
      <c r="F87" s="203">
        <v>17.16</v>
      </c>
      <c r="G87" s="203">
        <v>82.17</v>
      </c>
      <c r="H87" s="204">
        <v>0</v>
      </c>
      <c r="I87" s="148" t="s">
        <v>245</v>
      </c>
    </row>
    <row r="88" spans="1:9" hidden="1">
      <c r="A88" s="192" t="s">
        <v>262</v>
      </c>
      <c r="B88" s="193"/>
      <c r="C88" s="194">
        <f t="shared" ref="C88:H88" si="26">SUM(C74:C87)</f>
        <v>54386.700000000012</v>
      </c>
      <c r="D88" s="194">
        <f t="shared" si="26"/>
        <v>1659.3699999999471</v>
      </c>
      <c r="E88" s="194">
        <f t="shared" si="26"/>
        <v>1.5006662579253317E-13</v>
      </c>
      <c r="F88" s="194">
        <f t="shared" si="26"/>
        <v>1484.3900000000006</v>
      </c>
      <c r="G88" s="194">
        <f t="shared" si="26"/>
        <v>43897.80000000001</v>
      </c>
      <c r="H88" s="195">
        <f t="shared" si="26"/>
        <v>7345.14</v>
      </c>
    </row>
    <row r="89" spans="1:9" hidden="1">
      <c r="D89" s="131">
        <f>D88*D14</f>
        <v>4.1484249999997793</v>
      </c>
      <c r="E89" s="131">
        <f>E88*E14</f>
        <v>7.5033312896266648E-16</v>
      </c>
      <c r="F89" s="131">
        <f>F88*F14</f>
        <v>14.843900000000019</v>
      </c>
      <c r="G89" s="131">
        <f>G88*G14</f>
        <v>8779.56</v>
      </c>
      <c r="H89" s="131">
        <f>H88*H14</f>
        <v>6243.3689999999997</v>
      </c>
      <c r="I89" s="184">
        <f>SUM(D89:H89)</f>
        <v>15041.921324999999</v>
      </c>
    </row>
    <row r="90" spans="1:9" hidden="1"/>
    <row r="91" spans="1:9" hidden="1">
      <c r="A91" s="148" t="s">
        <v>297</v>
      </c>
    </row>
    <row r="92" spans="1:9" hidden="1">
      <c r="A92" s="186" t="s">
        <v>251</v>
      </c>
      <c r="B92" s="187" t="s">
        <v>252</v>
      </c>
      <c r="C92" s="188" t="s">
        <v>253</v>
      </c>
      <c r="D92" s="188" t="s">
        <v>254</v>
      </c>
      <c r="E92" s="188" t="s">
        <v>255</v>
      </c>
      <c r="F92" s="188" t="s">
        <v>256</v>
      </c>
      <c r="G92" s="188" t="s">
        <v>257</v>
      </c>
      <c r="H92" s="189" t="s">
        <v>258</v>
      </c>
      <c r="I92" s="148" t="s">
        <v>244</v>
      </c>
    </row>
    <row r="93" spans="1:9" hidden="1">
      <c r="A93" s="198" t="s">
        <v>278</v>
      </c>
      <c r="B93" s="199" t="s">
        <v>233</v>
      </c>
      <c r="C93" s="203">
        <f>SUM(D93:H93)</f>
        <v>9841.6899999999987</v>
      </c>
      <c r="D93" s="203">
        <v>193.59999999999533</v>
      </c>
      <c r="E93" s="203">
        <v>21.1</v>
      </c>
      <c r="F93" s="203">
        <v>0</v>
      </c>
      <c r="G93" s="203">
        <v>8168.8600000000033</v>
      </c>
      <c r="H93" s="204">
        <v>1458.13</v>
      </c>
      <c r="I93" s="162">
        <v>182103</v>
      </c>
    </row>
    <row r="94" spans="1:9" hidden="1">
      <c r="A94" s="198" t="s">
        <v>279</v>
      </c>
      <c r="B94" s="199" t="s">
        <v>233</v>
      </c>
      <c r="C94" s="203">
        <f t="shared" ref="C94:C105" si="27">SUM(D94:H94)</f>
        <v>7124.1600000000008</v>
      </c>
      <c r="D94" s="203">
        <v>179.06999999999633</v>
      </c>
      <c r="E94" s="203">
        <v>49.52000000000001</v>
      </c>
      <c r="F94" s="203">
        <v>0</v>
      </c>
      <c r="G94" s="203">
        <v>5334.3000000000047</v>
      </c>
      <c r="H94" s="204">
        <v>1561.2699999999998</v>
      </c>
      <c r="I94" s="162">
        <v>182103</v>
      </c>
    </row>
    <row r="95" spans="1:9" hidden="1">
      <c r="A95" s="198" t="s">
        <v>280</v>
      </c>
      <c r="B95" s="199" t="s">
        <v>233</v>
      </c>
      <c r="C95" s="203">
        <f t="shared" si="27"/>
        <v>3367.9999999999991</v>
      </c>
      <c r="D95" s="203">
        <v>62.479999999998675</v>
      </c>
      <c r="E95" s="203">
        <v>0</v>
      </c>
      <c r="F95" s="203">
        <v>0</v>
      </c>
      <c r="G95" s="203">
        <v>2259.6800000000003</v>
      </c>
      <c r="H95" s="204">
        <v>1045.8400000000001</v>
      </c>
      <c r="I95" s="162">
        <v>182103</v>
      </c>
    </row>
    <row r="96" spans="1:9" hidden="1">
      <c r="A96" s="198" t="s">
        <v>282</v>
      </c>
      <c r="B96" s="199" t="s">
        <v>233</v>
      </c>
      <c r="C96" s="203">
        <f t="shared" si="27"/>
        <v>297.63999999999925</v>
      </c>
      <c r="D96" s="203">
        <v>4.699999999999247</v>
      </c>
      <c r="E96" s="203">
        <v>0</v>
      </c>
      <c r="F96" s="203">
        <v>0</v>
      </c>
      <c r="G96" s="203">
        <v>262.83999999999997</v>
      </c>
      <c r="H96" s="204">
        <v>30.1</v>
      </c>
      <c r="I96" s="197">
        <v>182103</v>
      </c>
    </row>
    <row r="97" spans="1:9" hidden="1">
      <c r="A97" s="198" t="s">
        <v>276</v>
      </c>
      <c r="B97" s="199" t="s">
        <v>234</v>
      </c>
      <c r="C97" s="203">
        <f t="shared" si="27"/>
        <v>1017.8399999999979</v>
      </c>
      <c r="D97" s="203">
        <v>18.109999999996827</v>
      </c>
      <c r="E97" s="203">
        <v>0</v>
      </c>
      <c r="F97" s="203">
        <v>0</v>
      </c>
      <c r="G97" s="203">
        <v>849.58000000000118</v>
      </c>
      <c r="H97" s="204">
        <v>150.14999999999986</v>
      </c>
      <c r="I97" s="197">
        <v>182168</v>
      </c>
    </row>
    <row r="98" spans="1:9" hidden="1">
      <c r="A98" s="198" t="s">
        <v>281</v>
      </c>
      <c r="B98" s="199" t="s">
        <v>233</v>
      </c>
      <c r="C98" s="203">
        <f t="shared" si="27"/>
        <v>1964.5700000000002</v>
      </c>
      <c r="D98" s="203">
        <v>27.279999999999632</v>
      </c>
      <c r="E98" s="203">
        <v>0</v>
      </c>
      <c r="F98" s="203">
        <v>0</v>
      </c>
      <c r="G98" s="203">
        <v>1649.0300000000004</v>
      </c>
      <c r="H98" s="204">
        <v>288.26000000000016</v>
      </c>
      <c r="I98" s="197">
        <v>182169</v>
      </c>
    </row>
    <row r="99" spans="1:9" hidden="1">
      <c r="A99" s="198" t="s">
        <v>275</v>
      </c>
      <c r="B99" s="199" t="s">
        <v>234</v>
      </c>
      <c r="C99" s="203">
        <f t="shared" si="27"/>
        <v>1762.8199999999997</v>
      </c>
      <c r="D99" s="203">
        <v>29.009999999997632</v>
      </c>
      <c r="E99" s="203">
        <v>0</v>
      </c>
      <c r="F99" s="203">
        <v>1.6370904631912708E-13</v>
      </c>
      <c r="G99" s="203">
        <v>1295.4400000000019</v>
      </c>
      <c r="H99" s="204">
        <v>438.37</v>
      </c>
      <c r="I99" s="162">
        <v>182186</v>
      </c>
    </row>
    <row r="100" spans="1:9" hidden="1">
      <c r="A100" s="198" t="s">
        <v>283</v>
      </c>
      <c r="B100" s="199" t="s">
        <v>233</v>
      </c>
      <c r="C100" s="203">
        <f t="shared" si="27"/>
        <v>1979.6100000000001</v>
      </c>
      <c r="D100" s="203">
        <v>32.32999999999906</v>
      </c>
      <c r="E100" s="203">
        <v>0</v>
      </c>
      <c r="F100" s="203">
        <v>0</v>
      </c>
      <c r="G100" s="203">
        <v>1516.8000000000011</v>
      </c>
      <c r="H100" s="204">
        <v>430.48</v>
      </c>
      <c r="I100" s="162">
        <v>182187</v>
      </c>
    </row>
    <row r="101" spans="1:9" hidden="1">
      <c r="A101" s="198" t="s">
        <v>273</v>
      </c>
      <c r="B101" s="199" t="s">
        <v>234</v>
      </c>
      <c r="C101" s="203">
        <f t="shared" si="27"/>
        <v>22.130000000001061</v>
      </c>
      <c r="D101" s="203">
        <v>0.76999999999968161</v>
      </c>
      <c r="E101" s="203">
        <v>0</v>
      </c>
      <c r="F101" s="203">
        <v>0</v>
      </c>
      <c r="G101" s="203">
        <v>21.360000000001381</v>
      </c>
      <c r="H101" s="204">
        <v>0</v>
      </c>
      <c r="I101" s="162">
        <v>182200</v>
      </c>
    </row>
    <row r="102" spans="1:9" hidden="1">
      <c r="A102" s="198" t="s">
        <v>284</v>
      </c>
      <c r="B102" s="199" t="s">
        <v>233</v>
      </c>
      <c r="C102" s="203">
        <f t="shared" si="27"/>
        <v>5.4199999999996535</v>
      </c>
      <c r="D102" s="203">
        <v>0.73999999999963639</v>
      </c>
      <c r="E102" s="203">
        <v>0</v>
      </c>
      <c r="F102" s="203">
        <v>0</v>
      </c>
      <c r="G102" s="203">
        <v>4.6800000000000175</v>
      </c>
      <c r="H102" s="204">
        <v>0</v>
      </c>
      <c r="I102" s="162">
        <v>182201</v>
      </c>
    </row>
    <row r="103" spans="1:9" hidden="1">
      <c r="A103" s="198" t="s">
        <v>271</v>
      </c>
      <c r="B103" s="199" t="s">
        <v>234</v>
      </c>
      <c r="C103" s="203">
        <f t="shared" si="27"/>
        <v>7529.4299999999985</v>
      </c>
      <c r="D103" s="203">
        <v>467.17999999999415</v>
      </c>
      <c r="E103" s="203">
        <v>0</v>
      </c>
      <c r="F103" s="203">
        <v>0</v>
      </c>
      <c r="G103" s="203">
        <v>5290.9400000000051</v>
      </c>
      <c r="H103" s="204">
        <v>1771.3099999999997</v>
      </c>
      <c r="I103" s="171">
        <v>182229</v>
      </c>
    </row>
    <row r="104" spans="1:9" hidden="1">
      <c r="A104" s="198" t="s">
        <v>272</v>
      </c>
      <c r="B104" s="199" t="s">
        <v>234</v>
      </c>
      <c r="C104" s="203">
        <f t="shared" si="27"/>
        <v>2944.31</v>
      </c>
      <c r="D104" s="203">
        <v>50.689999999996601</v>
      </c>
      <c r="E104" s="203">
        <v>0</v>
      </c>
      <c r="F104" s="203">
        <v>0</v>
      </c>
      <c r="G104" s="203">
        <v>2375.5600000000031</v>
      </c>
      <c r="H104" s="204">
        <v>518.06000000000029</v>
      </c>
      <c r="I104" s="171">
        <v>182229</v>
      </c>
    </row>
    <row r="105" spans="1:9" hidden="1">
      <c r="A105" s="198" t="s">
        <v>274</v>
      </c>
      <c r="B105" s="199" t="s">
        <v>234</v>
      </c>
      <c r="C105" s="203">
        <f t="shared" si="27"/>
        <v>10606.329999999984</v>
      </c>
      <c r="D105" s="203">
        <v>348.33999999998474</v>
      </c>
      <c r="E105" s="203">
        <v>0.3</v>
      </c>
      <c r="F105" s="203">
        <v>0</v>
      </c>
      <c r="G105" s="203">
        <v>8985.4599999999991</v>
      </c>
      <c r="H105" s="204">
        <v>1272.23</v>
      </c>
      <c r="I105" s="171">
        <v>182229</v>
      </c>
    </row>
    <row r="106" spans="1:9" hidden="1">
      <c r="A106" s="198" t="s">
        <v>277</v>
      </c>
      <c r="B106" s="199" t="s">
        <v>234</v>
      </c>
      <c r="C106" s="203">
        <f>SUM(D106:H106)</f>
        <v>101.14</v>
      </c>
      <c r="D106" s="203">
        <v>1.81</v>
      </c>
      <c r="E106" s="203">
        <v>0</v>
      </c>
      <c r="F106" s="203">
        <v>0</v>
      </c>
      <c r="G106" s="203">
        <v>99.33</v>
      </c>
      <c r="H106" s="204">
        <v>0</v>
      </c>
      <c r="I106" s="148" t="s">
        <v>245</v>
      </c>
    </row>
    <row r="107" spans="1:9" hidden="1">
      <c r="A107" s="192" t="s">
        <v>262</v>
      </c>
      <c r="B107" s="193"/>
      <c r="C107" s="194">
        <f t="shared" ref="C107:H107" si="28">SUM(C93:C106)</f>
        <v>48565.089999999967</v>
      </c>
      <c r="D107" s="194">
        <f t="shared" si="28"/>
        <v>1416.1099999999574</v>
      </c>
      <c r="E107" s="194">
        <f t="shared" si="28"/>
        <v>70.92</v>
      </c>
      <c r="F107" s="194">
        <f t="shared" si="28"/>
        <v>1.6370904631912708E-13</v>
      </c>
      <c r="G107" s="194">
        <f t="shared" si="28"/>
        <v>38113.860000000022</v>
      </c>
      <c r="H107" s="195">
        <f t="shared" si="28"/>
        <v>8964.2000000000007</v>
      </c>
    </row>
    <row r="108" spans="1:9" hidden="1">
      <c r="D108" s="131">
        <f>D107*D14</f>
        <v>3.5402749999998182</v>
      </c>
      <c r="E108" s="131">
        <f>E107*E14</f>
        <v>0.3546000000000003</v>
      </c>
      <c r="F108" s="131">
        <f>F107*F14</f>
        <v>1.6370904631912722E-15</v>
      </c>
      <c r="G108" s="131">
        <f>G107*G14</f>
        <v>7622.7720000000027</v>
      </c>
      <c r="H108" s="131">
        <f>H107*H14</f>
        <v>7619.5700000000006</v>
      </c>
      <c r="I108" s="184">
        <f>SUM(D108:H108)</f>
        <v>15246.236875000002</v>
      </c>
    </row>
    <row r="109" spans="1:9" hidden="1"/>
    <row r="110" spans="1:9" hidden="1">
      <c r="A110" s="148" t="s">
        <v>302</v>
      </c>
    </row>
    <row r="111" spans="1:9" hidden="1">
      <c r="A111" s="186" t="s">
        <v>251</v>
      </c>
      <c r="B111" s="187" t="s">
        <v>252</v>
      </c>
      <c r="C111" s="188" t="s">
        <v>253</v>
      </c>
      <c r="D111" s="188" t="s">
        <v>254</v>
      </c>
      <c r="E111" s="188" t="s">
        <v>255</v>
      </c>
      <c r="F111" s="188" t="s">
        <v>256</v>
      </c>
      <c r="G111" s="188" t="s">
        <v>257</v>
      </c>
      <c r="H111" s="189" t="s">
        <v>258</v>
      </c>
      <c r="I111" s="148" t="s">
        <v>244</v>
      </c>
    </row>
    <row r="112" spans="1:9" hidden="1">
      <c r="A112" s="198" t="s">
        <v>278</v>
      </c>
      <c r="B112" s="199" t="s">
        <v>233</v>
      </c>
      <c r="C112" s="203">
        <v>8745.4400000000023</v>
      </c>
      <c r="D112" s="203">
        <v>172.9399999999969</v>
      </c>
      <c r="E112" s="203">
        <v>0</v>
      </c>
      <c r="F112" s="203">
        <v>21.1</v>
      </c>
      <c r="G112" s="203">
        <v>6099.2099999999973</v>
      </c>
      <c r="H112" s="204">
        <v>2452.190000000001</v>
      </c>
      <c r="I112" s="162">
        <v>182103</v>
      </c>
    </row>
    <row r="113" spans="1:9" hidden="1">
      <c r="A113" s="198" t="s">
        <v>279</v>
      </c>
      <c r="B113" s="199" t="s">
        <v>233</v>
      </c>
      <c r="C113" s="203">
        <v>6515.5800000000027</v>
      </c>
      <c r="D113" s="203">
        <v>155.00999999999613</v>
      </c>
      <c r="E113" s="203">
        <v>0</v>
      </c>
      <c r="F113" s="203">
        <v>49.519999999999996</v>
      </c>
      <c r="G113" s="203">
        <v>4149.4600000000028</v>
      </c>
      <c r="H113" s="204">
        <v>2161.5899999999997</v>
      </c>
      <c r="I113" s="162">
        <v>182103</v>
      </c>
    </row>
    <row r="114" spans="1:9" hidden="1">
      <c r="A114" s="198" t="s">
        <v>280</v>
      </c>
      <c r="B114" s="199" t="s">
        <v>233</v>
      </c>
      <c r="C114" s="203">
        <v>6399.5599999999986</v>
      </c>
      <c r="D114" s="203">
        <v>119.99999999999774</v>
      </c>
      <c r="E114" s="203">
        <v>0</v>
      </c>
      <c r="F114" s="203">
        <v>0</v>
      </c>
      <c r="G114" s="203">
        <v>3362.9599999999991</v>
      </c>
      <c r="H114" s="204">
        <v>2916.5999999999995</v>
      </c>
      <c r="I114" s="162">
        <v>182103</v>
      </c>
    </row>
    <row r="115" spans="1:9" hidden="1">
      <c r="A115" s="198" t="s">
        <v>282</v>
      </c>
      <c r="B115" s="199" t="s">
        <v>233</v>
      </c>
      <c r="C115" s="203">
        <v>202.34</v>
      </c>
      <c r="D115" s="203">
        <v>3.3299999999996208</v>
      </c>
      <c r="E115" s="203">
        <v>0</v>
      </c>
      <c r="F115" s="203">
        <v>0</v>
      </c>
      <c r="G115" s="203">
        <v>127.52000000000001</v>
      </c>
      <c r="H115" s="204">
        <v>71.489999999999995</v>
      </c>
      <c r="I115" s="197">
        <v>182103</v>
      </c>
    </row>
    <row r="116" spans="1:9" hidden="1">
      <c r="A116" s="198" t="s">
        <v>276</v>
      </c>
      <c r="B116" s="199" t="s">
        <v>234</v>
      </c>
      <c r="C116" s="203">
        <v>1017.8399999999999</v>
      </c>
      <c r="D116" s="203">
        <v>18.109999999997758</v>
      </c>
      <c r="E116" s="203">
        <v>0</v>
      </c>
      <c r="F116" s="203">
        <v>0</v>
      </c>
      <c r="G116" s="203">
        <v>813.78000000000145</v>
      </c>
      <c r="H116" s="204">
        <v>185.94999999999985</v>
      </c>
      <c r="I116" s="197">
        <v>182168</v>
      </c>
    </row>
    <row r="117" spans="1:9" hidden="1">
      <c r="A117" s="198" t="s">
        <v>281</v>
      </c>
      <c r="B117" s="199" t="s">
        <v>233</v>
      </c>
      <c r="C117" s="203">
        <v>1722.47</v>
      </c>
      <c r="D117" s="203">
        <v>23.029999999999252</v>
      </c>
      <c r="E117" s="203">
        <v>0</v>
      </c>
      <c r="F117" s="203">
        <v>0</v>
      </c>
      <c r="G117" s="203">
        <v>1053.5500000000002</v>
      </c>
      <c r="H117" s="204">
        <v>645.89000000000021</v>
      </c>
      <c r="I117" s="197">
        <v>182169</v>
      </c>
    </row>
    <row r="118" spans="1:9" hidden="1">
      <c r="A118" s="198" t="s">
        <v>275</v>
      </c>
      <c r="B118" s="199" t="s">
        <v>234</v>
      </c>
      <c r="C118" s="203">
        <v>1578.85</v>
      </c>
      <c r="D118" s="203">
        <v>26.199999999996724</v>
      </c>
      <c r="E118" s="203">
        <v>0</v>
      </c>
      <c r="F118" s="203">
        <v>0</v>
      </c>
      <c r="G118" s="203">
        <v>1056.2300000000016</v>
      </c>
      <c r="H118" s="204">
        <v>496.42</v>
      </c>
      <c r="I118" s="162">
        <v>182186</v>
      </c>
    </row>
    <row r="119" spans="1:9" hidden="1">
      <c r="A119" s="198" t="s">
        <v>283</v>
      </c>
      <c r="B119" s="199" t="s">
        <v>233</v>
      </c>
      <c r="C119" s="203">
        <v>1738.6999999999998</v>
      </c>
      <c r="D119" s="203">
        <v>28.609999999998909</v>
      </c>
      <c r="E119" s="203">
        <v>0</v>
      </c>
      <c r="F119" s="203">
        <v>0</v>
      </c>
      <c r="G119" s="203">
        <v>1329.1000000000006</v>
      </c>
      <c r="H119" s="204">
        <v>380.9899999999999</v>
      </c>
      <c r="I119" s="162">
        <v>182187</v>
      </c>
    </row>
    <row r="120" spans="1:9" hidden="1">
      <c r="A120" s="198" t="s">
        <v>273</v>
      </c>
      <c r="B120" s="199" t="s">
        <v>234</v>
      </c>
      <c r="C120" s="203">
        <v>0.56000000000000005</v>
      </c>
      <c r="D120" s="203">
        <v>0.55999999999893602</v>
      </c>
      <c r="E120" s="203">
        <v>0</v>
      </c>
      <c r="F120" s="203">
        <v>0</v>
      </c>
      <c r="G120" s="203">
        <v>8.7311491370201108E-13</v>
      </c>
      <c r="H120" s="204">
        <v>0</v>
      </c>
      <c r="I120" s="162">
        <v>182200</v>
      </c>
    </row>
    <row r="121" spans="1:9" hidden="1">
      <c r="A121" s="198" t="s">
        <v>284</v>
      </c>
      <c r="B121" s="199" t="s">
        <v>233</v>
      </c>
      <c r="C121" s="203">
        <v>5.42</v>
      </c>
      <c r="D121" s="203">
        <v>0.73999999999927224</v>
      </c>
      <c r="E121" s="203">
        <v>0</v>
      </c>
      <c r="F121" s="203">
        <v>0</v>
      </c>
      <c r="G121" s="203">
        <v>4.6800000000000175</v>
      </c>
      <c r="H121" s="204">
        <v>0</v>
      </c>
      <c r="I121" s="162">
        <v>182201</v>
      </c>
    </row>
    <row r="122" spans="1:9" hidden="1">
      <c r="A122" s="198" t="s">
        <v>271</v>
      </c>
      <c r="B122" s="199" t="s">
        <v>234</v>
      </c>
      <c r="C122" s="203">
        <v>6865.5199999999995</v>
      </c>
      <c r="D122" s="203">
        <v>308.45999999999498</v>
      </c>
      <c r="E122" s="203">
        <v>0</v>
      </c>
      <c r="F122" s="203">
        <v>0</v>
      </c>
      <c r="G122" s="203">
        <v>4422.940000000006</v>
      </c>
      <c r="H122" s="204">
        <v>2134.1200000000008</v>
      </c>
      <c r="I122" s="171">
        <v>182229</v>
      </c>
    </row>
    <row r="123" spans="1:9" hidden="1">
      <c r="A123" s="198" t="s">
        <v>272</v>
      </c>
      <c r="B123" s="199" t="s">
        <v>234</v>
      </c>
      <c r="C123" s="203">
        <v>2813.79</v>
      </c>
      <c r="D123" s="203">
        <v>48.009999999996943</v>
      </c>
      <c r="E123" s="203">
        <v>0</v>
      </c>
      <c r="F123" s="203">
        <v>0</v>
      </c>
      <c r="G123" s="203">
        <v>2041.4900000000034</v>
      </c>
      <c r="H123" s="204">
        <v>724.29000000000019</v>
      </c>
      <c r="I123" s="171">
        <v>182229</v>
      </c>
    </row>
    <row r="124" spans="1:9" hidden="1">
      <c r="A124" s="198" t="s">
        <v>274</v>
      </c>
      <c r="B124" s="199" t="s">
        <v>234</v>
      </c>
      <c r="C124" s="203">
        <v>9703.0100000000057</v>
      </c>
      <c r="D124" s="203">
        <v>329.64999999998111</v>
      </c>
      <c r="E124" s="203">
        <v>0</v>
      </c>
      <c r="F124" s="203">
        <v>0.3</v>
      </c>
      <c r="G124" s="203">
        <v>6107.9300000000094</v>
      </c>
      <c r="H124" s="204">
        <v>3265.13</v>
      </c>
      <c r="I124" s="171">
        <v>182229</v>
      </c>
    </row>
    <row r="125" spans="1:9" hidden="1">
      <c r="A125" s="198" t="s">
        <v>277</v>
      </c>
      <c r="B125" s="199" t="s">
        <v>234</v>
      </c>
      <c r="C125" s="203">
        <v>0</v>
      </c>
      <c r="D125" s="203">
        <v>0</v>
      </c>
      <c r="E125" s="203">
        <v>0</v>
      </c>
      <c r="F125" s="203">
        <v>0</v>
      </c>
      <c r="G125" s="203">
        <v>0</v>
      </c>
      <c r="H125" s="204">
        <v>0</v>
      </c>
      <c r="I125" s="148" t="s">
        <v>245</v>
      </c>
    </row>
    <row r="126" spans="1:9" hidden="1">
      <c r="A126" s="192" t="s">
        <v>262</v>
      </c>
      <c r="B126" s="193"/>
      <c r="C126" s="194">
        <f t="shared" ref="C126:H126" si="29">SUM(C112:C125)</f>
        <v>47309.08</v>
      </c>
      <c r="D126" s="194">
        <f t="shared" si="29"/>
        <v>1234.6499999999542</v>
      </c>
      <c r="E126" s="194">
        <f t="shared" si="29"/>
        <v>0</v>
      </c>
      <c r="F126" s="194">
        <f t="shared" si="29"/>
        <v>70.92</v>
      </c>
      <c r="G126" s="194">
        <f t="shared" si="29"/>
        <v>30568.85000000002</v>
      </c>
      <c r="H126" s="195">
        <f t="shared" si="29"/>
        <v>15434.66</v>
      </c>
    </row>
    <row r="127" spans="1:9" hidden="1">
      <c r="D127" s="131">
        <f>D126*D14</f>
        <v>3.0866249999998194</v>
      </c>
      <c r="E127" s="131">
        <f>E126*E14</f>
        <v>0</v>
      </c>
      <c r="F127" s="131">
        <f>F126*F14</f>
        <v>0.70920000000000061</v>
      </c>
      <c r="G127" s="131">
        <f>G126*G14</f>
        <v>6113.7700000000032</v>
      </c>
      <c r="H127" s="131">
        <f>H126*H14</f>
        <v>13119.460999999999</v>
      </c>
      <c r="I127" s="184">
        <f>SUM(D127:H127)</f>
        <v>19237.026825000001</v>
      </c>
    </row>
    <row r="128" spans="1:9" hidden="1"/>
    <row r="129" spans="1:9" hidden="1">
      <c r="A129" s="148" t="s">
        <v>307</v>
      </c>
    </row>
    <row r="130" spans="1:9" hidden="1">
      <c r="A130" s="186" t="s">
        <v>251</v>
      </c>
      <c r="B130" s="187" t="s">
        <v>252</v>
      </c>
      <c r="C130" s="188" t="s">
        <v>253</v>
      </c>
      <c r="D130" s="188" t="s">
        <v>254</v>
      </c>
      <c r="E130" s="188" t="s">
        <v>255</v>
      </c>
      <c r="F130" s="188" t="s">
        <v>256</v>
      </c>
      <c r="G130" s="188" t="s">
        <v>257</v>
      </c>
      <c r="H130" s="189" t="s">
        <v>258</v>
      </c>
      <c r="I130" s="148" t="s">
        <v>244</v>
      </c>
    </row>
    <row r="131" spans="1:9" hidden="1">
      <c r="A131" s="198" t="s">
        <v>278</v>
      </c>
      <c r="B131" s="199" t="s">
        <v>233</v>
      </c>
      <c r="C131" s="203">
        <f t="shared" ref="C131:C143" si="30">SUM(D131:H131)</f>
        <v>8472.8799999999992</v>
      </c>
      <c r="D131" s="203">
        <v>171.21999999999869</v>
      </c>
      <c r="E131" s="203">
        <v>0</v>
      </c>
      <c r="F131" s="203">
        <v>0</v>
      </c>
      <c r="G131" s="203">
        <v>21.100000000000147</v>
      </c>
      <c r="H131" s="204">
        <v>8280.56</v>
      </c>
      <c r="I131" s="162">
        <v>182103</v>
      </c>
    </row>
    <row r="132" spans="1:9" hidden="1">
      <c r="A132" s="198" t="s">
        <v>279</v>
      </c>
      <c r="B132" s="199" t="s">
        <v>233</v>
      </c>
      <c r="C132" s="203">
        <f t="shared" si="30"/>
        <v>6116.2100000000019</v>
      </c>
      <c r="D132" s="203">
        <v>163.00999999999826</v>
      </c>
      <c r="E132" s="203">
        <v>0</v>
      </c>
      <c r="F132" s="203">
        <v>26.76</v>
      </c>
      <c r="G132" s="203">
        <v>77.5</v>
      </c>
      <c r="H132" s="204">
        <v>5848.9400000000032</v>
      </c>
      <c r="I132" s="162">
        <v>182103</v>
      </c>
    </row>
    <row r="133" spans="1:9" hidden="1">
      <c r="A133" s="198" t="s">
        <v>280</v>
      </c>
      <c r="B133" s="199" t="s">
        <v>233</v>
      </c>
      <c r="C133" s="203">
        <f t="shared" si="30"/>
        <v>2883.1599999999994</v>
      </c>
      <c r="D133" s="203">
        <v>55.489999999999249</v>
      </c>
      <c r="E133" s="203">
        <v>0</v>
      </c>
      <c r="F133" s="203">
        <v>0</v>
      </c>
      <c r="G133" s="203">
        <v>0</v>
      </c>
      <c r="H133" s="204">
        <v>2827.67</v>
      </c>
      <c r="I133" s="162">
        <v>182103</v>
      </c>
    </row>
    <row r="134" spans="1:9" hidden="1">
      <c r="A134" s="198" t="s">
        <v>282</v>
      </c>
      <c r="B134" s="199" t="s">
        <v>233</v>
      </c>
      <c r="C134" s="203">
        <f t="shared" si="30"/>
        <v>202.33999999999997</v>
      </c>
      <c r="D134" s="203">
        <v>3.3299999999999752</v>
      </c>
      <c r="E134" s="203">
        <v>0</v>
      </c>
      <c r="F134" s="203">
        <v>0</v>
      </c>
      <c r="G134" s="203">
        <v>44.36</v>
      </c>
      <c r="H134" s="204">
        <v>154.65</v>
      </c>
      <c r="I134" s="197">
        <v>182103</v>
      </c>
    </row>
    <row r="135" spans="1:9" hidden="1">
      <c r="A135" s="198" t="s">
        <v>276</v>
      </c>
      <c r="B135" s="199" t="s">
        <v>234</v>
      </c>
      <c r="C135" s="203">
        <f t="shared" si="30"/>
        <v>1017.8399999999997</v>
      </c>
      <c r="D135" s="203">
        <v>18.11000000000001</v>
      </c>
      <c r="E135" s="203">
        <v>0</v>
      </c>
      <c r="F135" s="203">
        <v>0</v>
      </c>
      <c r="G135" s="203">
        <v>0</v>
      </c>
      <c r="H135" s="204">
        <v>999.72999999999968</v>
      </c>
      <c r="I135" s="197">
        <v>182168</v>
      </c>
    </row>
    <row r="136" spans="1:9" hidden="1">
      <c r="A136" s="198" t="s">
        <v>281</v>
      </c>
      <c r="B136" s="199" t="s">
        <v>233</v>
      </c>
      <c r="C136" s="203">
        <f t="shared" si="30"/>
        <v>1382.0900000000011</v>
      </c>
      <c r="D136" s="203">
        <v>18.809999999999871</v>
      </c>
      <c r="E136" s="203">
        <v>0</v>
      </c>
      <c r="F136" s="203">
        <v>0</v>
      </c>
      <c r="G136" s="203">
        <v>367.28000000000083</v>
      </c>
      <c r="H136" s="204">
        <v>996.00000000000023</v>
      </c>
      <c r="I136" s="197">
        <v>182169</v>
      </c>
    </row>
    <row r="137" spans="1:9" hidden="1">
      <c r="A137" s="198" t="s">
        <v>275</v>
      </c>
      <c r="B137" s="199" t="s">
        <v>234</v>
      </c>
      <c r="C137" s="203">
        <f t="shared" si="30"/>
        <v>1527.9299999999996</v>
      </c>
      <c r="D137" s="203">
        <v>25.329999999999409</v>
      </c>
      <c r="E137" s="203">
        <v>0</v>
      </c>
      <c r="F137" s="203">
        <v>0</v>
      </c>
      <c r="G137" s="203">
        <v>0</v>
      </c>
      <c r="H137" s="204">
        <v>1502.6000000000001</v>
      </c>
      <c r="I137" s="162">
        <v>182186</v>
      </c>
    </row>
    <row r="138" spans="1:9" hidden="1">
      <c r="A138" s="198" t="s">
        <v>283</v>
      </c>
      <c r="B138" s="199" t="s">
        <v>233</v>
      </c>
      <c r="C138" s="203">
        <f t="shared" si="30"/>
        <v>1666.9099999999994</v>
      </c>
      <c r="D138" s="203">
        <v>27.489999999999096</v>
      </c>
      <c r="E138" s="203">
        <v>0</v>
      </c>
      <c r="F138" s="203">
        <v>0</v>
      </c>
      <c r="G138" s="203">
        <v>0</v>
      </c>
      <c r="H138" s="204">
        <v>1639.4200000000003</v>
      </c>
      <c r="I138" s="162">
        <v>182187</v>
      </c>
    </row>
    <row r="139" spans="1:9" hidden="1">
      <c r="A139" s="198" t="s">
        <v>273</v>
      </c>
      <c r="B139" s="199" t="s">
        <v>234</v>
      </c>
      <c r="C139" s="203">
        <f t="shared" si="30"/>
        <v>0.56000000000014549</v>
      </c>
      <c r="D139" s="203">
        <v>0.56000000000014549</v>
      </c>
      <c r="E139" s="203">
        <v>0</v>
      </c>
      <c r="F139" s="203">
        <v>0</v>
      </c>
      <c r="G139" s="203">
        <v>0</v>
      </c>
      <c r="H139" s="204">
        <v>0</v>
      </c>
      <c r="I139" s="162">
        <v>182200</v>
      </c>
    </row>
    <row r="140" spans="1:9" hidden="1">
      <c r="A140" s="198" t="s">
        <v>284</v>
      </c>
      <c r="B140" s="199" t="s">
        <v>233</v>
      </c>
      <c r="C140" s="203">
        <f t="shared" si="30"/>
        <v>5.4200000000000728</v>
      </c>
      <c r="D140" s="203">
        <v>0.74000000000007282</v>
      </c>
      <c r="E140" s="203">
        <v>0</v>
      </c>
      <c r="F140" s="203">
        <v>0</v>
      </c>
      <c r="G140" s="203">
        <v>4.68</v>
      </c>
      <c r="H140" s="204">
        <v>0</v>
      </c>
      <c r="I140" s="162">
        <v>182201</v>
      </c>
    </row>
    <row r="141" spans="1:9" hidden="1">
      <c r="A141" s="198" t="s">
        <v>271</v>
      </c>
      <c r="B141" s="199" t="s">
        <v>234</v>
      </c>
      <c r="C141" s="203">
        <f t="shared" si="30"/>
        <v>15284.160000000003</v>
      </c>
      <c r="D141" s="203">
        <v>302.51000000000096</v>
      </c>
      <c r="E141" s="203">
        <v>43.27</v>
      </c>
      <c r="F141" s="203">
        <v>60.24</v>
      </c>
      <c r="G141" s="203">
        <v>6169.4800000000005</v>
      </c>
      <c r="H141" s="204">
        <v>8708.6600000000017</v>
      </c>
      <c r="I141" s="171">
        <v>182229</v>
      </c>
    </row>
    <row r="142" spans="1:9" hidden="1">
      <c r="A142" s="198" t="s">
        <v>272</v>
      </c>
      <c r="B142" s="199" t="s">
        <v>234</v>
      </c>
      <c r="C142" s="203">
        <f t="shared" si="30"/>
        <v>2656.13</v>
      </c>
      <c r="D142" s="203">
        <v>68.069999999999226</v>
      </c>
      <c r="E142" s="203">
        <v>0</v>
      </c>
      <c r="F142" s="203">
        <v>0</v>
      </c>
      <c r="G142" s="203">
        <v>0</v>
      </c>
      <c r="H142" s="204">
        <v>2588.0600000000009</v>
      </c>
      <c r="I142" s="171">
        <v>182229</v>
      </c>
    </row>
    <row r="143" spans="1:9" hidden="1">
      <c r="A143" s="198" t="s">
        <v>274</v>
      </c>
      <c r="B143" s="199" t="s">
        <v>234</v>
      </c>
      <c r="C143" s="203">
        <f t="shared" si="30"/>
        <v>20143.659999999989</v>
      </c>
      <c r="D143" s="203">
        <v>326.86999999999557</v>
      </c>
      <c r="E143" s="203">
        <v>0</v>
      </c>
      <c r="F143" s="203">
        <v>0.30000000000014554</v>
      </c>
      <c r="G143" s="203">
        <v>9194.8499999999985</v>
      </c>
      <c r="H143" s="204">
        <v>10621.639999999996</v>
      </c>
      <c r="I143" s="171">
        <v>182229</v>
      </c>
    </row>
    <row r="144" spans="1:9" hidden="1">
      <c r="A144" s="198" t="s">
        <v>277</v>
      </c>
      <c r="B144" s="199" t="s">
        <v>234</v>
      </c>
      <c r="C144" s="203">
        <v>0</v>
      </c>
      <c r="D144" s="203">
        <v>0</v>
      </c>
      <c r="E144" s="203">
        <v>0</v>
      </c>
      <c r="F144" s="203">
        <v>0</v>
      </c>
      <c r="G144" s="203">
        <v>0</v>
      </c>
      <c r="H144" s="204">
        <v>0</v>
      </c>
      <c r="I144" s="148" t="s">
        <v>245</v>
      </c>
    </row>
    <row r="145" spans="1:9" hidden="1">
      <c r="A145" s="192" t="s">
        <v>262</v>
      </c>
      <c r="B145" s="193"/>
      <c r="C145" s="194">
        <f t="shared" ref="C145:H145" si="31">SUM(C131:C144)</f>
        <v>61359.289999999994</v>
      </c>
      <c r="D145" s="194">
        <f t="shared" si="31"/>
        <v>1181.5399999999906</v>
      </c>
      <c r="E145" s="194">
        <f t="shared" si="31"/>
        <v>43.27</v>
      </c>
      <c r="F145" s="194">
        <f t="shared" si="31"/>
        <v>87.300000000000139</v>
      </c>
      <c r="G145" s="194">
        <f t="shared" si="31"/>
        <v>15879.25</v>
      </c>
      <c r="H145" s="195">
        <f t="shared" si="31"/>
        <v>44167.930000000008</v>
      </c>
    </row>
    <row r="146" spans="1:9" hidden="1">
      <c r="D146" s="131">
        <f>D145*D14</f>
        <v>2.9538499999999135</v>
      </c>
      <c r="E146" s="131">
        <f>E145*E14</f>
        <v>0.21635000000000021</v>
      </c>
      <c r="F146" s="131">
        <f>F145*F14</f>
        <v>0.87300000000000222</v>
      </c>
      <c r="G146" s="131">
        <f>G145*G14</f>
        <v>3175.8499999999995</v>
      </c>
      <c r="H146" s="131">
        <f>H145*H14</f>
        <v>37542.740500000007</v>
      </c>
      <c r="I146" s="184">
        <f>SUM(D146:H146)</f>
        <v>40722.633700000006</v>
      </c>
    </row>
    <row r="147" spans="1:9" hidden="1"/>
    <row r="148" spans="1:9" hidden="1">
      <c r="A148" s="148" t="s">
        <v>619</v>
      </c>
    </row>
    <row r="149" spans="1:9" hidden="1">
      <c r="A149" s="186" t="s">
        <v>251</v>
      </c>
      <c r="B149" s="187" t="s">
        <v>252</v>
      </c>
      <c r="C149" s="188" t="s">
        <v>253</v>
      </c>
      <c r="D149" s="188" t="s">
        <v>254</v>
      </c>
      <c r="E149" s="188" t="s">
        <v>255</v>
      </c>
      <c r="F149" s="188" t="s">
        <v>256</v>
      </c>
      <c r="G149" s="188" t="s">
        <v>257</v>
      </c>
      <c r="H149" s="189" t="s">
        <v>258</v>
      </c>
      <c r="I149" s="148" t="s">
        <v>244</v>
      </c>
    </row>
    <row r="150" spans="1:9" hidden="1">
      <c r="A150" s="198" t="s">
        <v>278</v>
      </c>
      <c r="B150" s="199" t="s">
        <v>233</v>
      </c>
      <c r="C150" s="203">
        <f t="shared" ref="C150:C162" si="32">SUM(D150:H150)</f>
        <v>304.22999999999928</v>
      </c>
      <c r="D150" s="203">
        <v>35.499999999999304</v>
      </c>
      <c r="E150" s="203">
        <v>0</v>
      </c>
      <c r="F150" s="203">
        <v>0</v>
      </c>
      <c r="G150" s="203">
        <v>21.1</v>
      </c>
      <c r="H150" s="204">
        <v>247.63</v>
      </c>
      <c r="I150" s="162">
        <v>182103</v>
      </c>
    </row>
    <row r="151" spans="1:9" hidden="1">
      <c r="A151" s="198" t="s">
        <v>279</v>
      </c>
      <c r="B151" s="199" t="s">
        <v>233</v>
      </c>
      <c r="C151" s="203">
        <f t="shared" si="32"/>
        <v>2506.6299999999983</v>
      </c>
      <c r="D151" s="203">
        <v>49.159999999998149</v>
      </c>
      <c r="E151" s="203">
        <v>0</v>
      </c>
      <c r="F151" s="203">
        <v>76.28</v>
      </c>
      <c r="G151" s="203">
        <v>420.65</v>
      </c>
      <c r="H151" s="204">
        <v>1960.54</v>
      </c>
      <c r="I151" s="162">
        <v>182103</v>
      </c>
    </row>
    <row r="152" spans="1:9" hidden="1">
      <c r="A152" s="198" t="s">
        <v>280</v>
      </c>
      <c r="B152" s="199" t="s">
        <v>233</v>
      </c>
      <c r="C152" s="203">
        <f t="shared" si="32"/>
        <v>-6.9435124316896689E-13</v>
      </c>
      <c r="D152" s="203">
        <v>-6.9435124316896689E-13</v>
      </c>
      <c r="E152" s="203">
        <v>0</v>
      </c>
      <c r="F152" s="203">
        <v>0</v>
      </c>
      <c r="G152" s="203">
        <v>0</v>
      </c>
      <c r="H152" s="204">
        <v>0</v>
      </c>
      <c r="I152" s="162">
        <v>182103</v>
      </c>
    </row>
    <row r="153" spans="1:9" hidden="1">
      <c r="A153" s="198" t="s">
        <v>282</v>
      </c>
      <c r="B153" s="199" t="s">
        <v>233</v>
      </c>
      <c r="C153" s="203">
        <f t="shared" si="32"/>
        <v>202.33999999999898</v>
      </c>
      <c r="D153" s="203">
        <v>3.3299999999989569</v>
      </c>
      <c r="E153" s="203">
        <v>0</v>
      </c>
      <c r="F153" s="203">
        <v>0</v>
      </c>
      <c r="G153" s="203">
        <v>0</v>
      </c>
      <c r="H153" s="204">
        <v>199.01000000000002</v>
      </c>
      <c r="I153" s="197">
        <v>182103</v>
      </c>
    </row>
    <row r="154" spans="1:9" hidden="1">
      <c r="A154" s="198" t="s">
        <v>276</v>
      </c>
      <c r="B154" s="199" t="s">
        <v>234</v>
      </c>
      <c r="C154" s="203">
        <f t="shared" si="32"/>
        <v>-4.2659209498197021E-13</v>
      </c>
      <c r="D154" s="203">
        <v>-4.2659209498197021E-13</v>
      </c>
      <c r="E154" s="203">
        <v>0</v>
      </c>
      <c r="F154" s="203">
        <v>0</v>
      </c>
      <c r="G154" s="203">
        <v>0</v>
      </c>
      <c r="H154" s="204">
        <v>0</v>
      </c>
      <c r="I154" s="197">
        <v>182168</v>
      </c>
    </row>
    <row r="155" spans="1:9" hidden="1">
      <c r="A155" s="198" t="s">
        <v>281</v>
      </c>
      <c r="B155" s="199" t="s">
        <v>233</v>
      </c>
      <c r="C155" s="203">
        <f t="shared" si="32"/>
        <v>1317.2300000000014</v>
      </c>
      <c r="D155" s="203">
        <v>17.950000000001037</v>
      </c>
      <c r="E155" s="203">
        <v>0</v>
      </c>
      <c r="F155" s="203">
        <v>0</v>
      </c>
      <c r="G155" s="203">
        <v>0</v>
      </c>
      <c r="H155" s="204">
        <v>1299.2800000000004</v>
      </c>
      <c r="I155" s="197">
        <v>182169</v>
      </c>
    </row>
    <row r="156" spans="1:9" hidden="1">
      <c r="A156" s="198" t="s">
        <v>275</v>
      </c>
      <c r="B156" s="199" t="s">
        <v>234</v>
      </c>
      <c r="C156" s="203">
        <f t="shared" si="32"/>
        <v>-2.1553425710862908E-13</v>
      </c>
      <c r="D156" s="203">
        <v>-3.610534093922976E-13</v>
      </c>
      <c r="E156" s="203">
        <v>0</v>
      </c>
      <c r="F156" s="203">
        <v>0</v>
      </c>
      <c r="G156" s="203">
        <v>1.4551915228366852E-13</v>
      </c>
      <c r="H156" s="204">
        <v>0</v>
      </c>
      <c r="I156" s="162">
        <v>182186</v>
      </c>
    </row>
    <row r="157" spans="1:9" hidden="1">
      <c r="A157" s="198" t="s">
        <v>283</v>
      </c>
      <c r="B157" s="199" t="s">
        <v>233</v>
      </c>
      <c r="C157" s="203">
        <f t="shared" si="32"/>
        <v>-8.7130302972582285E-13</v>
      </c>
      <c r="D157" s="203">
        <v>-8.7130302972582285E-13</v>
      </c>
      <c r="E157" s="203">
        <v>0</v>
      </c>
      <c r="F157" s="203">
        <v>0</v>
      </c>
      <c r="G157" s="203">
        <v>0</v>
      </c>
      <c r="H157" s="204">
        <v>0</v>
      </c>
      <c r="I157" s="162">
        <v>182187</v>
      </c>
    </row>
    <row r="158" spans="1:9" hidden="1">
      <c r="A158" s="198" t="s">
        <v>273</v>
      </c>
      <c r="B158" s="199" t="s">
        <v>234</v>
      </c>
      <c r="C158" s="203">
        <f t="shared" si="32"/>
        <v>1.4559020655724452E-13</v>
      </c>
      <c r="D158" s="203">
        <v>1.4559020655724452E-13</v>
      </c>
      <c r="E158" s="203">
        <v>0</v>
      </c>
      <c r="F158" s="203">
        <v>0</v>
      </c>
      <c r="G158" s="203">
        <v>0</v>
      </c>
      <c r="H158" s="204">
        <v>0</v>
      </c>
      <c r="I158" s="162">
        <v>182200</v>
      </c>
    </row>
    <row r="159" spans="1:9" hidden="1">
      <c r="A159" s="198" t="s">
        <v>284</v>
      </c>
      <c r="B159" s="199" t="s">
        <v>233</v>
      </c>
      <c r="C159" s="203">
        <f t="shared" si="32"/>
        <v>4.7300000000000724</v>
      </c>
      <c r="D159" s="203">
        <v>5.0000000000073083E-2</v>
      </c>
      <c r="E159" s="203">
        <v>0</v>
      </c>
      <c r="F159" s="203">
        <v>0</v>
      </c>
      <c r="G159" s="203">
        <v>0</v>
      </c>
      <c r="H159" s="204">
        <v>4.68</v>
      </c>
      <c r="I159" s="162">
        <v>182201</v>
      </c>
    </row>
    <row r="160" spans="1:9" hidden="1">
      <c r="A160" s="198" t="s">
        <v>271</v>
      </c>
      <c r="B160" s="199" t="s">
        <v>234</v>
      </c>
      <c r="C160" s="203">
        <f t="shared" si="32"/>
        <v>3556.7300000000014</v>
      </c>
      <c r="D160" s="203">
        <v>149.66000000000119</v>
      </c>
      <c r="E160" s="203">
        <v>0</v>
      </c>
      <c r="F160" s="203">
        <v>43.27</v>
      </c>
      <c r="G160" s="203">
        <v>895.44999999999993</v>
      </c>
      <c r="H160" s="204">
        <v>2468.3500000000004</v>
      </c>
      <c r="I160" s="171">
        <v>182229</v>
      </c>
    </row>
    <row r="161" spans="1:9" hidden="1">
      <c r="A161" s="198" t="s">
        <v>272</v>
      </c>
      <c r="B161" s="199" t="s">
        <v>234</v>
      </c>
      <c r="C161" s="203">
        <f t="shared" si="32"/>
        <v>2.5342394849303667E-13</v>
      </c>
      <c r="D161" s="203">
        <v>2.5342394849303667E-13</v>
      </c>
      <c r="E161" s="203">
        <v>0</v>
      </c>
      <c r="F161" s="203">
        <v>0</v>
      </c>
      <c r="G161" s="203">
        <v>0</v>
      </c>
      <c r="H161" s="204">
        <v>0</v>
      </c>
      <c r="I161" s="171">
        <v>182229</v>
      </c>
    </row>
    <row r="162" spans="1:9" hidden="1">
      <c r="A162" s="198" t="s">
        <v>274</v>
      </c>
      <c r="B162" s="199" t="s">
        <v>234</v>
      </c>
      <c r="C162" s="203">
        <f t="shared" si="32"/>
        <v>880.93999999999551</v>
      </c>
      <c r="D162" s="203">
        <v>121.44999999999536</v>
      </c>
      <c r="E162" s="203">
        <v>0</v>
      </c>
      <c r="F162" s="203">
        <v>0</v>
      </c>
      <c r="G162" s="203">
        <v>0.30000000000014554</v>
      </c>
      <c r="H162" s="204">
        <v>759.19</v>
      </c>
      <c r="I162" s="171">
        <v>182229</v>
      </c>
    </row>
    <row r="163" spans="1:9" hidden="1">
      <c r="A163" s="198" t="s">
        <v>277</v>
      </c>
      <c r="B163" s="199" t="s">
        <v>234</v>
      </c>
      <c r="C163" s="203">
        <v>0</v>
      </c>
      <c r="D163" s="203">
        <v>0</v>
      </c>
      <c r="E163" s="203">
        <v>0</v>
      </c>
      <c r="F163" s="203">
        <v>0</v>
      </c>
      <c r="G163" s="203">
        <v>0</v>
      </c>
      <c r="H163" s="204">
        <v>0</v>
      </c>
      <c r="I163" s="148" t="s">
        <v>245</v>
      </c>
    </row>
    <row r="164" spans="1:9" hidden="1">
      <c r="A164" s="192" t="s">
        <v>262</v>
      </c>
      <c r="B164" s="193"/>
      <c r="C164" s="194">
        <f t="shared" ref="C164:H164" si="33">SUM(C150:C163)</f>
        <v>8772.8299999999927</v>
      </c>
      <c r="D164" s="194">
        <f t="shared" si="33"/>
        <v>377.09999999999212</v>
      </c>
      <c r="E164" s="194">
        <f t="shared" si="33"/>
        <v>0</v>
      </c>
      <c r="F164" s="194">
        <f t="shared" si="33"/>
        <v>119.55000000000001</v>
      </c>
      <c r="G164" s="194">
        <f t="shared" si="33"/>
        <v>1337.5000000000002</v>
      </c>
      <c r="H164" s="195">
        <f t="shared" si="33"/>
        <v>6938.6800000000021</v>
      </c>
    </row>
    <row r="165" spans="1:9" hidden="1">
      <c r="D165" s="131">
        <f>D164*D14</f>
        <v>0.94274999999996023</v>
      </c>
      <c r="E165" s="131">
        <f>E164*E14</f>
        <v>0</v>
      </c>
      <c r="F165" s="131">
        <f>F164*F14</f>
        <v>1.1955000000000011</v>
      </c>
      <c r="G165" s="131">
        <f>G164*G14</f>
        <v>267.5</v>
      </c>
      <c r="H165" s="131">
        <f>H164*H14</f>
        <v>5897.8780000000015</v>
      </c>
      <c r="I165" s="184">
        <f>SUM(D165:H165)</f>
        <v>6167.5162500000015</v>
      </c>
    </row>
    <row r="166" spans="1:9" hidden="1"/>
    <row r="167" spans="1:9" hidden="1">
      <c r="A167" s="206">
        <v>41123</v>
      </c>
    </row>
    <row r="168" spans="1:9" hidden="1">
      <c r="A168" s="186" t="s">
        <v>251</v>
      </c>
      <c r="B168" s="187" t="s">
        <v>252</v>
      </c>
      <c r="C168" s="188" t="s">
        <v>253</v>
      </c>
      <c r="D168" s="188" t="s">
        <v>254</v>
      </c>
      <c r="E168" s="188" t="s">
        <v>255</v>
      </c>
      <c r="F168" s="188" t="s">
        <v>256</v>
      </c>
      <c r="G168" s="188" t="s">
        <v>257</v>
      </c>
      <c r="H168" s="189" t="s">
        <v>258</v>
      </c>
      <c r="I168" s="148" t="s">
        <v>244</v>
      </c>
    </row>
    <row r="169" spans="1:9" hidden="1">
      <c r="A169" s="198" t="s">
        <v>278</v>
      </c>
      <c r="B169" s="199" t="s">
        <v>233</v>
      </c>
      <c r="C169" s="203">
        <f t="shared" ref="C169:C181" si="34">SUM(D169:H169)</f>
        <v>304.22999999999928</v>
      </c>
      <c r="D169" s="203">
        <v>35.499999999999304</v>
      </c>
      <c r="E169" s="203">
        <v>0</v>
      </c>
      <c r="F169" s="203">
        <v>0</v>
      </c>
      <c r="G169" s="203">
        <v>21.1</v>
      </c>
      <c r="H169" s="204">
        <v>247.63</v>
      </c>
      <c r="I169" s="162">
        <v>182103</v>
      </c>
    </row>
    <row r="170" spans="1:9" hidden="1">
      <c r="A170" s="198" t="s">
        <v>279</v>
      </c>
      <c r="B170" s="199" t="s">
        <v>233</v>
      </c>
      <c r="C170" s="203">
        <f t="shared" si="34"/>
        <v>469.80999999999813</v>
      </c>
      <c r="D170" s="203">
        <v>49.159999999998149</v>
      </c>
      <c r="E170" s="203">
        <v>0</v>
      </c>
      <c r="F170" s="203">
        <v>0</v>
      </c>
      <c r="G170" s="203">
        <v>76.28</v>
      </c>
      <c r="H170" s="204">
        <v>344.37</v>
      </c>
      <c r="I170" s="162">
        <v>182103</v>
      </c>
    </row>
    <row r="171" spans="1:9" hidden="1">
      <c r="A171" s="198" t="s">
        <v>280</v>
      </c>
      <c r="B171" s="199" t="s">
        <v>233</v>
      </c>
      <c r="C171" s="203">
        <f t="shared" si="34"/>
        <v>-6.9435124316896689E-13</v>
      </c>
      <c r="D171" s="203">
        <v>-6.9435124316896689E-13</v>
      </c>
      <c r="E171" s="203">
        <v>0</v>
      </c>
      <c r="F171" s="203">
        <v>0</v>
      </c>
      <c r="G171" s="203">
        <v>0</v>
      </c>
      <c r="H171" s="204">
        <v>0</v>
      </c>
      <c r="I171" s="162">
        <v>182103</v>
      </c>
    </row>
    <row r="172" spans="1:9" hidden="1">
      <c r="A172" s="198" t="s">
        <v>282</v>
      </c>
      <c r="B172" s="199" t="s">
        <v>233</v>
      </c>
      <c r="C172" s="203">
        <f t="shared" si="34"/>
        <v>202.33999999999898</v>
      </c>
      <c r="D172" s="203">
        <v>3.3299999999989569</v>
      </c>
      <c r="E172" s="203">
        <v>0</v>
      </c>
      <c r="F172" s="203">
        <v>0</v>
      </c>
      <c r="G172" s="203">
        <v>0</v>
      </c>
      <c r="H172" s="204">
        <v>199.01000000000002</v>
      </c>
      <c r="I172" s="197">
        <v>182103</v>
      </c>
    </row>
    <row r="173" spans="1:9" hidden="1">
      <c r="A173" s="198" t="s">
        <v>276</v>
      </c>
      <c r="B173" s="199" t="s">
        <v>234</v>
      </c>
      <c r="C173" s="203">
        <f t="shared" si="34"/>
        <v>-4.2659209498197021E-13</v>
      </c>
      <c r="D173" s="203">
        <v>-4.2659209498197021E-13</v>
      </c>
      <c r="E173" s="203">
        <v>0</v>
      </c>
      <c r="F173" s="203">
        <v>0</v>
      </c>
      <c r="G173" s="203">
        <v>0</v>
      </c>
      <c r="H173" s="204">
        <v>0</v>
      </c>
      <c r="I173" s="197">
        <v>182168</v>
      </c>
    </row>
    <row r="174" spans="1:9" hidden="1">
      <c r="A174" s="198" t="s">
        <v>281</v>
      </c>
      <c r="B174" s="199" t="s">
        <v>233</v>
      </c>
      <c r="C174" s="203">
        <f t="shared" si="34"/>
        <v>1317.2300000000014</v>
      </c>
      <c r="D174" s="203">
        <v>17.950000000001037</v>
      </c>
      <c r="E174" s="203">
        <v>0</v>
      </c>
      <c r="F174" s="203">
        <v>0</v>
      </c>
      <c r="G174" s="203">
        <v>0</v>
      </c>
      <c r="H174" s="204">
        <v>1299.2800000000004</v>
      </c>
      <c r="I174" s="197">
        <v>182169</v>
      </c>
    </row>
    <row r="175" spans="1:9" hidden="1">
      <c r="A175" s="198" t="s">
        <v>275</v>
      </c>
      <c r="B175" s="199" t="s">
        <v>234</v>
      </c>
      <c r="C175" s="203">
        <f t="shared" si="34"/>
        <v>-2.1553425710862908E-13</v>
      </c>
      <c r="D175" s="203">
        <v>-3.610534093922976E-13</v>
      </c>
      <c r="E175" s="203">
        <v>0</v>
      </c>
      <c r="F175" s="203">
        <v>0</v>
      </c>
      <c r="G175" s="203">
        <v>1.4551915228366852E-13</v>
      </c>
      <c r="H175" s="204">
        <v>0</v>
      </c>
      <c r="I175" s="162">
        <v>182186</v>
      </c>
    </row>
    <row r="176" spans="1:9" hidden="1">
      <c r="A176" s="198" t="s">
        <v>283</v>
      </c>
      <c r="B176" s="199" t="s">
        <v>233</v>
      </c>
      <c r="C176" s="203">
        <f t="shared" si="34"/>
        <v>-8.7130302972582285E-13</v>
      </c>
      <c r="D176" s="203">
        <v>-8.7130302972582285E-13</v>
      </c>
      <c r="E176" s="203">
        <v>0</v>
      </c>
      <c r="F176" s="203">
        <v>0</v>
      </c>
      <c r="G176" s="203">
        <v>0</v>
      </c>
      <c r="H176" s="204">
        <v>0</v>
      </c>
      <c r="I176" s="162">
        <v>182187</v>
      </c>
    </row>
    <row r="177" spans="1:9" hidden="1">
      <c r="A177" s="198" t="s">
        <v>273</v>
      </c>
      <c r="B177" s="199" t="s">
        <v>234</v>
      </c>
      <c r="C177" s="203">
        <f t="shared" si="34"/>
        <v>1.4559020655724452E-13</v>
      </c>
      <c r="D177" s="203">
        <v>1.4559020655724452E-13</v>
      </c>
      <c r="E177" s="203">
        <v>0</v>
      </c>
      <c r="F177" s="203">
        <v>0</v>
      </c>
      <c r="G177" s="203">
        <v>0</v>
      </c>
      <c r="H177" s="204">
        <v>0</v>
      </c>
      <c r="I177" s="162">
        <v>182200</v>
      </c>
    </row>
    <row r="178" spans="1:9" hidden="1">
      <c r="A178" s="198" t="s">
        <v>284</v>
      </c>
      <c r="B178" s="199" t="s">
        <v>233</v>
      </c>
      <c r="C178" s="203">
        <f t="shared" si="34"/>
        <v>4.7300000000000724</v>
      </c>
      <c r="D178" s="203">
        <v>5.0000000000073083E-2</v>
      </c>
      <c r="E178" s="203">
        <v>0</v>
      </c>
      <c r="F178" s="203">
        <v>0</v>
      </c>
      <c r="G178" s="203">
        <v>0</v>
      </c>
      <c r="H178" s="204">
        <v>4.68</v>
      </c>
      <c r="I178" s="162">
        <v>182201</v>
      </c>
    </row>
    <row r="179" spans="1:9" hidden="1">
      <c r="A179" s="198" t="s">
        <v>271</v>
      </c>
      <c r="B179" s="199" t="s">
        <v>234</v>
      </c>
      <c r="C179" s="203">
        <f t="shared" si="34"/>
        <v>1045.1100000000013</v>
      </c>
      <c r="D179" s="203">
        <v>149.66000000000119</v>
      </c>
      <c r="E179" s="203">
        <v>0</v>
      </c>
      <c r="F179" s="203">
        <v>0</v>
      </c>
      <c r="G179" s="203">
        <v>43.27</v>
      </c>
      <c r="H179" s="204">
        <v>852.18000000000006</v>
      </c>
      <c r="I179" s="171">
        <v>182229</v>
      </c>
    </row>
    <row r="180" spans="1:9" hidden="1">
      <c r="A180" s="198" t="s">
        <v>272</v>
      </c>
      <c r="B180" s="199" t="s">
        <v>234</v>
      </c>
      <c r="C180" s="203">
        <f t="shared" si="34"/>
        <v>2.5342394849303667E-13</v>
      </c>
      <c r="D180" s="203">
        <v>2.5342394849303667E-13</v>
      </c>
      <c r="E180" s="203">
        <v>0</v>
      </c>
      <c r="F180" s="203">
        <v>0</v>
      </c>
      <c r="G180" s="203">
        <v>0</v>
      </c>
      <c r="H180" s="204">
        <v>0</v>
      </c>
      <c r="I180" s="171">
        <v>182229</v>
      </c>
    </row>
    <row r="181" spans="1:9" hidden="1">
      <c r="A181" s="198" t="s">
        <v>274</v>
      </c>
      <c r="B181" s="199" t="s">
        <v>234</v>
      </c>
      <c r="C181" s="203">
        <f t="shared" si="34"/>
        <v>880.93999999999551</v>
      </c>
      <c r="D181" s="203">
        <v>121.44999999999536</v>
      </c>
      <c r="E181" s="203">
        <v>0</v>
      </c>
      <c r="F181" s="203">
        <v>0</v>
      </c>
      <c r="G181" s="203">
        <v>0.30000000000014554</v>
      </c>
      <c r="H181" s="204">
        <v>759.19</v>
      </c>
      <c r="I181" s="171">
        <v>182229</v>
      </c>
    </row>
    <row r="182" spans="1:9" hidden="1">
      <c r="A182" s="198" t="s">
        <v>277</v>
      </c>
      <c r="B182" s="199" t="s">
        <v>234</v>
      </c>
      <c r="C182" s="203">
        <v>0</v>
      </c>
      <c r="D182" s="203">
        <v>0</v>
      </c>
      <c r="E182" s="203">
        <v>0</v>
      </c>
      <c r="F182" s="203">
        <v>0</v>
      </c>
      <c r="G182" s="203">
        <v>0</v>
      </c>
      <c r="H182" s="204">
        <v>0</v>
      </c>
      <c r="I182" s="148" t="s">
        <v>245</v>
      </c>
    </row>
    <row r="183" spans="1:9" hidden="1">
      <c r="A183" s="192" t="s">
        <v>262</v>
      </c>
      <c r="B183" s="193"/>
      <c r="C183" s="194">
        <f t="shared" ref="C183:H183" si="35">SUM(C169:C182)</f>
        <v>4224.3899999999931</v>
      </c>
      <c r="D183" s="194">
        <f t="shared" si="35"/>
        <v>377.09999999999212</v>
      </c>
      <c r="E183" s="194">
        <f t="shared" si="35"/>
        <v>0</v>
      </c>
      <c r="F183" s="194">
        <f t="shared" si="35"/>
        <v>0</v>
      </c>
      <c r="G183" s="194">
        <f t="shared" si="35"/>
        <v>140.9500000000003</v>
      </c>
      <c r="H183" s="195">
        <f t="shared" si="35"/>
        <v>3706.3400000000006</v>
      </c>
    </row>
    <row r="184" spans="1:9" hidden="1">
      <c r="D184" s="131">
        <f>D183*D14</f>
        <v>0.94274999999996023</v>
      </c>
      <c r="E184" s="131">
        <f>E183*E33</f>
        <v>0</v>
      </c>
      <c r="F184" s="131">
        <f>F183*F33</f>
        <v>0</v>
      </c>
      <c r="G184" s="131">
        <f>G183*G14</f>
        <v>28.190000000000055</v>
      </c>
      <c r="H184" s="131">
        <f>H183*H14</f>
        <v>3150.3890000000006</v>
      </c>
      <c r="I184" s="184">
        <f>SUM(D184:H184)</f>
        <v>3179.5217500000008</v>
      </c>
    </row>
    <row r="185" spans="1:9" hidden="1"/>
    <row r="186" spans="1:9" hidden="1">
      <c r="A186" s="148" t="s">
        <v>624</v>
      </c>
    </row>
    <row r="187" spans="1:9" hidden="1">
      <c r="A187" s="186" t="s">
        <v>251</v>
      </c>
      <c r="B187" s="187" t="s">
        <v>252</v>
      </c>
      <c r="C187" s="188" t="s">
        <v>253</v>
      </c>
      <c r="D187" s="188" t="s">
        <v>254</v>
      </c>
      <c r="E187" s="188" t="s">
        <v>255</v>
      </c>
      <c r="F187" s="188" t="s">
        <v>256</v>
      </c>
      <c r="G187" s="188" t="s">
        <v>257</v>
      </c>
      <c r="H187" s="189" t="s">
        <v>258</v>
      </c>
      <c r="I187" s="148" t="s">
        <v>244</v>
      </c>
    </row>
    <row r="188" spans="1:9" hidden="1">
      <c r="A188" s="198" t="s">
        <v>278</v>
      </c>
      <c r="B188" s="199" t="s">
        <v>233</v>
      </c>
      <c r="C188" s="203">
        <f t="shared" ref="C188:C200" si="36">SUM(D188:H188)</f>
        <v>342.48999999999933</v>
      </c>
      <c r="D188" s="203">
        <v>26.199999999999321</v>
      </c>
      <c r="E188" s="203">
        <v>47.56</v>
      </c>
      <c r="F188" s="203">
        <v>0</v>
      </c>
      <c r="G188" s="203">
        <v>21.1</v>
      </c>
      <c r="H188" s="204">
        <v>247.63</v>
      </c>
      <c r="I188" s="162">
        <v>182103</v>
      </c>
    </row>
    <row r="189" spans="1:9" hidden="1">
      <c r="A189" s="198" t="s">
        <v>279</v>
      </c>
      <c r="B189" s="199" t="s">
        <v>233</v>
      </c>
      <c r="C189" s="203">
        <f t="shared" si="36"/>
        <v>1088.5999999999979</v>
      </c>
      <c r="D189" s="203">
        <v>28.699999999998102</v>
      </c>
      <c r="E189" s="203">
        <v>32.54</v>
      </c>
      <c r="F189" s="203">
        <v>0</v>
      </c>
      <c r="G189" s="203">
        <v>76.28</v>
      </c>
      <c r="H189" s="204">
        <v>951.07999999999981</v>
      </c>
      <c r="I189" s="162">
        <v>182103</v>
      </c>
    </row>
    <row r="190" spans="1:9" hidden="1">
      <c r="A190" s="198" t="s">
        <v>280</v>
      </c>
      <c r="B190" s="199" t="s">
        <v>233</v>
      </c>
      <c r="C190" s="203">
        <f t="shared" si="36"/>
        <v>-6.9435124316896689E-13</v>
      </c>
      <c r="D190" s="203">
        <v>-6.9435124316896689E-13</v>
      </c>
      <c r="E190" s="203">
        <v>0</v>
      </c>
      <c r="F190" s="203">
        <v>0</v>
      </c>
      <c r="G190" s="203">
        <v>0</v>
      </c>
      <c r="H190" s="204">
        <v>0</v>
      </c>
      <c r="I190" s="162">
        <v>182103</v>
      </c>
    </row>
    <row r="191" spans="1:9" hidden="1">
      <c r="A191" s="198" t="s">
        <v>282</v>
      </c>
      <c r="B191" s="199" t="s">
        <v>233</v>
      </c>
      <c r="C191" s="203">
        <f t="shared" si="36"/>
        <v>202.33999999999898</v>
      </c>
      <c r="D191" s="203">
        <v>3.3299999999989569</v>
      </c>
      <c r="E191" s="203">
        <v>0</v>
      </c>
      <c r="F191" s="203">
        <v>0</v>
      </c>
      <c r="G191" s="203">
        <v>0</v>
      </c>
      <c r="H191" s="204">
        <v>199.01000000000002</v>
      </c>
      <c r="I191" s="197">
        <v>182103</v>
      </c>
    </row>
    <row r="192" spans="1:9" hidden="1">
      <c r="A192" s="198" t="s">
        <v>276</v>
      </c>
      <c r="B192" s="199" t="s">
        <v>234</v>
      </c>
      <c r="C192" s="203">
        <f t="shared" si="36"/>
        <v>-4.2659209498197021E-13</v>
      </c>
      <c r="D192" s="203">
        <v>-4.2659209498197021E-13</v>
      </c>
      <c r="E192" s="203">
        <v>0</v>
      </c>
      <c r="F192" s="203">
        <v>0</v>
      </c>
      <c r="G192" s="203">
        <v>0</v>
      </c>
      <c r="H192" s="204">
        <v>0</v>
      </c>
      <c r="I192" s="197">
        <v>182168</v>
      </c>
    </row>
    <row r="193" spans="1:9" hidden="1">
      <c r="A193" s="198" t="s">
        <v>281</v>
      </c>
      <c r="B193" s="199" t="s">
        <v>233</v>
      </c>
      <c r="C193" s="203">
        <f t="shared" si="36"/>
        <v>1317.2300000000014</v>
      </c>
      <c r="D193" s="203">
        <v>17.950000000001037</v>
      </c>
      <c r="E193" s="203">
        <v>0</v>
      </c>
      <c r="F193" s="203">
        <v>0</v>
      </c>
      <c r="G193" s="203">
        <v>0</v>
      </c>
      <c r="H193" s="204">
        <v>1299.2800000000004</v>
      </c>
      <c r="I193" s="197">
        <v>182169</v>
      </c>
    </row>
    <row r="194" spans="1:9" hidden="1">
      <c r="A194" s="198" t="s">
        <v>275</v>
      </c>
      <c r="B194" s="199" t="s">
        <v>234</v>
      </c>
      <c r="C194" s="203">
        <f t="shared" si="36"/>
        <v>-7.9854345358398863E-13</v>
      </c>
      <c r="D194" s="203">
        <v>-7.9854345358398863E-13</v>
      </c>
      <c r="E194" s="203">
        <v>0</v>
      </c>
      <c r="F194" s="203">
        <v>0</v>
      </c>
      <c r="G194" s="203">
        <v>0</v>
      </c>
      <c r="H194" s="204">
        <v>0</v>
      </c>
      <c r="I194" s="162">
        <v>182186</v>
      </c>
    </row>
    <row r="195" spans="1:9" hidden="1">
      <c r="A195" s="198" t="s">
        <v>283</v>
      </c>
      <c r="B195" s="199" t="s">
        <v>233</v>
      </c>
      <c r="C195" s="203">
        <f t="shared" si="36"/>
        <v>-8.7130302972582285E-13</v>
      </c>
      <c r="D195" s="203">
        <v>-8.7130302972582285E-13</v>
      </c>
      <c r="E195" s="203">
        <v>0</v>
      </c>
      <c r="F195" s="203">
        <v>0</v>
      </c>
      <c r="G195" s="203">
        <v>0</v>
      </c>
      <c r="H195" s="204">
        <v>0</v>
      </c>
      <c r="I195" s="162">
        <v>182187</v>
      </c>
    </row>
    <row r="196" spans="1:9" hidden="1">
      <c r="A196" s="198" t="s">
        <v>273</v>
      </c>
      <c r="B196" s="199" t="s">
        <v>234</v>
      </c>
      <c r="C196" s="203">
        <f t="shared" si="36"/>
        <v>1.4559020655724452E-13</v>
      </c>
      <c r="D196" s="203">
        <v>1.4559020655724452E-13</v>
      </c>
      <c r="E196" s="203">
        <v>0</v>
      </c>
      <c r="F196" s="203">
        <v>0</v>
      </c>
      <c r="G196" s="203">
        <v>0</v>
      </c>
      <c r="H196" s="204">
        <v>0</v>
      </c>
      <c r="I196" s="162">
        <v>182200</v>
      </c>
    </row>
    <row r="197" spans="1:9" hidden="1">
      <c r="A197" s="198" t="s">
        <v>284</v>
      </c>
      <c r="B197" s="199" t="s">
        <v>233</v>
      </c>
      <c r="C197" s="203">
        <f t="shared" si="36"/>
        <v>7.3079320372926305E-14</v>
      </c>
      <c r="D197" s="203">
        <v>7.3079320372926305E-14</v>
      </c>
      <c r="E197" s="203">
        <v>0</v>
      </c>
      <c r="F197" s="203">
        <v>0</v>
      </c>
      <c r="G197" s="203">
        <v>0</v>
      </c>
      <c r="H197" s="204">
        <v>0</v>
      </c>
      <c r="I197" s="162">
        <v>182201</v>
      </c>
    </row>
    <row r="198" spans="1:9" hidden="1">
      <c r="A198" s="198" t="s">
        <v>271</v>
      </c>
      <c r="B198" s="199" t="s">
        <v>234</v>
      </c>
      <c r="C198" s="203">
        <f t="shared" si="36"/>
        <v>1759.3500000000013</v>
      </c>
      <c r="D198" s="203">
        <v>24.880000000001179</v>
      </c>
      <c r="E198" s="203">
        <v>33.479999999999997</v>
      </c>
      <c r="F198" s="203">
        <v>0</v>
      </c>
      <c r="G198" s="203">
        <v>43.27</v>
      </c>
      <c r="H198" s="204">
        <v>1657.72</v>
      </c>
      <c r="I198" s="171">
        <v>182229</v>
      </c>
    </row>
    <row r="199" spans="1:9" hidden="1">
      <c r="A199" s="198" t="s">
        <v>272</v>
      </c>
      <c r="B199" s="199" t="s">
        <v>234</v>
      </c>
      <c r="C199" s="203">
        <f t="shared" si="36"/>
        <v>2.5342394849303667E-13</v>
      </c>
      <c r="D199" s="203">
        <v>2.5342394849303667E-13</v>
      </c>
      <c r="E199" s="203">
        <v>0</v>
      </c>
      <c r="F199" s="203">
        <v>0</v>
      </c>
      <c r="G199" s="203">
        <v>0</v>
      </c>
      <c r="H199" s="204">
        <v>0</v>
      </c>
      <c r="I199" s="171">
        <v>182229</v>
      </c>
    </row>
    <row r="200" spans="1:9" hidden="1">
      <c r="A200" s="198" t="s">
        <v>274</v>
      </c>
      <c r="B200" s="199" t="s">
        <v>234</v>
      </c>
      <c r="C200" s="203">
        <f t="shared" si="36"/>
        <v>837.22999999999558</v>
      </c>
      <c r="D200" s="203">
        <v>30.819999999995382</v>
      </c>
      <c r="E200" s="203">
        <v>46.92</v>
      </c>
      <c r="F200" s="203">
        <v>0</v>
      </c>
      <c r="G200" s="203">
        <v>0.30000000000014554</v>
      </c>
      <c r="H200" s="204">
        <v>759.19</v>
      </c>
      <c r="I200" s="171">
        <v>182229</v>
      </c>
    </row>
    <row r="201" spans="1:9" hidden="1">
      <c r="A201" s="198" t="s">
        <v>277</v>
      </c>
      <c r="B201" s="199" t="s">
        <v>234</v>
      </c>
      <c r="C201" s="203">
        <v>0</v>
      </c>
      <c r="D201" s="203">
        <v>-1.0427925190015232E-12</v>
      </c>
      <c r="E201" s="203">
        <v>0</v>
      </c>
      <c r="F201" s="203">
        <v>0</v>
      </c>
      <c r="G201" s="203">
        <v>0</v>
      </c>
      <c r="H201" s="204">
        <v>0</v>
      </c>
      <c r="I201" s="148" t="s">
        <v>245</v>
      </c>
    </row>
    <row r="202" spans="1:9" hidden="1">
      <c r="A202" s="192" t="s">
        <v>262</v>
      </c>
      <c r="B202" s="193"/>
      <c r="C202" s="194">
        <f t="shared" ref="C202:H202" si="37">SUM(C188:C201)</f>
        <v>5547.2399999999916</v>
      </c>
      <c r="D202" s="194">
        <f t="shared" si="37"/>
        <v>131.87999999999059</v>
      </c>
      <c r="E202" s="194">
        <f t="shared" si="37"/>
        <v>160.5</v>
      </c>
      <c r="F202" s="194">
        <f t="shared" si="37"/>
        <v>0</v>
      </c>
      <c r="G202" s="194">
        <f t="shared" si="37"/>
        <v>140.95000000000016</v>
      </c>
      <c r="H202" s="195">
        <f t="shared" si="37"/>
        <v>5113.91</v>
      </c>
    </row>
    <row r="203" spans="1:9" hidden="1">
      <c r="D203" s="131">
        <f>D202*D14</f>
        <v>0.32969999999996946</v>
      </c>
      <c r="E203" s="131">
        <f>E202*E14</f>
        <v>0.80250000000000066</v>
      </c>
      <c r="F203" s="131">
        <f>F202*F14</f>
        <v>0</v>
      </c>
      <c r="G203" s="131">
        <f>G202*G14</f>
        <v>28.190000000000026</v>
      </c>
      <c r="H203" s="131">
        <f>H202*H14</f>
        <v>4346.8234999999995</v>
      </c>
      <c r="I203" s="184">
        <f>SUM(D203:H203)</f>
        <v>4376.1456999999991</v>
      </c>
    </row>
    <row r="204" spans="1:9" hidden="1"/>
    <row r="205" spans="1:9" hidden="1">
      <c r="A205" s="148" t="s">
        <v>634</v>
      </c>
    </row>
    <row r="206" spans="1:9" hidden="1">
      <c r="A206" s="186" t="s">
        <v>251</v>
      </c>
      <c r="B206" s="187" t="s">
        <v>252</v>
      </c>
      <c r="C206" s="188" t="s">
        <v>253</v>
      </c>
      <c r="D206" s="188" t="s">
        <v>254</v>
      </c>
      <c r="E206" s="188" t="s">
        <v>255</v>
      </c>
      <c r="F206" s="188" t="s">
        <v>256</v>
      </c>
      <c r="G206" s="188" t="s">
        <v>257</v>
      </c>
      <c r="H206" s="189" t="s">
        <v>258</v>
      </c>
      <c r="I206" s="148" t="s">
        <v>244</v>
      </c>
    </row>
    <row r="207" spans="1:9" hidden="1">
      <c r="A207" s="198" t="s">
        <v>278</v>
      </c>
      <c r="B207" s="199" t="s">
        <v>233</v>
      </c>
      <c r="C207" s="203">
        <f t="shared" ref="C207:C219" si="38">SUM(D207:H207)</f>
        <v>321.3899999999993</v>
      </c>
      <c r="D207" s="203">
        <v>26.199999999999321</v>
      </c>
      <c r="E207" s="203">
        <v>0</v>
      </c>
      <c r="F207" s="203">
        <v>47.56</v>
      </c>
      <c r="G207" s="203">
        <v>0</v>
      </c>
      <c r="H207" s="204">
        <v>247.63</v>
      </c>
      <c r="I207" s="162">
        <v>182103</v>
      </c>
    </row>
    <row r="208" spans="1:9" hidden="1">
      <c r="A208" s="198" t="s">
        <v>279</v>
      </c>
      <c r="B208" s="199" t="s">
        <v>233</v>
      </c>
      <c r="C208" s="203">
        <f t="shared" si="38"/>
        <v>1096.0799999999981</v>
      </c>
      <c r="D208" s="203">
        <v>36.179999999998131</v>
      </c>
      <c r="E208" s="203">
        <v>0</v>
      </c>
      <c r="F208" s="203">
        <v>32.54</v>
      </c>
      <c r="G208" s="203">
        <v>26.76</v>
      </c>
      <c r="H208" s="204">
        <v>1000.5999999999999</v>
      </c>
      <c r="I208" s="162">
        <v>182103</v>
      </c>
    </row>
    <row r="209" spans="1:9" hidden="1">
      <c r="A209" s="198" t="s">
        <v>280</v>
      </c>
      <c r="B209" s="199" t="s">
        <v>233</v>
      </c>
      <c r="C209" s="203">
        <f t="shared" si="38"/>
        <v>-6.9435124316896689E-13</v>
      </c>
      <c r="D209" s="203">
        <v>-6.9435124316896689E-13</v>
      </c>
      <c r="E209" s="203">
        <v>0</v>
      </c>
      <c r="F209" s="203">
        <v>0</v>
      </c>
      <c r="G209" s="203">
        <v>0</v>
      </c>
      <c r="H209" s="204">
        <v>0</v>
      </c>
      <c r="I209" s="162">
        <v>182103</v>
      </c>
    </row>
    <row r="210" spans="1:9" hidden="1">
      <c r="A210" s="198" t="s">
        <v>282</v>
      </c>
      <c r="B210" s="199" t="s">
        <v>233</v>
      </c>
      <c r="C210" s="203">
        <f t="shared" si="38"/>
        <v>-1.0427925190015232E-12</v>
      </c>
      <c r="D210" s="203">
        <v>-1.0427925190015232E-12</v>
      </c>
      <c r="E210" s="203">
        <v>0</v>
      </c>
      <c r="F210" s="203">
        <v>0</v>
      </c>
      <c r="G210" s="203">
        <v>0</v>
      </c>
      <c r="H210" s="204">
        <v>0</v>
      </c>
      <c r="I210" s="197">
        <v>182103</v>
      </c>
    </row>
    <row r="211" spans="1:9" hidden="1">
      <c r="A211" s="198" t="s">
        <v>276</v>
      </c>
      <c r="B211" s="199" t="s">
        <v>234</v>
      </c>
      <c r="C211" s="203">
        <f t="shared" si="38"/>
        <v>-4.2659209498197021E-13</v>
      </c>
      <c r="D211" s="203">
        <v>-4.2659209498197021E-13</v>
      </c>
      <c r="E211" s="203">
        <v>0</v>
      </c>
      <c r="F211" s="203">
        <v>0</v>
      </c>
      <c r="G211" s="203">
        <v>0</v>
      </c>
      <c r="H211" s="204">
        <v>0</v>
      </c>
      <c r="I211" s="197">
        <v>182168</v>
      </c>
    </row>
    <row r="212" spans="1:9" hidden="1">
      <c r="A212" s="198" t="s">
        <v>281</v>
      </c>
      <c r="B212" s="199" t="s">
        <v>233</v>
      </c>
      <c r="C212" s="203">
        <f t="shared" si="38"/>
        <v>23.000000000001453</v>
      </c>
      <c r="D212" s="203">
        <v>23.000000000001453</v>
      </c>
      <c r="E212" s="203">
        <v>0</v>
      </c>
      <c r="F212" s="203">
        <v>0</v>
      </c>
      <c r="G212" s="203">
        <v>0</v>
      </c>
      <c r="H212" s="204">
        <v>0</v>
      </c>
      <c r="I212" s="197">
        <v>182169</v>
      </c>
    </row>
    <row r="213" spans="1:9" hidden="1">
      <c r="A213" s="198" t="s">
        <v>275</v>
      </c>
      <c r="B213" s="199" t="s">
        <v>234</v>
      </c>
      <c r="C213" s="203">
        <f t="shared" si="38"/>
        <v>-3.610534093922976E-13</v>
      </c>
      <c r="D213" s="203">
        <v>-3.610534093922976E-13</v>
      </c>
      <c r="E213" s="203">
        <v>0</v>
      </c>
      <c r="F213" s="203">
        <v>0</v>
      </c>
      <c r="G213" s="203">
        <v>0</v>
      </c>
      <c r="H213" s="204">
        <v>0</v>
      </c>
      <c r="I213" s="162">
        <v>182186</v>
      </c>
    </row>
    <row r="214" spans="1:9" hidden="1">
      <c r="A214" s="198" t="s">
        <v>283</v>
      </c>
      <c r="B214" s="199" t="s">
        <v>233</v>
      </c>
      <c r="C214" s="203">
        <f t="shared" si="38"/>
        <v>-7.9854345358398863E-13</v>
      </c>
      <c r="D214" s="203">
        <v>-7.9854345358398863E-13</v>
      </c>
      <c r="E214" s="203">
        <v>0</v>
      </c>
      <c r="F214" s="203">
        <v>0</v>
      </c>
      <c r="G214" s="203">
        <v>0</v>
      </c>
      <c r="H214" s="204">
        <v>0</v>
      </c>
      <c r="I214" s="162">
        <v>182187</v>
      </c>
    </row>
    <row r="215" spans="1:9" hidden="1">
      <c r="A215" s="198" t="s">
        <v>273</v>
      </c>
      <c r="B215" s="199" t="s">
        <v>234</v>
      </c>
      <c r="C215" s="203">
        <f t="shared" si="38"/>
        <v>1.4559020655724452E-13</v>
      </c>
      <c r="D215" s="203">
        <v>1.4559020655724452E-13</v>
      </c>
      <c r="E215" s="203">
        <v>0</v>
      </c>
      <c r="F215" s="203">
        <v>0</v>
      </c>
      <c r="G215" s="203">
        <v>0</v>
      </c>
      <c r="H215" s="204">
        <v>0</v>
      </c>
      <c r="I215" s="162">
        <v>182200</v>
      </c>
    </row>
    <row r="216" spans="1:9" hidden="1">
      <c r="A216" s="198" t="s">
        <v>284</v>
      </c>
      <c r="B216" s="199" t="s">
        <v>233</v>
      </c>
      <c r="C216" s="203">
        <f t="shared" si="38"/>
        <v>7.3079320372926305E-14</v>
      </c>
      <c r="D216" s="203">
        <v>7.3079320372926305E-14</v>
      </c>
      <c r="E216" s="203">
        <v>0</v>
      </c>
      <c r="F216" s="203">
        <v>0</v>
      </c>
      <c r="G216" s="203">
        <v>0</v>
      </c>
      <c r="H216" s="204">
        <v>0</v>
      </c>
      <c r="I216" s="162">
        <v>182201</v>
      </c>
    </row>
    <row r="217" spans="1:9" hidden="1">
      <c r="A217" s="198" t="s">
        <v>271</v>
      </c>
      <c r="B217" s="199" t="s">
        <v>234</v>
      </c>
      <c r="C217" s="203">
        <f t="shared" si="38"/>
        <v>1768.7400000000007</v>
      </c>
      <c r="D217" s="203">
        <v>34.270000000000564</v>
      </c>
      <c r="E217" s="203">
        <v>0</v>
      </c>
      <c r="F217" s="203">
        <v>33.479999999999997</v>
      </c>
      <c r="G217" s="203">
        <v>43.27</v>
      </c>
      <c r="H217" s="204">
        <v>1657.72</v>
      </c>
      <c r="I217" s="171">
        <v>182229</v>
      </c>
    </row>
    <row r="218" spans="1:9" hidden="1">
      <c r="A218" s="198" t="s">
        <v>272</v>
      </c>
      <c r="B218" s="199" t="s">
        <v>234</v>
      </c>
      <c r="C218" s="203">
        <f t="shared" si="38"/>
        <v>4.7170267691853944E-13</v>
      </c>
      <c r="D218" s="203">
        <v>4.7170267691853944E-13</v>
      </c>
      <c r="E218" s="203">
        <v>0</v>
      </c>
      <c r="F218" s="203">
        <v>0</v>
      </c>
      <c r="G218" s="203">
        <v>0</v>
      </c>
      <c r="H218" s="204">
        <v>0</v>
      </c>
      <c r="I218" s="171">
        <v>182229</v>
      </c>
    </row>
    <row r="219" spans="1:9" hidden="1">
      <c r="A219" s="198" t="s">
        <v>274</v>
      </c>
      <c r="B219" s="199" t="s">
        <v>234</v>
      </c>
      <c r="C219" s="203">
        <f t="shared" si="38"/>
        <v>836.9299999999954</v>
      </c>
      <c r="D219" s="203">
        <v>30.819999999995392</v>
      </c>
      <c r="E219" s="203">
        <v>0</v>
      </c>
      <c r="F219" s="203">
        <v>46.92</v>
      </c>
      <c r="G219" s="203">
        <v>0</v>
      </c>
      <c r="H219" s="204">
        <v>759.19</v>
      </c>
      <c r="I219" s="171">
        <v>182229</v>
      </c>
    </row>
    <row r="220" spans="1:9" hidden="1">
      <c r="A220" s="198" t="s">
        <v>277</v>
      </c>
      <c r="B220" s="199" t="s">
        <v>234</v>
      </c>
      <c r="C220" s="203">
        <v>0</v>
      </c>
      <c r="D220" s="203">
        <v>0</v>
      </c>
      <c r="E220" s="203">
        <v>0</v>
      </c>
      <c r="F220" s="203">
        <v>0</v>
      </c>
      <c r="G220" s="203">
        <v>0</v>
      </c>
      <c r="H220" s="204">
        <v>0</v>
      </c>
      <c r="I220" s="148" t="s">
        <v>245</v>
      </c>
    </row>
    <row r="221" spans="1:9" hidden="1">
      <c r="A221" s="192" t="s">
        <v>262</v>
      </c>
      <c r="B221" s="193"/>
      <c r="C221" s="194">
        <f t="shared" ref="C221:H221" si="39">SUM(C207:C220)</f>
        <v>4046.1399999999921</v>
      </c>
      <c r="D221" s="194">
        <f t="shared" si="39"/>
        <v>150.46999999999224</v>
      </c>
      <c r="E221" s="194">
        <f t="shared" si="39"/>
        <v>0</v>
      </c>
      <c r="F221" s="194">
        <f t="shared" si="39"/>
        <v>160.5</v>
      </c>
      <c r="G221" s="194">
        <f t="shared" si="39"/>
        <v>70.03</v>
      </c>
      <c r="H221" s="195">
        <f t="shared" si="39"/>
        <v>3665.14</v>
      </c>
    </row>
    <row r="222" spans="1:9" hidden="1">
      <c r="D222" s="131">
        <f>D221*D14</f>
        <v>0.37617499999997256</v>
      </c>
      <c r="E222" s="131">
        <f>E221*E14</f>
        <v>0</v>
      </c>
      <c r="F222" s="131">
        <f>F221*F14</f>
        <v>1.6050000000000013</v>
      </c>
      <c r="G222" s="131">
        <f>G221*G14</f>
        <v>14.005999999999997</v>
      </c>
      <c r="H222" s="131">
        <f>H221*H14</f>
        <v>3115.3689999999997</v>
      </c>
      <c r="I222" s="184">
        <f>SUM(D222:H222)</f>
        <v>3131.3561749999994</v>
      </c>
    </row>
    <row r="223" spans="1:9" hidden="1"/>
    <row r="224" spans="1:9" hidden="1">
      <c r="A224" s="148" t="s">
        <v>635</v>
      </c>
    </row>
    <row r="225" spans="1:9" hidden="1">
      <c r="A225" s="186" t="s">
        <v>251</v>
      </c>
      <c r="B225" s="187" t="s">
        <v>252</v>
      </c>
      <c r="C225" s="188" t="s">
        <v>253</v>
      </c>
      <c r="D225" s="188" t="s">
        <v>254</v>
      </c>
      <c r="E225" s="188" t="s">
        <v>255</v>
      </c>
      <c r="F225" s="188" t="s">
        <v>256</v>
      </c>
      <c r="G225" s="188" t="s">
        <v>257</v>
      </c>
      <c r="H225" s="189" t="s">
        <v>258</v>
      </c>
      <c r="I225" s="148" t="s">
        <v>244</v>
      </c>
    </row>
    <row r="226" spans="1:9" hidden="1">
      <c r="A226" s="198" t="s">
        <v>278</v>
      </c>
      <c r="B226" s="199" t="s">
        <v>233</v>
      </c>
      <c r="C226" s="203">
        <f t="shared" ref="C226:C238" si="40">SUM(D226:H226)</f>
        <v>321.3899999999993</v>
      </c>
      <c r="D226" s="203">
        <v>26.199999999999321</v>
      </c>
      <c r="E226" s="203">
        <v>0</v>
      </c>
      <c r="F226" s="203">
        <v>0</v>
      </c>
      <c r="G226" s="203">
        <v>47.56</v>
      </c>
      <c r="H226" s="204">
        <v>247.63</v>
      </c>
      <c r="I226" s="162">
        <v>182103</v>
      </c>
    </row>
    <row r="227" spans="1:9" hidden="1">
      <c r="A227" s="198" t="s">
        <v>279</v>
      </c>
      <c r="B227" s="199" t="s">
        <v>233</v>
      </c>
      <c r="C227" s="203">
        <f t="shared" si="40"/>
        <v>1039.159999999998</v>
      </c>
      <c r="D227" s="203">
        <v>34.82999999999813</v>
      </c>
      <c r="E227" s="203">
        <v>0</v>
      </c>
      <c r="F227" s="203">
        <v>0</v>
      </c>
      <c r="G227" s="203">
        <v>32.54</v>
      </c>
      <c r="H227" s="204">
        <v>971.78999999999985</v>
      </c>
      <c r="I227" s="162">
        <v>182103</v>
      </c>
    </row>
    <row r="228" spans="1:9" hidden="1">
      <c r="A228" s="198" t="s">
        <v>280</v>
      </c>
      <c r="B228" s="199" t="s">
        <v>233</v>
      </c>
      <c r="C228" s="203">
        <f t="shared" si="40"/>
        <v>-6.9435124316896689E-13</v>
      </c>
      <c r="D228" s="203">
        <v>-6.9435124316896689E-13</v>
      </c>
      <c r="E228" s="203">
        <v>0</v>
      </c>
      <c r="F228" s="203">
        <v>0</v>
      </c>
      <c r="G228" s="203">
        <v>0</v>
      </c>
      <c r="H228" s="204">
        <v>0</v>
      </c>
      <c r="I228" s="162">
        <v>182103</v>
      </c>
    </row>
    <row r="229" spans="1:9" hidden="1">
      <c r="A229" s="198" t="s">
        <v>282</v>
      </c>
      <c r="B229" s="199" t="s">
        <v>233</v>
      </c>
      <c r="C229" s="203">
        <f t="shared" si="40"/>
        <v>-1.0427925190015232E-12</v>
      </c>
      <c r="D229" s="203">
        <v>-1.0427925190015232E-12</v>
      </c>
      <c r="E229" s="203">
        <v>0</v>
      </c>
      <c r="F229" s="203">
        <v>0</v>
      </c>
      <c r="G229" s="203">
        <v>0</v>
      </c>
      <c r="H229" s="204">
        <v>0</v>
      </c>
      <c r="I229" s="197">
        <v>182103</v>
      </c>
    </row>
    <row r="230" spans="1:9" hidden="1">
      <c r="A230" s="198" t="s">
        <v>276</v>
      </c>
      <c r="B230" s="199" t="s">
        <v>234</v>
      </c>
      <c r="C230" s="203">
        <f t="shared" si="40"/>
        <v>-4.2659209498197021E-13</v>
      </c>
      <c r="D230" s="203">
        <v>-4.2659209498197021E-13</v>
      </c>
      <c r="E230" s="203">
        <v>0</v>
      </c>
      <c r="F230" s="203">
        <v>0</v>
      </c>
      <c r="G230" s="203">
        <v>0</v>
      </c>
      <c r="H230" s="204">
        <v>0</v>
      </c>
      <c r="I230" s="197">
        <v>182168</v>
      </c>
    </row>
    <row r="231" spans="1:9" hidden="1">
      <c r="A231" s="198" t="s">
        <v>281</v>
      </c>
      <c r="B231" s="199" t="s">
        <v>233</v>
      </c>
      <c r="C231" s="203">
        <f t="shared" si="40"/>
        <v>12.04000000000091</v>
      </c>
      <c r="D231" s="203">
        <v>12.04000000000091</v>
      </c>
      <c r="E231" s="203">
        <v>0</v>
      </c>
      <c r="F231" s="203">
        <v>0</v>
      </c>
      <c r="G231" s="203">
        <v>0</v>
      </c>
      <c r="H231" s="204">
        <v>0</v>
      </c>
      <c r="I231" s="197">
        <v>182169</v>
      </c>
    </row>
    <row r="232" spans="1:9" hidden="1">
      <c r="A232" s="198" t="s">
        <v>275</v>
      </c>
      <c r="B232" s="199" t="s">
        <v>234</v>
      </c>
      <c r="C232" s="203">
        <f t="shared" si="40"/>
        <v>-3.610534093922976E-13</v>
      </c>
      <c r="D232" s="203">
        <v>-3.610534093922976E-13</v>
      </c>
      <c r="E232" s="203">
        <v>0</v>
      </c>
      <c r="F232" s="203">
        <v>0</v>
      </c>
      <c r="G232" s="203">
        <v>0</v>
      </c>
      <c r="H232" s="204">
        <v>0</v>
      </c>
      <c r="I232" s="162">
        <v>182186</v>
      </c>
    </row>
    <row r="233" spans="1:9" hidden="1">
      <c r="A233" s="198" t="s">
        <v>283</v>
      </c>
      <c r="B233" s="199" t="s">
        <v>233</v>
      </c>
      <c r="C233" s="203">
        <f t="shared" si="40"/>
        <v>-7.9854345358398863E-13</v>
      </c>
      <c r="D233" s="203">
        <v>-7.9854345358398863E-13</v>
      </c>
      <c r="E233" s="203">
        <v>0</v>
      </c>
      <c r="F233" s="203">
        <v>0</v>
      </c>
      <c r="G233" s="203">
        <v>0</v>
      </c>
      <c r="H233" s="204">
        <v>0</v>
      </c>
      <c r="I233" s="162">
        <v>182187</v>
      </c>
    </row>
    <row r="234" spans="1:9" hidden="1">
      <c r="A234" s="198" t="s">
        <v>273</v>
      </c>
      <c r="B234" s="199" t="s">
        <v>234</v>
      </c>
      <c r="C234" s="203">
        <f t="shared" si="40"/>
        <v>1.4559020655724452E-13</v>
      </c>
      <c r="D234" s="203">
        <v>1.4559020655724452E-13</v>
      </c>
      <c r="E234" s="203">
        <v>0</v>
      </c>
      <c r="F234" s="203">
        <v>0</v>
      </c>
      <c r="G234" s="203">
        <v>0</v>
      </c>
      <c r="H234" s="204">
        <v>0</v>
      </c>
      <c r="I234" s="162">
        <v>182200</v>
      </c>
    </row>
    <row r="235" spans="1:9" hidden="1">
      <c r="A235" s="198" t="s">
        <v>284</v>
      </c>
      <c r="B235" s="199" t="s">
        <v>233</v>
      </c>
      <c r="C235" s="203">
        <f t="shared" si="40"/>
        <v>7.3079320372926305E-14</v>
      </c>
      <c r="D235" s="203">
        <v>7.3079320372926305E-14</v>
      </c>
      <c r="E235" s="203">
        <v>0</v>
      </c>
      <c r="F235" s="203">
        <v>0</v>
      </c>
      <c r="G235" s="203">
        <v>0</v>
      </c>
      <c r="H235" s="204">
        <v>0</v>
      </c>
      <c r="I235" s="162">
        <v>182201</v>
      </c>
    </row>
    <row r="236" spans="1:9" hidden="1">
      <c r="A236" s="198" t="s">
        <v>271</v>
      </c>
      <c r="B236" s="199" t="s">
        <v>234</v>
      </c>
      <c r="C236" s="203">
        <f t="shared" si="40"/>
        <v>1768.7400000000007</v>
      </c>
      <c r="D236" s="203">
        <v>34.270000000000564</v>
      </c>
      <c r="E236" s="203">
        <v>0</v>
      </c>
      <c r="F236" s="203">
        <v>0</v>
      </c>
      <c r="G236" s="203">
        <v>33.479999999999997</v>
      </c>
      <c r="H236" s="204">
        <v>1700.99</v>
      </c>
      <c r="I236" s="171">
        <v>182229</v>
      </c>
    </row>
    <row r="237" spans="1:9" hidden="1">
      <c r="A237" s="198" t="s">
        <v>272</v>
      </c>
      <c r="B237" s="199" t="s">
        <v>234</v>
      </c>
      <c r="C237" s="203">
        <f t="shared" si="40"/>
        <v>1.9885426638666105E-13</v>
      </c>
      <c r="D237" s="203">
        <v>1.9885426638666105E-13</v>
      </c>
      <c r="E237" s="203">
        <v>0</v>
      </c>
      <c r="F237" s="203">
        <v>0</v>
      </c>
      <c r="G237" s="203">
        <v>0</v>
      </c>
      <c r="H237" s="204">
        <v>0</v>
      </c>
      <c r="I237" s="171">
        <v>182229</v>
      </c>
    </row>
    <row r="238" spans="1:9" hidden="1">
      <c r="A238" s="198" t="s">
        <v>274</v>
      </c>
      <c r="B238" s="199" t="s">
        <v>234</v>
      </c>
      <c r="C238" s="203">
        <f t="shared" si="40"/>
        <v>836.92999999999563</v>
      </c>
      <c r="D238" s="203">
        <v>30.819999999995538</v>
      </c>
      <c r="E238" s="203">
        <v>0</v>
      </c>
      <c r="F238" s="203">
        <v>0</v>
      </c>
      <c r="G238" s="203">
        <v>46.92</v>
      </c>
      <c r="H238" s="204">
        <v>759.19</v>
      </c>
      <c r="I238" s="171">
        <v>182229</v>
      </c>
    </row>
    <row r="239" spans="1:9" hidden="1">
      <c r="A239" s="198" t="s">
        <v>277</v>
      </c>
      <c r="B239" s="199" t="s">
        <v>234</v>
      </c>
      <c r="C239" s="203">
        <v>0</v>
      </c>
      <c r="D239" s="203">
        <v>0</v>
      </c>
      <c r="E239" s="203">
        <v>0</v>
      </c>
      <c r="F239" s="203">
        <v>0</v>
      </c>
      <c r="G239" s="203">
        <v>0</v>
      </c>
      <c r="H239" s="204">
        <v>0</v>
      </c>
      <c r="I239" s="148" t="s">
        <v>245</v>
      </c>
    </row>
    <row r="240" spans="1:9" hidden="1">
      <c r="A240" s="192" t="s">
        <v>262</v>
      </c>
      <c r="B240" s="193"/>
      <c r="C240" s="194">
        <f t="shared" ref="C240:H240" si="41">SUM(C226:C239)</f>
        <v>3978.2599999999911</v>
      </c>
      <c r="D240" s="194">
        <f t="shared" si="41"/>
        <v>138.15999999999156</v>
      </c>
      <c r="E240" s="194">
        <f t="shared" si="41"/>
        <v>0</v>
      </c>
      <c r="F240" s="194">
        <f t="shared" si="41"/>
        <v>0</v>
      </c>
      <c r="G240" s="194">
        <f t="shared" si="41"/>
        <v>160.5</v>
      </c>
      <c r="H240" s="195">
        <f t="shared" si="41"/>
        <v>3679.6</v>
      </c>
    </row>
    <row r="241" spans="1:9" hidden="1">
      <c r="D241" s="131">
        <f>D240*D14</f>
        <v>0.34539999999997151</v>
      </c>
      <c r="E241" s="131">
        <f>E240*E14</f>
        <v>0</v>
      </c>
      <c r="F241" s="131">
        <f>F240*F14</f>
        <v>0</v>
      </c>
      <c r="G241" s="131">
        <f>G240*G14</f>
        <v>32.099999999999994</v>
      </c>
      <c r="H241" s="131">
        <f>H240*H14</f>
        <v>3127.66</v>
      </c>
      <c r="I241" s="184">
        <f>SUM(D241:H241)</f>
        <v>3160.1053999999999</v>
      </c>
    </row>
    <row r="242" spans="1:9" hidden="1"/>
    <row r="243" spans="1:9" hidden="1">
      <c r="A243" s="148" t="s">
        <v>640</v>
      </c>
    </row>
    <row r="244" spans="1:9" hidden="1">
      <c r="A244" s="186" t="s">
        <v>251</v>
      </c>
      <c r="B244" s="187" t="s">
        <v>252</v>
      </c>
      <c r="C244" s="188" t="s">
        <v>253</v>
      </c>
      <c r="D244" s="188" t="s">
        <v>254</v>
      </c>
      <c r="E244" s="188" t="s">
        <v>255</v>
      </c>
      <c r="F244" s="188" t="s">
        <v>256</v>
      </c>
      <c r="G244" s="188" t="s">
        <v>257</v>
      </c>
      <c r="H244" s="189" t="s">
        <v>258</v>
      </c>
      <c r="I244" s="148" t="s">
        <v>244</v>
      </c>
    </row>
    <row r="245" spans="1:9" hidden="1">
      <c r="A245" s="198" t="s">
        <v>278</v>
      </c>
      <c r="B245" s="199" t="s">
        <v>233</v>
      </c>
      <c r="C245" s="203">
        <f t="shared" ref="C245:C257" si="42">SUM(D245:H245)</f>
        <v>321.3899999999993</v>
      </c>
      <c r="D245" s="203">
        <v>26.199999999999321</v>
      </c>
      <c r="E245" s="203">
        <v>0</v>
      </c>
      <c r="F245" s="203">
        <v>0</v>
      </c>
      <c r="G245" s="203">
        <v>47.56</v>
      </c>
      <c r="H245" s="204">
        <v>247.63</v>
      </c>
      <c r="I245" s="162">
        <v>182103</v>
      </c>
    </row>
    <row r="246" spans="1:9" hidden="1">
      <c r="A246" s="198" t="s">
        <v>279</v>
      </c>
      <c r="B246" s="199" t="s">
        <v>233</v>
      </c>
      <c r="C246" s="203">
        <f t="shared" si="42"/>
        <v>997.12999999999772</v>
      </c>
      <c r="D246" s="203">
        <v>19.559999999997814</v>
      </c>
      <c r="E246" s="203">
        <v>0</v>
      </c>
      <c r="F246" s="203">
        <v>0</v>
      </c>
      <c r="G246" s="203">
        <v>32.54</v>
      </c>
      <c r="H246" s="204">
        <v>945.02999999999986</v>
      </c>
      <c r="I246" s="162">
        <v>182103</v>
      </c>
    </row>
    <row r="247" spans="1:9" hidden="1">
      <c r="A247" s="198" t="s">
        <v>280</v>
      </c>
      <c r="B247" s="199" t="s">
        <v>233</v>
      </c>
      <c r="C247" s="203">
        <f t="shared" si="42"/>
        <v>7.3079320372926305E-14</v>
      </c>
      <c r="D247" s="203">
        <v>7.3079320372926305E-14</v>
      </c>
      <c r="E247" s="203">
        <v>0</v>
      </c>
      <c r="F247" s="203">
        <v>0</v>
      </c>
      <c r="G247" s="203">
        <v>0</v>
      </c>
      <c r="H247" s="204">
        <v>0</v>
      </c>
      <c r="I247" s="162">
        <v>182103</v>
      </c>
    </row>
    <row r="248" spans="1:9" hidden="1">
      <c r="A248" s="198" t="s">
        <v>282</v>
      </c>
      <c r="B248" s="199" t="s">
        <v>233</v>
      </c>
      <c r="C248" s="203">
        <f t="shared" si="42"/>
        <v>7.3079320372926305E-14</v>
      </c>
      <c r="D248" s="203">
        <v>7.3079320372926305E-14</v>
      </c>
      <c r="E248" s="203">
        <v>0</v>
      </c>
      <c r="F248" s="203">
        <v>0</v>
      </c>
      <c r="G248" s="203">
        <v>0</v>
      </c>
      <c r="H248" s="204">
        <v>0</v>
      </c>
      <c r="I248" s="197">
        <v>182103</v>
      </c>
    </row>
    <row r="249" spans="1:9" hidden="1">
      <c r="A249" s="198" t="s">
        <v>276</v>
      </c>
      <c r="B249" s="199" t="s">
        <v>234</v>
      </c>
      <c r="C249" s="203">
        <f t="shared" si="42"/>
        <v>7.3079320372926305E-14</v>
      </c>
      <c r="D249" s="203">
        <v>7.3079320372926305E-14</v>
      </c>
      <c r="E249" s="203">
        <v>0</v>
      </c>
      <c r="F249" s="203">
        <v>0</v>
      </c>
      <c r="G249" s="203">
        <v>0</v>
      </c>
      <c r="H249" s="204">
        <v>0</v>
      </c>
      <c r="I249" s="197">
        <v>182168</v>
      </c>
    </row>
    <row r="250" spans="1:9" hidden="1">
      <c r="A250" s="198" t="s">
        <v>281</v>
      </c>
      <c r="B250" s="199" t="s">
        <v>233</v>
      </c>
      <c r="C250" s="203">
        <f t="shared" si="42"/>
        <v>7.3079320372926305E-14</v>
      </c>
      <c r="D250" s="203">
        <v>7.3079320372926305E-14</v>
      </c>
      <c r="E250" s="203">
        <v>0</v>
      </c>
      <c r="F250" s="203">
        <v>0</v>
      </c>
      <c r="G250" s="203">
        <v>0</v>
      </c>
      <c r="H250" s="204">
        <v>0</v>
      </c>
      <c r="I250" s="197">
        <v>182169</v>
      </c>
    </row>
    <row r="251" spans="1:9" hidden="1">
      <c r="A251" s="198" t="s">
        <v>275</v>
      </c>
      <c r="B251" s="199" t="s">
        <v>234</v>
      </c>
      <c r="C251" s="203">
        <f t="shared" si="42"/>
        <v>7.3079320372926305E-14</v>
      </c>
      <c r="D251" s="203">
        <v>7.3079320372926305E-14</v>
      </c>
      <c r="E251" s="203">
        <v>0</v>
      </c>
      <c r="F251" s="203">
        <v>0</v>
      </c>
      <c r="G251" s="203">
        <v>0</v>
      </c>
      <c r="H251" s="204">
        <v>0</v>
      </c>
      <c r="I251" s="162">
        <v>182186</v>
      </c>
    </row>
    <row r="252" spans="1:9" hidden="1">
      <c r="A252" s="198" t="s">
        <v>283</v>
      </c>
      <c r="B252" s="199" t="s">
        <v>233</v>
      </c>
      <c r="C252" s="203">
        <f t="shared" si="42"/>
        <v>7.3079320372926305E-14</v>
      </c>
      <c r="D252" s="203">
        <v>7.3079320372926305E-14</v>
      </c>
      <c r="E252" s="203">
        <v>0</v>
      </c>
      <c r="F252" s="203">
        <v>0</v>
      </c>
      <c r="G252" s="203">
        <v>0</v>
      </c>
      <c r="H252" s="204">
        <v>0</v>
      </c>
      <c r="I252" s="162">
        <v>182187</v>
      </c>
    </row>
    <row r="253" spans="1:9" hidden="1">
      <c r="A253" s="198" t="s">
        <v>273</v>
      </c>
      <c r="B253" s="199" t="s">
        <v>234</v>
      </c>
      <c r="C253" s="203">
        <f t="shared" si="42"/>
        <v>7.3079320372926305E-14</v>
      </c>
      <c r="D253" s="203">
        <v>7.3079320372926305E-14</v>
      </c>
      <c r="E253" s="203">
        <v>0</v>
      </c>
      <c r="F253" s="203">
        <v>0</v>
      </c>
      <c r="G253" s="203">
        <v>0</v>
      </c>
      <c r="H253" s="204">
        <v>0</v>
      </c>
      <c r="I253" s="162">
        <v>182200</v>
      </c>
    </row>
    <row r="254" spans="1:9" hidden="1">
      <c r="A254" s="198" t="s">
        <v>284</v>
      </c>
      <c r="B254" s="199" t="s">
        <v>233</v>
      </c>
      <c r="C254" s="203">
        <f t="shared" si="42"/>
        <v>7.3079320372926305E-14</v>
      </c>
      <c r="D254" s="203">
        <v>7.3079320372926305E-14</v>
      </c>
      <c r="E254" s="203">
        <v>0</v>
      </c>
      <c r="F254" s="203">
        <v>0</v>
      </c>
      <c r="G254" s="203">
        <v>0</v>
      </c>
      <c r="H254" s="204">
        <v>0</v>
      </c>
      <c r="I254" s="162">
        <v>182201</v>
      </c>
    </row>
    <row r="255" spans="1:9" hidden="1">
      <c r="A255" s="198" t="s">
        <v>271</v>
      </c>
      <c r="B255" s="199" t="s">
        <v>234</v>
      </c>
      <c r="C255" s="203">
        <f t="shared" si="42"/>
        <v>1725.0400000000006</v>
      </c>
      <c r="D255" s="203">
        <v>33.840000000000572</v>
      </c>
      <c r="E255" s="203">
        <v>0</v>
      </c>
      <c r="F255" s="203">
        <v>0</v>
      </c>
      <c r="G255" s="203">
        <v>33.479999999999997</v>
      </c>
      <c r="H255" s="204">
        <v>1657.72</v>
      </c>
      <c r="I255" s="171">
        <v>182229</v>
      </c>
    </row>
    <row r="256" spans="1:9" hidden="1">
      <c r="A256" s="198" t="s">
        <v>272</v>
      </c>
      <c r="B256" s="199" t="s">
        <v>234</v>
      </c>
      <c r="C256" s="203">
        <f t="shared" si="42"/>
        <v>7.3079320372926305E-14</v>
      </c>
      <c r="D256" s="203">
        <v>7.3079320372926305E-14</v>
      </c>
      <c r="E256" s="203">
        <v>0</v>
      </c>
      <c r="F256" s="203">
        <v>0</v>
      </c>
      <c r="G256" s="203">
        <v>0</v>
      </c>
      <c r="H256" s="204">
        <v>0</v>
      </c>
      <c r="I256" s="171">
        <v>182229</v>
      </c>
    </row>
    <row r="257" spans="1:9" hidden="1">
      <c r="A257" s="198" t="s">
        <v>274</v>
      </c>
      <c r="B257" s="199" t="s">
        <v>234</v>
      </c>
      <c r="C257" s="203">
        <f t="shared" si="42"/>
        <v>836.92999999999563</v>
      </c>
      <c r="D257" s="203">
        <v>30.819999999995538</v>
      </c>
      <c r="E257" s="203">
        <v>0</v>
      </c>
      <c r="F257" s="203">
        <v>0</v>
      </c>
      <c r="G257" s="203">
        <v>46.92</v>
      </c>
      <c r="H257" s="204">
        <v>759.19</v>
      </c>
      <c r="I257" s="171">
        <v>182229</v>
      </c>
    </row>
    <row r="258" spans="1:9" hidden="1">
      <c r="A258" s="198" t="s">
        <v>277</v>
      </c>
      <c r="B258" s="199" t="s">
        <v>234</v>
      </c>
      <c r="C258" s="203">
        <v>0</v>
      </c>
      <c r="D258" s="203">
        <v>7.3079320372926305E-14</v>
      </c>
      <c r="E258" s="203">
        <v>0</v>
      </c>
      <c r="F258" s="203">
        <v>0</v>
      </c>
      <c r="G258" s="203">
        <v>0</v>
      </c>
      <c r="H258" s="204">
        <v>0</v>
      </c>
      <c r="I258" s="148" t="s">
        <v>245</v>
      </c>
    </row>
    <row r="259" spans="1:9" hidden="1">
      <c r="A259" s="192" t="s">
        <v>262</v>
      </c>
      <c r="B259" s="193"/>
      <c r="C259" s="194">
        <f t="shared" ref="C259:H259" si="43">SUM(C245:C258)</f>
        <v>3880.4899999999934</v>
      </c>
      <c r="D259" s="194">
        <f t="shared" si="43"/>
        <v>110.41999999999395</v>
      </c>
      <c r="E259" s="194">
        <f t="shared" si="43"/>
        <v>0</v>
      </c>
      <c r="F259" s="194">
        <f t="shared" si="43"/>
        <v>0</v>
      </c>
      <c r="G259" s="194">
        <f t="shared" si="43"/>
        <v>160.5</v>
      </c>
      <c r="H259" s="195">
        <f t="shared" si="43"/>
        <v>3609.57</v>
      </c>
    </row>
    <row r="260" spans="1:9" hidden="1">
      <c r="D260" s="131">
        <f>D259*D14</f>
        <v>0.27604999999997898</v>
      </c>
      <c r="E260" s="131">
        <f>E259*E14</f>
        <v>0</v>
      </c>
      <c r="F260" s="131">
        <f>F259*F14</f>
        <v>0</v>
      </c>
      <c r="G260" s="131">
        <f>G259*G14</f>
        <v>32.099999999999994</v>
      </c>
      <c r="H260" s="131">
        <f>H259*H14</f>
        <v>3068.1345000000001</v>
      </c>
      <c r="I260" s="184">
        <f>SUM(D260:H260)</f>
        <v>3100.51055</v>
      </c>
    </row>
    <row r="261" spans="1:9" hidden="1"/>
    <row r="262" spans="1:9" hidden="1">
      <c r="A262" s="206">
        <v>41287</v>
      </c>
    </row>
    <row r="263" spans="1:9" hidden="1">
      <c r="A263" s="186" t="s">
        <v>251</v>
      </c>
      <c r="B263" s="187" t="s">
        <v>252</v>
      </c>
      <c r="C263" s="188" t="s">
        <v>253</v>
      </c>
      <c r="D263" s="188" t="s">
        <v>254</v>
      </c>
      <c r="E263" s="188" t="s">
        <v>255</v>
      </c>
      <c r="F263" s="188" t="s">
        <v>256</v>
      </c>
      <c r="G263" s="188" t="s">
        <v>257</v>
      </c>
      <c r="H263" s="189" t="s">
        <v>258</v>
      </c>
      <c r="I263" s="148" t="s">
        <v>244</v>
      </c>
    </row>
    <row r="264" spans="1:9" hidden="1">
      <c r="A264" s="198" t="s">
        <v>278</v>
      </c>
      <c r="B264" s="199" t="s">
        <v>233</v>
      </c>
      <c r="C264" s="203">
        <f t="shared" ref="C264:C276" si="44">SUM(D264:H264)</f>
        <v>321.3899999999993</v>
      </c>
      <c r="D264" s="203">
        <v>26.199999999999321</v>
      </c>
      <c r="E264" s="203">
        <v>0</v>
      </c>
      <c r="F264" s="203">
        <v>0</v>
      </c>
      <c r="G264" s="203">
        <v>35.5</v>
      </c>
      <c r="H264" s="204">
        <v>259.69</v>
      </c>
      <c r="I264" s="162">
        <v>182103</v>
      </c>
    </row>
    <row r="265" spans="1:9" hidden="1">
      <c r="A265" s="198" t="s">
        <v>279</v>
      </c>
      <c r="B265" s="199" t="s">
        <v>233</v>
      </c>
      <c r="C265" s="203">
        <f t="shared" si="44"/>
        <v>997.12999999999772</v>
      </c>
      <c r="D265" s="203">
        <v>19.559999999997814</v>
      </c>
      <c r="E265" s="203">
        <v>0</v>
      </c>
      <c r="F265" s="203">
        <v>0</v>
      </c>
      <c r="G265" s="203">
        <v>32.54</v>
      </c>
      <c r="H265" s="204">
        <v>945.02999999999986</v>
      </c>
      <c r="I265" s="162">
        <v>182103</v>
      </c>
    </row>
    <row r="266" spans="1:9" hidden="1">
      <c r="A266" s="198" t="s">
        <v>280</v>
      </c>
      <c r="B266" s="199" t="s">
        <v>233</v>
      </c>
      <c r="C266" s="203">
        <f t="shared" si="44"/>
        <v>7.3079320372926305E-14</v>
      </c>
      <c r="D266" s="203">
        <v>7.3079320372926305E-14</v>
      </c>
      <c r="E266" s="203">
        <v>0</v>
      </c>
      <c r="F266" s="203">
        <v>0</v>
      </c>
      <c r="G266" s="203">
        <v>0</v>
      </c>
      <c r="H266" s="204">
        <v>0</v>
      </c>
      <c r="I266" s="162">
        <v>182103</v>
      </c>
    </row>
    <row r="267" spans="1:9" hidden="1">
      <c r="A267" s="198" t="s">
        <v>282</v>
      </c>
      <c r="B267" s="199" t="s">
        <v>233</v>
      </c>
      <c r="C267" s="203">
        <f t="shared" si="44"/>
        <v>7.3079320372926305E-14</v>
      </c>
      <c r="D267" s="203">
        <v>7.3079320372926305E-14</v>
      </c>
      <c r="E267" s="203">
        <v>0</v>
      </c>
      <c r="F267" s="203">
        <v>0</v>
      </c>
      <c r="G267" s="203">
        <v>0</v>
      </c>
      <c r="H267" s="204">
        <v>0</v>
      </c>
      <c r="I267" s="197">
        <v>182103</v>
      </c>
    </row>
    <row r="268" spans="1:9" hidden="1">
      <c r="A268" s="198" t="s">
        <v>276</v>
      </c>
      <c r="B268" s="199" t="s">
        <v>234</v>
      </c>
      <c r="C268" s="203">
        <f t="shared" si="44"/>
        <v>7.3079320372926305E-14</v>
      </c>
      <c r="D268" s="203">
        <v>7.3079320372926305E-14</v>
      </c>
      <c r="E268" s="203">
        <v>0</v>
      </c>
      <c r="F268" s="203">
        <v>0</v>
      </c>
      <c r="G268" s="203">
        <v>0</v>
      </c>
      <c r="H268" s="204">
        <v>0</v>
      </c>
      <c r="I268" s="197">
        <v>182168</v>
      </c>
    </row>
    <row r="269" spans="1:9" hidden="1">
      <c r="A269" s="198" t="s">
        <v>281</v>
      </c>
      <c r="B269" s="199" t="s">
        <v>233</v>
      </c>
      <c r="C269" s="203">
        <f t="shared" si="44"/>
        <v>7.3079320372926305E-14</v>
      </c>
      <c r="D269" s="203">
        <v>7.3079320372926305E-14</v>
      </c>
      <c r="E269" s="203">
        <v>0</v>
      </c>
      <c r="F269" s="203">
        <v>0</v>
      </c>
      <c r="G269" s="203">
        <v>0</v>
      </c>
      <c r="H269" s="204">
        <v>0</v>
      </c>
      <c r="I269" s="197">
        <v>182169</v>
      </c>
    </row>
    <row r="270" spans="1:9" hidden="1">
      <c r="A270" s="198" t="s">
        <v>275</v>
      </c>
      <c r="B270" s="199" t="s">
        <v>234</v>
      </c>
      <c r="C270" s="203">
        <f t="shared" si="44"/>
        <v>7.3079320372926305E-14</v>
      </c>
      <c r="D270" s="203">
        <v>7.3079320372926305E-14</v>
      </c>
      <c r="E270" s="203">
        <v>0</v>
      </c>
      <c r="F270" s="203">
        <v>0</v>
      </c>
      <c r="G270" s="203">
        <v>0</v>
      </c>
      <c r="H270" s="204">
        <v>0</v>
      </c>
      <c r="I270" s="162">
        <v>182186</v>
      </c>
    </row>
    <row r="271" spans="1:9" hidden="1">
      <c r="A271" s="198" t="s">
        <v>283</v>
      </c>
      <c r="B271" s="199" t="s">
        <v>233</v>
      </c>
      <c r="C271" s="203">
        <f t="shared" si="44"/>
        <v>7.3079320372926305E-14</v>
      </c>
      <c r="D271" s="203">
        <v>7.3079320372926305E-14</v>
      </c>
      <c r="E271" s="203">
        <v>0</v>
      </c>
      <c r="F271" s="203">
        <v>0</v>
      </c>
      <c r="G271" s="203">
        <v>0</v>
      </c>
      <c r="H271" s="204">
        <v>0</v>
      </c>
      <c r="I271" s="162">
        <v>182187</v>
      </c>
    </row>
    <row r="272" spans="1:9" hidden="1">
      <c r="A272" s="198" t="s">
        <v>273</v>
      </c>
      <c r="B272" s="199" t="s">
        <v>234</v>
      </c>
      <c r="C272" s="203">
        <f t="shared" si="44"/>
        <v>7.3079320372926305E-14</v>
      </c>
      <c r="D272" s="203">
        <v>7.3079320372926305E-14</v>
      </c>
      <c r="E272" s="203">
        <v>0</v>
      </c>
      <c r="F272" s="203">
        <v>0</v>
      </c>
      <c r="G272" s="203">
        <v>0</v>
      </c>
      <c r="H272" s="204">
        <v>0</v>
      </c>
      <c r="I272" s="162">
        <v>182200</v>
      </c>
    </row>
    <row r="273" spans="1:9" hidden="1">
      <c r="A273" s="198" t="s">
        <v>284</v>
      </c>
      <c r="B273" s="199" t="s">
        <v>233</v>
      </c>
      <c r="C273" s="203">
        <f t="shared" si="44"/>
        <v>7.3079320372926305E-14</v>
      </c>
      <c r="D273" s="203">
        <v>7.3079320372926305E-14</v>
      </c>
      <c r="E273" s="203">
        <v>0</v>
      </c>
      <c r="F273" s="203">
        <v>0</v>
      </c>
      <c r="G273" s="203">
        <v>0</v>
      </c>
      <c r="H273" s="204">
        <v>0</v>
      </c>
      <c r="I273" s="162">
        <v>182201</v>
      </c>
    </row>
    <row r="274" spans="1:9" hidden="1">
      <c r="A274" s="198" t="s">
        <v>271</v>
      </c>
      <c r="B274" s="199" t="s">
        <v>234</v>
      </c>
      <c r="C274" s="203">
        <f t="shared" si="44"/>
        <v>1725.0400000000006</v>
      </c>
      <c r="D274" s="203">
        <v>33.840000000000572</v>
      </c>
      <c r="E274" s="203">
        <v>0</v>
      </c>
      <c r="F274" s="203">
        <v>0</v>
      </c>
      <c r="G274" s="203">
        <v>33.479999999999997</v>
      </c>
      <c r="H274" s="204">
        <v>1657.72</v>
      </c>
      <c r="I274" s="171">
        <v>182229</v>
      </c>
    </row>
    <row r="275" spans="1:9" hidden="1">
      <c r="A275" s="198" t="s">
        <v>272</v>
      </c>
      <c r="B275" s="199" t="s">
        <v>234</v>
      </c>
      <c r="C275" s="203">
        <f t="shared" si="44"/>
        <v>7.3079320372926305E-14</v>
      </c>
      <c r="D275" s="203">
        <v>7.3079320372926305E-14</v>
      </c>
      <c r="E275" s="203">
        <v>0</v>
      </c>
      <c r="F275" s="203">
        <v>0</v>
      </c>
      <c r="G275" s="203">
        <v>0</v>
      </c>
      <c r="H275" s="204">
        <v>0</v>
      </c>
      <c r="I275" s="171">
        <v>182229</v>
      </c>
    </row>
    <row r="276" spans="1:9" hidden="1">
      <c r="A276" s="198" t="s">
        <v>274</v>
      </c>
      <c r="B276" s="199" t="s">
        <v>234</v>
      </c>
      <c r="C276" s="203">
        <f t="shared" si="44"/>
        <v>836.92999999999597</v>
      </c>
      <c r="D276" s="203">
        <v>30.819999999995837</v>
      </c>
      <c r="E276" s="203">
        <v>0</v>
      </c>
      <c r="F276" s="203">
        <v>0</v>
      </c>
      <c r="G276" s="203">
        <v>38.450000000000003</v>
      </c>
      <c r="H276" s="204">
        <v>767.66000000000008</v>
      </c>
      <c r="I276" s="171">
        <v>182229</v>
      </c>
    </row>
    <row r="277" spans="1:9" hidden="1">
      <c r="A277" s="198" t="s">
        <v>277</v>
      </c>
      <c r="B277" s="199" t="s">
        <v>234</v>
      </c>
      <c r="C277" s="203">
        <v>0</v>
      </c>
      <c r="D277" s="203">
        <v>7.3079320372926305E-14</v>
      </c>
      <c r="E277" s="203">
        <v>0</v>
      </c>
      <c r="F277" s="203">
        <v>0</v>
      </c>
      <c r="G277" s="203">
        <v>0</v>
      </c>
      <c r="H277" s="204">
        <v>0</v>
      </c>
      <c r="I277" s="148" t="s">
        <v>245</v>
      </c>
    </row>
    <row r="278" spans="1:9" hidden="1">
      <c r="A278" s="192" t="s">
        <v>262</v>
      </c>
      <c r="B278" s="193"/>
      <c r="C278" s="194">
        <f t="shared" ref="C278:H278" si="45">SUM(C264:C277)</f>
        <v>3880.4899999999934</v>
      </c>
      <c r="D278" s="194">
        <f t="shared" si="45"/>
        <v>110.41999999999426</v>
      </c>
      <c r="E278" s="194">
        <f t="shared" si="45"/>
        <v>0</v>
      </c>
      <c r="F278" s="194">
        <f t="shared" si="45"/>
        <v>0</v>
      </c>
      <c r="G278" s="194">
        <f t="shared" si="45"/>
        <v>139.96999999999997</v>
      </c>
      <c r="H278" s="195">
        <f t="shared" si="45"/>
        <v>3630.0999999999995</v>
      </c>
    </row>
    <row r="279" spans="1:9" hidden="1">
      <c r="D279" s="131">
        <f>D278*D14</f>
        <v>0.27604999999997976</v>
      </c>
      <c r="E279" s="131">
        <f>E278*E14</f>
        <v>0</v>
      </c>
      <c r="F279" s="131">
        <f>F278*F14</f>
        <v>0</v>
      </c>
      <c r="G279" s="131">
        <f>G278*G14</f>
        <v>27.993999999999989</v>
      </c>
      <c r="H279" s="131">
        <f>H278*H14</f>
        <v>3085.5849999999996</v>
      </c>
      <c r="I279" s="184">
        <f>SUM(D279:H279)</f>
        <v>3113.8550499999997</v>
      </c>
    </row>
    <row r="280" spans="1:9" hidden="1"/>
    <row r="281" spans="1:9">
      <c r="A281" s="206">
        <v>41318</v>
      </c>
    </row>
    <row r="282" spans="1:9">
      <c r="A282" s="186" t="s">
        <v>251</v>
      </c>
      <c r="B282" s="187" t="s">
        <v>252</v>
      </c>
      <c r="C282" s="188" t="s">
        <v>253</v>
      </c>
      <c r="D282" s="188" t="s">
        <v>254</v>
      </c>
      <c r="E282" s="188" t="s">
        <v>255</v>
      </c>
      <c r="F282" s="188" t="s">
        <v>256</v>
      </c>
      <c r="G282" s="188" t="s">
        <v>257</v>
      </c>
      <c r="H282" s="189" t="s">
        <v>258</v>
      </c>
      <c r="I282" s="148" t="s">
        <v>244</v>
      </c>
    </row>
    <row r="283" spans="1:9">
      <c r="A283" s="198" t="s">
        <v>278</v>
      </c>
      <c r="B283" s="199" t="s">
        <v>233</v>
      </c>
      <c r="C283" s="203">
        <f t="shared" ref="C283:C295" si="46">SUM(D283:H283)</f>
        <v>321.3899999999993</v>
      </c>
      <c r="D283" s="203">
        <v>26.199999999999321</v>
      </c>
      <c r="E283" s="203">
        <v>0</v>
      </c>
      <c r="F283" s="203">
        <v>0</v>
      </c>
      <c r="G283" s="203">
        <v>0</v>
      </c>
      <c r="H283" s="204">
        <v>295.19</v>
      </c>
      <c r="I283" s="162">
        <v>182103</v>
      </c>
    </row>
    <row r="284" spans="1:9">
      <c r="A284" s="198" t="s">
        <v>279</v>
      </c>
      <c r="B284" s="199" t="s">
        <v>233</v>
      </c>
      <c r="C284" s="203">
        <f t="shared" si="46"/>
        <v>997.12999999999761</v>
      </c>
      <c r="D284" s="203">
        <v>19.559999999997814</v>
      </c>
      <c r="E284" s="203">
        <v>0</v>
      </c>
      <c r="F284" s="203">
        <v>0</v>
      </c>
      <c r="G284" s="203">
        <v>0</v>
      </c>
      <c r="H284" s="204">
        <v>977.56999999999982</v>
      </c>
      <c r="I284" s="162">
        <v>182103</v>
      </c>
    </row>
    <row r="285" spans="1:9">
      <c r="A285" s="198" t="s">
        <v>280</v>
      </c>
      <c r="B285" s="199" t="s">
        <v>233</v>
      </c>
      <c r="C285" s="203">
        <f t="shared" si="46"/>
        <v>7.3079320372926305E-14</v>
      </c>
      <c r="D285" s="203">
        <v>7.3079320372926305E-14</v>
      </c>
      <c r="E285" s="203">
        <v>0</v>
      </c>
      <c r="F285" s="203">
        <v>0</v>
      </c>
      <c r="G285" s="203">
        <v>0</v>
      </c>
      <c r="H285" s="204">
        <v>0</v>
      </c>
      <c r="I285" s="162">
        <v>182103</v>
      </c>
    </row>
    <row r="286" spans="1:9">
      <c r="A286" s="198" t="s">
        <v>282</v>
      </c>
      <c r="B286" s="199" t="s">
        <v>233</v>
      </c>
      <c r="C286" s="203">
        <f t="shared" si="46"/>
        <v>7.3079320372926305E-14</v>
      </c>
      <c r="D286" s="203">
        <v>7.3079320372926305E-14</v>
      </c>
      <c r="E286" s="203">
        <v>0</v>
      </c>
      <c r="F286" s="203">
        <v>0</v>
      </c>
      <c r="G286" s="203">
        <v>0</v>
      </c>
      <c r="H286" s="204">
        <v>0</v>
      </c>
      <c r="I286" s="197">
        <v>182103</v>
      </c>
    </row>
    <row r="287" spans="1:9">
      <c r="A287" s="198" t="s">
        <v>276</v>
      </c>
      <c r="B287" s="199" t="s">
        <v>234</v>
      </c>
      <c r="C287" s="203">
        <f t="shared" si="46"/>
        <v>7.3079320372926305E-14</v>
      </c>
      <c r="D287" s="203">
        <v>7.3079320372926305E-14</v>
      </c>
      <c r="E287" s="203">
        <v>0</v>
      </c>
      <c r="F287" s="203">
        <v>0</v>
      </c>
      <c r="G287" s="203">
        <v>0</v>
      </c>
      <c r="H287" s="204">
        <v>0</v>
      </c>
      <c r="I287" s="197">
        <v>182168</v>
      </c>
    </row>
    <row r="288" spans="1:9">
      <c r="A288" s="198" t="s">
        <v>281</v>
      </c>
      <c r="B288" s="199" t="s">
        <v>233</v>
      </c>
      <c r="C288" s="203">
        <f t="shared" si="46"/>
        <v>7.3079320372926305E-14</v>
      </c>
      <c r="D288" s="203">
        <v>7.3079320372926305E-14</v>
      </c>
      <c r="E288" s="203">
        <v>0</v>
      </c>
      <c r="F288" s="203">
        <v>0</v>
      </c>
      <c r="G288" s="203">
        <v>0</v>
      </c>
      <c r="H288" s="204">
        <v>0</v>
      </c>
      <c r="I288" s="197">
        <v>182169</v>
      </c>
    </row>
    <row r="289" spans="1:9">
      <c r="A289" s="198" t="s">
        <v>275</v>
      </c>
      <c r="B289" s="199" t="s">
        <v>234</v>
      </c>
      <c r="C289" s="203">
        <f t="shared" si="46"/>
        <v>7.3079320372926305E-14</v>
      </c>
      <c r="D289" s="203">
        <v>7.3079320372926305E-14</v>
      </c>
      <c r="E289" s="203">
        <v>0</v>
      </c>
      <c r="F289" s="203">
        <v>0</v>
      </c>
      <c r="G289" s="203">
        <v>0</v>
      </c>
      <c r="H289" s="204">
        <v>0</v>
      </c>
      <c r="I289" s="162">
        <v>182186</v>
      </c>
    </row>
    <row r="290" spans="1:9">
      <c r="A290" s="198" t="s">
        <v>283</v>
      </c>
      <c r="B290" s="199" t="s">
        <v>233</v>
      </c>
      <c r="C290" s="203">
        <f t="shared" si="46"/>
        <v>7.3079320372926305E-14</v>
      </c>
      <c r="D290" s="203">
        <v>7.3079320372926305E-14</v>
      </c>
      <c r="E290" s="203">
        <v>0</v>
      </c>
      <c r="F290" s="203">
        <v>0</v>
      </c>
      <c r="G290" s="203">
        <v>0</v>
      </c>
      <c r="H290" s="204">
        <v>0</v>
      </c>
      <c r="I290" s="162">
        <v>182187</v>
      </c>
    </row>
    <row r="291" spans="1:9">
      <c r="A291" s="198" t="s">
        <v>273</v>
      </c>
      <c r="B291" s="199" t="s">
        <v>234</v>
      </c>
      <c r="C291" s="203">
        <f t="shared" si="46"/>
        <v>7.3079320372926305E-14</v>
      </c>
      <c r="D291" s="203">
        <v>7.3079320372926305E-14</v>
      </c>
      <c r="E291" s="203">
        <v>0</v>
      </c>
      <c r="F291" s="203">
        <v>0</v>
      </c>
      <c r="G291" s="203">
        <v>0</v>
      </c>
      <c r="H291" s="204">
        <v>0</v>
      </c>
      <c r="I291" s="162">
        <v>182200</v>
      </c>
    </row>
    <row r="292" spans="1:9">
      <c r="A292" s="198" t="s">
        <v>284</v>
      </c>
      <c r="B292" s="199" t="s">
        <v>233</v>
      </c>
      <c r="C292" s="203">
        <f t="shared" si="46"/>
        <v>7.3079320372926305E-14</v>
      </c>
      <c r="D292" s="203">
        <v>7.3079320372926305E-14</v>
      </c>
      <c r="E292" s="203">
        <v>0</v>
      </c>
      <c r="F292" s="203">
        <v>0</v>
      </c>
      <c r="G292" s="203">
        <v>0</v>
      </c>
      <c r="H292" s="204">
        <v>0</v>
      </c>
      <c r="I292" s="162">
        <v>182201</v>
      </c>
    </row>
    <row r="293" spans="1:9">
      <c r="A293" s="198" t="s">
        <v>271</v>
      </c>
      <c r="B293" s="199" t="s">
        <v>234</v>
      </c>
      <c r="C293" s="203">
        <f t="shared" si="46"/>
        <v>1725.0400000000006</v>
      </c>
      <c r="D293" s="203">
        <v>33.840000000000572</v>
      </c>
      <c r="E293" s="203">
        <v>0</v>
      </c>
      <c r="F293" s="203">
        <v>0</v>
      </c>
      <c r="G293" s="203">
        <v>0</v>
      </c>
      <c r="H293" s="204">
        <v>1691.2</v>
      </c>
      <c r="I293" s="171">
        <v>182229</v>
      </c>
    </row>
    <row r="294" spans="1:9">
      <c r="A294" s="198" t="s">
        <v>272</v>
      </c>
      <c r="B294" s="199" t="s">
        <v>234</v>
      </c>
      <c r="C294" s="203">
        <f t="shared" si="46"/>
        <v>7.3079320372926305E-14</v>
      </c>
      <c r="D294" s="203">
        <v>7.3079320372926305E-14</v>
      </c>
      <c r="E294" s="203">
        <v>0</v>
      </c>
      <c r="F294" s="203">
        <v>0</v>
      </c>
      <c r="G294" s="203">
        <v>0</v>
      </c>
      <c r="H294" s="204">
        <v>0</v>
      </c>
      <c r="I294" s="171">
        <v>182229</v>
      </c>
    </row>
    <row r="295" spans="1:9">
      <c r="A295" s="198" t="s">
        <v>274</v>
      </c>
      <c r="B295" s="199" t="s">
        <v>234</v>
      </c>
      <c r="C295" s="203">
        <f t="shared" si="46"/>
        <v>836.9299999999962</v>
      </c>
      <c r="D295" s="203">
        <v>30.819999999995837</v>
      </c>
      <c r="E295" s="203">
        <v>0</v>
      </c>
      <c r="F295" s="203">
        <v>0</v>
      </c>
      <c r="G295" s="203">
        <v>0</v>
      </c>
      <c r="H295" s="204">
        <v>806.11000000000035</v>
      </c>
      <c r="I295" s="171">
        <v>182229</v>
      </c>
    </row>
    <row r="296" spans="1:9">
      <c r="A296" s="198" t="s">
        <v>277</v>
      </c>
      <c r="B296" s="199" t="s">
        <v>234</v>
      </c>
      <c r="C296" s="203">
        <v>0</v>
      </c>
      <c r="D296" s="203">
        <v>7.3079320372926305E-14</v>
      </c>
      <c r="E296" s="203">
        <v>0</v>
      </c>
      <c r="F296" s="203">
        <v>0</v>
      </c>
      <c r="G296" s="203">
        <v>0</v>
      </c>
      <c r="H296" s="204">
        <v>0</v>
      </c>
      <c r="I296" s="148" t="s">
        <v>245</v>
      </c>
    </row>
    <row r="297" spans="1:9">
      <c r="A297" s="192" t="s">
        <v>262</v>
      </c>
      <c r="B297" s="193"/>
      <c r="C297" s="194">
        <f t="shared" ref="C297:H297" si="47">SUM(C283:C296)</f>
        <v>3880.4899999999939</v>
      </c>
      <c r="D297" s="194">
        <f t="shared" si="47"/>
        <v>110.41999999999426</v>
      </c>
      <c r="E297" s="194">
        <f t="shared" si="47"/>
        <v>0</v>
      </c>
      <c r="F297" s="194">
        <f t="shared" si="47"/>
        <v>0</v>
      </c>
      <c r="G297" s="194">
        <f t="shared" si="47"/>
        <v>0</v>
      </c>
      <c r="H297" s="195">
        <f t="shared" si="47"/>
        <v>3770.0700000000006</v>
      </c>
    </row>
    <row r="298" spans="1:9">
      <c r="D298" s="131">
        <f>D297*D14</f>
        <v>0.27604999999997976</v>
      </c>
      <c r="E298" s="131">
        <f>E297*E14</f>
        <v>0</v>
      </c>
      <c r="F298" s="131">
        <f>F297*F14</f>
        <v>0</v>
      </c>
      <c r="G298" s="131">
        <f>G297*G14</f>
        <v>0</v>
      </c>
      <c r="H298" s="131">
        <f>H297*H14</f>
        <v>3204.5595000000003</v>
      </c>
      <c r="I298" s="184">
        <f>SUM(D298:H298)</f>
        <v>3204.8355500000002</v>
      </c>
    </row>
    <row r="300" spans="1:9">
      <c r="A300" s="206">
        <v>41346</v>
      </c>
    </row>
    <row r="301" spans="1:9">
      <c r="A301" s="186" t="s">
        <v>251</v>
      </c>
      <c r="B301" s="187" t="s">
        <v>252</v>
      </c>
      <c r="C301" s="188" t="s">
        <v>253</v>
      </c>
      <c r="D301" s="188" t="s">
        <v>254</v>
      </c>
      <c r="E301" s="188" t="s">
        <v>255</v>
      </c>
      <c r="F301" s="188" t="s">
        <v>256</v>
      </c>
      <c r="G301" s="188" t="s">
        <v>257</v>
      </c>
      <c r="H301" s="189" t="s">
        <v>258</v>
      </c>
      <c r="I301" s="148" t="s">
        <v>244</v>
      </c>
    </row>
    <row r="302" spans="1:9">
      <c r="A302" s="198" t="s">
        <v>278</v>
      </c>
      <c r="B302" s="199" t="s">
        <v>233</v>
      </c>
      <c r="C302" s="203">
        <f t="shared" ref="C302:C314" si="48">SUM(D302:H302)</f>
        <v>0</v>
      </c>
      <c r="D302" s="203">
        <v>0</v>
      </c>
      <c r="E302" s="203">
        <v>0</v>
      </c>
      <c r="F302" s="203">
        <v>0</v>
      </c>
      <c r="G302" s="203">
        <v>0</v>
      </c>
      <c r="H302" s="204">
        <v>0</v>
      </c>
      <c r="I302" s="162">
        <v>182103</v>
      </c>
    </row>
    <row r="303" spans="1:9">
      <c r="A303" s="198" t="s">
        <v>279</v>
      </c>
      <c r="B303" s="199" t="s">
        <v>233</v>
      </c>
      <c r="C303" s="203">
        <f t="shared" si="48"/>
        <v>0</v>
      </c>
      <c r="D303" s="203">
        <v>0</v>
      </c>
      <c r="E303" s="203">
        <v>0</v>
      </c>
      <c r="F303" s="203">
        <v>0</v>
      </c>
      <c r="G303" s="203">
        <v>0</v>
      </c>
      <c r="H303" s="204">
        <v>0</v>
      </c>
      <c r="I303" s="162">
        <v>182103</v>
      </c>
    </row>
    <row r="304" spans="1:9">
      <c r="A304" s="198" t="s">
        <v>280</v>
      </c>
      <c r="B304" s="199" t="s">
        <v>233</v>
      </c>
      <c r="C304" s="203">
        <f t="shared" si="48"/>
        <v>0</v>
      </c>
      <c r="D304" s="203">
        <v>0</v>
      </c>
      <c r="E304" s="203">
        <v>0</v>
      </c>
      <c r="F304" s="203">
        <v>0</v>
      </c>
      <c r="G304" s="203">
        <v>0</v>
      </c>
      <c r="H304" s="204">
        <v>0</v>
      </c>
      <c r="I304" s="162">
        <v>182103</v>
      </c>
    </row>
    <row r="305" spans="1:9">
      <c r="A305" s="198" t="s">
        <v>282</v>
      </c>
      <c r="B305" s="199" t="s">
        <v>233</v>
      </c>
      <c r="C305" s="203">
        <f t="shared" si="48"/>
        <v>0</v>
      </c>
      <c r="D305" s="203">
        <v>0</v>
      </c>
      <c r="E305" s="203">
        <v>0</v>
      </c>
      <c r="F305" s="203">
        <v>0</v>
      </c>
      <c r="G305" s="203">
        <v>0</v>
      </c>
      <c r="H305" s="204">
        <v>0</v>
      </c>
      <c r="I305" s="197">
        <v>182103</v>
      </c>
    </row>
    <row r="306" spans="1:9">
      <c r="A306" s="198" t="s">
        <v>276</v>
      </c>
      <c r="B306" s="199" t="s">
        <v>234</v>
      </c>
      <c r="C306" s="203">
        <f t="shared" si="48"/>
        <v>0</v>
      </c>
      <c r="D306" s="203">
        <v>0</v>
      </c>
      <c r="E306" s="203">
        <v>0</v>
      </c>
      <c r="F306" s="203">
        <v>0</v>
      </c>
      <c r="G306" s="203">
        <v>0</v>
      </c>
      <c r="H306" s="204">
        <v>0</v>
      </c>
      <c r="I306" s="197">
        <v>182168</v>
      </c>
    </row>
    <row r="307" spans="1:9">
      <c r="A307" s="198" t="s">
        <v>281</v>
      </c>
      <c r="B307" s="199" t="s">
        <v>233</v>
      </c>
      <c r="C307" s="203">
        <f t="shared" si="48"/>
        <v>0</v>
      </c>
      <c r="D307" s="203">
        <v>0</v>
      </c>
      <c r="E307" s="203">
        <v>0</v>
      </c>
      <c r="F307" s="203">
        <v>0</v>
      </c>
      <c r="G307" s="203">
        <v>0</v>
      </c>
      <c r="H307" s="204">
        <v>0</v>
      </c>
      <c r="I307" s="197">
        <v>182169</v>
      </c>
    </row>
    <row r="308" spans="1:9">
      <c r="A308" s="198" t="s">
        <v>275</v>
      </c>
      <c r="B308" s="199" t="s">
        <v>234</v>
      </c>
      <c r="C308" s="203">
        <f t="shared" si="48"/>
        <v>0</v>
      </c>
      <c r="D308" s="203">
        <v>0</v>
      </c>
      <c r="E308" s="203">
        <v>0</v>
      </c>
      <c r="F308" s="203">
        <v>0</v>
      </c>
      <c r="G308" s="203">
        <v>0</v>
      </c>
      <c r="H308" s="204">
        <v>0</v>
      </c>
      <c r="I308" s="162">
        <v>182186</v>
      </c>
    </row>
    <row r="309" spans="1:9">
      <c r="A309" s="198" t="s">
        <v>283</v>
      </c>
      <c r="B309" s="199" t="s">
        <v>233</v>
      </c>
      <c r="C309" s="203">
        <f t="shared" si="48"/>
        <v>0</v>
      </c>
      <c r="D309" s="203">
        <v>0</v>
      </c>
      <c r="E309" s="203">
        <v>0</v>
      </c>
      <c r="F309" s="203">
        <v>0</v>
      </c>
      <c r="G309" s="203">
        <v>0</v>
      </c>
      <c r="H309" s="204">
        <v>0</v>
      </c>
      <c r="I309" s="162">
        <v>182187</v>
      </c>
    </row>
    <row r="310" spans="1:9">
      <c r="A310" s="198" t="s">
        <v>273</v>
      </c>
      <c r="B310" s="199" t="s">
        <v>234</v>
      </c>
      <c r="C310" s="203">
        <f t="shared" si="48"/>
        <v>0</v>
      </c>
      <c r="D310" s="203">
        <v>0</v>
      </c>
      <c r="E310" s="203">
        <v>0</v>
      </c>
      <c r="F310" s="203">
        <v>0</v>
      </c>
      <c r="G310" s="203">
        <v>0</v>
      </c>
      <c r="H310" s="204">
        <v>0</v>
      </c>
      <c r="I310" s="162">
        <v>182200</v>
      </c>
    </row>
    <row r="311" spans="1:9">
      <c r="A311" s="198" t="s">
        <v>284</v>
      </c>
      <c r="B311" s="199" t="s">
        <v>233</v>
      </c>
      <c r="C311" s="203">
        <f t="shared" si="48"/>
        <v>0</v>
      </c>
      <c r="D311" s="203">
        <v>0</v>
      </c>
      <c r="E311" s="203">
        <v>0</v>
      </c>
      <c r="F311" s="203">
        <v>0</v>
      </c>
      <c r="G311" s="203">
        <v>0</v>
      </c>
      <c r="H311" s="204">
        <v>0</v>
      </c>
      <c r="I311" s="162">
        <v>182201</v>
      </c>
    </row>
    <row r="312" spans="1:9">
      <c r="A312" s="198" t="s">
        <v>271</v>
      </c>
      <c r="B312" s="199" t="s">
        <v>234</v>
      </c>
      <c r="C312" s="203">
        <f t="shared" si="48"/>
        <v>0</v>
      </c>
      <c r="D312" s="203">
        <v>0</v>
      </c>
      <c r="E312" s="203">
        <v>0</v>
      </c>
      <c r="F312" s="203">
        <v>0</v>
      </c>
      <c r="G312" s="203">
        <v>0</v>
      </c>
      <c r="H312" s="204">
        <v>0</v>
      </c>
      <c r="I312" s="171">
        <v>182229</v>
      </c>
    </row>
    <row r="313" spans="1:9">
      <c r="A313" s="198" t="s">
        <v>272</v>
      </c>
      <c r="B313" s="199" t="s">
        <v>234</v>
      </c>
      <c r="C313" s="203">
        <f t="shared" si="48"/>
        <v>0</v>
      </c>
      <c r="D313" s="203">
        <v>0</v>
      </c>
      <c r="E313" s="203">
        <v>0</v>
      </c>
      <c r="F313" s="203">
        <v>0</v>
      </c>
      <c r="G313" s="203">
        <v>0</v>
      </c>
      <c r="H313" s="204">
        <v>0</v>
      </c>
      <c r="I313" s="171">
        <v>182229</v>
      </c>
    </row>
    <row r="314" spans="1:9">
      <c r="A314" s="198" t="s">
        <v>274</v>
      </c>
      <c r="B314" s="199" t="s">
        <v>234</v>
      </c>
      <c r="C314" s="203">
        <f t="shared" si="48"/>
        <v>0</v>
      </c>
      <c r="D314" s="203">
        <v>0</v>
      </c>
      <c r="E314" s="203">
        <v>0</v>
      </c>
      <c r="F314" s="203">
        <v>0</v>
      </c>
      <c r="G314" s="203">
        <v>0</v>
      </c>
      <c r="H314" s="204">
        <v>0</v>
      </c>
      <c r="I314" s="171">
        <v>182229</v>
      </c>
    </row>
    <row r="315" spans="1:9">
      <c r="A315" s="198" t="s">
        <v>277</v>
      </c>
      <c r="B315" s="199" t="s">
        <v>234</v>
      </c>
      <c r="C315" s="203">
        <v>0</v>
      </c>
      <c r="D315" s="203">
        <v>0</v>
      </c>
      <c r="E315" s="203">
        <v>0</v>
      </c>
      <c r="F315" s="203">
        <v>0</v>
      </c>
      <c r="G315" s="203">
        <v>0</v>
      </c>
      <c r="H315" s="204">
        <v>0</v>
      </c>
      <c r="I315" s="148" t="s">
        <v>245</v>
      </c>
    </row>
    <row r="316" spans="1:9">
      <c r="A316" s="192" t="s">
        <v>262</v>
      </c>
      <c r="B316" s="193"/>
      <c r="C316" s="194">
        <f t="shared" ref="C316:H316" si="49">SUM(C302:C315)</f>
        <v>0</v>
      </c>
      <c r="D316" s="194">
        <f t="shared" si="49"/>
        <v>0</v>
      </c>
      <c r="E316" s="194">
        <f t="shared" si="49"/>
        <v>0</v>
      </c>
      <c r="F316" s="194">
        <f t="shared" si="49"/>
        <v>0</v>
      </c>
      <c r="G316" s="194">
        <f t="shared" si="49"/>
        <v>0</v>
      </c>
      <c r="H316" s="195">
        <f t="shared" si="49"/>
        <v>0</v>
      </c>
    </row>
    <row r="317" spans="1:9">
      <c r="D317" s="131">
        <f>D316*D14</f>
        <v>0</v>
      </c>
      <c r="E317" s="131">
        <f>E316*E14</f>
        <v>0</v>
      </c>
      <c r="F317" s="131">
        <f>F316*F14</f>
        <v>0</v>
      </c>
      <c r="G317" s="131">
        <f>G316*G14</f>
        <v>0</v>
      </c>
      <c r="H317" s="131">
        <f>H316*H14</f>
        <v>0</v>
      </c>
      <c r="I317" s="184">
        <f>SUM(D317:H317)</f>
        <v>0</v>
      </c>
    </row>
  </sheetData>
  <sortState xmlns:xlrd2="http://schemas.microsoft.com/office/spreadsheetml/2017/richdata2" ref="A56:J69">
    <sortCondition ref="J56:J69"/>
  </sortState>
  <mergeCells count="1">
    <mergeCell ref="A15:H15"/>
  </mergeCells>
  <pageMargins left="0.7" right="0.7" top="0.75" bottom="0.75" header="0.3" footer="0.3"/>
  <pageSetup scale="67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Z149"/>
  <sheetViews>
    <sheetView zoomScale="90" zoomScaleNormal="90" workbookViewId="0">
      <pane xSplit="4" ySplit="7" topLeftCell="T8" activePane="bottomRight" state="frozen"/>
      <selection pane="topRight" activeCell="C1" sqref="C1"/>
      <selection pane="bottomLeft" activeCell="A8" sqref="A8"/>
      <selection pane="bottomRight" activeCell="K118" sqref="K118"/>
    </sheetView>
  </sheetViews>
  <sheetFormatPr defaultColWidth="6.81640625" defaultRowHeight="13"/>
  <cols>
    <col min="1" max="1" width="36.7265625" style="110" bestFit="1" customWidth="1"/>
    <col min="2" max="2" width="9.81640625" style="110" bestFit="1" customWidth="1"/>
    <col min="3" max="3" width="12.54296875" style="110" bestFit="1" customWidth="1"/>
    <col min="4" max="4" width="11.1796875" style="110" bestFit="1" customWidth="1"/>
    <col min="5" max="5" width="14" style="111" bestFit="1" customWidth="1"/>
    <col min="6" max="6" width="13.54296875" style="111" bestFit="1" customWidth="1"/>
    <col min="7" max="8" width="14" style="111" bestFit="1" customWidth="1"/>
    <col min="9" max="9" width="15" style="111" bestFit="1" customWidth="1"/>
    <col min="10" max="10" width="16.54296875" style="111" customWidth="1"/>
    <col min="11" max="11" width="16.81640625" style="111" bestFit="1" customWidth="1"/>
    <col min="12" max="12" width="16.54296875" style="111" bestFit="1" customWidth="1"/>
    <col min="13" max="13" width="16.81640625" style="111" bestFit="1" customWidth="1"/>
    <col min="14" max="14" width="3" style="111" customWidth="1"/>
    <col min="15" max="15" width="12.81640625" style="111" bestFit="1" customWidth="1"/>
    <col min="16" max="17" width="14" style="111" bestFit="1" customWidth="1"/>
    <col min="18" max="18" width="15" style="111" bestFit="1" customWidth="1"/>
    <col min="19" max="19" width="13.54296875" style="111" bestFit="1" customWidth="1"/>
    <col min="20" max="20" width="14.453125" style="111" customWidth="1"/>
    <col min="21" max="21" width="26.1796875" style="111" bestFit="1" customWidth="1"/>
    <col min="22" max="22" width="13.54296875" style="112" bestFit="1" customWidth="1"/>
    <col min="23" max="23" width="6.81640625" style="111"/>
    <col min="24" max="24" width="21.1796875" style="111" customWidth="1"/>
    <col min="25" max="25" width="23" style="111" customWidth="1"/>
    <col min="26" max="26" width="10" style="111" bestFit="1" customWidth="1"/>
    <col min="27" max="16384" width="6.81640625" style="111"/>
  </cols>
  <sheetData>
    <row r="1" spans="1:26">
      <c r="A1" s="110" t="s">
        <v>0</v>
      </c>
    </row>
    <row r="3" spans="1:26" ht="12.75" customHeight="1">
      <c r="A3" s="110" t="s">
        <v>122</v>
      </c>
      <c r="E3" s="251">
        <v>44742</v>
      </c>
      <c r="R3" s="113">
        <v>1</v>
      </c>
      <c r="S3" s="113">
        <v>1</v>
      </c>
    </row>
    <row r="4" spans="1:26" ht="12.75" customHeight="1">
      <c r="O4" s="113">
        <v>1</v>
      </c>
      <c r="P4" s="113">
        <v>1</v>
      </c>
      <c r="Q4" s="113">
        <v>1</v>
      </c>
      <c r="R4" s="113">
        <f>1-60%</f>
        <v>0.4</v>
      </c>
      <c r="S4" s="113">
        <f>1-5%</f>
        <v>0.95</v>
      </c>
      <c r="T4" s="114"/>
      <c r="U4" s="115">
        <f>E3</f>
        <v>44742</v>
      </c>
      <c r="V4" s="116"/>
    </row>
    <row r="5" spans="1:26">
      <c r="A5" s="110" t="s">
        <v>132</v>
      </c>
      <c r="N5" s="117"/>
      <c r="O5" s="113">
        <f>1-99.75%</f>
        <v>2.4999999999999467E-3</v>
      </c>
      <c r="P5" s="113">
        <f>1-99.5%</f>
        <v>5.0000000000000044E-3</v>
      </c>
      <c r="Q5" s="113">
        <f>1-99%</f>
        <v>1.0000000000000009E-2</v>
      </c>
      <c r="R5" s="113">
        <f>1-80%</f>
        <v>0.19999999999999996</v>
      </c>
      <c r="S5" s="113">
        <f>1-15%</f>
        <v>0.85</v>
      </c>
      <c r="T5" s="114" t="s">
        <v>100</v>
      </c>
      <c r="U5" s="114" t="s">
        <v>127</v>
      </c>
      <c r="V5" s="116"/>
    </row>
    <row r="6" spans="1:26" ht="14.5">
      <c r="A6" s="110" t="s">
        <v>1</v>
      </c>
      <c r="B6" s="521" t="s">
        <v>2284</v>
      </c>
      <c r="C6" s="490" t="s">
        <v>2172</v>
      </c>
      <c r="D6" s="110" t="s">
        <v>2288</v>
      </c>
      <c r="E6" s="111" t="s">
        <v>2</v>
      </c>
      <c r="F6" s="111" t="s">
        <v>3</v>
      </c>
      <c r="G6" s="111" t="s">
        <v>4</v>
      </c>
      <c r="H6" s="111" t="s">
        <v>5</v>
      </c>
      <c r="I6" s="111" t="s">
        <v>6</v>
      </c>
      <c r="J6" s="111" t="s">
        <v>7</v>
      </c>
      <c r="K6" s="111" t="s">
        <v>8</v>
      </c>
      <c r="L6" s="111" t="s">
        <v>9</v>
      </c>
      <c r="M6" s="111" t="s">
        <v>10</v>
      </c>
      <c r="N6" s="117"/>
      <c r="O6" s="114" t="s">
        <v>3</v>
      </c>
      <c r="P6" s="114" t="s">
        <v>4</v>
      </c>
      <c r="Q6" s="114" t="s">
        <v>5</v>
      </c>
      <c r="R6" s="114" t="s">
        <v>6</v>
      </c>
      <c r="S6" s="114" t="s">
        <v>7</v>
      </c>
      <c r="T6" s="114" t="s">
        <v>102</v>
      </c>
      <c r="U6" s="114" t="s">
        <v>102</v>
      </c>
      <c r="V6" s="492" t="s">
        <v>125</v>
      </c>
    </row>
    <row r="7" spans="1:26">
      <c r="N7" s="117"/>
    </row>
    <row r="8" spans="1:26">
      <c r="A8" s="120" t="s">
        <v>16</v>
      </c>
      <c r="B8" s="482">
        <v>2200</v>
      </c>
      <c r="C8" s="482">
        <v>310020</v>
      </c>
      <c r="D8" s="121">
        <v>110</v>
      </c>
      <c r="E8" s="121">
        <f>SUM(F8:J8)</f>
        <v>5432.49</v>
      </c>
      <c r="F8" s="118">
        <f>SUMIF('CCB dwnld'!$B$7:$B$107,'CCB Aging schedule'!$D8,'CCB dwnld'!D$7:D$107)-F9</f>
        <v>-338.32000000000033</v>
      </c>
      <c r="G8" s="118">
        <f>SUMIF('CCB dwnld'!$B$7:$B$107,'CCB Aging schedule'!$D8,'CCB dwnld'!E$7:E$107)-G9</f>
        <v>2706.2999999999997</v>
      </c>
      <c r="H8" s="118">
        <f>SUMIF('CCB dwnld'!$B$7:$B$107,'CCB Aging schedule'!$D8,'CCB dwnld'!F$7:F$107)-H9</f>
        <v>784.0300000000002</v>
      </c>
      <c r="I8" s="118">
        <f>SUMIF('CCB dwnld'!$B$7:$B$107,'CCB Aging schedule'!$D8,'CCB dwnld'!G$7:G$107)-I9</f>
        <v>918.69</v>
      </c>
      <c r="J8" s="118">
        <f>SUMIF('CCB dwnld'!$B$7:$B$107,'CCB Aging schedule'!$D8,'CCB dwnld'!H$7:H$107)-J9</f>
        <v>1361.79</v>
      </c>
      <c r="K8" s="118">
        <f>SUMIF('CCB dwnld'!$B$7:$B$107,'CCB Aging schedule'!$D8,'CCB dwnld'!I$7:I$107)-K9</f>
        <v>1069.94</v>
      </c>
      <c r="L8" s="118">
        <f>SUMIF('CCB dwnld'!$B$7:$B$107,'CCB Aging schedule'!$D8,'CCB dwnld'!J$7:J$107)-L9</f>
        <v>1069.94</v>
      </c>
      <c r="M8" s="118">
        <f>SUMIF('CCB dwnld'!$B$7:$B$107,'CCB Aging schedule'!$D8,'CCB dwnld'!K$7:K$107)-M9</f>
        <v>8734.9200000001292</v>
      </c>
      <c r="N8" s="135"/>
      <c r="O8" s="118">
        <f>ROUND(F8*O$5,2)</f>
        <v>-0.85</v>
      </c>
      <c r="P8" s="118">
        <f>ROUND(G8*P$5,2)</f>
        <v>13.53</v>
      </c>
      <c r="Q8" s="118">
        <f>ROUND(H8*Q$5,2)</f>
        <v>7.84</v>
      </c>
      <c r="R8" s="118">
        <f>ROUND(I8*R$5,2)</f>
        <v>183.74</v>
      </c>
      <c r="S8" s="118">
        <f>ROUND(J8*S$5,2)</f>
        <v>1157.52</v>
      </c>
      <c r="T8" s="118">
        <f>ROUND(SUM(O8:S8),0)</f>
        <v>1362</v>
      </c>
      <c r="U8" s="118">
        <f>SUMIF('Uncoll 112202'!$C$2:$C$86,'CCB Aging schedule'!D8,'Uncoll 112202'!$E$2:$E$86)</f>
        <v>-1403</v>
      </c>
      <c r="V8" s="121">
        <f>T8+T9+U8</f>
        <v>-41</v>
      </c>
    </row>
    <row r="9" spans="1:26">
      <c r="A9" s="120" t="s">
        <v>235</v>
      </c>
      <c r="B9" s="482">
        <v>2200</v>
      </c>
      <c r="C9" s="482">
        <v>310020</v>
      </c>
      <c r="D9" s="121">
        <v>110</v>
      </c>
      <c r="E9" s="121">
        <f>SUM(F9:J9)</f>
        <v>0</v>
      </c>
      <c r="F9" s="118">
        <f>'CCB Avail'!E7</f>
        <v>0</v>
      </c>
      <c r="G9" s="118">
        <f>'CCB Avail'!F7</f>
        <v>0</v>
      </c>
      <c r="H9" s="118">
        <f>'CCB Avail'!G7</f>
        <v>0</v>
      </c>
      <c r="I9" s="118">
        <f>'CCB Avail'!H7</f>
        <v>0</v>
      </c>
      <c r="J9" s="118">
        <f>'CCB Avail'!I7</f>
        <v>0</v>
      </c>
      <c r="K9" s="118">
        <f>'CCB Avail'!J7</f>
        <v>0</v>
      </c>
      <c r="L9" s="118">
        <f>'CCB Avail'!K7</f>
        <v>0</v>
      </c>
      <c r="M9" s="118">
        <f>'CCB Avail'!L7</f>
        <v>198769.40999999986</v>
      </c>
      <c r="N9" s="135"/>
      <c r="O9" s="118"/>
      <c r="P9" s="118"/>
      <c r="Q9" s="118"/>
      <c r="R9" s="118">
        <f>ROUND(I9*R$4,2)</f>
        <v>0</v>
      </c>
      <c r="S9" s="118">
        <f>ROUND(J9*S$4,2)</f>
        <v>0</v>
      </c>
      <c r="T9" s="118">
        <f>ROUND(SUM(O9:S9),0)</f>
        <v>0</v>
      </c>
      <c r="U9" s="118">
        <f>SUMIF('Uncoll 112202'!$C$2:$C$86,'CCB Aging schedule'!D9,'Uncoll 112202'!$E$2:$E$86)</f>
        <v>-1403</v>
      </c>
      <c r="V9" s="121">
        <v>0</v>
      </c>
      <c r="Y9" s="112"/>
      <c r="Z9" s="112"/>
    </row>
    <row r="10" spans="1:26">
      <c r="A10" s="120" t="s">
        <v>17</v>
      </c>
      <c r="B10" s="482">
        <v>2200</v>
      </c>
      <c r="C10" s="482">
        <v>310230</v>
      </c>
      <c r="D10" s="121">
        <v>111</v>
      </c>
      <c r="E10" s="121">
        <f t="shared" ref="E10:E75" si="0">SUM(F10:J10)</f>
        <v>39822.79</v>
      </c>
      <c r="F10" s="118">
        <f>SUMIF('CCB dwnld'!$B$7:$B$107,'CCB Aging schedule'!$D10,'CCB dwnld'!D$7:D$107)</f>
        <v>34502.480000000003</v>
      </c>
      <c r="G10" s="118">
        <f>SUMIF('CCB dwnld'!$B$7:$B$107,'CCB Aging schedule'!$D10,'CCB dwnld'!E$7:E$107)</f>
        <v>4023.72</v>
      </c>
      <c r="H10" s="118">
        <f>SUMIF('CCB dwnld'!$B$7:$B$107,'CCB Aging schedule'!$D10,'CCB dwnld'!F$7:F$107)</f>
        <v>207.34</v>
      </c>
      <c r="I10" s="118">
        <f>SUMIF('CCB dwnld'!$B$7:$B$107,'CCB Aging schedule'!$D10,'CCB dwnld'!G$7:G$107)</f>
        <v>735.71</v>
      </c>
      <c r="J10" s="118">
        <f>SUMIF('CCB dwnld'!$B$7:$B$107,'CCB Aging schedule'!$D10,'CCB dwnld'!H$7:H$107)</f>
        <v>353.54</v>
      </c>
      <c r="K10" s="118">
        <f>SUMIF('CCB dwnld'!$B$7:$B$107,'CCB Aging schedule'!$D10,'CCB dwnld'!I$7:I$107)</f>
        <v>793.52</v>
      </c>
      <c r="L10" s="118">
        <f>SUMIF('CCB dwnld'!$B$7:$B$107,'CCB Aging schedule'!$D10,'CCB dwnld'!J$7:J$107)</f>
        <v>793.52</v>
      </c>
      <c r="M10" s="118">
        <f>SUMIF('CCB dwnld'!$B$7:$B$107,'CCB Aging schedule'!$D10,'CCB dwnld'!K$7:K$107)</f>
        <v>8055.66</v>
      </c>
      <c r="N10" s="135"/>
      <c r="O10" s="118">
        <f t="shared" ref="O10:S69" si="1">ROUND(F10*O$5,2)</f>
        <v>86.26</v>
      </c>
      <c r="P10" s="118">
        <f t="shared" si="1"/>
        <v>20.12</v>
      </c>
      <c r="Q10" s="118">
        <f t="shared" si="1"/>
        <v>2.0699999999999998</v>
      </c>
      <c r="R10" s="118">
        <f t="shared" si="1"/>
        <v>147.13999999999999</v>
      </c>
      <c r="S10" s="118">
        <f>ROUND(J10*S$5,2)</f>
        <v>300.51</v>
      </c>
      <c r="T10" s="118">
        <f t="shared" ref="T10:T84" si="2">ROUND(SUM(O10:S10),0)</f>
        <v>556</v>
      </c>
      <c r="U10" s="118">
        <f>SUMIF('Uncoll 112202'!$C$2:$C$86,'CCB Aging schedule'!D10,'Uncoll 112202'!$E$2:$E$86)</f>
        <v>-468</v>
      </c>
      <c r="V10" s="121">
        <f>T10+U10</f>
        <v>88</v>
      </c>
      <c r="Y10" s="112"/>
      <c r="Z10" s="112"/>
    </row>
    <row r="11" spans="1:26">
      <c r="A11" s="120" t="s">
        <v>18</v>
      </c>
      <c r="B11" s="482">
        <v>2200</v>
      </c>
      <c r="C11" s="482">
        <v>310040</v>
      </c>
      <c r="D11" s="121">
        <v>112</v>
      </c>
      <c r="E11" s="121">
        <f>SUM(F11:J11)</f>
        <v>6114.2500000000018</v>
      </c>
      <c r="F11" s="118">
        <f>SUMIF('CCB dwnld'!$B$7:$B$107,'CCB Aging schedule'!$D11,'CCB dwnld'!D$7:D$107)</f>
        <v>4404.1200000000017</v>
      </c>
      <c r="G11" s="118">
        <f>SUMIF('CCB dwnld'!$B$7:$B$107,'CCB Aging schedule'!$D11,'CCB dwnld'!E$7:E$107)</f>
        <v>1365.42</v>
      </c>
      <c r="H11" s="118">
        <f>SUMIF('CCB dwnld'!$B$7:$B$107,'CCB Aging schedule'!$D11,'CCB dwnld'!F$7:F$107)</f>
        <v>298.13</v>
      </c>
      <c r="I11" s="118">
        <f>SUMIF('CCB dwnld'!$B$7:$B$107,'CCB Aging schedule'!$D11,'CCB dwnld'!G$7:G$107)</f>
        <v>46.58</v>
      </c>
      <c r="J11" s="118">
        <f>SUMIF('CCB dwnld'!$B$7:$B$107,'CCB Aging schedule'!$D11,'CCB dwnld'!H$7:H$107)</f>
        <v>0</v>
      </c>
      <c r="K11" s="118">
        <f>SUMIF('CCB dwnld'!$B$7:$B$107,'CCB Aging schedule'!$D11,'CCB dwnld'!I$7:I$107)</f>
        <v>684.69</v>
      </c>
      <c r="L11" s="118">
        <f>SUMIF('CCB dwnld'!$B$7:$B$107,'CCB Aging schedule'!$D11,'CCB dwnld'!J$7:J$107)</f>
        <v>684.69</v>
      </c>
      <c r="M11" s="118">
        <f>SUMIF('CCB dwnld'!$B$7:$B$107,'CCB Aging schedule'!$D11,'CCB dwnld'!K$7:K$107)</f>
        <v>2061.5499999999997</v>
      </c>
      <c r="N11" s="135"/>
      <c r="O11" s="118">
        <f t="shared" si="1"/>
        <v>11.01</v>
      </c>
      <c r="P11" s="118">
        <f t="shared" si="1"/>
        <v>6.83</v>
      </c>
      <c r="Q11" s="118">
        <f t="shared" si="1"/>
        <v>2.98</v>
      </c>
      <c r="R11" s="118">
        <f t="shared" si="1"/>
        <v>9.32</v>
      </c>
      <c r="S11" s="118">
        <f t="shared" si="1"/>
        <v>0</v>
      </c>
      <c r="T11" s="118">
        <f t="shared" si="2"/>
        <v>30</v>
      </c>
      <c r="U11" s="118">
        <f>SUMIF('Uncoll 112202'!$C$2:$C$86,'CCB Aging schedule'!D11,'Uncoll 112202'!$E$2:$E$86)</f>
        <v>-18</v>
      </c>
      <c r="V11" s="121">
        <f t="shared" ref="V11:V75" si="3">T11+U11</f>
        <v>12</v>
      </c>
      <c r="Y11" s="112"/>
      <c r="Z11" s="112"/>
    </row>
    <row r="12" spans="1:26">
      <c r="A12" s="120" t="s">
        <v>19</v>
      </c>
      <c r="B12" s="482">
        <v>2200</v>
      </c>
      <c r="C12" s="482">
        <v>310045</v>
      </c>
      <c r="D12" s="121">
        <v>113</v>
      </c>
      <c r="E12" s="121">
        <f t="shared" si="0"/>
        <v>29758.600000000006</v>
      </c>
      <c r="F12" s="118">
        <f>SUMIF('CCB dwnld'!$B$7:$B$107,'CCB Aging schedule'!$D12,'CCB dwnld'!D$7:D$107)</f>
        <v>22138.320000000003</v>
      </c>
      <c r="G12" s="118">
        <f>SUMIF('CCB dwnld'!$B$7:$B$107,'CCB Aging schedule'!$D12,'CCB dwnld'!E$7:E$107)</f>
        <v>3147.4500000000007</v>
      </c>
      <c r="H12" s="118">
        <f>SUMIF('CCB dwnld'!$B$7:$B$107,'CCB Aging schedule'!$D12,'CCB dwnld'!F$7:F$107)</f>
        <v>1446.43</v>
      </c>
      <c r="I12" s="118">
        <f>SUMIF('CCB dwnld'!$B$7:$B$107,'CCB Aging schedule'!$D12,'CCB dwnld'!G$7:G$107)</f>
        <v>2395.9499999999998</v>
      </c>
      <c r="J12" s="118">
        <f>SUMIF('CCB dwnld'!$B$7:$B$107,'CCB Aging schedule'!$D12,'CCB dwnld'!H$7:H$107)</f>
        <v>630.45000000000005</v>
      </c>
      <c r="K12" s="118">
        <f>SUMIF('CCB dwnld'!$B$7:$B$107,'CCB Aging schedule'!$D12,'CCB dwnld'!I$7:I$107)</f>
        <v>1158.5999999999999</v>
      </c>
      <c r="L12" s="118">
        <f>SUMIF('CCB dwnld'!$B$7:$B$107,'CCB Aging schedule'!$D12,'CCB dwnld'!J$7:J$107)</f>
        <v>1158.5999999999999</v>
      </c>
      <c r="M12" s="118">
        <f>SUMIF('CCB dwnld'!$B$7:$B$107,'CCB Aging schedule'!$D12,'CCB dwnld'!K$7:K$107)</f>
        <v>1935.0100000000002</v>
      </c>
      <c r="N12" s="135"/>
      <c r="O12" s="118">
        <f t="shared" si="1"/>
        <v>55.35</v>
      </c>
      <c r="P12" s="118">
        <f t="shared" si="1"/>
        <v>15.74</v>
      </c>
      <c r="Q12" s="118">
        <f t="shared" si="1"/>
        <v>14.46</v>
      </c>
      <c r="R12" s="118">
        <f t="shared" si="1"/>
        <v>479.19</v>
      </c>
      <c r="S12" s="118">
        <f t="shared" si="1"/>
        <v>535.88</v>
      </c>
      <c r="T12" s="118">
        <f t="shared" si="2"/>
        <v>1101</v>
      </c>
      <c r="U12" s="118">
        <f>SUMIF('Uncoll 112202'!$C$2:$C$86,'CCB Aging schedule'!D12,'Uncoll 112202'!$E$2:$E$86)</f>
        <v>-748</v>
      </c>
      <c r="V12" s="121">
        <f t="shared" si="3"/>
        <v>353</v>
      </c>
      <c r="Y12" s="112"/>
      <c r="Z12" s="112"/>
    </row>
    <row r="13" spans="1:26">
      <c r="A13" s="120" t="s">
        <v>20</v>
      </c>
      <c r="B13" s="482">
        <v>2200</v>
      </c>
      <c r="C13" s="482">
        <v>310050</v>
      </c>
      <c r="D13" s="121">
        <v>114</v>
      </c>
      <c r="E13" s="121">
        <f t="shared" si="0"/>
        <v>29890.089999999982</v>
      </c>
      <c r="F13" s="118">
        <f>SUMIF('CCB dwnld'!$B$7:$B$107,'CCB Aging schedule'!$D13,'CCB dwnld'!D$7:D$107)</f>
        <v>24564.919999999984</v>
      </c>
      <c r="G13" s="118">
        <f>SUMIF('CCB dwnld'!$B$7:$B$107,'CCB Aging schedule'!$D13,'CCB dwnld'!E$7:E$107)</f>
        <v>2972.6699999999996</v>
      </c>
      <c r="H13" s="118">
        <f>SUMIF('CCB dwnld'!$B$7:$B$107,'CCB Aging schedule'!$D13,'CCB dwnld'!F$7:F$107)</f>
        <v>701.03</v>
      </c>
      <c r="I13" s="118">
        <f>SUMIF('CCB dwnld'!$B$7:$B$107,'CCB Aging schedule'!$D13,'CCB dwnld'!G$7:G$107)</f>
        <v>1465.86</v>
      </c>
      <c r="J13" s="118">
        <f>SUMIF('CCB dwnld'!$B$7:$B$107,'CCB Aging schedule'!$D13,'CCB dwnld'!H$7:H$107)</f>
        <v>185.61</v>
      </c>
      <c r="K13" s="118">
        <f>SUMIF('CCB dwnld'!$B$7:$B$107,'CCB Aging schedule'!$D13,'CCB dwnld'!I$7:I$107)</f>
        <v>974.19</v>
      </c>
      <c r="L13" s="118">
        <f>SUMIF('CCB dwnld'!$B$7:$B$107,'CCB Aging schedule'!$D13,'CCB dwnld'!J$7:J$107)</f>
        <v>974.19</v>
      </c>
      <c r="M13" s="118">
        <f>SUMIF('CCB dwnld'!$B$7:$B$107,'CCB Aging schedule'!$D13,'CCB dwnld'!K$7:K$107)</f>
        <v>5151.3200000000006</v>
      </c>
      <c r="N13" s="135"/>
      <c r="O13" s="118">
        <f t="shared" si="1"/>
        <v>61.41</v>
      </c>
      <c r="P13" s="118">
        <f t="shared" si="1"/>
        <v>14.86</v>
      </c>
      <c r="Q13" s="118">
        <f t="shared" si="1"/>
        <v>7.01</v>
      </c>
      <c r="R13" s="118">
        <f t="shared" si="1"/>
        <v>293.17</v>
      </c>
      <c r="S13" s="118">
        <f t="shared" si="1"/>
        <v>157.77000000000001</v>
      </c>
      <c r="T13" s="118">
        <f t="shared" si="2"/>
        <v>534</v>
      </c>
      <c r="U13" s="118">
        <f>SUMIF('Uncoll 112202'!$C$2:$C$86,'CCB Aging schedule'!D13,'Uncoll 112202'!$E$2:$E$86)</f>
        <v>-710</v>
      </c>
      <c r="V13" s="121">
        <f t="shared" si="3"/>
        <v>-176</v>
      </c>
      <c r="Y13" s="112"/>
      <c r="Z13" s="112"/>
    </row>
    <row r="14" spans="1:26">
      <c r="A14" s="120" t="s">
        <v>21</v>
      </c>
      <c r="B14" s="482">
        <v>2200</v>
      </c>
      <c r="C14" s="482">
        <v>310055</v>
      </c>
      <c r="D14" s="121">
        <v>117</v>
      </c>
      <c r="E14" s="121">
        <f t="shared" si="0"/>
        <v>-14106.280000000002</v>
      </c>
      <c r="F14" s="118">
        <f>SUMIF('CCB dwnld'!$B$7:$B$107,'CCB Aging schedule'!$D14,'CCB dwnld'!D$7:D$107)</f>
        <v>-15064.590000000002</v>
      </c>
      <c r="G14" s="118">
        <f>SUMIF('CCB dwnld'!$B$7:$B$107,'CCB Aging schedule'!$D14,'CCB dwnld'!E$7:E$107)</f>
        <v>521.29</v>
      </c>
      <c r="H14" s="118">
        <f>SUMIF('CCB dwnld'!$B$7:$B$107,'CCB Aging schedule'!$D14,'CCB dwnld'!F$7:F$107)</f>
        <v>108.02</v>
      </c>
      <c r="I14" s="118">
        <f>SUMIF('CCB dwnld'!$B$7:$B$107,'CCB Aging schedule'!$D14,'CCB dwnld'!G$7:G$107)</f>
        <v>15.86</v>
      </c>
      <c r="J14" s="118">
        <f>SUMIF('CCB dwnld'!$B$7:$B$107,'CCB Aging schedule'!$D14,'CCB dwnld'!H$7:H$107)</f>
        <v>313.14</v>
      </c>
      <c r="K14" s="118">
        <f>SUMIF('CCB dwnld'!$B$7:$B$107,'CCB Aging schedule'!$D14,'CCB dwnld'!I$7:I$107)</f>
        <v>0</v>
      </c>
      <c r="L14" s="118">
        <f>SUMIF('CCB dwnld'!$B$7:$B$107,'CCB Aging schedule'!$D14,'CCB dwnld'!J$7:J$107)</f>
        <v>0</v>
      </c>
      <c r="M14" s="118">
        <f>SUMIF('CCB dwnld'!$B$7:$B$107,'CCB Aging schedule'!$D14,'CCB dwnld'!K$7:K$107)</f>
        <v>7670.04</v>
      </c>
      <c r="N14" s="135"/>
      <c r="O14" s="118">
        <f t="shared" si="1"/>
        <v>-37.659999999999997</v>
      </c>
      <c r="P14" s="118">
        <f t="shared" si="1"/>
        <v>2.61</v>
      </c>
      <c r="Q14" s="118">
        <f t="shared" si="1"/>
        <v>1.08</v>
      </c>
      <c r="R14" s="118">
        <f t="shared" si="1"/>
        <v>3.17</v>
      </c>
      <c r="S14" s="118">
        <f t="shared" si="1"/>
        <v>266.17</v>
      </c>
      <c r="T14" s="118">
        <f t="shared" si="2"/>
        <v>235</v>
      </c>
      <c r="U14" s="118">
        <f>SUMIF('Uncoll 112202'!$C$2:$C$86,'CCB Aging schedule'!D14,'Uncoll 112202'!$E$2:$E$86)</f>
        <v>-230</v>
      </c>
      <c r="V14" s="121">
        <f t="shared" si="3"/>
        <v>5</v>
      </c>
      <c r="Y14" s="112"/>
      <c r="Z14" s="112"/>
    </row>
    <row r="15" spans="1:26">
      <c r="A15" s="120" t="s">
        <v>22</v>
      </c>
      <c r="B15" s="482">
        <v>2200</v>
      </c>
      <c r="C15" s="482">
        <v>310235</v>
      </c>
      <c r="D15" s="121">
        <v>118</v>
      </c>
      <c r="E15" s="121">
        <f t="shared" si="0"/>
        <v>68440.429999999993</v>
      </c>
      <c r="F15" s="118">
        <f>SUMIF('CCB dwnld'!$B$7:$B$107,'CCB Aging schedule'!$D15,'CCB dwnld'!D$7:D$107)</f>
        <v>59189.05999999999</v>
      </c>
      <c r="G15" s="118">
        <f>SUMIF('CCB dwnld'!$B$7:$B$107,'CCB Aging schedule'!$D15,'CCB dwnld'!E$7:E$107)</f>
        <v>4611.9699999999993</v>
      </c>
      <c r="H15" s="118">
        <f>SUMIF('CCB dwnld'!$B$7:$B$107,'CCB Aging schedule'!$D15,'CCB dwnld'!F$7:F$107)</f>
        <v>1383.8799999999999</v>
      </c>
      <c r="I15" s="118">
        <f>SUMIF('CCB dwnld'!$B$7:$B$107,'CCB Aging schedule'!$D15,'CCB dwnld'!G$7:G$107)</f>
        <v>2732.96</v>
      </c>
      <c r="J15" s="118">
        <f>SUMIF('CCB dwnld'!$B$7:$B$107,'CCB Aging schedule'!$D15,'CCB dwnld'!H$7:H$107)</f>
        <v>522.56000000000006</v>
      </c>
      <c r="K15" s="118">
        <f>SUMIF('CCB dwnld'!$B$7:$B$107,'CCB Aging schedule'!$D15,'CCB dwnld'!I$7:I$107)</f>
        <v>7228.5800000000008</v>
      </c>
      <c r="L15" s="118">
        <f>SUMIF('CCB dwnld'!$B$7:$B$107,'CCB Aging schedule'!$D15,'CCB dwnld'!J$7:J$107)</f>
        <v>7228.5800000000008</v>
      </c>
      <c r="M15" s="118">
        <f>SUMIF('CCB dwnld'!$B$7:$B$107,'CCB Aging schedule'!$D15,'CCB dwnld'!K$7:K$107)</f>
        <v>9882.8699999999972</v>
      </c>
      <c r="N15" s="135"/>
      <c r="O15" s="118">
        <f t="shared" si="1"/>
        <v>147.97</v>
      </c>
      <c r="P15" s="118">
        <f t="shared" si="1"/>
        <v>23.06</v>
      </c>
      <c r="Q15" s="118">
        <f t="shared" si="1"/>
        <v>13.84</v>
      </c>
      <c r="R15" s="118">
        <f t="shared" si="1"/>
        <v>546.59</v>
      </c>
      <c r="S15" s="118">
        <f t="shared" si="1"/>
        <v>444.18</v>
      </c>
      <c r="T15" s="118">
        <f t="shared" si="2"/>
        <v>1176</v>
      </c>
      <c r="U15" s="118">
        <f>SUMIF('Uncoll 112202'!$C$2:$C$86,'CCB Aging schedule'!D15,'Uncoll 112202'!$E$2:$E$86)</f>
        <v>-884</v>
      </c>
      <c r="V15" s="121">
        <f t="shared" si="3"/>
        <v>292</v>
      </c>
      <c r="Y15" s="112"/>
      <c r="Z15" s="112"/>
    </row>
    <row r="16" spans="1:26">
      <c r="A16" s="120" t="s">
        <v>23</v>
      </c>
      <c r="B16" s="482">
        <v>2200</v>
      </c>
      <c r="C16" s="482">
        <v>310240</v>
      </c>
      <c r="D16" s="121">
        <v>119</v>
      </c>
      <c r="E16" s="121">
        <f t="shared" si="0"/>
        <v>116134.38000000002</v>
      </c>
      <c r="F16" s="118">
        <f>SUMIF('CCB dwnld'!$B$7:$B$107,'CCB Aging schedule'!$D16,'CCB dwnld'!D$7:D$107)</f>
        <v>102000.15000000001</v>
      </c>
      <c r="G16" s="118">
        <f>SUMIF('CCB dwnld'!$B$7:$B$107,'CCB Aging schedule'!$D16,'CCB dwnld'!E$7:E$107)</f>
        <v>5488.3900000000012</v>
      </c>
      <c r="H16" s="118">
        <f>SUMIF('CCB dwnld'!$B$7:$B$107,'CCB Aging schedule'!$D16,'CCB dwnld'!F$7:F$107)</f>
        <v>3178.2099999999996</v>
      </c>
      <c r="I16" s="118">
        <f>SUMIF('CCB dwnld'!$B$7:$B$107,'CCB Aging schedule'!$D16,'CCB dwnld'!G$7:G$107)</f>
        <v>2602.67</v>
      </c>
      <c r="J16" s="118">
        <f>SUMIF('CCB dwnld'!$B$7:$B$107,'CCB Aging schedule'!$D16,'CCB dwnld'!H$7:H$107)</f>
        <v>2864.9599999999996</v>
      </c>
      <c r="K16" s="118">
        <f>SUMIF('CCB dwnld'!$B$7:$B$107,'CCB Aging schedule'!$D16,'CCB dwnld'!I$7:I$107)</f>
        <v>7523.9900000000007</v>
      </c>
      <c r="L16" s="118">
        <f>SUMIF('CCB dwnld'!$B$7:$B$107,'CCB Aging schedule'!$D16,'CCB dwnld'!J$7:J$107)</f>
        <v>7523.9900000000007</v>
      </c>
      <c r="M16" s="118">
        <f>SUMIF('CCB dwnld'!$B$7:$B$107,'CCB Aging schedule'!$D16,'CCB dwnld'!K$7:K$107)</f>
        <v>32596.759999999991</v>
      </c>
      <c r="N16" s="135"/>
      <c r="O16" s="118">
        <f t="shared" si="1"/>
        <v>255</v>
      </c>
      <c r="P16" s="118">
        <f t="shared" si="1"/>
        <v>27.44</v>
      </c>
      <c r="Q16" s="118">
        <f t="shared" si="1"/>
        <v>31.78</v>
      </c>
      <c r="R16" s="118">
        <f t="shared" si="1"/>
        <v>520.53</v>
      </c>
      <c r="S16" s="118">
        <f t="shared" si="1"/>
        <v>2435.2199999999998</v>
      </c>
      <c r="T16" s="118">
        <f t="shared" si="2"/>
        <v>3270</v>
      </c>
      <c r="U16" s="118">
        <f>SUMIF('Uncoll 112202'!$C$2:$C$86,'CCB Aging schedule'!D16,'Uncoll 112202'!$E$2:$E$86)</f>
        <v>-4613</v>
      </c>
      <c r="V16" s="121">
        <f t="shared" si="3"/>
        <v>-1343</v>
      </c>
      <c r="Y16" s="112"/>
      <c r="Z16" s="112"/>
    </row>
    <row r="17" spans="1:26">
      <c r="A17" s="120" t="s">
        <v>24</v>
      </c>
      <c r="B17" s="482">
        <v>2200</v>
      </c>
      <c r="C17" s="482">
        <v>310090</v>
      </c>
      <c r="D17" s="121">
        <v>120</v>
      </c>
      <c r="E17" s="121">
        <f t="shared" si="0"/>
        <v>36964.74000000002</v>
      </c>
      <c r="F17" s="118">
        <f>SUMIF('CCB dwnld'!$B$7:$B$107,'CCB Aging schedule'!$D17,'CCB dwnld'!D$7:D$107)</f>
        <v>29224.480000000025</v>
      </c>
      <c r="G17" s="118">
        <f>SUMIF('CCB dwnld'!$B$7:$B$107,'CCB Aging schedule'!$D17,'CCB dwnld'!E$7:E$107)</f>
        <v>3656.9499999999994</v>
      </c>
      <c r="H17" s="118">
        <f>SUMIF('CCB dwnld'!$B$7:$B$107,'CCB Aging schedule'!$D17,'CCB dwnld'!F$7:F$107)</f>
        <v>1405.2099999999996</v>
      </c>
      <c r="I17" s="118">
        <f>SUMIF('CCB dwnld'!$B$7:$B$107,'CCB Aging schedule'!$D17,'CCB dwnld'!G$7:G$107)</f>
        <v>1845.63</v>
      </c>
      <c r="J17" s="118">
        <f>SUMIF('CCB dwnld'!$B$7:$B$107,'CCB Aging schedule'!$D17,'CCB dwnld'!H$7:H$107)</f>
        <v>832.47</v>
      </c>
      <c r="K17" s="118">
        <f>SUMIF('CCB dwnld'!$B$7:$B$107,'CCB Aging schedule'!$D17,'CCB dwnld'!I$7:I$107)</f>
        <v>3200.5800000000004</v>
      </c>
      <c r="L17" s="118">
        <f>SUMIF('CCB dwnld'!$B$7:$B$107,'CCB Aging schedule'!$D17,'CCB dwnld'!J$7:J$107)</f>
        <v>3200.5800000000004</v>
      </c>
      <c r="M17" s="118">
        <f>SUMIF('CCB dwnld'!$B$7:$B$107,'CCB Aging schedule'!$D17,'CCB dwnld'!K$7:K$107)</f>
        <v>8833.6700000000019</v>
      </c>
      <c r="N17" s="135"/>
      <c r="O17" s="118">
        <f t="shared" si="1"/>
        <v>73.06</v>
      </c>
      <c r="P17" s="118">
        <f t="shared" si="1"/>
        <v>18.28</v>
      </c>
      <c r="Q17" s="118">
        <f t="shared" si="1"/>
        <v>14.05</v>
      </c>
      <c r="R17" s="118">
        <f t="shared" si="1"/>
        <v>369.13</v>
      </c>
      <c r="S17" s="118">
        <f t="shared" si="1"/>
        <v>707.6</v>
      </c>
      <c r="T17" s="118">
        <f t="shared" si="2"/>
        <v>1182</v>
      </c>
      <c r="U17" s="118">
        <f>SUMIF('Uncoll 112202'!$C$2:$C$86,'CCB Aging schedule'!D17,'Uncoll 112202'!$E$2:$E$86)</f>
        <v>-1369</v>
      </c>
      <c r="V17" s="121">
        <f t="shared" si="3"/>
        <v>-187</v>
      </c>
      <c r="Y17" s="112"/>
      <c r="Z17" s="112"/>
    </row>
    <row r="18" spans="1:26">
      <c r="A18" s="120" t="s">
        <v>25</v>
      </c>
      <c r="B18" s="482">
        <v>2200</v>
      </c>
      <c r="C18" s="482">
        <v>310095</v>
      </c>
      <c r="D18" s="121">
        <v>121</v>
      </c>
      <c r="E18" s="121">
        <f t="shared" si="0"/>
        <v>192208.19999999995</v>
      </c>
      <c r="F18" s="118">
        <f>SUMIF('CCB dwnld'!$B$7:$B$107,'CCB Aging schedule'!$D18,'CCB dwnld'!D$7:D$107)-F19</f>
        <v>146447.32999999999</v>
      </c>
      <c r="G18" s="118">
        <f>SUMIF('CCB dwnld'!$B$7:$B$107,'CCB Aging schedule'!$D18,'CCB dwnld'!E$7:E$107)-G19</f>
        <v>12398.329999999996</v>
      </c>
      <c r="H18" s="118">
        <f>SUMIF('CCB dwnld'!$B$7:$B$107,'CCB Aging schedule'!$D18,'CCB dwnld'!F$7:F$107)-H19</f>
        <v>10301.33</v>
      </c>
      <c r="I18" s="118">
        <f>SUMIF('CCB dwnld'!$B$7:$B$107,'CCB Aging schedule'!$D18,'CCB dwnld'!G$7:G$107)-I19</f>
        <v>5787.659999999998</v>
      </c>
      <c r="J18" s="118">
        <f>SUMIF('CCB dwnld'!$B$7:$B$107,'CCB Aging schedule'!$D18,'CCB dwnld'!H$7:H$107)-J19</f>
        <v>17273.55</v>
      </c>
      <c r="K18" s="118">
        <f>SUMIF('CCB dwnld'!$B$7:$B$107,'CCB Aging schedule'!$D18,'CCB dwnld'!I$7:I$107)-K19</f>
        <v>19124.579999999998</v>
      </c>
      <c r="L18" s="118">
        <f>SUMIF('CCB dwnld'!$B$7:$B$107,'CCB Aging schedule'!$D18,'CCB dwnld'!J$7:J$107)-L19</f>
        <v>19124.579999999998</v>
      </c>
      <c r="M18" s="118">
        <f>SUMIF('CCB dwnld'!$B$7:$B$107,'CCB Aging schedule'!$D18,'CCB dwnld'!K$7:K$107)-M19</f>
        <v>56991.030000000115</v>
      </c>
      <c r="N18" s="135"/>
      <c r="O18" s="118">
        <f>ROUND(F18*O$5,2)</f>
        <v>366.12</v>
      </c>
      <c r="P18" s="118">
        <f>ROUND(G18*P$5,2)</f>
        <v>61.99</v>
      </c>
      <c r="Q18" s="118">
        <f>ROUND(H18*Q$5,2)</f>
        <v>103.01</v>
      </c>
      <c r="R18" s="118">
        <f>ROUND(I18*R$5,2)</f>
        <v>1157.53</v>
      </c>
      <c r="S18" s="118">
        <f>ROUND(J18*S$5,2)</f>
        <v>14682.52</v>
      </c>
      <c r="T18" s="118">
        <f t="shared" si="2"/>
        <v>16371</v>
      </c>
      <c r="U18" s="118">
        <f>SUMIF('Uncoll 112202'!$C$2:$C$86,'CCB Aging schedule'!D18,'Uncoll 112202'!$E$2:$E$86)</f>
        <v>-17137</v>
      </c>
      <c r="V18" s="121">
        <f>T18+T19+U18</f>
        <v>-766</v>
      </c>
      <c r="Y18" s="112"/>
      <c r="Z18" s="112"/>
    </row>
    <row r="19" spans="1:26">
      <c r="A19" s="120" t="s">
        <v>236</v>
      </c>
      <c r="B19" s="482">
        <v>2200</v>
      </c>
      <c r="C19" s="482">
        <v>310095</v>
      </c>
      <c r="D19" s="121">
        <v>121</v>
      </c>
      <c r="E19" s="121">
        <f t="shared" si="0"/>
        <v>0</v>
      </c>
      <c r="F19" s="118">
        <f>'CCB Avail'!E8</f>
        <v>0</v>
      </c>
      <c r="G19" s="118">
        <f>'CCB Avail'!F8</f>
        <v>0</v>
      </c>
      <c r="H19" s="118">
        <f>'CCB Avail'!G8</f>
        <v>0</v>
      </c>
      <c r="I19" s="118">
        <f>'CCB Avail'!H8</f>
        <v>0</v>
      </c>
      <c r="J19" s="118">
        <f>'CCB Avail'!I8</f>
        <v>0</v>
      </c>
      <c r="K19" s="118">
        <f>'CCB Avail'!J8</f>
        <v>0</v>
      </c>
      <c r="L19" s="118">
        <f>'CCB Avail'!K8</f>
        <v>0</v>
      </c>
      <c r="M19" s="118">
        <f>'CCB Avail'!L8</f>
        <v>35512.739999999991</v>
      </c>
      <c r="N19" s="135"/>
      <c r="O19" s="118"/>
      <c r="P19" s="118"/>
      <c r="Q19" s="118"/>
      <c r="R19" s="118">
        <f>ROUND(I19*R$4,2)</f>
        <v>0</v>
      </c>
      <c r="S19" s="118">
        <f>ROUND(J19*S$4,2)</f>
        <v>0</v>
      </c>
      <c r="T19" s="118">
        <f t="shared" si="2"/>
        <v>0</v>
      </c>
      <c r="U19" s="118">
        <f>SUMIF('Uncoll 112202'!$C$2:$C$86,'CCB Aging schedule'!D19,'Uncoll 112202'!$E$2:$E$86)</f>
        <v>-17137</v>
      </c>
      <c r="V19" s="121">
        <v>0</v>
      </c>
      <c r="Y19" s="112"/>
      <c r="Z19" s="112"/>
    </row>
    <row r="20" spans="1:26">
      <c r="A20" s="120" t="s">
        <v>26</v>
      </c>
      <c r="B20" s="482">
        <v>2200</v>
      </c>
      <c r="C20" s="482">
        <v>310100</v>
      </c>
      <c r="D20" s="121">
        <v>122</v>
      </c>
      <c r="E20" s="121">
        <f t="shared" si="0"/>
        <v>23710.169999999991</v>
      </c>
      <c r="F20" s="118">
        <f>SUMIF('CCB dwnld'!$B$7:$B$107,'CCB Aging schedule'!$D20,'CCB dwnld'!D$7:D$107)-F21</f>
        <v>17480.069999999989</v>
      </c>
      <c r="G20" s="118">
        <f>SUMIF('CCB dwnld'!$B$7:$B$107,'CCB Aging schedule'!$D20,'CCB dwnld'!E$7:E$107)-G21</f>
        <v>4147.74</v>
      </c>
      <c r="H20" s="118">
        <f>SUMIF('CCB dwnld'!$B$7:$B$107,'CCB Aging schedule'!$D20,'CCB dwnld'!F$7:F$107)-H21</f>
        <v>281.52999999999997</v>
      </c>
      <c r="I20" s="118">
        <f>SUMIF('CCB dwnld'!$B$7:$B$107,'CCB Aging schedule'!$D20,'CCB dwnld'!G$7:G$107)-I21</f>
        <v>1249.6100000000001</v>
      </c>
      <c r="J20" s="118">
        <f>SUMIF('CCB dwnld'!$B$7:$B$107,'CCB Aging schedule'!$D20,'CCB dwnld'!H$7:H$107)-J21</f>
        <v>551.22</v>
      </c>
      <c r="K20" s="118">
        <f>SUMIF('CCB dwnld'!$B$7:$B$107,'CCB Aging schedule'!$D20,'CCB dwnld'!I$7:I$107)-K21</f>
        <v>326.56</v>
      </c>
      <c r="L20" s="118">
        <f>SUMIF('CCB dwnld'!$B$7:$B$107,'CCB Aging schedule'!$D20,'CCB dwnld'!J$7:J$107)-L21</f>
        <v>326.56</v>
      </c>
      <c r="M20" s="118">
        <f>SUMIF('CCB dwnld'!$B$7:$B$107,'CCB Aging schedule'!$D20,'CCB dwnld'!K$7:K$107)-M21</f>
        <v>6449.4200000001001</v>
      </c>
      <c r="N20" s="135"/>
      <c r="O20" s="118">
        <f t="shared" si="1"/>
        <v>43.7</v>
      </c>
      <c r="P20" s="118">
        <f t="shared" si="1"/>
        <v>20.74</v>
      </c>
      <c r="Q20" s="118">
        <f t="shared" si="1"/>
        <v>2.82</v>
      </c>
      <c r="R20" s="118">
        <f t="shared" si="1"/>
        <v>249.92</v>
      </c>
      <c r="S20" s="118">
        <f t="shared" si="1"/>
        <v>468.54</v>
      </c>
      <c r="T20" s="118">
        <f t="shared" si="2"/>
        <v>786</v>
      </c>
      <c r="U20" s="118">
        <f>SUMIF('Uncoll 112202'!$C$2:$C$86,'CCB Aging schedule'!D20,'Uncoll 112202'!$E$2:$E$86)</f>
        <v>-681</v>
      </c>
      <c r="V20" s="121">
        <f>T20+T21+U20</f>
        <v>105</v>
      </c>
      <c r="Y20" s="112"/>
      <c r="Z20" s="112"/>
    </row>
    <row r="21" spans="1:26">
      <c r="A21" s="120" t="s">
        <v>237</v>
      </c>
      <c r="B21" s="482">
        <v>2200</v>
      </c>
      <c r="C21" s="482">
        <v>310100</v>
      </c>
      <c r="D21" s="121">
        <v>122</v>
      </c>
      <c r="E21" s="121">
        <f t="shared" si="0"/>
        <v>0</v>
      </c>
      <c r="F21" s="118">
        <f>'CCB Avail'!E9</f>
        <v>0</v>
      </c>
      <c r="G21" s="118">
        <f>'CCB Avail'!F9</f>
        <v>0</v>
      </c>
      <c r="H21" s="118">
        <f>'CCB Avail'!G9</f>
        <v>0</v>
      </c>
      <c r="I21" s="118">
        <f>'CCB Avail'!H9</f>
        <v>0</v>
      </c>
      <c r="J21" s="118">
        <f>'CCB Avail'!I9</f>
        <v>0</v>
      </c>
      <c r="K21" s="118">
        <f>'CCB Avail'!J9</f>
        <v>0</v>
      </c>
      <c r="L21" s="118">
        <f>'CCB Avail'!K9</f>
        <v>0</v>
      </c>
      <c r="M21" s="118">
        <f>'CCB Avail'!L9</f>
        <v>192531.06000000003</v>
      </c>
      <c r="N21" s="135"/>
      <c r="O21" s="118"/>
      <c r="P21" s="118"/>
      <c r="Q21" s="118"/>
      <c r="R21" s="118">
        <f>ROUND(I21*R$4,2)</f>
        <v>0</v>
      </c>
      <c r="S21" s="118">
        <f>ROUND(J21*S$4,2)</f>
        <v>0</v>
      </c>
      <c r="T21" s="118">
        <f t="shared" si="2"/>
        <v>0</v>
      </c>
      <c r="U21" s="118">
        <f>SUMIF('Uncoll 112202'!$C$2:$C$86,'CCB Aging schedule'!D21,'Uncoll 112202'!$E$2:$E$86)</f>
        <v>-681</v>
      </c>
      <c r="V21" s="121">
        <v>0</v>
      </c>
      <c r="Y21" s="112"/>
      <c r="Z21" s="112"/>
    </row>
    <row r="22" spans="1:26">
      <c r="A22" s="120" t="s">
        <v>27</v>
      </c>
      <c r="B22" s="482">
        <v>2200</v>
      </c>
      <c r="C22" s="482">
        <v>310245</v>
      </c>
      <c r="D22" s="121">
        <v>123</v>
      </c>
      <c r="E22" s="121">
        <f t="shared" si="0"/>
        <v>25261.130000000005</v>
      </c>
      <c r="F22" s="118">
        <f>SUMIF('CCB dwnld'!$B$7:$B$107,'CCB Aging schedule'!$D22,'CCB dwnld'!D$7:D$107)</f>
        <v>21508.670000000006</v>
      </c>
      <c r="G22" s="118">
        <f>SUMIF('CCB dwnld'!$B$7:$B$107,'CCB Aging schedule'!$D22,'CCB dwnld'!E$7:E$107)</f>
        <v>1299.75</v>
      </c>
      <c r="H22" s="118">
        <f>SUMIF('CCB dwnld'!$B$7:$B$107,'CCB Aging schedule'!$D22,'CCB dwnld'!F$7:F$107)</f>
        <v>148.07</v>
      </c>
      <c r="I22" s="118">
        <f>SUMIF('CCB dwnld'!$B$7:$B$107,'CCB Aging schedule'!$D22,'CCB dwnld'!G$7:G$107)</f>
        <v>412.94</v>
      </c>
      <c r="J22" s="118">
        <f>SUMIF('CCB dwnld'!$B$7:$B$107,'CCB Aging schedule'!$D22,'CCB dwnld'!H$7:H$107)</f>
        <v>1891.7</v>
      </c>
      <c r="K22" s="118">
        <f>SUMIF('CCB dwnld'!$B$7:$B$107,'CCB Aging schedule'!$D22,'CCB dwnld'!I$7:I$107)</f>
        <v>266.35000000000002</v>
      </c>
      <c r="L22" s="118">
        <f>SUMIF('CCB dwnld'!$B$7:$B$107,'CCB Aging schedule'!$D22,'CCB dwnld'!J$7:J$107)</f>
        <v>266.35000000000002</v>
      </c>
      <c r="M22" s="118">
        <f>SUMIF('CCB dwnld'!$B$7:$B$107,'CCB Aging schedule'!$D22,'CCB dwnld'!K$7:K$107)</f>
        <v>6834.85</v>
      </c>
      <c r="N22" s="135"/>
      <c r="O22" s="118">
        <f t="shared" si="1"/>
        <v>53.77</v>
      </c>
      <c r="P22" s="118">
        <f t="shared" si="1"/>
        <v>6.5</v>
      </c>
      <c r="Q22" s="118">
        <f t="shared" si="1"/>
        <v>1.48</v>
      </c>
      <c r="R22" s="118">
        <f t="shared" si="1"/>
        <v>82.59</v>
      </c>
      <c r="S22" s="118">
        <f t="shared" si="1"/>
        <v>1607.95</v>
      </c>
      <c r="T22" s="118">
        <f t="shared" si="2"/>
        <v>1752</v>
      </c>
      <c r="U22" s="118">
        <f>SUMIF('Uncoll 112202'!$C$2:$C$86,'CCB Aging schedule'!D22,'Uncoll 112202'!$E$2:$E$86)</f>
        <v>-1715</v>
      </c>
      <c r="V22" s="121">
        <f t="shared" si="3"/>
        <v>37</v>
      </c>
      <c r="Y22" s="112"/>
      <c r="Z22" s="112"/>
    </row>
    <row r="23" spans="1:26">
      <c r="A23" s="110" t="s">
        <v>28</v>
      </c>
      <c r="B23" s="482">
        <v>2200</v>
      </c>
      <c r="C23" s="482">
        <v>310120</v>
      </c>
      <c r="D23" s="118">
        <v>124</v>
      </c>
      <c r="E23" s="118">
        <f t="shared" si="0"/>
        <v>32608.699999999997</v>
      </c>
      <c r="F23" s="118">
        <f>SUMIF('CCB dwnld'!$B$7:$B$107,'CCB Aging schedule'!$D23,'CCB dwnld'!D$7:D$107)</f>
        <v>22282.94999999999</v>
      </c>
      <c r="G23" s="118">
        <f>SUMIF('CCB dwnld'!$B$7:$B$107,'CCB Aging schedule'!$D23,'CCB dwnld'!E$7:E$107)</f>
        <v>4394.840000000002</v>
      </c>
      <c r="H23" s="118">
        <f>SUMIF('CCB dwnld'!$B$7:$B$107,'CCB Aging schedule'!$D23,'CCB dwnld'!F$7:F$107)</f>
        <v>1914.6100000000004</v>
      </c>
      <c r="I23" s="118">
        <f>SUMIF('CCB dwnld'!$B$7:$B$107,'CCB Aging schedule'!$D23,'CCB dwnld'!G$7:G$107)</f>
        <v>3454.4900000000002</v>
      </c>
      <c r="J23" s="118">
        <f>SUMIF('CCB dwnld'!$B$7:$B$107,'CCB Aging schedule'!$D23,'CCB dwnld'!H$7:H$107)</f>
        <v>561.80999999999995</v>
      </c>
      <c r="K23" s="118">
        <f>SUMIF('CCB dwnld'!$B$7:$B$107,'CCB Aging schedule'!$D23,'CCB dwnld'!I$7:I$107)</f>
        <v>4957.1500000000005</v>
      </c>
      <c r="L23" s="118">
        <f>SUMIF('CCB dwnld'!$B$7:$B$107,'CCB Aging schedule'!$D23,'CCB dwnld'!J$7:J$107)</f>
        <v>4957.1500000000005</v>
      </c>
      <c r="M23" s="118">
        <f>SUMIF('CCB dwnld'!$B$7:$B$107,'CCB Aging schedule'!$D23,'CCB dwnld'!K$7:K$107)</f>
        <v>16688.639999999996</v>
      </c>
      <c r="N23" s="135"/>
      <c r="O23" s="118">
        <f t="shared" si="1"/>
        <v>55.71</v>
      </c>
      <c r="P23" s="118">
        <f t="shared" si="1"/>
        <v>21.97</v>
      </c>
      <c r="Q23" s="118">
        <f t="shared" si="1"/>
        <v>19.149999999999999</v>
      </c>
      <c r="R23" s="118">
        <f t="shared" si="1"/>
        <v>690.9</v>
      </c>
      <c r="S23" s="118">
        <f t="shared" si="1"/>
        <v>477.54</v>
      </c>
      <c r="T23" s="118">
        <f t="shared" si="2"/>
        <v>1265</v>
      </c>
      <c r="U23" s="118">
        <f>SUMIF('Uncoll 112202'!$C$2:$C$86,'CCB Aging schedule'!D23,'Uncoll 112202'!$E$2:$E$86)</f>
        <v>-1676</v>
      </c>
      <c r="V23" s="121">
        <f t="shared" si="3"/>
        <v>-411</v>
      </c>
    </row>
    <row r="24" spans="1:26">
      <c r="A24" s="110" t="s">
        <v>29</v>
      </c>
      <c r="B24" s="482">
        <v>2200</v>
      </c>
      <c r="C24" s="482">
        <v>310125</v>
      </c>
      <c r="D24" s="118">
        <v>125</v>
      </c>
      <c r="E24" s="118">
        <f t="shared" si="0"/>
        <v>19161.420000000009</v>
      </c>
      <c r="F24" s="118">
        <f>SUMIF('CCB dwnld'!$B$7:$B$107,'CCB Aging schedule'!$D24,'CCB dwnld'!D$7:D$107)</f>
        <v>13061.850000000006</v>
      </c>
      <c r="G24" s="118">
        <f>SUMIF('CCB dwnld'!$B$7:$B$107,'CCB Aging schedule'!$D24,'CCB dwnld'!E$7:E$107)</f>
        <v>3917.4</v>
      </c>
      <c r="H24" s="118">
        <f>SUMIF('CCB dwnld'!$B$7:$B$107,'CCB Aging schedule'!$D24,'CCB dwnld'!F$7:F$107)</f>
        <v>633.79</v>
      </c>
      <c r="I24" s="118">
        <f>SUMIF('CCB dwnld'!$B$7:$B$107,'CCB Aging schedule'!$D24,'CCB dwnld'!G$7:G$107)</f>
        <v>1184.6799999999998</v>
      </c>
      <c r="J24" s="118">
        <f>SUMIF('CCB dwnld'!$B$7:$B$107,'CCB Aging schedule'!$D24,'CCB dwnld'!H$7:H$107)</f>
        <v>363.7</v>
      </c>
      <c r="K24" s="118">
        <f>SUMIF('CCB dwnld'!$B$7:$B$107,'CCB Aging schedule'!$D24,'CCB dwnld'!I$7:I$107)</f>
        <v>5330.71</v>
      </c>
      <c r="L24" s="118">
        <f>SUMIF('CCB dwnld'!$B$7:$B$107,'CCB Aging schedule'!$D24,'CCB dwnld'!J$7:J$107)</f>
        <v>5330.71</v>
      </c>
      <c r="M24" s="118">
        <f>SUMIF('CCB dwnld'!$B$7:$B$107,'CCB Aging schedule'!$D24,'CCB dwnld'!K$7:K$107)</f>
        <v>4656.4199999999992</v>
      </c>
      <c r="N24" s="135"/>
      <c r="O24" s="118">
        <f t="shared" si="1"/>
        <v>32.65</v>
      </c>
      <c r="P24" s="118">
        <f t="shared" si="1"/>
        <v>19.59</v>
      </c>
      <c r="Q24" s="118">
        <f t="shared" si="1"/>
        <v>6.34</v>
      </c>
      <c r="R24" s="118">
        <f t="shared" si="1"/>
        <v>236.94</v>
      </c>
      <c r="S24" s="118">
        <f t="shared" si="1"/>
        <v>309.14999999999998</v>
      </c>
      <c r="T24" s="118">
        <f t="shared" si="2"/>
        <v>605</v>
      </c>
      <c r="U24" s="118">
        <f>SUMIF('Uncoll 112202'!$C$2:$C$86,'CCB Aging schedule'!D24,'Uncoll 112202'!$E$2:$E$86)</f>
        <v>-831</v>
      </c>
      <c r="V24" s="121">
        <f t="shared" si="3"/>
        <v>-226</v>
      </c>
    </row>
    <row r="25" spans="1:26">
      <c r="A25" s="110" t="s">
        <v>30</v>
      </c>
      <c r="B25" s="482">
        <v>2200</v>
      </c>
      <c r="C25" s="482">
        <v>310130</v>
      </c>
      <c r="D25" s="118">
        <v>126</v>
      </c>
      <c r="E25" s="118">
        <f t="shared" si="0"/>
        <v>4057.2</v>
      </c>
      <c r="F25" s="118">
        <f>SUMIF('CCB dwnld'!$B$7:$B$107,'CCB Aging schedule'!$D25,'CCB dwnld'!D$7:D$107)</f>
        <v>3895.6299999999997</v>
      </c>
      <c r="G25" s="118">
        <f>SUMIF('CCB dwnld'!$B$7:$B$107,'CCB Aging schedule'!$D25,'CCB dwnld'!E$7:E$107)</f>
        <v>161.57</v>
      </c>
      <c r="H25" s="118">
        <f>SUMIF('CCB dwnld'!$B$7:$B$107,'CCB Aging schedule'!$D25,'CCB dwnld'!F$7:F$107)</f>
        <v>0</v>
      </c>
      <c r="I25" s="118">
        <f>SUMIF('CCB dwnld'!$B$7:$B$107,'CCB Aging schedule'!$D25,'CCB dwnld'!G$7:G$107)</f>
        <v>0</v>
      </c>
      <c r="J25" s="118">
        <f>SUMIF('CCB dwnld'!$B$7:$B$107,'CCB Aging schedule'!$D25,'CCB dwnld'!H$7:H$107)</f>
        <v>0</v>
      </c>
      <c r="K25" s="118">
        <f>SUMIF('CCB dwnld'!$B$7:$B$107,'CCB Aging schedule'!$D25,'CCB dwnld'!I$7:I$107)</f>
        <v>0</v>
      </c>
      <c r="L25" s="118">
        <f>SUMIF('CCB dwnld'!$B$7:$B$107,'CCB Aging schedule'!$D25,'CCB dwnld'!J$7:J$107)</f>
        <v>0</v>
      </c>
      <c r="M25" s="118">
        <f>SUMIF('CCB dwnld'!$B$7:$B$107,'CCB Aging schedule'!$D25,'CCB dwnld'!K$7:K$107)</f>
        <v>1420.1399999999999</v>
      </c>
      <c r="N25" s="135"/>
      <c r="O25" s="118">
        <f t="shared" si="1"/>
        <v>9.74</v>
      </c>
      <c r="P25" s="118">
        <f t="shared" si="1"/>
        <v>0.81</v>
      </c>
      <c r="Q25" s="118">
        <f t="shared" si="1"/>
        <v>0</v>
      </c>
      <c r="R25" s="118">
        <f t="shared" si="1"/>
        <v>0</v>
      </c>
      <c r="S25" s="118">
        <f t="shared" si="1"/>
        <v>0</v>
      </c>
      <c r="T25" s="118">
        <f t="shared" si="2"/>
        <v>11</v>
      </c>
      <c r="U25" s="118">
        <f>SUMIF('Uncoll 112202'!$C$2:$C$86,'CCB Aging schedule'!D25,'Uncoll 112202'!$E$2:$E$86)</f>
        <v>-10</v>
      </c>
      <c r="V25" s="121">
        <f t="shared" si="3"/>
        <v>1</v>
      </c>
    </row>
    <row r="26" spans="1:26">
      <c r="A26" s="110" t="s">
        <v>31</v>
      </c>
      <c r="B26" s="482">
        <v>2200</v>
      </c>
      <c r="C26" s="482">
        <v>310135</v>
      </c>
      <c r="D26" s="118">
        <v>127</v>
      </c>
      <c r="E26" s="118">
        <f t="shared" si="0"/>
        <v>16038.979999999994</v>
      </c>
      <c r="F26" s="118">
        <f>SUMIF('CCB dwnld'!$B$7:$B$107,'CCB Aging schedule'!$D26,'CCB dwnld'!D$7:D$107)</f>
        <v>13436.249999999995</v>
      </c>
      <c r="G26" s="118">
        <f>SUMIF('CCB dwnld'!$B$7:$B$107,'CCB Aging schedule'!$D26,'CCB dwnld'!E$7:E$107)</f>
        <v>1389.0499999999997</v>
      </c>
      <c r="H26" s="118">
        <f>SUMIF('CCB dwnld'!$B$7:$B$107,'CCB Aging schedule'!$D26,'CCB dwnld'!F$7:F$107)</f>
        <v>356.33</v>
      </c>
      <c r="I26" s="118">
        <f>SUMIF('CCB dwnld'!$B$7:$B$107,'CCB Aging schedule'!$D26,'CCB dwnld'!G$7:G$107)</f>
        <v>408.58</v>
      </c>
      <c r="J26" s="118">
        <f>SUMIF('CCB dwnld'!$B$7:$B$107,'CCB Aging schedule'!$D26,'CCB dwnld'!H$7:H$107)</f>
        <v>448.77000000000004</v>
      </c>
      <c r="K26" s="118">
        <f>SUMIF('CCB dwnld'!$B$7:$B$107,'CCB Aging schedule'!$D26,'CCB dwnld'!I$7:I$107)</f>
        <v>1546.5700000000002</v>
      </c>
      <c r="L26" s="118">
        <f>SUMIF('CCB dwnld'!$B$7:$B$107,'CCB Aging schedule'!$D26,'CCB dwnld'!J$7:J$107)</f>
        <v>1546.5700000000002</v>
      </c>
      <c r="M26" s="118">
        <f>SUMIF('CCB dwnld'!$B$7:$B$107,'CCB Aging schedule'!$D26,'CCB dwnld'!K$7:K$107)</f>
        <v>2772.4</v>
      </c>
      <c r="N26" s="135"/>
      <c r="O26" s="118">
        <f t="shared" si="1"/>
        <v>33.590000000000003</v>
      </c>
      <c r="P26" s="118">
        <f t="shared" si="1"/>
        <v>6.95</v>
      </c>
      <c r="Q26" s="118">
        <f t="shared" si="1"/>
        <v>3.56</v>
      </c>
      <c r="R26" s="118">
        <f t="shared" si="1"/>
        <v>81.72</v>
      </c>
      <c r="S26" s="118">
        <f t="shared" si="1"/>
        <v>381.45</v>
      </c>
      <c r="T26" s="118">
        <f t="shared" si="2"/>
        <v>507</v>
      </c>
      <c r="U26" s="118">
        <f>SUMIF('Uncoll 112202'!$C$2:$C$86,'CCB Aging schedule'!D26,'Uncoll 112202'!$E$2:$E$86)</f>
        <v>-556</v>
      </c>
      <c r="V26" s="121">
        <f t="shared" si="3"/>
        <v>-49</v>
      </c>
    </row>
    <row r="27" spans="1:26">
      <c r="A27" s="110" t="s">
        <v>32</v>
      </c>
      <c r="B27" s="482">
        <v>2200</v>
      </c>
      <c r="C27" s="482">
        <v>310140</v>
      </c>
      <c r="D27" s="118">
        <v>128</v>
      </c>
      <c r="E27" s="118">
        <f t="shared" si="0"/>
        <v>237142.23000000016</v>
      </c>
      <c r="F27" s="118">
        <f>SUMIF('CCB dwnld'!$B$7:$B$107,'CCB Aging schedule'!$D27,'CCB dwnld'!D$7:D$107)</f>
        <v>185696.74000000017</v>
      </c>
      <c r="G27" s="118">
        <f>SUMIF('CCB dwnld'!$B$7:$B$107,'CCB Aging schedule'!$D27,'CCB dwnld'!E$7:E$107)</f>
        <v>23040.670000000006</v>
      </c>
      <c r="H27" s="118">
        <f>SUMIF('CCB dwnld'!$B$7:$B$107,'CCB Aging schedule'!$D27,'CCB dwnld'!F$7:F$107)</f>
        <v>10997.769999999999</v>
      </c>
      <c r="I27" s="118">
        <f>SUMIF('CCB dwnld'!$B$7:$B$107,'CCB Aging schedule'!$D27,'CCB dwnld'!G$7:G$107)</f>
        <v>12831.28</v>
      </c>
      <c r="J27" s="118">
        <f>SUMIF('CCB dwnld'!$B$7:$B$107,'CCB Aging schedule'!$D27,'CCB dwnld'!H$7:H$107)</f>
        <v>4575.7700000000004</v>
      </c>
      <c r="K27" s="118">
        <f>SUMIF('CCB dwnld'!$B$7:$B$107,'CCB Aging schedule'!$D27,'CCB dwnld'!I$7:I$107)</f>
        <v>19580.509999999995</v>
      </c>
      <c r="L27" s="118">
        <f>SUMIF('CCB dwnld'!$B$7:$B$107,'CCB Aging schedule'!$D27,'CCB dwnld'!J$7:J$107)</f>
        <v>19580.509999999995</v>
      </c>
      <c r="M27" s="118">
        <f>SUMIF('CCB dwnld'!$B$7:$B$107,'CCB Aging schedule'!$D27,'CCB dwnld'!K$7:K$107)</f>
        <v>102598.55999999995</v>
      </c>
      <c r="N27" s="135"/>
      <c r="O27" s="118">
        <f t="shared" si="1"/>
        <v>464.24</v>
      </c>
      <c r="P27" s="118">
        <f t="shared" si="1"/>
        <v>115.2</v>
      </c>
      <c r="Q27" s="118">
        <f t="shared" si="1"/>
        <v>109.98</v>
      </c>
      <c r="R27" s="118">
        <f t="shared" si="1"/>
        <v>2566.2600000000002</v>
      </c>
      <c r="S27" s="118">
        <f t="shared" si="1"/>
        <v>3889.4</v>
      </c>
      <c r="T27" s="118">
        <f t="shared" si="2"/>
        <v>7145</v>
      </c>
      <c r="U27" s="118">
        <f>SUMIF('Uncoll 112202'!$C$2:$C$86,'CCB Aging schedule'!D27,'Uncoll 112202'!$E$2:$E$86)</f>
        <v>-7803</v>
      </c>
      <c r="V27" s="121">
        <f t="shared" si="3"/>
        <v>-658</v>
      </c>
    </row>
    <row r="28" spans="1:26">
      <c r="A28" s="110" t="s">
        <v>33</v>
      </c>
      <c r="B28" s="482">
        <v>2200</v>
      </c>
      <c r="C28" s="482">
        <v>310145</v>
      </c>
      <c r="D28" s="118">
        <v>129</v>
      </c>
      <c r="E28" s="118">
        <f t="shared" si="0"/>
        <v>24395.250000000004</v>
      </c>
      <c r="F28" s="118">
        <f>SUMIF('CCB dwnld'!$B$7:$B$107,'CCB Aging schedule'!$D28,'CCB dwnld'!D$7:D$107)</f>
        <v>18711.330000000002</v>
      </c>
      <c r="G28" s="118">
        <f>SUMIF('CCB dwnld'!$B$7:$B$107,'CCB Aging schedule'!$D28,'CCB dwnld'!E$7:E$107)</f>
        <v>3216.56</v>
      </c>
      <c r="H28" s="118">
        <f>SUMIF('CCB dwnld'!$B$7:$B$107,'CCB Aging schedule'!$D28,'CCB dwnld'!F$7:F$107)</f>
        <v>671.25</v>
      </c>
      <c r="I28" s="118">
        <f>SUMIF('CCB dwnld'!$B$7:$B$107,'CCB Aging schedule'!$D28,'CCB dwnld'!G$7:G$107)</f>
        <v>1256.3800000000001</v>
      </c>
      <c r="J28" s="118">
        <f>SUMIF('CCB dwnld'!$B$7:$B$107,'CCB Aging schedule'!$D28,'CCB dwnld'!H$7:H$107)</f>
        <v>539.73</v>
      </c>
      <c r="K28" s="118">
        <f>SUMIF('CCB dwnld'!$B$7:$B$107,'CCB Aging schedule'!$D28,'CCB dwnld'!I$7:I$107)</f>
        <v>1970.0500000000002</v>
      </c>
      <c r="L28" s="118">
        <f>SUMIF('CCB dwnld'!$B$7:$B$107,'CCB Aging schedule'!$D28,'CCB dwnld'!J$7:J$107)</f>
        <v>1970.0500000000002</v>
      </c>
      <c r="M28" s="118">
        <f>SUMIF('CCB dwnld'!$B$7:$B$107,'CCB Aging schedule'!$D28,'CCB dwnld'!K$7:K$107)</f>
        <v>12872.95</v>
      </c>
      <c r="N28" s="135"/>
      <c r="O28" s="118">
        <f t="shared" si="1"/>
        <v>46.78</v>
      </c>
      <c r="P28" s="118">
        <f t="shared" si="1"/>
        <v>16.079999999999998</v>
      </c>
      <c r="Q28" s="118">
        <f t="shared" si="1"/>
        <v>6.71</v>
      </c>
      <c r="R28" s="118">
        <f t="shared" si="1"/>
        <v>251.28</v>
      </c>
      <c r="S28" s="118">
        <f t="shared" si="1"/>
        <v>458.77</v>
      </c>
      <c r="T28" s="118">
        <f t="shared" si="2"/>
        <v>780</v>
      </c>
      <c r="U28" s="118">
        <f>SUMIF('Uncoll 112202'!$C$2:$C$86,'CCB Aging schedule'!D28,'Uncoll 112202'!$E$2:$E$86)</f>
        <v>-819</v>
      </c>
      <c r="V28" s="121">
        <f t="shared" si="3"/>
        <v>-39</v>
      </c>
    </row>
    <row r="29" spans="1:26">
      <c r="A29" s="110" t="s">
        <v>34</v>
      </c>
      <c r="B29" s="482">
        <v>2200</v>
      </c>
      <c r="C29" s="482">
        <v>310150</v>
      </c>
      <c r="D29" s="118">
        <v>130</v>
      </c>
      <c r="E29" s="118">
        <f t="shared" si="0"/>
        <v>10445.240000000002</v>
      </c>
      <c r="F29" s="118">
        <f>SUMIF('CCB dwnld'!$B$7:$B$107,'CCB Aging schedule'!$D29,'CCB dwnld'!D$7:D$107)</f>
        <v>2886.1099999999997</v>
      </c>
      <c r="G29" s="118">
        <f>SUMIF('CCB dwnld'!$B$7:$B$107,'CCB Aging schedule'!$D29,'CCB dwnld'!E$7:E$107)</f>
        <v>1928.4800000000002</v>
      </c>
      <c r="H29" s="118">
        <f>SUMIF('CCB dwnld'!$B$7:$B$107,'CCB Aging schedule'!$D29,'CCB dwnld'!F$7:F$107)</f>
        <v>1300.7800000000002</v>
      </c>
      <c r="I29" s="118">
        <f>SUMIF('CCB dwnld'!$B$7:$B$107,'CCB Aging schedule'!$D29,'CCB dwnld'!G$7:G$107)</f>
        <v>1711.7600000000002</v>
      </c>
      <c r="J29" s="118">
        <f>SUMIF('CCB dwnld'!$B$7:$B$107,'CCB Aging schedule'!$D29,'CCB dwnld'!H$7:H$107)</f>
        <v>2618.1099999999997</v>
      </c>
      <c r="K29" s="118">
        <f>SUMIF('CCB dwnld'!$B$7:$B$107,'CCB Aging schedule'!$D29,'CCB dwnld'!I$7:I$107)</f>
        <v>1180.5300000000002</v>
      </c>
      <c r="L29" s="118">
        <f>SUMIF('CCB dwnld'!$B$7:$B$107,'CCB Aging schedule'!$D29,'CCB dwnld'!J$7:J$107)</f>
        <v>1180.5300000000002</v>
      </c>
      <c r="M29" s="118">
        <f>SUMIF('CCB dwnld'!$B$7:$B$107,'CCB Aging schedule'!$D29,'CCB dwnld'!K$7:K$107)</f>
        <v>12801.97</v>
      </c>
      <c r="N29" s="135"/>
      <c r="O29" s="118">
        <f t="shared" si="1"/>
        <v>7.22</v>
      </c>
      <c r="P29" s="118">
        <f t="shared" si="1"/>
        <v>9.64</v>
      </c>
      <c r="Q29" s="118">
        <f t="shared" si="1"/>
        <v>13.01</v>
      </c>
      <c r="R29" s="118">
        <f t="shared" si="1"/>
        <v>342.35</v>
      </c>
      <c r="S29" s="118">
        <f t="shared" si="1"/>
        <v>2225.39</v>
      </c>
      <c r="T29" s="118">
        <f t="shared" si="2"/>
        <v>2598</v>
      </c>
      <c r="U29" s="118">
        <f>SUMIF('Uncoll 112202'!$C$2:$C$86,'CCB Aging schedule'!D29,'Uncoll 112202'!$E$2:$E$86)</f>
        <v>-2379</v>
      </c>
      <c r="V29" s="121">
        <f t="shared" si="3"/>
        <v>219</v>
      </c>
    </row>
    <row r="30" spans="1:26">
      <c r="A30" s="110" t="s">
        <v>35</v>
      </c>
      <c r="B30" s="482">
        <v>2200</v>
      </c>
      <c r="C30" s="482">
        <v>310250</v>
      </c>
      <c r="D30" s="118">
        <v>131</v>
      </c>
      <c r="E30" s="118">
        <f t="shared" si="0"/>
        <v>79580.440000000017</v>
      </c>
      <c r="F30" s="118">
        <f>SUMIF('CCB dwnld'!$B$7:$B$107,'CCB Aging schedule'!$D30,'CCB dwnld'!D$7:D$107)</f>
        <v>69056.560000000012</v>
      </c>
      <c r="G30" s="118">
        <f>SUMIF('CCB dwnld'!$B$7:$B$107,'CCB Aging schedule'!$D30,'CCB dwnld'!E$7:E$107)</f>
        <v>4029.9899999999993</v>
      </c>
      <c r="H30" s="118">
        <f>SUMIF('CCB dwnld'!$B$7:$B$107,'CCB Aging schedule'!$D30,'CCB dwnld'!F$7:F$107)</f>
        <v>1362.5199999999998</v>
      </c>
      <c r="I30" s="118">
        <f>SUMIF('CCB dwnld'!$B$7:$B$107,'CCB Aging schedule'!$D30,'CCB dwnld'!G$7:G$107)</f>
        <v>4372.6200000000008</v>
      </c>
      <c r="J30" s="118">
        <f>SUMIF('CCB dwnld'!$B$7:$B$107,'CCB Aging schedule'!$D30,'CCB dwnld'!H$7:H$107)</f>
        <v>758.75</v>
      </c>
      <c r="K30" s="118">
        <f>SUMIF('CCB dwnld'!$B$7:$B$107,'CCB Aging schedule'!$D30,'CCB dwnld'!I$7:I$107)</f>
        <v>5125.6900000000005</v>
      </c>
      <c r="L30" s="118">
        <f>SUMIF('CCB dwnld'!$B$7:$B$107,'CCB Aging schedule'!$D30,'CCB dwnld'!J$7:J$107)</f>
        <v>5125.6900000000005</v>
      </c>
      <c r="M30" s="118">
        <f>SUMIF('CCB dwnld'!$B$7:$B$107,'CCB Aging schedule'!$D30,'CCB dwnld'!K$7:K$107)</f>
        <v>10848.359999999999</v>
      </c>
      <c r="N30" s="135"/>
      <c r="O30" s="118">
        <f t="shared" si="1"/>
        <v>172.64</v>
      </c>
      <c r="P30" s="118">
        <f t="shared" si="1"/>
        <v>20.149999999999999</v>
      </c>
      <c r="Q30" s="118">
        <f t="shared" si="1"/>
        <v>13.63</v>
      </c>
      <c r="R30" s="118">
        <f t="shared" si="1"/>
        <v>874.52</v>
      </c>
      <c r="S30" s="118">
        <f t="shared" si="1"/>
        <v>644.94000000000005</v>
      </c>
      <c r="T30" s="118">
        <f t="shared" si="2"/>
        <v>1726</v>
      </c>
      <c r="U30" s="118">
        <f>SUMIF('Uncoll 112202'!$C$2:$C$86,'CCB Aging schedule'!D30,'Uncoll 112202'!$E$2:$E$86)</f>
        <v>-1727</v>
      </c>
      <c r="V30" s="121">
        <f t="shared" si="3"/>
        <v>-1</v>
      </c>
    </row>
    <row r="31" spans="1:26">
      <c r="A31" s="110" t="s">
        <v>36</v>
      </c>
      <c r="B31" s="482">
        <v>2200</v>
      </c>
      <c r="C31" s="482">
        <v>310170</v>
      </c>
      <c r="D31" s="118">
        <v>132</v>
      </c>
      <c r="E31" s="118">
        <f t="shared" si="0"/>
        <v>11503.549999999979</v>
      </c>
      <c r="F31" s="118">
        <f>SUMIF('CCB dwnld'!$B$7:$B$107,'CCB Aging schedule'!$D31,'CCB dwnld'!D$7:D$107)</f>
        <v>9131.1099999999788</v>
      </c>
      <c r="G31" s="118">
        <f>SUMIF('CCB dwnld'!$B$7:$B$107,'CCB Aging schedule'!$D31,'CCB dwnld'!E$7:E$107)</f>
        <v>0</v>
      </c>
      <c r="H31" s="118">
        <f>SUMIF('CCB dwnld'!$B$7:$B$107,'CCB Aging schedule'!$D31,'CCB dwnld'!F$7:F$107)</f>
        <v>948.74</v>
      </c>
      <c r="I31" s="118">
        <f>SUMIF('CCB dwnld'!$B$7:$B$107,'CCB Aging schedule'!$D31,'CCB dwnld'!G$7:G$107)</f>
        <v>405.27</v>
      </c>
      <c r="J31" s="118">
        <f>SUMIF('CCB dwnld'!$B$7:$B$107,'CCB Aging schedule'!$D31,'CCB dwnld'!H$7:H$107)</f>
        <v>1018.43</v>
      </c>
      <c r="K31" s="118">
        <f>SUMIF('CCB dwnld'!$B$7:$B$107,'CCB Aging schedule'!$D31,'CCB dwnld'!I$7:I$107)</f>
        <v>1115.2399999999998</v>
      </c>
      <c r="L31" s="118">
        <f>SUMIF('CCB dwnld'!$B$7:$B$107,'CCB Aging schedule'!$D31,'CCB dwnld'!J$7:J$107)</f>
        <v>1115.2399999999998</v>
      </c>
      <c r="M31" s="118">
        <f>SUMIF('CCB dwnld'!$B$7:$B$107,'CCB Aging schedule'!$D31,'CCB dwnld'!K$7:K$107)</f>
        <v>5766.29</v>
      </c>
      <c r="N31" s="135"/>
      <c r="O31" s="118">
        <f t="shared" si="1"/>
        <v>22.83</v>
      </c>
      <c r="P31" s="118">
        <f t="shared" si="1"/>
        <v>0</v>
      </c>
      <c r="Q31" s="118">
        <f t="shared" si="1"/>
        <v>9.49</v>
      </c>
      <c r="R31" s="118">
        <f t="shared" si="1"/>
        <v>81.05</v>
      </c>
      <c r="S31" s="118">
        <f t="shared" si="1"/>
        <v>865.67</v>
      </c>
      <c r="T31" s="118">
        <f t="shared" si="2"/>
        <v>979</v>
      </c>
      <c r="U31" s="118">
        <f>SUMIF('Uncoll 112202'!$C$2:$C$86,'CCB Aging schedule'!D31,'Uncoll 112202'!$E$2:$E$86)</f>
        <v>-961</v>
      </c>
      <c r="V31" s="121">
        <f t="shared" si="3"/>
        <v>18</v>
      </c>
    </row>
    <row r="32" spans="1:26">
      <c r="A32" s="110" t="s">
        <v>37</v>
      </c>
      <c r="B32" s="482">
        <v>2200</v>
      </c>
      <c r="C32" s="482">
        <v>310300</v>
      </c>
      <c r="D32" s="118">
        <v>133</v>
      </c>
      <c r="E32" s="118">
        <f t="shared" si="0"/>
        <v>51503.750000000015</v>
      </c>
      <c r="F32" s="118">
        <f>SUMIF('CCB dwnld'!$B$7:$B$107,'CCB Aging schedule'!$D32,'CCB dwnld'!D$7:D$107)</f>
        <v>38586.540000000008</v>
      </c>
      <c r="G32" s="118">
        <f>SUMIF('CCB dwnld'!$B$7:$B$107,'CCB Aging schedule'!$D32,'CCB dwnld'!E$7:E$107)</f>
        <v>6085.7200000000012</v>
      </c>
      <c r="H32" s="118">
        <f>SUMIF('CCB dwnld'!$B$7:$B$107,'CCB Aging schedule'!$D32,'CCB dwnld'!F$7:F$107)</f>
        <v>2182.5500000000002</v>
      </c>
      <c r="I32" s="118">
        <f>SUMIF('CCB dwnld'!$B$7:$B$107,'CCB Aging schedule'!$D32,'CCB dwnld'!G$7:G$107)</f>
        <v>3424.82</v>
      </c>
      <c r="J32" s="118">
        <f>SUMIF('CCB dwnld'!$B$7:$B$107,'CCB Aging schedule'!$D32,'CCB dwnld'!H$7:H$107)</f>
        <v>1224.1199999999999</v>
      </c>
      <c r="K32" s="118">
        <f>SUMIF('CCB dwnld'!$B$7:$B$107,'CCB Aging schedule'!$D32,'CCB dwnld'!I$7:I$107)</f>
        <v>9283.44</v>
      </c>
      <c r="L32" s="118">
        <f>SUMIF('CCB dwnld'!$B$7:$B$107,'CCB Aging schedule'!$D32,'CCB dwnld'!J$7:J$107)</f>
        <v>9283.44</v>
      </c>
      <c r="M32" s="118">
        <f>SUMIF('CCB dwnld'!$B$7:$B$107,'CCB Aging schedule'!$D32,'CCB dwnld'!K$7:K$107)</f>
        <v>14300.63</v>
      </c>
      <c r="N32" s="135"/>
      <c r="O32" s="118">
        <f t="shared" si="1"/>
        <v>96.47</v>
      </c>
      <c r="P32" s="118">
        <f t="shared" si="1"/>
        <v>30.43</v>
      </c>
      <c r="Q32" s="118">
        <f t="shared" si="1"/>
        <v>21.83</v>
      </c>
      <c r="R32" s="118">
        <f t="shared" si="1"/>
        <v>684.96</v>
      </c>
      <c r="S32" s="118">
        <f t="shared" si="1"/>
        <v>1040.5</v>
      </c>
      <c r="T32" s="118">
        <f t="shared" si="2"/>
        <v>1874</v>
      </c>
      <c r="U32" s="118">
        <f>SUMIF('Uncoll 112202'!$C$2:$C$86,'CCB Aging schedule'!D32,'Uncoll 112202'!$E$2:$E$86)</f>
        <v>-2681</v>
      </c>
      <c r="V32" s="121">
        <f t="shared" si="3"/>
        <v>-807</v>
      </c>
    </row>
    <row r="33" spans="1:22">
      <c r="A33" s="110" t="s">
        <v>38</v>
      </c>
      <c r="B33" s="482">
        <v>2200</v>
      </c>
      <c r="C33" s="482">
        <v>310305</v>
      </c>
      <c r="D33" s="118">
        <v>134</v>
      </c>
      <c r="E33" s="118">
        <f t="shared" si="0"/>
        <v>22752.579999999991</v>
      </c>
      <c r="F33" s="118">
        <f>SUMIF('CCB dwnld'!$B$7:$B$107,'CCB Aging schedule'!$D33,'CCB dwnld'!D$7:D$107)</f>
        <v>19347.78999999999</v>
      </c>
      <c r="G33" s="118">
        <f>SUMIF('CCB dwnld'!$B$7:$B$107,'CCB Aging schedule'!$D33,'CCB dwnld'!E$7:E$107)</f>
        <v>2302.9400000000005</v>
      </c>
      <c r="H33" s="118">
        <f>SUMIF('CCB dwnld'!$B$7:$B$107,'CCB Aging schedule'!$D33,'CCB dwnld'!F$7:F$107)</f>
        <v>977.80999999999983</v>
      </c>
      <c r="I33" s="118">
        <f>SUMIF('CCB dwnld'!$B$7:$B$107,'CCB Aging schedule'!$D33,'CCB dwnld'!G$7:G$107)</f>
        <v>124.04</v>
      </c>
      <c r="J33" s="118">
        <f>SUMIF('CCB dwnld'!$B$7:$B$107,'CCB Aging schedule'!$D33,'CCB dwnld'!H$7:H$107)</f>
        <v>0</v>
      </c>
      <c r="K33" s="118">
        <f>SUMIF('CCB dwnld'!$B$7:$B$107,'CCB Aging schedule'!$D33,'CCB dwnld'!I$7:I$107)</f>
        <v>228.81</v>
      </c>
      <c r="L33" s="118">
        <f>SUMIF('CCB dwnld'!$B$7:$B$107,'CCB Aging schedule'!$D33,'CCB dwnld'!J$7:J$107)</f>
        <v>228.81</v>
      </c>
      <c r="M33" s="118">
        <f>SUMIF('CCB dwnld'!$B$7:$B$107,'CCB Aging schedule'!$D33,'CCB dwnld'!K$7:K$107)</f>
        <v>7653.0299999999988</v>
      </c>
      <c r="N33" s="135"/>
      <c r="O33" s="118">
        <f t="shared" si="1"/>
        <v>48.37</v>
      </c>
      <c r="P33" s="118">
        <f t="shared" si="1"/>
        <v>11.51</v>
      </c>
      <c r="Q33" s="118">
        <f t="shared" si="1"/>
        <v>9.7799999999999994</v>
      </c>
      <c r="R33" s="118">
        <f t="shared" si="1"/>
        <v>24.81</v>
      </c>
      <c r="S33" s="118">
        <f t="shared" si="1"/>
        <v>0</v>
      </c>
      <c r="T33" s="118">
        <f t="shared" si="2"/>
        <v>94</v>
      </c>
      <c r="U33" s="118">
        <f>SUMIF('Uncoll 112202'!$C$2:$C$86,'CCB Aging schedule'!D33,'Uncoll 112202'!$E$2:$E$86)</f>
        <v>-78</v>
      </c>
      <c r="V33" s="121">
        <f t="shared" si="3"/>
        <v>16</v>
      </c>
    </row>
    <row r="34" spans="1:22">
      <c r="A34" s="239" t="s">
        <v>677</v>
      </c>
      <c r="B34" s="482">
        <v>2200</v>
      </c>
      <c r="C34" s="482">
        <v>310310</v>
      </c>
      <c r="D34" s="118">
        <v>136</v>
      </c>
      <c r="E34" s="118">
        <f>SUM(F34:J34)</f>
        <v>190102.76999999984</v>
      </c>
      <c r="F34" s="118">
        <f>SUMIF('CCB dwnld'!$B$7:$B$107,'CCB Aging schedule'!$D34,'CCB dwnld'!D$7:D$107)</f>
        <v>117938.94999999984</v>
      </c>
      <c r="G34" s="118">
        <f>SUMIF('CCB dwnld'!$B$7:$B$107,'CCB Aging schedule'!$D34,'CCB dwnld'!E$7:E$107)</f>
        <v>20741.30999999999</v>
      </c>
      <c r="H34" s="118">
        <f>SUMIF('CCB dwnld'!$B$7:$B$107,'CCB Aging schedule'!$D34,'CCB dwnld'!F$7:F$107)</f>
        <v>6977.9100000000008</v>
      </c>
      <c r="I34" s="118">
        <f>SUMIF('CCB dwnld'!$B$7:$B$107,'CCB Aging schedule'!$D34,'CCB dwnld'!G$7:G$107)</f>
        <v>19502.040000000008</v>
      </c>
      <c r="J34" s="118">
        <f>SUMIF('CCB dwnld'!$B$7:$B$107,'CCB Aging schedule'!$D34,'CCB dwnld'!H$7:H$107)</f>
        <v>24942.560000000005</v>
      </c>
      <c r="K34" s="118">
        <f>SUMIF('CCB dwnld'!$B$7:$B$107,'CCB Aging schedule'!$D34,'CCB dwnld'!I$7:I$107)</f>
        <v>25622.369999999995</v>
      </c>
      <c r="L34" s="118">
        <f>SUMIF('CCB dwnld'!$B$7:$B$107,'CCB Aging schedule'!$D34,'CCB dwnld'!J$7:J$107)</f>
        <v>25622.369999999995</v>
      </c>
      <c r="M34" s="118">
        <f>SUMIF('CCB dwnld'!$B$7:$B$107,'CCB Aging schedule'!$D34,'CCB dwnld'!K$7:K$107)</f>
        <v>66554.62</v>
      </c>
      <c r="N34" s="135"/>
      <c r="O34" s="118">
        <f t="shared" ref="O34:S35" si="4">ROUND(F34*O$5,2)</f>
        <v>294.85000000000002</v>
      </c>
      <c r="P34" s="118">
        <f t="shared" si="4"/>
        <v>103.71</v>
      </c>
      <c r="Q34" s="118">
        <f t="shared" si="4"/>
        <v>69.78</v>
      </c>
      <c r="R34" s="118">
        <f t="shared" si="4"/>
        <v>3900.41</v>
      </c>
      <c r="S34" s="118">
        <f t="shared" si="4"/>
        <v>21201.18</v>
      </c>
      <c r="T34" s="118">
        <f>ROUND(SUM(O34:S34),0)</f>
        <v>25570</v>
      </c>
      <c r="U34" s="118">
        <f>SUMIF('Uncoll 112202'!$C$2:$C$86,'CCB Aging schedule'!D34,'Uncoll 112202'!$E$2:$E$86)</f>
        <v>-22917</v>
      </c>
      <c r="V34" s="121">
        <f>T34+U34</f>
        <v>2653</v>
      </c>
    </row>
    <row r="35" spans="1:22">
      <c r="A35" s="239" t="s">
        <v>2292</v>
      </c>
      <c r="B35" s="482">
        <v>2200</v>
      </c>
      <c r="C35" s="482">
        <v>310325</v>
      </c>
      <c r="D35" s="118">
        <v>137</v>
      </c>
      <c r="E35" s="118">
        <f>SUM(F35:J35)</f>
        <v>1033.6599999999996</v>
      </c>
      <c r="F35" s="118">
        <f>SUMIF('CCB dwnld'!$B$7:$B$107,'CCB Aging schedule'!$D35,'CCB dwnld'!D$7:D$107)</f>
        <v>795.09999999999968</v>
      </c>
      <c r="G35" s="118">
        <f>SUMIF('CCB dwnld'!$B$7:$B$107,'CCB Aging schedule'!$D35,'CCB dwnld'!E$7:E$107)</f>
        <v>104.06</v>
      </c>
      <c r="H35" s="118">
        <f>SUMIF('CCB dwnld'!$B$7:$B$107,'CCB Aging schedule'!$D35,'CCB dwnld'!F$7:F$107)</f>
        <v>31.299999999999997</v>
      </c>
      <c r="I35" s="118">
        <f>SUMIF('CCB dwnld'!$B$7:$B$107,'CCB Aging schedule'!$D35,'CCB dwnld'!G$7:G$107)</f>
        <v>64.97</v>
      </c>
      <c r="J35" s="118">
        <f>SUMIF('CCB dwnld'!$B$7:$B$107,'CCB Aging schedule'!$D35,'CCB dwnld'!H$7:H$107)</f>
        <v>38.229999999999997</v>
      </c>
      <c r="K35" s="118">
        <f>SUMIF('CCB dwnld'!$B$7:$B$107,'CCB Aging schedule'!$D35,'CCB dwnld'!I$7:I$107)</f>
        <v>0</v>
      </c>
      <c r="L35" s="118">
        <f>SUMIF('CCB dwnld'!$B$7:$B$107,'CCB Aging schedule'!$D35,'CCB dwnld'!J$7:J$107)</f>
        <v>0</v>
      </c>
      <c r="M35" s="118">
        <f>SUMIF('CCB dwnld'!$B$7:$B$107,'CCB Aging schedule'!$D35,'CCB dwnld'!K$7:K$107)</f>
        <v>0</v>
      </c>
      <c r="N35" s="135"/>
      <c r="O35" s="118">
        <f t="shared" si="4"/>
        <v>1.99</v>
      </c>
      <c r="P35" s="118">
        <f t="shared" si="4"/>
        <v>0.52</v>
      </c>
      <c r="Q35" s="118">
        <f t="shared" si="4"/>
        <v>0.31</v>
      </c>
      <c r="R35" s="118">
        <f t="shared" si="4"/>
        <v>12.99</v>
      </c>
      <c r="S35" s="118">
        <f t="shared" si="4"/>
        <v>32.5</v>
      </c>
      <c r="T35" s="118">
        <f>ROUND(SUM(O35:S35),0)</f>
        <v>48</v>
      </c>
      <c r="U35" s="118">
        <f>SUMIF('Uncoll 112202'!$C$2:$C$86,'CCB Aging schedule'!D35,'Uncoll 112202'!$E$2:$E$86)</f>
        <v>-23</v>
      </c>
      <c r="V35" s="121">
        <f>T35+U35</f>
        <v>25</v>
      </c>
    </row>
    <row r="36" spans="1:22">
      <c r="A36" s="239" t="s">
        <v>2293</v>
      </c>
      <c r="B36" s="482">
        <v>2200</v>
      </c>
      <c r="C36" s="482">
        <v>310330</v>
      </c>
      <c r="D36" s="118">
        <v>138</v>
      </c>
      <c r="E36" s="118">
        <f>SUM(F36:J36)</f>
        <v>2754.7900000000004</v>
      </c>
      <c r="F36" s="118">
        <f>SUMIF('CCB dwnld'!$B$7:$B$107,'CCB Aging schedule'!$D36,'CCB dwnld'!D$7:D$107)</f>
        <v>1640.5100000000002</v>
      </c>
      <c r="G36" s="118">
        <f>SUMIF('CCB dwnld'!$B$7:$B$107,'CCB Aging schedule'!$D36,'CCB dwnld'!E$7:E$107)</f>
        <v>441.82</v>
      </c>
      <c r="H36" s="118">
        <f>SUMIF('CCB dwnld'!$B$7:$B$107,'CCB Aging schedule'!$D36,'CCB dwnld'!F$7:F$107)</f>
        <v>57.69</v>
      </c>
      <c r="I36" s="118">
        <f>SUMIF('CCB dwnld'!$B$7:$B$107,'CCB Aging schedule'!$D36,'CCB dwnld'!G$7:G$107)</f>
        <v>614.77</v>
      </c>
      <c r="J36" s="118">
        <f>SUMIF('CCB dwnld'!$B$7:$B$107,'CCB Aging schedule'!$D36,'CCB dwnld'!H$7:H$107)</f>
        <v>0</v>
      </c>
      <c r="K36" s="118">
        <f>SUMIF('CCB dwnld'!$B$7:$B$107,'CCB Aging schedule'!$D36,'CCB dwnld'!I$7:I$107)</f>
        <v>592.29999999999995</v>
      </c>
      <c r="L36" s="118">
        <f>SUMIF('CCB dwnld'!$B$7:$B$107,'CCB Aging schedule'!$D36,'CCB dwnld'!J$7:J$107)</f>
        <v>592.29999999999995</v>
      </c>
      <c r="M36" s="118">
        <f>SUMIF('CCB dwnld'!$B$7:$B$107,'CCB Aging schedule'!$D36,'CCB dwnld'!K$7:K$107)</f>
        <v>0</v>
      </c>
      <c r="N36" s="135"/>
      <c r="O36" s="118">
        <f t="shared" ref="O36" si="5">ROUND(F36*O$5,2)</f>
        <v>4.0999999999999996</v>
      </c>
      <c r="P36" s="118">
        <f t="shared" ref="P36" si="6">ROUND(G36*P$5,2)</f>
        <v>2.21</v>
      </c>
      <c r="Q36" s="118">
        <f t="shared" ref="Q36" si="7">ROUND(H36*Q$5,2)</f>
        <v>0.57999999999999996</v>
      </c>
      <c r="R36" s="118">
        <f t="shared" ref="R36" si="8">ROUND(I36*R$5,2)</f>
        <v>122.95</v>
      </c>
      <c r="S36" s="118">
        <f t="shared" ref="S36" si="9">ROUND(J36*S$5,2)</f>
        <v>0</v>
      </c>
      <c r="T36" s="118">
        <f>ROUND(SUM(O36:S36),0)</f>
        <v>130</v>
      </c>
      <c r="U36" s="118">
        <f>SUMIF('Uncoll 112202'!$C$2:$C$86,'CCB Aging schedule'!D36,'Uncoll 112202'!$E$2:$E$86)</f>
        <v>-145</v>
      </c>
      <c r="V36" s="121">
        <f>T36+U36</f>
        <v>-15</v>
      </c>
    </row>
    <row r="37" spans="1:22">
      <c r="A37" s="110" t="s">
        <v>39</v>
      </c>
      <c r="B37" s="482">
        <v>2205</v>
      </c>
      <c r="C37" s="482">
        <v>311045</v>
      </c>
      <c r="D37" s="118">
        <v>150</v>
      </c>
      <c r="E37" s="118">
        <f t="shared" si="0"/>
        <v>377658.74</v>
      </c>
      <c r="F37" s="118">
        <f>SUMIF('CCB dwnld'!$B$7:$B$107,'CCB Aging schedule'!$D37,'CCB dwnld'!D$7:D$107)</f>
        <v>295425.46000000002</v>
      </c>
      <c r="G37" s="118">
        <f>SUMIF('CCB dwnld'!$B$7:$B$107,'CCB Aging schedule'!$D37,'CCB dwnld'!E$7:E$107)</f>
        <v>32341.699999999986</v>
      </c>
      <c r="H37" s="118">
        <f>SUMIF('CCB dwnld'!$B$7:$B$107,'CCB Aging schedule'!$D37,'CCB dwnld'!F$7:F$107)</f>
        <v>14167.880000000001</v>
      </c>
      <c r="I37" s="118">
        <f>SUMIF('CCB dwnld'!$B$7:$B$107,'CCB Aging schedule'!$D37,'CCB dwnld'!G$7:G$107)</f>
        <v>24847.339999999986</v>
      </c>
      <c r="J37" s="118">
        <f>SUMIF('CCB dwnld'!$B$7:$B$107,'CCB Aging schedule'!$D37,'CCB dwnld'!H$7:H$107)</f>
        <v>10876.359999999997</v>
      </c>
      <c r="K37" s="118">
        <f>SUMIF('CCB dwnld'!$B$7:$B$107,'CCB Aging schedule'!$D37,'CCB dwnld'!I$7:I$107)</f>
        <v>41035.710000000006</v>
      </c>
      <c r="L37" s="118">
        <f>SUMIF('CCB dwnld'!$B$7:$B$107,'CCB Aging schedule'!$D37,'CCB dwnld'!J$7:J$107)</f>
        <v>41035.710000000006</v>
      </c>
      <c r="M37" s="118">
        <f>SUMIF('CCB dwnld'!$B$7:$B$107,'CCB Aging schedule'!$D37,'CCB dwnld'!K$7:K$107)</f>
        <v>163917.00000000009</v>
      </c>
      <c r="N37" s="135"/>
      <c r="O37" s="118">
        <f t="shared" si="1"/>
        <v>738.56</v>
      </c>
      <c r="P37" s="118">
        <f t="shared" si="1"/>
        <v>161.71</v>
      </c>
      <c r="Q37" s="118">
        <f t="shared" si="1"/>
        <v>141.68</v>
      </c>
      <c r="R37" s="118">
        <f t="shared" si="1"/>
        <v>4969.47</v>
      </c>
      <c r="S37" s="118">
        <f t="shared" si="1"/>
        <v>9244.91</v>
      </c>
      <c r="T37" s="118">
        <f t="shared" si="2"/>
        <v>15256</v>
      </c>
      <c r="U37" s="118">
        <f>SUMIF('Uncoll 112202'!$C$2:$C$86,'CCB Aging schedule'!D37,'Uncoll 112202'!$E$2:$E$86)</f>
        <v>-13863</v>
      </c>
      <c r="V37" s="121">
        <f t="shared" si="3"/>
        <v>1393</v>
      </c>
    </row>
    <row r="38" spans="1:22">
      <c r="A38" s="110" t="s">
        <v>40</v>
      </c>
      <c r="B38" s="482">
        <v>2205</v>
      </c>
      <c r="C38" s="482">
        <v>311050</v>
      </c>
      <c r="D38" s="118">
        <v>151</v>
      </c>
      <c r="E38" s="118">
        <f t="shared" si="0"/>
        <v>68920.259999999995</v>
      </c>
      <c r="F38" s="118">
        <f>SUMIF('CCB dwnld'!$B$7:$B$107,'CCB Aging schedule'!$D38,'CCB dwnld'!D$7:D$107)</f>
        <v>40227.149999999994</v>
      </c>
      <c r="G38" s="118">
        <f>SUMIF('CCB dwnld'!$B$7:$B$107,'CCB Aging schedule'!$D38,'CCB dwnld'!E$7:E$107)</f>
        <v>6003.2100000000009</v>
      </c>
      <c r="H38" s="118">
        <f>SUMIF('CCB dwnld'!$B$7:$B$107,'CCB Aging schedule'!$D38,'CCB dwnld'!F$7:F$107)</f>
        <v>4033.5099999999998</v>
      </c>
      <c r="I38" s="118">
        <f>SUMIF('CCB dwnld'!$B$7:$B$107,'CCB Aging schedule'!$D38,'CCB dwnld'!G$7:G$107)</f>
        <v>8753.16</v>
      </c>
      <c r="J38" s="118">
        <f>SUMIF('CCB dwnld'!$B$7:$B$107,'CCB Aging schedule'!$D38,'CCB dwnld'!H$7:H$107)</f>
        <v>9903.2299999999977</v>
      </c>
      <c r="K38" s="118">
        <f>SUMIF('CCB dwnld'!$B$7:$B$107,'CCB Aging schedule'!$D38,'CCB dwnld'!I$7:I$107)</f>
        <v>10762.52</v>
      </c>
      <c r="L38" s="118">
        <f>SUMIF('CCB dwnld'!$B$7:$B$107,'CCB Aging schedule'!$D38,'CCB dwnld'!J$7:J$107)</f>
        <v>10762.52</v>
      </c>
      <c r="M38" s="118">
        <f>SUMIF('CCB dwnld'!$B$7:$B$107,'CCB Aging schedule'!$D38,'CCB dwnld'!K$7:K$107)</f>
        <v>54029.840000000033</v>
      </c>
      <c r="N38" s="135"/>
      <c r="O38" s="118">
        <f t="shared" si="1"/>
        <v>100.57</v>
      </c>
      <c r="P38" s="118">
        <f t="shared" si="1"/>
        <v>30.02</v>
      </c>
      <c r="Q38" s="118">
        <f t="shared" si="1"/>
        <v>40.340000000000003</v>
      </c>
      <c r="R38" s="118">
        <f t="shared" si="1"/>
        <v>1750.63</v>
      </c>
      <c r="S38" s="118">
        <f t="shared" si="1"/>
        <v>8417.75</v>
      </c>
      <c r="T38" s="118">
        <f t="shared" si="2"/>
        <v>10339</v>
      </c>
      <c r="U38" s="118">
        <f>SUMIF('Uncoll 112202'!$C$2:$C$86,'CCB Aging schedule'!D38,'Uncoll 112202'!$E$2:$E$86)</f>
        <v>-8136</v>
      </c>
      <c r="V38" s="121">
        <f t="shared" si="3"/>
        <v>2203</v>
      </c>
    </row>
    <row r="39" spans="1:22">
      <c r="A39" s="110" t="s">
        <v>41</v>
      </c>
      <c r="B39" s="482">
        <v>2205</v>
      </c>
      <c r="C39" s="482">
        <v>311040</v>
      </c>
      <c r="D39" s="118">
        <v>152</v>
      </c>
      <c r="E39" s="118">
        <f t="shared" si="0"/>
        <v>97897.400000000052</v>
      </c>
      <c r="F39" s="118">
        <f>SUMIF('CCB dwnld'!$B$7:$B$107,'CCB Aging schedule'!$D39,'CCB dwnld'!D$7:D$107)</f>
        <v>30710.790000000048</v>
      </c>
      <c r="G39" s="118">
        <f>SUMIF('CCB dwnld'!$B$7:$B$107,'CCB Aging schedule'!$D39,'CCB dwnld'!E$7:E$107)</f>
        <v>16713.800000000014</v>
      </c>
      <c r="H39" s="118">
        <f>SUMIF('CCB dwnld'!$B$7:$B$107,'CCB Aging schedule'!$D39,'CCB dwnld'!F$7:F$107)</f>
        <v>21363.729999999996</v>
      </c>
      <c r="I39" s="118">
        <f>SUMIF('CCB dwnld'!$B$7:$B$107,'CCB Aging schedule'!$D39,'CCB dwnld'!G$7:G$107)</f>
        <v>22875.9</v>
      </c>
      <c r="J39" s="118">
        <f>SUMIF('CCB dwnld'!$B$7:$B$107,'CCB Aging schedule'!$D39,'CCB dwnld'!H$7:H$107)</f>
        <v>6233.1799999999985</v>
      </c>
      <c r="K39" s="118">
        <f>SUMIF('CCB dwnld'!$B$7:$B$107,'CCB Aging schedule'!$D39,'CCB dwnld'!I$7:I$107)</f>
        <v>33370.18</v>
      </c>
      <c r="L39" s="118">
        <f>SUMIF('CCB dwnld'!$B$7:$B$107,'CCB Aging schedule'!$D39,'CCB dwnld'!J$7:J$107)</f>
        <v>33370.18</v>
      </c>
      <c r="M39" s="118">
        <f>SUMIF('CCB dwnld'!$B$7:$B$107,'CCB Aging schedule'!$D39,'CCB dwnld'!K$7:K$107)</f>
        <v>153703.49</v>
      </c>
      <c r="N39" s="135"/>
      <c r="O39" s="118">
        <f t="shared" si="1"/>
        <v>76.78</v>
      </c>
      <c r="P39" s="118">
        <f t="shared" si="1"/>
        <v>83.57</v>
      </c>
      <c r="Q39" s="118">
        <f t="shared" si="1"/>
        <v>213.64</v>
      </c>
      <c r="R39" s="118">
        <f t="shared" si="1"/>
        <v>4575.18</v>
      </c>
      <c r="S39" s="118">
        <f t="shared" si="1"/>
        <v>5298.2</v>
      </c>
      <c r="T39" s="118">
        <f t="shared" si="2"/>
        <v>10247</v>
      </c>
      <c r="U39" s="118">
        <f>SUMIF('Uncoll 112202'!$C$2:$C$86,'CCB Aging schedule'!D39,'Uncoll 112202'!$E$2:$E$86)</f>
        <v>-8777</v>
      </c>
      <c r="V39" s="121">
        <f t="shared" si="3"/>
        <v>1470</v>
      </c>
    </row>
    <row r="40" spans="1:22">
      <c r="A40" s="110" t="s">
        <v>42</v>
      </c>
      <c r="B40" s="482">
        <v>2265</v>
      </c>
      <c r="C40" s="482">
        <v>318000</v>
      </c>
      <c r="D40" s="118">
        <v>170</v>
      </c>
      <c r="E40" s="118">
        <f t="shared" si="0"/>
        <v>0</v>
      </c>
      <c r="F40" s="118">
        <f>SUMIF('CCB dwnld'!$B$7:$B$107,'CCB Aging schedule'!$D40,'CCB dwnld'!D$7:D$107)</f>
        <v>0</v>
      </c>
      <c r="G40" s="118">
        <f>SUMIF('CCB dwnld'!$B$7:$B$107,'CCB Aging schedule'!$D40,'CCB dwnld'!E$7:E$107)</f>
        <v>0</v>
      </c>
      <c r="H40" s="118">
        <f>SUMIF('CCB dwnld'!$B$7:$B$107,'CCB Aging schedule'!$D40,'CCB dwnld'!F$7:F$107)</f>
        <v>0</v>
      </c>
      <c r="I40" s="118">
        <f>SUMIF('CCB dwnld'!$B$7:$B$107,'CCB Aging schedule'!$D40,'CCB dwnld'!G$7:G$107)</f>
        <v>0</v>
      </c>
      <c r="J40" s="118">
        <f>SUMIF('CCB dwnld'!$B$7:$B$107,'CCB Aging schedule'!$D40,'CCB dwnld'!H$7:H$107)</f>
        <v>0</v>
      </c>
      <c r="K40" s="118">
        <f>SUMIF('CCB dwnld'!$B$7:$B$107,'CCB Aging schedule'!$D40,'CCB dwnld'!I$7:I$107)</f>
        <v>0</v>
      </c>
      <c r="L40" s="118">
        <f>SUMIF('CCB dwnld'!$B$7:$B$107,'CCB Aging schedule'!$D40,'CCB dwnld'!J$7:J$107)</f>
        <v>0</v>
      </c>
      <c r="M40" s="118">
        <f>SUMIF('CCB dwnld'!$B$7:$B$107,'CCB Aging schedule'!$D40,'CCB dwnld'!K$7:K$107)</f>
        <v>0</v>
      </c>
      <c r="N40" s="135"/>
      <c r="O40" s="118">
        <f t="shared" si="1"/>
        <v>0</v>
      </c>
      <c r="P40" s="118">
        <f t="shared" si="1"/>
        <v>0</v>
      </c>
      <c r="Q40" s="118">
        <f t="shared" si="1"/>
        <v>0</v>
      </c>
      <c r="R40" s="118">
        <f t="shared" si="1"/>
        <v>0</v>
      </c>
      <c r="S40" s="118">
        <f t="shared" si="1"/>
        <v>0</v>
      </c>
      <c r="T40" s="118">
        <f t="shared" si="2"/>
        <v>0</v>
      </c>
      <c r="U40" s="118">
        <f>SUMIF('Uncoll 112202'!$C$2:$C$86,'CCB Aging schedule'!D40,'Uncoll 112202'!$E$2:$E$86)</f>
        <v>0</v>
      </c>
      <c r="V40" s="121">
        <f t="shared" si="3"/>
        <v>0</v>
      </c>
    </row>
    <row r="41" spans="1:22">
      <c r="A41" s="110" t="s">
        <v>43</v>
      </c>
      <c r="B41" s="482">
        <v>2100</v>
      </c>
      <c r="C41" s="482">
        <v>320003</v>
      </c>
      <c r="D41" s="118">
        <v>180</v>
      </c>
      <c r="E41" s="118">
        <f t="shared" si="0"/>
        <v>5221.2299999999996</v>
      </c>
      <c r="F41" s="118">
        <f>SUMIF('CCB dwnld'!$B$7:$B$107,'CCB Aging schedule'!$D41,'CCB dwnld'!D$7:D$107)</f>
        <v>4560.5</v>
      </c>
      <c r="G41" s="118">
        <f>SUMIF('CCB dwnld'!$B$7:$B$107,'CCB Aging schedule'!$D41,'CCB dwnld'!E$7:E$107)</f>
        <v>0</v>
      </c>
      <c r="H41" s="118">
        <f>SUMIF('CCB dwnld'!$B$7:$B$107,'CCB Aging schedule'!$D41,'CCB dwnld'!F$7:F$107)</f>
        <v>97.37</v>
      </c>
      <c r="I41" s="118">
        <f>SUMIF('CCB dwnld'!$B$7:$B$107,'CCB Aging schedule'!$D41,'CCB dwnld'!G$7:G$107)</f>
        <v>146.07</v>
      </c>
      <c r="J41" s="118">
        <f>SUMIF('CCB dwnld'!$B$7:$B$107,'CCB Aging schedule'!$D41,'CCB dwnld'!H$7:H$107)</f>
        <v>417.28999999999996</v>
      </c>
      <c r="K41" s="118">
        <f>SUMIF('CCB dwnld'!$B$7:$B$107,'CCB Aging schedule'!$D41,'CCB dwnld'!I$7:I$107)</f>
        <v>703.29</v>
      </c>
      <c r="L41" s="118">
        <f>SUMIF('CCB dwnld'!$B$7:$B$107,'CCB Aging schedule'!$D41,'CCB dwnld'!J$7:J$107)</f>
        <v>703.29</v>
      </c>
      <c r="M41" s="118">
        <f>SUMIF('CCB dwnld'!$B$7:$B$107,'CCB Aging schedule'!$D41,'CCB dwnld'!K$7:K$107)</f>
        <v>4315.9999999999991</v>
      </c>
      <c r="N41" s="135"/>
      <c r="O41" s="118">
        <f t="shared" si="1"/>
        <v>11.4</v>
      </c>
      <c r="P41" s="118">
        <f t="shared" si="1"/>
        <v>0</v>
      </c>
      <c r="Q41" s="118">
        <f t="shared" si="1"/>
        <v>0.97</v>
      </c>
      <c r="R41" s="118">
        <f t="shared" si="1"/>
        <v>29.21</v>
      </c>
      <c r="S41" s="118">
        <f t="shared" si="1"/>
        <v>354.7</v>
      </c>
      <c r="T41" s="118">
        <f t="shared" si="2"/>
        <v>396</v>
      </c>
      <c r="U41" s="118">
        <f>SUMIF('Uncoll 112202'!$C$2:$C$86,'CCB Aging schedule'!D41,'Uncoll 112202'!$E$2:$E$86)</f>
        <v>-356</v>
      </c>
      <c r="V41" s="121">
        <f t="shared" si="3"/>
        <v>40</v>
      </c>
    </row>
    <row r="42" spans="1:22">
      <c r="A42" s="110" t="s">
        <v>44</v>
      </c>
      <c r="B42" s="482">
        <v>2100</v>
      </c>
      <c r="C42" s="482">
        <v>320233</v>
      </c>
      <c r="D42" s="118">
        <v>181</v>
      </c>
      <c r="E42" s="118">
        <f t="shared" si="0"/>
        <v>30512.960000000006</v>
      </c>
      <c r="F42" s="118">
        <f>SUMIF('CCB dwnld'!$B$7:$B$107,'CCB Aging schedule'!$D42,'CCB dwnld'!D$7:D$107)</f>
        <v>30034.810000000005</v>
      </c>
      <c r="G42" s="118">
        <f>SUMIF('CCB dwnld'!$B$7:$B$107,'CCB Aging schedule'!$D42,'CCB dwnld'!E$7:E$107)</f>
        <v>0</v>
      </c>
      <c r="H42" s="118">
        <f>SUMIF('CCB dwnld'!$B$7:$B$107,'CCB Aging schedule'!$D42,'CCB dwnld'!F$7:F$107)</f>
        <v>147.30000000000001</v>
      </c>
      <c r="I42" s="118">
        <f>SUMIF('CCB dwnld'!$B$7:$B$107,'CCB Aging schedule'!$D42,'CCB dwnld'!G$7:G$107)</f>
        <v>259.13</v>
      </c>
      <c r="J42" s="118">
        <f>SUMIF('CCB dwnld'!$B$7:$B$107,'CCB Aging schedule'!$D42,'CCB dwnld'!H$7:H$107)</f>
        <v>71.72</v>
      </c>
      <c r="K42" s="118">
        <f>SUMIF('CCB dwnld'!$B$7:$B$107,'CCB Aging schedule'!$D42,'CCB dwnld'!I$7:I$107)</f>
        <v>0</v>
      </c>
      <c r="L42" s="118">
        <f>SUMIF('CCB dwnld'!$B$7:$B$107,'CCB Aging schedule'!$D42,'CCB dwnld'!J$7:J$107)</f>
        <v>0</v>
      </c>
      <c r="M42" s="118">
        <f>SUMIF('CCB dwnld'!$B$7:$B$107,'CCB Aging schedule'!$D42,'CCB dwnld'!K$7:K$107)</f>
        <v>1853.5099999999998</v>
      </c>
      <c r="N42" s="135"/>
      <c r="O42" s="118">
        <f t="shared" si="1"/>
        <v>75.09</v>
      </c>
      <c r="P42" s="118">
        <f t="shared" si="1"/>
        <v>0</v>
      </c>
      <c r="Q42" s="118">
        <f t="shared" si="1"/>
        <v>1.47</v>
      </c>
      <c r="R42" s="118">
        <f t="shared" si="1"/>
        <v>51.83</v>
      </c>
      <c r="S42" s="118">
        <f t="shared" si="1"/>
        <v>60.96</v>
      </c>
      <c r="T42" s="118">
        <f t="shared" si="2"/>
        <v>189</v>
      </c>
      <c r="U42" s="118">
        <f>SUMIF('Uncoll 112202'!$C$2:$C$86,'CCB Aging schedule'!D42,'Uncoll 112202'!$E$2:$E$86)</f>
        <v>-174</v>
      </c>
      <c r="V42" s="121">
        <f t="shared" si="3"/>
        <v>15</v>
      </c>
    </row>
    <row r="43" spans="1:22">
      <c r="A43" s="110" t="s">
        <v>45</v>
      </c>
      <c r="B43" s="482">
        <v>2100</v>
      </c>
      <c r="C43" s="482">
        <v>320234</v>
      </c>
      <c r="D43" s="118">
        <v>182</v>
      </c>
      <c r="E43" s="118">
        <f t="shared" si="0"/>
        <v>2006419.4400000467</v>
      </c>
      <c r="F43" s="118">
        <f>SUMIF('CCB dwnld'!$B$7:$B$107,'CCB Aging schedule'!$D43,'CCB dwnld'!D$7:D$107)-F44</f>
        <v>1482283.4000000486</v>
      </c>
      <c r="G43" s="118">
        <f>SUMIF('CCB dwnld'!$B$7:$B$107,'CCB Aging schedule'!$D43,'CCB dwnld'!E$7:E$107)-G44</f>
        <v>176470.68999999802</v>
      </c>
      <c r="H43" s="118">
        <f>SUMIF('CCB dwnld'!$B$7:$B$107,'CCB Aging schedule'!$D43,'CCB dwnld'!F$7:F$107)-H44</f>
        <v>91752.199999999939</v>
      </c>
      <c r="I43" s="118">
        <f>SUMIF('CCB dwnld'!$B$7:$B$107,'CCB Aging schedule'!$D43,'CCB dwnld'!G$7:G$107)-I44</f>
        <v>127746.72000000004</v>
      </c>
      <c r="J43" s="118">
        <f>SUMIF('CCB dwnld'!$B$7:$B$107,'CCB Aging schedule'!$D43,'CCB dwnld'!H$7:H$107)-J44</f>
        <v>128166.43000000017</v>
      </c>
      <c r="K43" s="118">
        <f>SUMIF('CCB dwnld'!$B$7:$B$107,'CCB Aging schedule'!$D43,'CCB dwnld'!I$7:I$107)-K44</f>
        <v>170847.91000000003</v>
      </c>
      <c r="L43" s="118">
        <f>SUMIF('CCB dwnld'!$B$7:$B$107,'CCB Aging schedule'!$D43,'CCB dwnld'!J$7:J$107)-L44</f>
        <v>170847.91000000003</v>
      </c>
      <c r="M43" s="118">
        <f>SUMIF('CCB dwnld'!$B$7:$B$107,'CCB Aging schedule'!$D43,'CCB dwnld'!K$7:K$107)-M44</f>
        <v>1517398.9399999995</v>
      </c>
      <c r="N43" s="135"/>
      <c r="O43" s="118">
        <f>ROUND(F43*O$5,2)</f>
        <v>3705.71</v>
      </c>
      <c r="P43" s="118">
        <f>ROUND(G43*P$5,2)</f>
        <v>882.35</v>
      </c>
      <c r="Q43" s="118">
        <f>ROUND(H43*Q$5,2)</f>
        <v>917.52</v>
      </c>
      <c r="R43" s="118">
        <f>ROUND(I43*R$5,2)</f>
        <v>25549.34</v>
      </c>
      <c r="S43" s="118">
        <f>ROUND(J43*S$5,2)</f>
        <v>108941.47</v>
      </c>
      <c r="T43" s="118">
        <f>ROUND(SUM(O43:S43),0)</f>
        <v>139996</v>
      </c>
      <c r="U43" s="118">
        <f>SUMIF('Uncoll 112202'!$C$2:$C$86,'CCB Aging schedule'!D43,'Uncoll 112202'!$E$2:$E$86)</f>
        <v>-469618</v>
      </c>
      <c r="V43" s="121">
        <f>T43+T44+U43</f>
        <v>-245</v>
      </c>
    </row>
    <row r="44" spans="1:22">
      <c r="A44" s="110" t="s">
        <v>238</v>
      </c>
      <c r="B44" s="482">
        <v>2100</v>
      </c>
      <c r="C44" s="482">
        <v>320234</v>
      </c>
      <c r="D44" s="118">
        <v>182</v>
      </c>
      <c r="E44" s="118">
        <f t="shared" si="0"/>
        <v>366937.82000000071</v>
      </c>
      <c r="F44" s="118">
        <f>'CCB Avail'!E10</f>
        <v>136.62000000000003</v>
      </c>
      <c r="G44" s="118">
        <f>'CCB Avail'!F10</f>
        <v>19497.300000000065</v>
      </c>
      <c r="H44" s="118">
        <f>'CCB Avail'!G10</f>
        <v>345.5</v>
      </c>
      <c r="I44" s="118">
        <f>'CCB Avail'!H10</f>
        <v>425.08999999999992</v>
      </c>
      <c r="J44" s="118">
        <f>'CCB Avail'!I10</f>
        <v>346533.31000000064</v>
      </c>
      <c r="K44" s="118">
        <f>'CCB Avail'!J10</f>
        <v>0</v>
      </c>
      <c r="L44" s="118">
        <f>'CCB Avail'!K10</f>
        <v>0</v>
      </c>
      <c r="M44" s="118">
        <f>'CCB Avail'!L10</f>
        <v>24664.959999999992</v>
      </c>
      <c r="N44" s="135"/>
      <c r="O44" s="118"/>
      <c r="P44" s="118"/>
      <c r="Q44" s="118"/>
      <c r="R44" s="118">
        <f>ROUND(I44*R$4,2)</f>
        <v>170.04</v>
      </c>
      <c r="S44" s="118">
        <f>ROUND(J44*S$4,2)</f>
        <v>329206.64</v>
      </c>
      <c r="T44" s="118">
        <f t="shared" si="2"/>
        <v>329377</v>
      </c>
      <c r="U44" s="118">
        <f>SUMIF('Uncoll 112202'!$C$2:$C$86,'CCB Aging schedule'!D44,'Uncoll 112202'!$E$2:$E$86)</f>
        <v>-469618</v>
      </c>
      <c r="V44" s="121">
        <v>0</v>
      </c>
    </row>
    <row r="45" spans="1:22">
      <c r="A45" s="110" t="s">
        <v>46</v>
      </c>
      <c r="B45" s="482">
        <v>2100</v>
      </c>
      <c r="C45" s="482">
        <v>320235</v>
      </c>
      <c r="D45" s="118">
        <v>183</v>
      </c>
      <c r="E45" s="118">
        <f t="shared" si="0"/>
        <v>822023.54000000074</v>
      </c>
      <c r="F45" s="118">
        <f>SUMIF('CCB dwnld'!$B$7:$B$107,'CCB Aging schedule'!$D45,'CCB dwnld'!D$7:D$107)-F46</f>
        <v>601502.4100000019</v>
      </c>
      <c r="G45" s="118">
        <f>SUMIF('CCB dwnld'!$B$7:$B$107,'CCB Aging schedule'!$D45,'CCB dwnld'!E$7:E$107)-G46</f>
        <v>72733.699999999968</v>
      </c>
      <c r="H45" s="118">
        <f>SUMIF('CCB dwnld'!$B$7:$B$107,'CCB Aging schedule'!$D45,'CCB dwnld'!F$7:F$107)-H46</f>
        <v>39040.459999999985</v>
      </c>
      <c r="I45" s="118">
        <f>SUMIF('CCB dwnld'!$B$7:$B$107,'CCB Aging schedule'!$D45,'CCB dwnld'!G$7:G$107)-I46</f>
        <v>54584.599999998944</v>
      </c>
      <c r="J45" s="118">
        <f>SUMIF('CCB dwnld'!$B$7:$B$107,'CCB Aging schedule'!$D45,'CCB dwnld'!H$7:H$107)-J46</f>
        <v>54162.369999999995</v>
      </c>
      <c r="K45" s="118">
        <f>SUMIF('CCB dwnld'!$B$7:$B$107,'CCB Aging schedule'!$D45,'CCB dwnld'!I$7:I$107)-K46</f>
        <v>78360.52</v>
      </c>
      <c r="L45" s="118">
        <f>SUMIF('CCB dwnld'!$B$7:$B$107,'CCB Aging schedule'!$D45,'CCB dwnld'!J$7:J$107)-L46</f>
        <v>78360.52</v>
      </c>
      <c r="M45" s="118">
        <f>SUMIF('CCB dwnld'!$B$7:$B$107,'CCB Aging schedule'!$D45,'CCB dwnld'!K$7:K$107)-M46</f>
        <v>349590.10999999975</v>
      </c>
      <c r="N45" s="135"/>
      <c r="O45" s="118">
        <f t="shared" si="1"/>
        <v>1503.76</v>
      </c>
      <c r="P45" s="118">
        <f t="shared" si="1"/>
        <v>363.67</v>
      </c>
      <c r="Q45" s="118">
        <f t="shared" si="1"/>
        <v>390.4</v>
      </c>
      <c r="R45" s="118">
        <f t="shared" si="1"/>
        <v>10916.92</v>
      </c>
      <c r="S45" s="118">
        <f t="shared" si="1"/>
        <v>46038.01</v>
      </c>
      <c r="T45" s="118">
        <f t="shared" si="2"/>
        <v>59213</v>
      </c>
      <c r="U45" s="118">
        <f>SUMIF('Uncoll 112202'!$C$2:$C$86,'CCB Aging schedule'!D45,'Uncoll 112202'!$E$2:$E$86)</f>
        <v>-400615</v>
      </c>
      <c r="V45" s="121">
        <f>T45+T46+U45</f>
        <v>-2779</v>
      </c>
    </row>
    <row r="46" spans="1:22">
      <c r="A46" s="110" t="s">
        <v>239</v>
      </c>
      <c r="B46" s="482">
        <v>2100</v>
      </c>
      <c r="C46" s="482">
        <v>320235</v>
      </c>
      <c r="D46" s="118">
        <v>183</v>
      </c>
      <c r="E46" s="118">
        <f t="shared" si="0"/>
        <v>373920.54000000027</v>
      </c>
      <c r="F46" s="118">
        <f>'CCB Avail'!E11</f>
        <v>-6224.5400000000009</v>
      </c>
      <c r="G46" s="118">
        <f>'CCB Avail'!F11</f>
        <v>461.35</v>
      </c>
      <c r="H46" s="118">
        <f>'CCB Avail'!G11</f>
        <v>1068</v>
      </c>
      <c r="I46" s="118">
        <f>'CCB Avail'!H11</f>
        <v>38295.030000000377</v>
      </c>
      <c r="J46" s="118">
        <f>'CCB Avail'!I11</f>
        <v>340320.6999999999</v>
      </c>
      <c r="K46" s="118">
        <f>'CCB Avail'!J11</f>
        <v>0</v>
      </c>
      <c r="L46" s="118">
        <f>'CCB Avail'!K11</f>
        <v>0</v>
      </c>
      <c r="M46" s="118">
        <f>'CCB Avail'!L11</f>
        <v>101364.81999999998</v>
      </c>
      <c r="N46" s="135"/>
      <c r="O46" s="118"/>
      <c r="P46" s="118"/>
      <c r="Q46" s="118"/>
      <c r="R46" s="118">
        <f>ROUND(I46*R$4,2)</f>
        <v>15318.01</v>
      </c>
      <c r="S46" s="118">
        <f>ROUND(J46*S$4,2)</f>
        <v>323304.67</v>
      </c>
      <c r="T46" s="118">
        <f t="shared" si="2"/>
        <v>338623</v>
      </c>
      <c r="U46" s="118">
        <f>SUMIF('Uncoll 112202'!$C$2:$C$86,'CCB Aging schedule'!D46,'Uncoll 112202'!$E$2:$E$86)</f>
        <v>-400615</v>
      </c>
      <c r="V46" s="121">
        <v>0</v>
      </c>
    </row>
    <row r="47" spans="1:22">
      <c r="A47" s="110" t="s">
        <v>47</v>
      </c>
      <c r="B47" s="482">
        <v>2100</v>
      </c>
      <c r="C47" s="482">
        <v>320236</v>
      </c>
      <c r="D47" s="118">
        <v>187</v>
      </c>
      <c r="E47" s="118">
        <f t="shared" si="0"/>
        <v>218118.76000000018</v>
      </c>
      <c r="F47" s="118">
        <f>SUMIF('CCB dwnld'!$B$7:$B$107,'CCB Aging schedule'!$D47,'CCB dwnld'!D$7:D$107)</f>
        <v>170488.92000000019</v>
      </c>
      <c r="G47" s="118">
        <f>SUMIF('CCB dwnld'!$B$7:$B$107,'CCB Aging schedule'!$D47,'CCB dwnld'!E$7:E$107)</f>
        <v>19449.260000000009</v>
      </c>
      <c r="H47" s="118">
        <f>SUMIF('CCB dwnld'!$B$7:$B$107,'CCB Aging schedule'!$D47,'CCB dwnld'!F$7:F$107)</f>
        <v>5723.159999999998</v>
      </c>
      <c r="I47" s="118">
        <f>SUMIF('CCB dwnld'!$B$7:$B$107,'CCB Aging schedule'!$D47,'CCB dwnld'!G$7:G$107)</f>
        <v>9895.49</v>
      </c>
      <c r="J47" s="118">
        <f>SUMIF('CCB dwnld'!$B$7:$B$107,'CCB Aging schedule'!$D47,'CCB dwnld'!H$7:H$107)</f>
        <v>12561.93</v>
      </c>
      <c r="K47" s="118">
        <f>SUMIF('CCB dwnld'!$B$7:$B$107,'CCB Aging schedule'!$D47,'CCB dwnld'!I$7:I$107)</f>
        <v>6871.7599999999984</v>
      </c>
      <c r="L47" s="118">
        <f>SUMIF('CCB dwnld'!$B$7:$B$107,'CCB Aging schedule'!$D47,'CCB dwnld'!J$7:J$107)</f>
        <v>6871.7599999999984</v>
      </c>
      <c r="M47" s="118">
        <f>SUMIF('CCB dwnld'!$B$7:$B$107,'CCB Aging schedule'!$D47,'CCB dwnld'!K$7:K$107)</f>
        <v>159464.72999999992</v>
      </c>
      <c r="N47" s="135"/>
      <c r="O47" s="118">
        <f t="shared" si="1"/>
        <v>426.22</v>
      </c>
      <c r="P47" s="118">
        <f t="shared" si="1"/>
        <v>97.25</v>
      </c>
      <c r="Q47" s="118">
        <f t="shared" si="1"/>
        <v>57.23</v>
      </c>
      <c r="R47" s="118">
        <f t="shared" si="1"/>
        <v>1979.1</v>
      </c>
      <c r="S47" s="118">
        <f t="shared" si="1"/>
        <v>10677.64</v>
      </c>
      <c r="T47" s="118">
        <f t="shared" si="2"/>
        <v>13237</v>
      </c>
      <c r="U47" s="118">
        <f>SUMIF('Uncoll 112202'!$C$2:$C$86,'CCB Aging schedule'!D47,'Uncoll 112202'!$E$2:$E$86)</f>
        <v>-12878</v>
      </c>
      <c r="V47" s="121">
        <f t="shared" si="3"/>
        <v>359</v>
      </c>
    </row>
    <row r="48" spans="1:22">
      <c r="A48" s="110" t="s">
        <v>48</v>
      </c>
      <c r="B48" s="482">
        <v>2100</v>
      </c>
      <c r="C48" s="482">
        <v>320237</v>
      </c>
      <c r="D48" s="118">
        <v>188</v>
      </c>
      <c r="E48" s="118">
        <f t="shared" si="0"/>
        <v>12380.670000000029</v>
      </c>
      <c r="F48" s="118">
        <f>SUMIF('CCB dwnld'!$B$7:$B$107,'CCB Aging schedule'!$D48,'CCB dwnld'!D$7:D$107)-F49</f>
        <v>4716.3300000000445</v>
      </c>
      <c r="G48" s="118">
        <f>SUMIF('CCB dwnld'!$B$7:$B$107,'CCB Aging schedule'!$D48,'CCB dwnld'!E$7:E$107)-G49</f>
        <v>5467.7299999999987</v>
      </c>
      <c r="H48" s="118">
        <f>SUMIF('CCB dwnld'!$B$7:$B$107,'CCB Aging schedule'!$D48,'CCB dwnld'!F$7:F$107)-H49</f>
        <v>866.38000000000011</v>
      </c>
      <c r="I48" s="118">
        <f>SUMIF('CCB dwnld'!$B$7:$B$107,'CCB Aging schedule'!$D48,'CCB dwnld'!G$7:G$107)-I49</f>
        <v>1113.1200000000008</v>
      </c>
      <c r="J48" s="118">
        <f>SUMIF('CCB dwnld'!$B$7:$B$107,'CCB Aging schedule'!$D48,'CCB dwnld'!H$7:H$107)-J49</f>
        <v>217.10999999998603</v>
      </c>
      <c r="K48" s="118">
        <f>SUMIF('CCB dwnld'!$B$7:$B$107,'CCB Aging schedule'!$D48,'CCB dwnld'!I$7:I$107)-K49</f>
        <v>817.22</v>
      </c>
      <c r="L48" s="118">
        <f>SUMIF('CCB dwnld'!$B$7:$B$107,'CCB Aging schedule'!$D48,'CCB dwnld'!J$7:J$107)-L49</f>
        <v>817.22</v>
      </c>
      <c r="M48" s="118">
        <f>SUMIF('CCB dwnld'!$B$7:$B$107,'CCB Aging schedule'!$D48,'CCB dwnld'!K$7:K$107)-M49</f>
        <v>32879.769999999917</v>
      </c>
      <c r="N48" s="135"/>
      <c r="O48" s="118">
        <f t="shared" si="1"/>
        <v>11.79</v>
      </c>
      <c r="P48" s="118">
        <f t="shared" si="1"/>
        <v>27.34</v>
      </c>
      <c r="Q48" s="118">
        <f t="shared" si="1"/>
        <v>8.66</v>
      </c>
      <c r="R48" s="118">
        <f>ROUND(I48*R$5,2)</f>
        <v>222.62</v>
      </c>
      <c r="S48" s="118">
        <f t="shared" si="1"/>
        <v>184.54</v>
      </c>
      <c r="T48" s="118">
        <f t="shared" si="2"/>
        <v>455</v>
      </c>
      <c r="U48" s="118">
        <f>SUMIF('Uncoll 112202'!$C$2:$C$86,'CCB Aging schedule'!D48,'Uncoll 112202'!$E$2:$E$86)</f>
        <v>-216694</v>
      </c>
      <c r="V48" s="121">
        <f>T48+T49+U48</f>
        <v>3239</v>
      </c>
    </row>
    <row r="49" spans="1:22">
      <c r="A49" s="110" t="s">
        <v>240</v>
      </c>
      <c r="B49" s="482">
        <v>2100</v>
      </c>
      <c r="C49" s="482">
        <v>320237</v>
      </c>
      <c r="D49" s="118">
        <v>188</v>
      </c>
      <c r="E49" s="118">
        <f t="shared" si="0"/>
        <v>240865.06999999977</v>
      </c>
      <c r="F49" s="118">
        <f>'CCB Avail'!E12</f>
        <v>7018.1500000000096</v>
      </c>
      <c r="G49" s="118">
        <f>'CCB Avail'!F12</f>
        <v>0</v>
      </c>
      <c r="H49" s="118">
        <f>'CCB Avail'!G12</f>
        <v>178.06</v>
      </c>
      <c r="I49" s="118">
        <f>'CCB Avail'!H12</f>
        <v>4559.6500000000051</v>
      </c>
      <c r="J49" s="118">
        <f>'CCB Avail'!I12</f>
        <v>229109.20999999976</v>
      </c>
      <c r="K49" s="118">
        <f>'CCB Avail'!J12</f>
        <v>0</v>
      </c>
      <c r="L49" s="118">
        <f>'CCB Avail'!K12</f>
        <v>0</v>
      </c>
      <c r="M49" s="118">
        <f>'CCB Avail'!L12</f>
        <v>117210.89000000003</v>
      </c>
      <c r="N49" s="135"/>
      <c r="O49" s="118"/>
      <c r="P49" s="118"/>
      <c r="Q49" s="118"/>
      <c r="R49" s="118">
        <f>ROUND(I49*R$4,2)</f>
        <v>1823.86</v>
      </c>
      <c r="S49" s="118">
        <f>ROUND(J49*S$4,2)</f>
        <v>217653.75</v>
      </c>
      <c r="T49" s="118">
        <f t="shared" si="2"/>
        <v>219478</v>
      </c>
      <c r="U49" s="118">
        <f>SUMIF('Uncoll 112202'!$C$2:$C$86,'CCB Aging schedule'!D49,'Uncoll 112202'!$E$2:$E$86)</f>
        <v>-216694</v>
      </c>
      <c r="V49" s="121">
        <v>0</v>
      </c>
    </row>
    <row r="50" spans="1:22">
      <c r="A50" s="110" t="s">
        <v>50</v>
      </c>
      <c r="B50" s="482">
        <v>2100</v>
      </c>
      <c r="C50" s="482">
        <v>320225</v>
      </c>
      <c r="D50" s="118">
        <v>190</v>
      </c>
      <c r="E50" s="118">
        <f t="shared" si="0"/>
        <v>0</v>
      </c>
      <c r="F50" s="118">
        <f>SUMIF('CCB dwnld'!$B$7:$B$107,'CCB Aging schedule'!$D50,'CCB dwnld'!D$7:D$107)</f>
        <v>0</v>
      </c>
      <c r="G50" s="118">
        <f>SUMIF('CCB dwnld'!$B$7:$B$107,'CCB Aging schedule'!$D50,'CCB dwnld'!E$7:E$107)</f>
        <v>0</v>
      </c>
      <c r="H50" s="118">
        <f>SUMIF('CCB dwnld'!$B$7:$B$107,'CCB Aging schedule'!$D50,'CCB dwnld'!F$7:F$107)</f>
        <v>0</v>
      </c>
      <c r="I50" s="118">
        <f>SUMIF('CCB dwnld'!$B$7:$B$107,'CCB Aging schedule'!$D50,'CCB dwnld'!G$7:G$107)</f>
        <v>0</v>
      </c>
      <c r="J50" s="118">
        <f>SUMIF('CCB dwnld'!$B$7:$B$107,'CCB Aging schedule'!$D50,'CCB dwnld'!H$7:H$107)</f>
        <v>0</v>
      </c>
      <c r="K50" s="118">
        <f>SUMIF('CCB dwnld'!$B$7:$B$107,'CCB Aging schedule'!$D50,'CCB dwnld'!I$7:I$107)</f>
        <v>0</v>
      </c>
      <c r="L50" s="118">
        <f>SUMIF('CCB dwnld'!$B$7:$B$107,'CCB Aging schedule'!$D50,'CCB dwnld'!J$7:J$107)</f>
        <v>0</v>
      </c>
      <c r="M50" s="118">
        <f>SUMIF('CCB dwnld'!$B$7:$B$107,'CCB Aging schedule'!$D50,'CCB dwnld'!K$7:K$107)</f>
        <v>0</v>
      </c>
      <c r="N50" s="135"/>
      <c r="O50" s="118">
        <f t="shared" si="1"/>
        <v>0</v>
      </c>
      <c r="P50" s="118">
        <f t="shared" si="1"/>
        <v>0</v>
      </c>
      <c r="Q50" s="118">
        <f t="shared" si="1"/>
        <v>0</v>
      </c>
      <c r="R50" s="118">
        <f t="shared" si="1"/>
        <v>0</v>
      </c>
      <c r="S50" s="118">
        <f t="shared" si="1"/>
        <v>0</v>
      </c>
      <c r="T50" s="118">
        <f t="shared" si="2"/>
        <v>0</v>
      </c>
      <c r="U50" s="118">
        <f>SUMIF('Uncoll 112202'!$C$2:$C$86,'CCB Aging schedule'!D50,'Uncoll 112202'!$E$2:$E$86)</f>
        <v>0</v>
      </c>
      <c r="V50" s="121">
        <f t="shared" si="3"/>
        <v>0</v>
      </c>
    </row>
    <row r="51" spans="1:22">
      <c r="A51" s="110" t="s">
        <v>51</v>
      </c>
      <c r="B51" s="482">
        <v>2100</v>
      </c>
      <c r="C51" s="482">
        <v>320238</v>
      </c>
      <c r="D51" s="118">
        <v>191</v>
      </c>
      <c r="E51" s="118">
        <f t="shared" si="0"/>
        <v>138333.64000000016</v>
      </c>
      <c r="F51" s="118">
        <f>SUMIF('CCB dwnld'!$B$7:$B$107,'CCB Aging schedule'!$D51,'CCB dwnld'!D$7:D$107)</f>
        <v>85869.640000000189</v>
      </c>
      <c r="G51" s="118">
        <f>SUMIF('CCB dwnld'!$B$7:$B$107,'CCB Aging schedule'!$D51,'CCB dwnld'!E$7:E$107)</f>
        <v>14434.239999999994</v>
      </c>
      <c r="H51" s="118">
        <f>SUMIF('CCB dwnld'!$B$7:$B$107,'CCB Aging schedule'!$D51,'CCB dwnld'!F$7:F$107)</f>
        <v>9413.9700000000012</v>
      </c>
      <c r="I51" s="118">
        <f>SUMIF('CCB dwnld'!$B$7:$B$107,'CCB Aging schedule'!$D51,'CCB dwnld'!G$7:G$107)</f>
        <v>15004.329999999991</v>
      </c>
      <c r="J51" s="118">
        <f>SUMIF('CCB dwnld'!$B$7:$B$107,'CCB Aging schedule'!$D51,'CCB dwnld'!H$7:H$107)</f>
        <v>13611.459999999995</v>
      </c>
      <c r="K51" s="118">
        <f>SUMIF('CCB dwnld'!$B$7:$B$107,'CCB Aging schedule'!$D51,'CCB dwnld'!I$7:I$107)</f>
        <v>13562.790000000003</v>
      </c>
      <c r="L51" s="118">
        <f>SUMIF('CCB dwnld'!$B$7:$B$107,'CCB Aging schedule'!$D51,'CCB dwnld'!J$7:J$107)</f>
        <v>13562.790000000003</v>
      </c>
      <c r="M51" s="118">
        <f>SUMIF('CCB dwnld'!$B$7:$B$107,'CCB Aging schedule'!$D51,'CCB dwnld'!K$7:K$107)</f>
        <v>69385.929999999964</v>
      </c>
      <c r="N51" s="135"/>
      <c r="O51" s="118">
        <f>ROUND(F51*O$5,2)</f>
        <v>214.67</v>
      </c>
      <c r="P51" s="118">
        <f t="shared" si="1"/>
        <v>72.17</v>
      </c>
      <c r="Q51" s="118">
        <f t="shared" si="1"/>
        <v>94.14</v>
      </c>
      <c r="R51" s="118">
        <f t="shared" si="1"/>
        <v>3000.87</v>
      </c>
      <c r="S51" s="118">
        <f t="shared" si="1"/>
        <v>11569.74</v>
      </c>
      <c r="T51" s="118">
        <f t="shared" si="2"/>
        <v>14952</v>
      </c>
      <c r="U51" s="118">
        <f>SUMIF('Uncoll 112202'!$C$2:$C$86,'CCB Aging schedule'!D51,'Uncoll 112202'!$E$2:$E$86)</f>
        <v>-14835</v>
      </c>
      <c r="V51" s="121">
        <f t="shared" si="3"/>
        <v>117</v>
      </c>
    </row>
    <row r="52" spans="1:22">
      <c r="A52" s="110" t="s">
        <v>52</v>
      </c>
      <c r="B52" s="482">
        <v>2100</v>
      </c>
      <c r="C52" s="482">
        <v>320226</v>
      </c>
      <c r="D52" s="118">
        <v>192</v>
      </c>
      <c r="E52" s="118">
        <f t="shared" si="0"/>
        <v>0</v>
      </c>
      <c r="F52" s="118">
        <f>SUMIF('CCB dwnld'!$B$7:$B$107,'CCB Aging schedule'!$D52,'CCB dwnld'!D$7:D$107)</f>
        <v>0</v>
      </c>
      <c r="G52" s="118">
        <f>SUMIF('CCB dwnld'!$B$7:$B$107,'CCB Aging schedule'!$D52,'CCB dwnld'!E$7:E$107)</f>
        <v>0</v>
      </c>
      <c r="H52" s="118">
        <f>SUMIF('CCB dwnld'!$B$7:$B$107,'CCB Aging schedule'!$D52,'CCB dwnld'!F$7:F$107)</f>
        <v>0</v>
      </c>
      <c r="I52" s="118">
        <f>SUMIF('CCB dwnld'!$B$7:$B$107,'CCB Aging schedule'!$D52,'CCB dwnld'!G$7:G$107)</f>
        <v>0</v>
      </c>
      <c r="J52" s="118">
        <f>SUMIF('CCB dwnld'!$B$7:$B$107,'CCB Aging schedule'!$D52,'CCB dwnld'!H$7:H$107)</f>
        <v>0</v>
      </c>
      <c r="K52" s="118">
        <f>SUMIF('CCB dwnld'!$B$7:$B$107,'CCB Aging schedule'!$D52,'CCB dwnld'!I$7:I$107)</f>
        <v>0</v>
      </c>
      <c r="L52" s="118">
        <f>SUMIF('CCB dwnld'!$B$7:$B$107,'CCB Aging schedule'!$D52,'CCB dwnld'!J$7:J$107)</f>
        <v>0</v>
      </c>
      <c r="M52" s="118">
        <f>SUMIF('CCB dwnld'!$B$7:$B$107,'CCB Aging schedule'!$D52,'CCB dwnld'!K$7:K$107)</f>
        <v>0</v>
      </c>
      <c r="N52" s="135"/>
      <c r="O52" s="118">
        <f t="shared" si="1"/>
        <v>0</v>
      </c>
      <c r="P52" s="118">
        <f t="shared" si="1"/>
        <v>0</v>
      </c>
      <c r="Q52" s="118">
        <f t="shared" si="1"/>
        <v>0</v>
      </c>
      <c r="R52" s="118">
        <f t="shared" si="1"/>
        <v>0</v>
      </c>
      <c r="S52" s="118">
        <f t="shared" si="1"/>
        <v>0</v>
      </c>
      <c r="T52" s="118">
        <f t="shared" si="2"/>
        <v>0</v>
      </c>
      <c r="U52" s="118">
        <f>SUMIF('Uncoll 112202'!$C$2:$C$86,'CCB Aging schedule'!D52,'Uncoll 112202'!$E$2:$E$86)</f>
        <v>0</v>
      </c>
      <c r="V52" s="121">
        <f t="shared" si="3"/>
        <v>0</v>
      </c>
    </row>
    <row r="53" spans="1:22">
      <c r="A53" s="125" t="s">
        <v>681</v>
      </c>
      <c r="B53" s="482">
        <v>2100</v>
      </c>
      <c r="C53" s="482">
        <v>320210</v>
      </c>
      <c r="D53" s="118">
        <v>195</v>
      </c>
      <c r="E53" s="118">
        <f>SUM(F53:J53)</f>
        <v>8844.3799999999992</v>
      </c>
      <c r="F53" s="118">
        <f>SUMIF('CCB dwnld'!$B$7:$B$107,'CCB Aging schedule'!$D53,'CCB dwnld'!D$7:D$107)</f>
        <v>1971.3400000000001</v>
      </c>
      <c r="G53" s="118">
        <f>SUMIF('CCB dwnld'!$B$7:$B$107,'CCB Aging schedule'!$D53,'CCB dwnld'!E$7:E$107)</f>
        <v>782.34000000000015</v>
      </c>
      <c r="H53" s="118">
        <f>SUMIF('CCB dwnld'!$B$7:$B$107,'CCB Aging schedule'!$D53,'CCB dwnld'!F$7:F$107)</f>
        <v>3347.39</v>
      </c>
      <c r="I53" s="118">
        <f>SUMIF('CCB dwnld'!$B$7:$B$107,'CCB Aging schedule'!$D53,'CCB dwnld'!G$7:G$107)</f>
        <v>804.6400000000001</v>
      </c>
      <c r="J53" s="118">
        <f>SUMIF('CCB dwnld'!$B$7:$B$107,'CCB Aging schedule'!$D53,'CCB dwnld'!H$7:H$107)</f>
        <v>1938.6699999999998</v>
      </c>
      <c r="K53" s="118">
        <f>SUMIF('CCB dwnld'!$B$7:$B$107,'CCB Aging schedule'!$D53,'CCB dwnld'!I$7:I$107)</f>
        <v>3788.56</v>
      </c>
      <c r="L53" s="118">
        <f>SUMIF('CCB dwnld'!$B$7:$B$107,'CCB Aging schedule'!$D53,'CCB dwnld'!J$7:J$107)</f>
        <v>3788.56</v>
      </c>
      <c r="M53" s="118">
        <f>SUMIF('CCB dwnld'!$B$7:$B$107,'CCB Aging schedule'!$D53,'CCB dwnld'!K$7:K$107)</f>
        <v>3880.3700000000003</v>
      </c>
      <c r="N53" s="135"/>
      <c r="O53" s="118">
        <f t="shared" ref="O53:S54" si="10">ROUND(F53*O$5,2)</f>
        <v>4.93</v>
      </c>
      <c r="P53" s="118">
        <f t="shared" si="10"/>
        <v>3.91</v>
      </c>
      <c r="Q53" s="118">
        <f t="shared" si="10"/>
        <v>33.47</v>
      </c>
      <c r="R53" s="118">
        <f t="shared" si="10"/>
        <v>160.93</v>
      </c>
      <c r="S53" s="118">
        <f t="shared" si="10"/>
        <v>1647.87</v>
      </c>
      <c r="T53" s="118">
        <f>ROUND(SUM(O53:S53),0)</f>
        <v>1851</v>
      </c>
      <c r="U53" s="118">
        <f>SUMIF('Uncoll 112202'!$C$2:$C$86,'CCB Aging schedule'!D53,'Uncoll 112202'!$E$2:$E$86)</f>
        <v>-992</v>
      </c>
      <c r="V53" s="121">
        <f>T53+U53</f>
        <v>859</v>
      </c>
    </row>
    <row r="54" spans="1:22">
      <c r="A54" s="247" t="s">
        <v>692</v>
      </c>
      <c r="B54" s="482">
        <v>2100</v>
      </c>
      <c r="C54" s="482">
        <v>320212</v>
      </c>
      <c r="D54" s="118">
        <v>196</v>
      </c>
      <c r="E54" s="118">
        <f>SUM(F54:J54)</f>
        <v>8738.5399999999991</v>
      </c>
      <c r="F54" s="118">
        <f>SUMIF('CCB dwnld'!$B$7:$B$107,'CCB Aging schedule'!$D54,'CCB dwnld'!D$7:D$107)</f>
        <v>6479.06</v>
      </c>
      <c r="G54" s="118">
        <f>SUMIF('CCB dwnld'!$B$7:$B$107,'CCB Aging schedule'!$D54,'CCB dwnld'!E$7:E$107)</f>
        <v>1088.1699999999998</v>
      </c>
      <c r="H54" s="118">
        <f>SUMIF('CCB dwnld'!$B$7:$B$107,'CCB Aging schedule'!$D54,'CCB dwnld'!F$7:F$107)</f>
        <v>479.52</v>
      </c>
      <c r="I54" s="118">
        <f>SUMIF('CCB dwnld'!$B$7:$B$107,'CCB Aging schedule'!$D54,'CCB dwnld'!G$7:G$107)</f>
        <v>489.22</v>
      </c>
      <c r="J54" s="118">
        <f>SUMIF('CCB dwnld'!$B$7:$B$107,'CCB Aging schedule'!$D54,'CCB dwnld'!H$7:H$107)</f>
        <v>202.57</v>
      </c>
      <c r="K54" s="118">
        <f>SUMIF('CCB dwnld'!$B$7:$B$107,'CCB Aging schedule'!$D54,'CCB dwnld'!I$7:I$107)</f>
        <v>350.69</v>
      </c>
      <c r="L54" s="118">
        <f>SUMIF('CCB dwnld'!$B$7:$B$107,'CCB Aging schedule'!$D54,'CCB dwnld'!J$7:J$107)</f>
        <v>350.69</v>
      </c>
      <c r="M54" s="118">
        <f>SUMIF('CCB dwnld'!$B$7:$B$107,'CCB Aging schedule'!$D54,'CCB dwnld'!K$7:K$107)</f>
        <v>5624.6700000000019</v>
      </c>
      <c r="N54" s="135"/>
      <c r="O54" s="118">
        <f t="shared" si="10"/>
        <v>16.2</v>
      </c>
      <c r="P54" s="118">
        <f t="shared" si="10"/>
        <v>5.44</v>
      </c>
      <c r="Q54" s="118">
        <f t="shared" si="10"/>
        <v>4.8</v>
      </c>
      <c r="R54" s="118">
        <f t="shared" si="10"/>
        <v>97.84</v>
      </c>
      <c r="S54" s="118">
        <f t="shared" si="10"/>
        <v>172.18</v>
      </c>
      <c r="T54" s="118">
        <f>ROUND(SUM(O54:S54),0)</f>
        <v>296</v>
      </c>
      <c r="U54" s="118">
        <f>SUMIF('Uncoll 112202'!$C$2:$C$86,'CCB Aging schedule'!D54,'Uncoll 112202'!$E$2:$E$86)</f>
        <v>-319</v>
      </c>
      <c r="V54" s="121">
        <f>T54+U54</f>
        <v>-23</v>
      </c>
    </row>
    <row r="55" spans="1:22">
      <c r="A55" s="247" t="s">
        <v>2281</v>
      </c>
      <c r="B55" s="482">
        <v>2100</v>
      </c>
      <c r="C55" s="482">
        <v>320218</v>
      </c>
      <c r="D55" s="118">
        <v>199</v>
      </c>
      <c r="E55" s="118">
        <f>SUM(F55:J55)</f>
        <v>8245.68</v>
      </c>
      <c r="F55" s="118">
        <f>SUMIF('CCB dwnld'!$B$7:$B$107,'CCB Aging schedule'!$D55,'CCB dwnld'!D$7:D$107)</f>
        <v>1507.7</v>
      </c>
      <c r="G55" s="118">
        <f>SUMIF('CCB dwnld'!$B$7:$B$107,'CCB Aging schedule'!$D55,'CCB dwnld'!E$7:E$107)</f>
        <v>2383.38</v>
      </c>
      <c r="H55" s="118">
        <f>SUMIF('CCB dwnld'!$B$7:$B$107,'CCB Aging schedule'!$D55,'CCB dwnld'!F$7:F$107)</f>
        <v>392.1</v>
      </c>
      <c r="I55" s="118">
        <f>SUMIF('CCB dwnld'!$B$7:$B$107,'CCB Aging schedule'!$D55,'CCB dwnld'!G$7:G$107)</f>
        <v>1587.04</v>
      </c>
      <c r="J55" s="118">
        <f>SUMIF('CCB dwnld'!$B$7:$B$107,'CCB Aging schedule'!$D55,'CCB dwnld'!H$7:H$107)</f>
        <v>2375.46</v>
      </c>
      <c r="K55" s="118">
        <f>SUMIF('CCB dwnld'!$B$7:$B$107,'CCB Aging schedule'!$D55,'CCB dwnld'!I$7:I$107)</f>
        <v>52.78</v>
      </c>
      <c r="L55" s="118">
        <f>SUMIF('CCB dwnld'!$B$7:$B$107,'CCB Aging schedule'!$D55,'CCB dwnld'!J$7:J$107)</f>
        <v>52.78</v>
      </c>
      <c r="M55" s="118">
        <f>SUMIF('CCB dwnld'!$B$7:$B$107,'CCB Aging schedule'!$D55,'CCB dwnld'!K$7:K$107)</f>
        <v>758.4799999999999</v>
      </c>
      <c r="N55" s="135"/>
      <c r="O55" s="118">
        <f t="shared" ref="O55" si="11">ROUND(F55*O$5,2)</f>
        <v>3.77</v>
      </c>
      <c r="P55" s="118">
        <f t="shared" ref="P55" si="12">ROUND(G55*P$5,2)</f>
        <v>11.92</v>
      </c>
      <c r="Q55" s="118">
        <f t="shared" ref="Q55" si="13">ROUND(H55*Q$5,2)</f>
        <v>3.92</v>
      </c>
      <c r="R55" s="118">
        <f t="shared" ref="R55" si="14">ROUND(I55*R$5,2)</f>
        <v>317.41000000000003</v>
      </c>
      <c r="S55" s="118">
        <f t="shared" ref="S55" si="15">ROUND(J55*S$5,2)</f>
        <v>2019.14</v>
      </c>
      <c r="T55" s="118">
        <f>ROUND(SUM(O55:S55),0)</f>
        <v>2356</v>
      </c>
      <c r="U55" s="118">
        <f>SUMIF('Uncoll 112202'!$C$2:$C$86,'CCB Aging schedule'!D55,'Uncoll 112202'!$E$2:$E$86)</f>
        <v>-2388</v>
      </c>
      <c r="V55" s="121">
        <f>T55+U55</f>
        <v>-32</v>
      </c>
    </row>
    <row r="56" spans="1:22">
      <c r="A56" s="110" t="s">
        <v>54</v>
      </c>
      <c r="B56" s="482">
        <v>2105</v>
      </c>
      <c r="C56" s="482">
        <v>321005</v>
      </c>
      <c r="D56" s="118">
        <v>220</v>
      </c>
      <c r="E56" s="118">
        <f t="shared" si="0"/>
        <v>48149.929999999993</v>
      </c>
      <c r="F56" s="118">
        <f>SUMIF('CCB dwnld'!$B$7:$B$107,'CCB Aging schedule'!$D56,'CCB dwnld'!D$7:D$107)</f>
        <v>42175.19999999999</v>
      </c>
      <c r="G56" s="118">
        <f>SUMIF('CCB dwnld'!$B$7:$B$107,'CCB Aging schedule'!$D56,'CCB dwnld'!E$7:E$107)</f>
        <v>2261.2100000000005</v>
      </c>
      <c r="H56" s="118">
        <f>SUMIF('CCB dwnld'!$B$7:$B$107,'CCB Aging schedule'!$D56,'CCB dwnld'!F$7:F$107)</f>
        <v>808.36999999999989</v>
      </c>
      <c r="I56" s="118">
        <f>SUMIF('CCB dwnld'!$B$7:$B$107,'CCB Aging schedule'!$D56,'CCB dwnld'!G$7:G$107)</f>
        <v>1850.39</v>
      </c>
      <c r="J56" s="118">
        <f>SUMIF('CCB dwnld'!$B$7:$B$107,'CCB Aging schedule'!$D56,'CCB dwnld'!H$7:H$107)</f>
        <v>1054.76</v>
      </c>
      <c r="K56" s="118">
        <f>SUMIF('CCB dwnld'!$B$7:$B$107,'CCB Aging schedule'!$D56,'CCB dwnld'!I$7:I$107)</f>
        <v>731.62</v>
      </c>
      <c r="L56" s="118">
        <f>SUMIF('CCB dwnld'!$B$7:$B$107,'CCB Aging schedule'!$D56,'CCB dwnld'!J$7:J$107)</f>
        <v>731.62</v>
      </c>
      <c r="M56" s="118">
        <f>SUMIF('CCB dwnld'!$B$7:$B$107,'CCB Aging schedule'!$D56,'CCB dwnld'!K$7:K$107)</f>
        <v>21717.930000000004</v>
      </c>
      <c r="N56" s="135"/>
      <c r="O56" s="118">
        <f t="shared" si="1"/>
        <v>105.44</v>
      </c>
      <c r="P56" s="118">
        <f t="shared" si="1"/>
        <v>11.31</v>
      </c>
      <c r="Q56" s="118">
        <f t="shared" si="1"/>
        <v>8.08</v>
      </c>
      <c r="R56" s="118">
        <f t="shared" si="1"/>
        <v>370.08</v>
      </c>
      <c r="S56" s="118">
        <f t="shared" si="1"/>
        <v>896.55</v>
      </c>
      <c r="T56" s="118">
        <f t="shared" si="2"/>
        <v>1391</v>
      </c>
      <c r="U56" s="118">
        <f>SUMIF('Uncoll 112202'!$C$2:$C$86,'CCB Aging schedule'!D56,'Uncoll 112202'!$E$2:$E$86)</f>
        <v>-1302</v>
      </c>
      <c r="V56" s="121">
        <f t="shared" si="3"/>
        <v>89</v>
      </c>
    </row>
    <row r="57" spans="1:22">
      <c r="A57" s="110" t="s">
        <v>103</v>
      </c>
      <c r="B57" s="482">
        <v>2410</v>
      </c>
      <c r="C57" s="482">
        <v>330020</v>
      </c>
      <c r="D57" s="118">
        <v>241</v>
      </c>
      <c r="E57" s="118">
        <f t="shared" si="0"/>
        <v>37067.15</v>
      </c>
      <c r="F57" s="118">
        <f>SUMIF('CCB dwnld'!$B$7:$B$107,'CCB Aging schedule'!$D57,'CCB dwnld'!D$7:D$107)</f>
        <v>11945.2</v>
      </c>
      <c r="G57" s="118">
        <f>SUMIF('CCB dwnld'!$B$7:$B$107,'CCB Aging schedule'!$D57,'CCB dwnld'!E$7:E$107)</f>
        <v>0</v>
      </c>
      <c r="H57" s="118">
        <f>SUMIF('CCB dwnld'!$B$7:$B$107,'CCB Aging schedule'!$D57,'CCB dwnld'!F$7:F$107)</f>
        <v>0</v>
      </c>
      <c r="I57" s="118">
        <f>SUMIF('CCB dwnld'!$B$7:$B$107,'CCB Aging schedule'!$D57,'CCB dwnld'!G$7:G$107)</f>
        <v>9047.5400000000009</v>
      </c>
      <c r="J57" s="118">
        <f>SUMIF('CCB dwnld'!$B$7:$B$107,'CCB Aging schedule'!$D57,'CCB dwnld'!H$7:H$107)</f>
        <v>16074.41</v>
      </c>
      <c r="K57" s="118">
        <f>SUMIF('CCB dwnld'!$B$7:$B$107,'CCB Aging schedule'!$D57,'CCB dwnld'!I$7:I$107)</f>
        <v>0</v>
      </c>
      <c r="L57" s="118">
        <f>SUMIF('CCB dwnld'!$B$7:$B$107,'CCB Aging schedule'!$D57,'CCB dwnld'!J$7:J$107)</f>
        <v>0</v>
      </c>
      <c r="M57" s="118">
        <f>SUMIF('CCB dwnld'!$B$7:$B$107,'CCB Aging schedule'!$D57,'CCB dwnld'!K$7:K$107)</f>
        <v>6.45</v>
      </c>
      <c r="N57" s="135"/>
      <c r="O57" s="118">
        <f t="shared" si="1"/>
        <v>29.86</v>
      </c>
      <c r="P57" s="118">
        <f t="shared" si="1"/>
        <v>0</v>
      </c>
      <c r="Q57" s="118">
        <f t="shared" si="1"/>
        <v>0</v>
      </c>
      <c r="R57" s="118">
        <f t="shared" si="1"/>
        <v>1809.51</v>
      </c>
      <c r="S57" s="118">
        <f t="shared" si="1"/>
        <v>13663.25</v>
      </c>
      <c r="T57" s="118">
        <f t="shared" si="2"/>
        <v>15503</v>
      </c>
      <c r="U57" s="118">
        <f>SUMIF('Uncoll 112202'!$C$2:$C$86,'CCB Aging schedule'!D57,'Uncoll 112202'!$E$2:$E$86)</f>
        <v>-10313</v>
      </c>
      <c r="V57" s="121">
        <f t="shared" si="3"/>
        <v>5190</v>
      </c>
    </row>
    <row r="58" spans="1:22">
      <c r="A58" s="110" t="s">
        <v>55</v>
      </c>
      <c r="B58" s="482">
        <v>2410</v>
      </c>
      <c r="C58" s="482">
        <v>330430</v>
      </c>
      <c r="D58" s="118">
        <v>242</v>
      </c>
      <c r="E58" s="118">
        <f t="shared" si="0"/>
        <v>2049.84</v>
      </c>
      <c r="F58" s="118">
        <f>SUMIF('CCB dwnld'!$B$7:$B$107,'CCB Aging schedule'!$D58,'CCB dwnld'!D$7:D$107)</f>
        <v>267.70999999999998</v>
      </c>
      <c r="G58" s="118">
        <f>SUMIF('CCB dwnld'!$B$7:$B$107,'CCB Aging schedule'!$D58,'CCB dwnld'!E$7:E$107)</f>
        <v>698.05000000000007</v>
      </c>
      <c r="H58" s="118">
        <f>SUMIF('CCB dwnld'!$B$7:$B$107,'CCB Aging schedule'!$D58,'CCB dwnld'!F$7:F$107)</f>
        <v>415.5</v>
      </c>
      <c r="I58" s="118">
        <f>SUMIF('CCB dwnld'!$B$7:$B$107,'CCB Aging schedule'!$D58,'CCB dwnld'!G$7:G$107)</f>
        <v>556.03</v>
      </c>
      <c r="J58" s="118">
        <f>SUMIF('CCB dwnld'!$B$7:$B$107,'CCB Aging schedule'!$D58,'CCB dwnld'!H$7:H$107)</f>
        <v>112.55</v>
      </c>
      <c r="K58" s="118">
        <f>SUMIF('CCB dwnld'!$B$7:$B$107,'CCB Aging schedule'!$D58,'CCB dwnld'!I$7:I$107)</f>
        <v>174.06</v>
      </c>
      <c r="L58" s="118">
        <f>SUMIF('CCB dwnld'!$B$7:$B$107,'CCB Aging schedule'!$D58,'CCB dwnld'!J$7:J$107)</f>
        <v>174.06</v>
      </c>
      <c r="M58" s="118">
        <f>SUMIF('CCB dwnld'!$B$7:$B$107,'CCB Aging schedule'!$D58,'CCB dwnld'!K$7:K$107)</f>
        <v>13732.01</v>
      </c>
      <c r="N58" s="135"/>
      <c r="O58" s="118">
        <f t="shared" si="1"/>
        <v>0.67</v>
      </c>
      <c r="P58" s="118">
        <f t="shared" si="1"/>
        <v>3.49</v>
      </c>
      <c r="Q58" s="118">
        <f t="shared" si="1"/>
        <v>4.16</v>
      </c>
      <c r="R58" s="118">
        <f t="shared" si="1"/>
        <v>111.21</v>
      </c>
      <c r="S58" s="118">
        <f t="shared" si="1"/>
        <v>95.67</v>
      </c>
      <c r="T58" s="118">
        <f t="shared" si="2"/>
        <v>215</v>
      </c>
      <c r="U58" s="118">
        <f>SUMIF('Uncoll 112202'!$C$2:$C$86,'CCB Aging schedule'!D58,'Uncoll 112202'!$E$2:$E$86)</f>
        <v>-526</v>
      </c>
      <c r="V58" s="121">
        <f t="shared" si="3"/>
        <v>-311</v>
      </c>
    </row>
    <row r="59" spans="1:22">
      <c r="A59" s="110" t="s">
        <v>56</v>
      </c>
      <c r="B59" s="482">
        <v>2410</v>
      </c>
      <c r="C59" s="482">
        <v>330040</v>
      </c>
      <c r="D59" s="118">
        <v>246</v>
      </c>
      <c r="E59" s="118">
        <f t="shared" si="0"/>
        <v>160642.55000000144</v>
      </c>
      <c r="F59" s="118">
        <f>SUMIF('CCB dwnld'!$B$7:$B$107,'CCB Aging schedule'!$D59,'CCB dwnld'!D$7:D$107)</f>
        <v>114153.23000000141</v>
      </c>
      <c r="G59" s="118">
        <f>SUMIF('CCB dwnld'!$B$7:$B$107,'CCB Aging schedule'!$D59,'CCB dwnld'!E$7:E$107)</f>
        <v>0</v>
      </c>
      <c r="H59" s="118">
        <f>SUMIF('CCB dwnld'!$B$7:$B$107,'CCB Aging schedule'!$D59,'CCB dwnld'!F$7:F$107)</f>
        <v>9252.670000000011</v>
      </c>
      <c r="I59" s="118">
        <f>SUMIF('CCB dwnld'!$B$7:$B$107,'CCB Aging schedule'!$D59,'CCB dwnld'!G$7:G$107)</f>
        <v>8413.0200000000041</v>
      </c>
      <c r="J59" s="118">
        <f>SUMIF('CCB dwnld'!$B$7:$B$107,'CCB Aging schedule'!$D59,'CCB dwnld'!H$7:H$107)</f>
        <v>28823.630000000005</v>
      </c>
      <c r="K59" s="118">
        <f>SUMIF('CCB dwnld'!$B$7:$B$107,'CCB Aging schedule'!$D59,'CCB dwnld'!I$7:I$107)</f>
        <v>7299.2499999999991</v>
      </c>
      <c r="L59" s="118">
        <f>SUMIF('CCB dwnld'!$B$7:$B$107,'CCB Aging schedule'!$D59,'CCB dwnld'!J$7:J$107)</f>
        <v>7299.2499999999991</v>
      </c>
      <c r="M59" s="118">
        <f>SUMIF('CCB dwnld'!$B$7:$B$107,'CCB Aging schedule'!$D59,'CCB dwnld'!K$7:K$107)</f>
        <v>110616.75999999995</v>
      </c>
      <c r="N59" s="135"/>
      <c r="O59" s="118">
        <f t="shared" si="1"/>
        <v>285.38</v>
      </c>
      <c r="P59" s="118">
        <f t="shared" si="1"/>
        <v>0</v>
      </c>
      <c r="Q59" s="118">
        <f t="shared" si="1"/>
        <v>92.53</v>
      </c>
      <c r="R59" s="118">
        <f t="shared" si="1"/>
        <v>1682.6</v>
      </c>
      <c r="S59" s="118">
        <f t="shared" si="1"/>
        <v>24500.09</v>
      </c>
      <c r="T59" s="118">
        <f t="shared" si="2"/>
        <v>26561</v>
      </c>
      <c r="U59" s="118">
        <f>SUMIF('Uncoll 112202'!$C$2:$C$86,'CCB Aging schedule'!D59,'Uncoll 112202'!$E$2:$E$86)</f>
        <v>-25795</v>
      </c>
      <c r="V59" s="121">
        <f t="shared" si="3"/>
        <v>766</v>
      </c>
    </row>
    <row r="60" spans="1:22">
      <c r="A60" s="110" t="s">
        <v>57</v>
      </c>
      <c r="B60" s="482">
        <v>2410</v>
      </c>
      <c r="C60" s="482">
        <v>330435</v>
      </c>
      <c r="D60" s="118">
        <v>248</v>
      </c>
      <c r="E60" s="118">
        <f t="shared" si="0"/>
        <v>75848.640000000625</v>
      </c>
      <c r="F60" s="118">
        <f>SUMIF('CCB dwnld'!$B$7:$B$107,'CCB Aging schedule'!$D60,'CCB dwnld'!D$7:D$107)</f>
        <v>68032.190000000614</v>
      </c>
      <c r="G60" s="118">
        <f>SUMIF('CCB dwnld'!$B$7:$B$107,'CCB Aging schedule'!$D60,'CCB dwnld'!E$7:E$107)</f>
        <v>2960.5200000000004</v>
      </c>
      <c r="H60" s="118">
        <f>SUMIF('CCB dwnld'!$B$7:$B$107,'CCB Aging schedule'!$D60,'CCB dwnld'!F$7:F$107)</f>
        <v>1143.9499999999998</v>
      </c>
      <c r="I60" s="118">
        <f>SUMIF('CCB dwnld'!$B$7:$B$107,'CCB Aging schedule'!$D60,'CCB dwnld'!G$7:G$107)</f>
        <v>1610.2099999999998</v>
      </c>
      <c r="J60" s="118">
        <f>SUMIF('CCB dwnld'!$B$7:$B$107,'CCB Aging schedule'!$D60,'CCB dwnld'!H$7:H$107)</f>
        <v>2101.77</v>
      </c>
      <c r="K60" s="118">
        <f>SUMIF('CCB dwnld'!$B$7:$B$107,'CCB Aging schedule'!$D60,'CCB dwnld'!I$7:I$107)</f>
        <v>712.31000000000006</v>
      </c>
      <c r="L60" s="118">
        <f>SUMIF('CCB dwnld'!$B$7:$B$107,'CCB Aging schedule'!$D60,'CCB dwnld'!J$7:J$107)</f>
        <v>712.31000000000006</v>
      </c>
      <c r="M60" s="118">
        <f>SUMIF('CCB dwnld'!$B$7:$B$107,'CCB Aging schedule'!$D60,'CCB dwnld'!K$7:K$107)</f>
        <v>19182.309999999994</v>
      </c>
      <c r="N60" s="135"/>
      <c r="O60" s="118">
        <f t="shared" si="1"/>
        <v>170.08</v>
      </c>
      <c r="P60" s="118">
        <f t="shared" si="1"/>
        <v>14.8</v>
      </c>
      <c r="Q60" s="118">
        <f t="shared" si="1"/>
        <v>11.44</v>
      </c>
      <c r="R60" s="118">
        <f t="shared" si="1"/>
        <v>322.04000000000002</v>
      </c>
      <c r="S60" s="118">
        <f t="shared" si="1"/>
        <v>1786.5</v>
      </c>
      <c r="T60" s="118">
        <f t="shared" si="2"/>
        <v>2305</v>
      </c>
      <c r="U60" s="118">
        <f>SUMIF('Uncoll 112202'!$C$2:$C$86,'CCB Aging schedule'!D60,'Uncoll 112202'!$E$2:$E$86)</f>
        <v>-2044</v>
      </c>
      <c r="V60" s="121">
        <f t="shared" si="3"/>
        <v>261</v>
      </c>
    </row>
    <row r="61" spans="1:22">
      <c r="A61" s="110" t="s">
        <v>58</v>
      </c>
      <c r="B61" s="482">
        <v>2410</v>
      </c>
      <c r="C61" s="482">
        <v>330060</v>
      </c>
      <c r="D61" s="118">
        <v>249</v>
      </c>
      <c r="E61" s="118">
        <f t="shared" si="0"/>
        <v>106630.50000000001</v>
      </c>
      <c r="F61" s="118">
        <f>SUMIF('CCB dwnld'!$B$7:$B$107,'CCB Aging schedule'!$D61,'CCB dwnld'!D$7:D$107)</f>
        <v>97963.890000000029</v>
      </c>
      <c r="G61" s="118">
        <f>SUMIF('CCB dwnld'!$B$7:$B$107,'CCB Aging schedule'!$D61,'CCB dwnld'!E$7:E$107)</f>
        <v>1939.6199999999997</v>
      </c>
      <c r="H61" s="118">
        <f>SUMIF('CCB dwnld'!$B$7:$B$107,'CCB Aging schedule'!$D61,'CCB dwnld'!F$7:F$107)</f>
        <v>824.17999999999984</v>
      </c>
      <c r="I61" s="118">
        <f>SUMIF('CCB dwnld'!$B$7:$B$107,'CCB Aging schedule'!$D61,'CCB dwnld'!G$7:G$107)</f>
        <v>1338.3400000000001</v>
      </c>
      <c r="J61" s="118">
        <f>SUMIF('CCB dwnld'!$B$7:$B$107,'CCB Aging schedule'!$D61,'CCB dwnld'!H$7:H$107)</f>
        <v>4564.47</v>
      </c>
      <c r="K61" s="118">
        <f>SUMIF('CCB dwnld'!$B$7:$B$107,'CCB Aging schedule'!$D61,'CCB dwnld'!I$7:I$107)</f>
        <v>1000.04</v>
      </c>
      <c r="L61" s="118">
        <f>SUMIF('CCB dwnld'!$B$7:$B$107,'CCB Aging schedule'!$D61,'CCB dwnld'!J$7:J$107)</f>
        <v>1000.04</v>
      </c>
      <c r="M61" s="118">
        <f>SUMIF('CCB dwnld'!$B$7:$B$107,'CCB Aging schedule'!$D61,'CCB dwnld'!K$7:K$107)</f>
        <v>22232.099999999988</v>
      </c>
      <c r="N61" s="135"/>
      <c r="O61" s="118">
        <f t="shared" si="1"/>
        <v>244.91</v>
      </c>
      <c r="P61" s="118">
        <f t="shared" si="1"/>
        <v>9.6999999999999993</v>
      </c>
      <c r="Q61" s="118">
        <f t="shared" si="1"/>
        <v>8.24</v>
      </c>
      <c r="R61" s="118">
        <f t="shared" si="1"/>
        <v>267.67</v>
      </c>
      <c r="S61" s="118">
        <f t="shared" si="1"/>
        <v>3879.8</v>
      </c>
      <c r="T61" s="118">
        <f t="shared" si="2"/>
        <v>4410</v>
      </c>
      <c r="U61" s="118">
        <f>SUMIF('Uncoll 112202'!$C$2:$C$86,'CCB Aging schedule'!D61,'Uncoll 112202'!$E$2:$E$86)</f>
        <v>-4173</v>
      </c>
      <c r="V61" s="121">
        <f t="shared" si="3"/>
        <v>237</v>
      </c>
    </row>
    <row r="62" spans="1:22">
      <c r="A62" s="110" t="s">
        <v>59</v>
      </c>
      <c r="B62" s="482">
        <v>2410</v>
      </c>
      <c r="C62" s="482">
        <v>330070</v>
      </c>
      <c r="D62" s="118">
        <v>250</v>
      </c>
      <c r="E62" s="118">
        <f t="shared" si="0"/>
        <v>986.96</v>
      </c>
      <c r="F62" s="118">
        <f>SUMIF('CCB dwnld'!$B$7:$B$107,'CCB Aging schedule'!$D62,'CCB dwnld'!D$7:D$107)</f>
        <v>986.96</v>
      </c>
      <c r="G62" s="118">
        <f>SUMIF('CCB dwnld'!$B$7:$B$107,'CCB Aging schedule'!$D62,'CCB dwnld'!E$7:E$107)</f>
        <v>0</v>
      </c>
      <c r="H62" s="118">
        <f>SUMIF('CCB dwnld'!$B$7:$B$107,'CCB Aging schedule'!$D62,'CCB dwnld'!F$7:F$107)</f>
        <v>0</v>
      </c>
      <c r="I62" s="118">
        <f>SUMIF('CCB dwnld'!$B$7:$B$107,'CCB Aging schedule'!$D62,'CCB dwnld'!G$7:G$107)</f>
        <v>0</v>
      </c>
      <c r="J62" s="118">
        <f>SUMIF('CCB dwnld'!$B$7:$B$107,'CCB Aging schedule'!$D62,'CCB dwnld'!H$7:H$107)</f>
        <v>0</v>
      </c>
      <c r="K62" s="118">
        <f>SUMIF('CCB dwnld'!$B$7:$B$107,'CCB Aging schedule'!$D62,'CCB dwnld'!I$7:I$107)</f>
        <v>0</v>
      </c>
      <c r="L62" s="118">
        <f>SUMIF('CCB dwnld'!$B$7:$B$107,'CCB Aging schedule'!$D62,'CCB dwnld'!J$7:J$107)</f>
        <v>0</v>
      </c>
      <c r="M62" s="118">
        <f>SUMIF('CCB dwnld'!$B$7:$B$107,'CCB Aging schedule'!$D62,'CCB dwnld'!K$7:K$107)</f>
        <v>764.86</v>
      </c>
      <c r="N62" s="135"/>
      <c r="O62" s="118">
        <f t="shared" si="1"/>
        <v>2.4700000000000002</v>
      </c>
      <c r="P62" s="118">
        <f t="shared" si="1"/>
        <v>0</v>
      </c>
      <c r="Q62" s="118">
        <f t="shared" si="1"/>
        <v>0</v>
      </c>
      <c r="R62" s="118">
        <f t="shared" si="1"/>
        <v>0</v>
      </c>
      <c r="S62" s="118">
        <f t="shared" si="1"/>
        <v>0</v>
      </c>
      <c r="T62" s="118">
        <f t="shared" si="2"/>
        <v>2</v>
      </c>
      <c r="U62" s="118">
        <f>SUMIF('Uncoll 112202'!$C$2:$C$86,'CCB Aging schedule'!D62,'Uncoll 112202'!$E$2:$E$86)</f>
        <v>0</v>
      </c>
      <c r="V62" s="121">
        <f t="shared" si="3"/>
        <v>2</v>
      </c>
    </row>
    <row r="63" spans="1:22">
      <c r="A63" s="110" t="s">
        <v>60</v>
      </c>
      <c r="B63" s="482">
        <v>2410</v>
      </c>
      <c r="C63" s="482">
        <v>330440</v>
      </c>
      <c r="D63" s="118">
        <v>251</v>
      </c>
      <c r="E63" s="118">
        <f t="shared" si="0"/>
        <v>1050440.5200000005</v>
      </c>
      <c r="F63" s="118">
        <f>SUMIF('CCB dwnld'!$B$7:$B$107,'CCB Aging schedule'!$D63,'CCB dwnld'!D$7:D$107)</f>
        <v>842390.94000000041</v>
      </c>
      <c r="G63" s="118">
        <f>SUMIF('CCB dwnld'!$B$7:$B$107,'CCB Aging schedule'!$D63,'CCB dwnld'!E$7:E$107)</f>
        <v>98626.490000000136</v>
      </c>
      <c r="H63" s="118">
        <f>SUMIF('CCB dwnld'!$B$7:$B$107,'CCB Aging schedule'!$D63,'CCB dwnld'!F$7:F$107)</f>
        <v>40513.699999999968</v>
      </c>
      <c r="I63" s="118">
        <f>SUMIF('CCB dwnld'!$B$7:$B$107,'CCB Aging schedule'!$D63,'CCB dwnld'!G$7:G$107)</f>
        <v>46742.719999999972</v>
      </c>
      <c r="J63" s="118">
        <f>SUMIF('CCB dwnld'!$B$7:$B$107,'CCB Aging schedule'!$D63,'CCB dwnld'!H$7:H$107)</f>
        <v>22166.669999999987</v>
      </c>
      <c r="K63" s="118">
        <f>SUMIF('CCB dwnld'!$B$7:$B$107,'CCB Aging schedule'!$D63,'CCB dwnld'!I$7:I$107)</f>
        <v>50860.62000000001</v>
      </c>
      <c r="L63" s="118">
        <f>SUMIF('CCB dwnld'!$B$7:$B$107,'CCB Aging schedule'!$D63,'CCB dwnld'!J$7:J$107)</f>
        <v>50860.62000000001</v>
      </c>
      <c r="M63" s="118">
        <f>SUMIF('CCB dwnld'!$B$7:$B$107,'CCB Aging schedule'!$D63,'CCB dwnld'!K$7:K$107)</f>
        <v>501797.76999999979</v>
      </c>
      <c r="N63" s="135"/>
      <c r="O63" s="118">
        <f t="shared" si="1"/>
        <v>2105.98</v>
      </c>
      <c r="P63" s="118">
        <f t="shared" si="1"/>
        <v>493.13</v>
      </c>
      <c r="Q63" s="118">
        <f t="shared" si="1"/>
        <v>405.14</v>
      </c>
      <c r="R63" s="118">
        <f t="shared" si="1"/>
        <v>9348.5400000000009</v>
      </c>
      <c r="S63" s="118">
        <f t="shared" si="1"/>
        <v>18841.669999999998</v>
      </c>
      <c r="T63" s="118">
        <f t="shared" si="2"/>
        <v>31194</v>
      </c>
      <c r="U63" s="118">
        <f>SUMIF('Uncoll 112202'!$C$2:$C$86,'CCB Aging schedule'!D63,'Uncoll 112202'!$E$2:$E$86)</f>
        <v>-34660</v>
      </c>
      <c r="V63" s="121">
        <f t="shared" si="3"/>
        <v>-3466</v>
      </c>
    </row>
    <row r="64" spans="1:22">
      <c r="A64" s="110" t="s">
        <v>61</v>
      </c>
      <c r="B64" s="482">
        <v>2410</v>
      </c>
      <c r="C64" s="482">
        <v>330445</v>
      </c>
      <c r="D64" s="118">
        <v>252</v>
      </c>
      <c r="E64" s="118">
        <f t="shared" si="0"/>
        <v>326327.09999999841</v>
      </c>
      <c r="F64" s="118">
        <f>SUMIF('CCB dwnld'!$B$7:$B$107,'CCB Aging schedule'!$D64,'CCB dwnld'!D$7:D$107)</f>
        <v>213101.61999999842</v>
      </c>
      <c r="G64" s="118">
        <f>SUMIF('CCB dwnld'!$B$7:$B$107,'CCB Aging schedule'!$D64,'CCB dwnld'!E$7:E$107)</f>
        <v>36328.329999999994</v>
      </c>
      <c r="H64" s="118">
        <f>SUMIF('CCB dwnld'!$B$7:$B$107,'CCB Aging schedule'!$D64,'CCB dwnld'!F$7:F$107)</f>
        <v>21853.690000000002</v>
      </c>
      <c r="I64" s="118">
        <f>SUMIF('CCB dwnld'!$B$7:$B$107,'CCB Aging schedule'!$D64,'CCB dwnld'!G$7:G$107)</f>
        <v>31379.53</v>
      </c>
      <c r="J64" s="118">
        <f>SUMIF('CCB dwnld'!$B$7:$B$107,'CCB Aging schedule'!$D64,'CCB dwnld'!H$7:H$107)</f>
        <v>23663.930000000008</v>
      </c>
      <c r="K64" s="118">
        <f>SUMIF('CCB dwnld'!$B$7:$B$107,'CCB Aging schedule'!$D64,'CCB dwnld'!I$7:I$107)</f>
        <v>53037.23</v>
      </c>
      <c r="L64" s="118">
        <f>SUMIF('CCB dwnld'!$B$7:$B$107,'CCB Aging schedule'!$D64,'CCB dwnld'!J$7:J$107)</f>
        <v>53037.23</v>
      </c>
      <c r="M64" s="118">
        <f>SUMIF('CCB dwnld'!$B$7:$B$107,'CCB Aging schedule'!$D64,'CCB dwnld'!K$7:K$107)</f>
        <v>520620.50999999995</v>
      </c>
      <c r="N64" s="135"/>
      <c r="O64" s="118">
        <f t="shared" si="1"/>
        <v>532.75</v>
      </c>
      <c r="P64" s="118">
        <f t="shared" si="1"/>
        <v>181.64</v>
      </c>
      <c r="Q64" s="118">
        <f t="shared" si="1"/>
        <v>218.54</v>
      </c>
      <c r="R64" s="118">
        <f t="shared" si="1"/>
        <v>6275.91</v>
      </c>
      <c r="S64" s="118">
        <f t="shared" si="1"/>
        <v>20114.34</v>
      </c>
      <c r="T64" s="118">
        <f>ROUND(SUM(O64:S64),0)-'LT-PR'!J18</f>
        <v>26896.90425</v>
      </c>
      <c r="U64" s="118">
        <f>SUMIF('Uncoll 112202'!$C$2:$C$86,'CCB Aging schedule'!D64,'Uncoll 112202'!$E$2:$E$86)</f>
        <v>-28094.819999999992</v>
      </c>
      <c r="V64" s="121">
        <f t="shared" si="3"/>
        <v>-1197.9157499999928</v>
      </c>
    </row>
    <row r="65" spans="1:22">
      <c r="A65" s="110" t="s">
        <v>148</v>
      </c>
      <c r="B65" s="482">
        <v>2400</v>
      </c>
      <c r="C65" s="482">
        <v>330465</v>
      </c>
      <c r="D65" s="118">
        <v>254</v>
      </c>
      <c r="E65" s="118">
        <f>SUM(F65:J65)</f>
        <v>87515.380000000092</v>
      </c>
      <c r="F65" s="118">
        <f>SUMIF('CCB dwnld'!$B$7:$B$107,'CCB Aging schedule'!$D65,'CCB dwnld'!D$7:D$107)</f>
        <v>44193.130000000056</v>
      </c>
      <c r="G65" s="118">
        <f>SUMIF('CCB dwnld'!$B$7:$B$107,'CCB Aging schedule'!$D65,'CCB dwnld'!E$7:E$107)</f>
        <v>41399.42000000002</v>
      </c>
      <c r="H65" s="118">
        <f>SUMIF('CCB dwnld'!$B$7:$B$107,'CCB Aging schedule'!$D65,'CCB dwnld'!F$7:F$107)</f>
        <v>574.71</v>
      </c>
      <c r="I65" s="118">
        <f>SUMIF('CCB dwnld'!$B$7:$B$107,'CCB Aging schedule'!$D65,'CCB dwnld'!G$7:G$107)</f>
        <v>953.1</v>
      </c>
      <c r="J65" s="118">
        <f>SUMIF('CCB dwnld'!$B$7:$B$107,'CCB Aging schedule'!$D65,'CCB dwnld'!H$7:H$107)</f>
        <v>395.01999999999992</v>
      </c>
      <c r="K65" s="118">
        <f>SUMIF('CCB dwnld'!$B$7:$B$107,'CCB Aging schedule'!$D65,'CCB dwnld'!I$7:I$107)</f>
        <v>2322.2400000000002</v>
      </c>
      <c r="L65" s="118">
        <f>SUMIF('CCB dwnld'!$B$7:$B$107,'CCB Aging schedule'!$D65,'CCB dwnld'!J$7:J$107)</f>
        <v>2322.2400000000002</v>
      </c>
      <c r="M65" s="118">
        <f>SUMIF('CCB dwnld'!$B$7:$B$107,'CCB Aging schedule'!$D65,'CCB dwnld'!K$7:K$107)</f>
        <v>15056.750000000005</v>
      </c>
      <c r="N65" s="135"/>
      <c r="O65" s="118">
        <f>ROUND(F65*O$5,2)</f>
        <v>110.48</v>
      </c>
      <c r="P65" s="118">
        <f>ROUND(G65*P$5,2)</f>
        <v>207</v>
      </c>
      <c r="Q65" s="118">
        <f>ROUND(H65*Q$5,2)</f>
        <v>5.75</v>
      </c>
      <c r="R65" s="118">
        <f>ROUND(I65*R$5,2)</f>
        <v>190.62</v>
      </c>
      <c r="S65" s="118">
        <f>ROUND(J65*S$5,2)</f>
        <v>335.77</v>
      </c>
      <c r="T65" s="118">
        <f>ROUND(SUM(O65:S65),0)</f>
        <v>850</v>
      </c>
      <c r="U65" s="118">
        <f>SUMIF('Uncoll 112202'!$C$2:$C$86,'CCB Aging schedule'!D65,'Uncoll 112202'!$E$2:$E$86)</f>
        <v>-706</v>
      </c>
      <c r="V65" s="121">
        <f>T65+U65</f>
        <v>144</v>
      </c>
    </row>
    <row r="66" spans="1:22">
      <c r="A66" s="110" t="s">
        <v>63</v>
      </c>
      <c r="B66" s="482">
        <v>2410</v>
      </c>
      <c r="C66" s="482">
        <v>330450</v>
      </c>
      <c r="D66" s="118">
        <v>255</v>
      </c>
      <c r="E66" s="118">
        <f t="shared" si="0"/>
        <v>1422005.3500000036</v>
      </c>
      <c r="F66" s="118">
        <f>SUMIF('CCB dwnld'!$B$7:$B$107,'CCB Aging schedule'!$D66,'CCB dwnld'!D$7:D$107)</f>
        <v>1262609.5500000035</v>
      </c>
      <c r="G66" s="118">
        <f>SUMIF('CCB dwnld'!$B$7:$B$107,'CCB Aging schedule'!$D66,'CCB dwnld'!E$7:E$107)</f>
        <v>92555.069999999992</v>
      </c>
      <c r="H66" s="118">
        <f>SUMIF('CCB dwnld'!$B$7:$B$107,'CCB Aging schedule'!$D66,'CCB dwnld'!F$7:F$107)</f>
        <v>21682.800000000003</v>
      </c>
      <c r="I66" s="118">
        <f>SUMIF('CCB dwnld'!$B$7:$B$107,'CCB Aging schedule'!$D66,'CCB dwnld'!G$7:G$107)</f>
        <v>31526.390000000007</v>
      </c>
      <c r="J66" s="118">
        <f>SUMIF('CCB dwnld'!$B$7:$B$107,'CCB Aging schedule'!$D66,'CCB dwnld'!H$7:H$107)</f>
        <v>13631.540000000005</v>
      </c>
      <c r="K66" s="118">
        <f>SUMIF('CCB dwnld'!$B$7:$B$107,'CCB Aging schedule'!$D66,'CCB dwnld'!I$7:I$107)</f>
        <v>61721.36</v>
      </c>
      <c r="L66" s="118">
        <f>SUMIF('CCB dwnld'!$B$7:$B$107,'CCB Aging schedule'!$D66,'CCB dwnld'!J$7:J$107)</f>
        <v>61721.36</v>
      </c>
      <c r="M66" s="118">
        <f>SUMIF('CCB dwnld'!$B$7:$B$107,'CCB Aging schedule'!$D66,'CCB dwnld'!K$7:K$107)</f>
        <v>255160.83000000022</v>
      </c>
      <c r="N66" s="135"/>
      <c r="O66" s="118">
        <f t="shared" si="1"/>
        <v>3156.52</v>
      </c>
      <c r="P66" s="118">
        <f t="shared" si="1"/>
        <v>462.78</v>
      </c>
      <c r="Q66" s="118">
        <f t="shared" si="1"/>
        <v>216.83</v>
      </c>
      <c r="R66" s="118">
        <f t="shared" si="1"/>
        <v>6305.28</v>
      </c>
      <c r="S66" s="118">
        <f t="shared" si="1"/>
        <v>11586.81</v>
      </c>
      <c r="T66" s="118">
        <f t="shared" si="2"/>
        <v>21728</v>
      </c>
      <c r="U66" s="118">
        <f>SUMIF('Uncoll 112202'!$C$2:$C$86,'CCB Aging schedule'!D66,'Uncoll 112202'!$E$2:$E$86)</f>
        <v>-25797</v>
      </c>
      <c r="V66" s="121">
        <f t="shared" si="3"/>
        <v>-4069</v>
      </c>
    </row>
    <row r="67" spans="1:22">
      <c r="A67" s="110" t="s">
        <v>64</v>
      </c>
      <c r="B67" s="482">
        <v>2410</v>
      </c>
      <c r="C67" s="482">
        <v>330340</v>
      </c>
      <c r="D67" s="118">
        <v>256</v>
      </c>
      <c r="E67" s="118">
        <f t="shared" si="0"/>
        <v>61203.140000000072</v>
      </c>
      <c r="F67" s="118">
        <f>SUMIF('CCB dwnld'!$B$7:$B$107,'CCB Aging schedule'!$D67,'CCB dwnld'!D$7:D$107)</f>
        <v>21744.22000000007</v>
      </c>
      <c r="G67" s="118">
        <f>SUMIF('CCB dwnld'!$B$7:$B$107,'CCB Aging schedule'!$D67,'CCB dwnld'!E$7:E$107)</f>
        <v>2322.0300000000002</v>
      </c>
      <c r="H67" s="118">
        <f>SUMIF('CCB dwnld'!$B$7:$B$107,'CCB Aging schedule'!$D67,'CCB dwnld'!F$7:F$107)</f>
        <v>1881.92</v>
      </c>
      <c r="I67" s="118">
        <f>SUMIF('CCB dwnld'!$B$7:$B$107,'CCB Aging schedule'!$D67,'CCB dwnld'!G$7:G$107)</f>
        <v>4490.2900000000009</v>
      </c>
      <c r="J67" s="118">
        <f>SUMIF('CCB dwnld'!$B$7:$B$107,'CCB Aging schedule'!$D67,'CCB dwnld'!H$7:H$107)</f>
        <v>30764.680000000004</v>
      </c>
      <c r="K67" s="118">
        <f>SUMIF('CCB dwnld'!$B$7:$B$107,'CCB Aging schedule'!$D67,'CCB dwnld'!I$7:I$107)</f>
        <v>3470.2700000000004</v>
      </c>
      <c r="L67" s="118">
        <f>SUMIF('CCB dwnld'!$B$7:$B$107,'CCB Aging schedule'!$D67,'CCB dwnld'!J$7:J$107)</f>
        <v>3470.2700000000004</v>
      </c>
      <c r="M67" s="118">
        <f>SUMIF('CCB dwnld'!$B$7:$B$107,'CCB Aging schedule'!$D67,'CCB dwnld'!K$7:K$107)</f>
        <v>65463.019999999953</v>
      </c>
      <c r="N67" s="135"/>
      <c r="O67" s="118">
        <f t="shared" si="1"/>
        <v>54.36</v>
      </c>
      <c r="P67" s="118">
        <f t="shared" si="1"/>
        <v>11.61</v>
      </c>
      <c r="Q67" s="118">
        <f t="shared" si="1"/>
        <v>18.82</v>
      </c>
      <c r="R67" s="118">
        <f t="shared" si="1"/>
        <v>898.06</v>
      </c>
      <c r="S67" s="118">
        <f t="shared" si="1"/>
        <v>26149.98</v>
      </c>
      <c r="T67" s="118">
        <f t="shared" si="2"/>
        <v>27133</v>
      </c>
      <c r="U67" s="118">
        <f>SUMIF('Uncoll 112202'!$C$2:$C$86,'CCB Aging schedule'!D67,'Uncoll 112202'!$E$2:$E$86)</f>
        <v>-26765</v>
      </c>
      <c r="V67" s="121">
        <f t="shared" si="3"/>
        <v>368</v>
      </c>
    </row>
    <row r="68" spans="1:22">
      <c r="A68" s="110" t="s">
        <v>66</v>
      </c>
      <c r="B68" s="482">
        <v>2410</v>
      </c>
      <c r="C68" s="482">
        <v>330455</v>
      </c>
      <c r="D68" s="118">
        <v>259</v>
      </c>
      <c r="E68" s="118">
        <f t="shared" si="0"/>
        <v>49595.189999999922</v>
      </c>
      <c r="F68" s="118">
        <f>SUMIF('CCB dwnld'!$B$7:$B$107,'CCB Aging schedule'!$D68,'CCB dwnld'!D$7:D$107)</f>
        <v>44090.979999999923</v>
      </c>
      <c r="G68" s="118">
        <f>SUMIF('CCB dwnld'!$B$7:$B$107,'CCB Aging schedule'!$D68,'CCB dwnld'!E$7:E$107)</f>
        <v>2010.1999999999996</v>
      </c>
      <c r="H68" s="118">
        <f>SUMIF('CCB dwnld'!$B$7:$B$107,'CCB Aging schedule'!$D68,'CCB dwnld'!F$7:F$107)</f>
        <v>717.74</v>
      </c>
      <c r="I68" s="118">
        <f>SUMIF('CCB dwnld'!$B$7:$B$107,'CCB Aging schedule'!$D68,'CCB dwnld'!G$7:G$107)</f>
        <v>1539.2300000000002</v>
      </c>
      <c r="J68" s="118">
        <f>SUMIF('CCB dwnld'!$B$7:$B$107,'CCB Aging schedule'!$D68,'CCB dwnld'!H$7:H$107)</f>
        <v>1237.04</v>
      </c>
      <c r="K68" s="118">
        <f>SUMIF('CCB dwnld'!$B$7:$B$107,'CCB Aging schedule'!$D68,'CCB dwnld'!I$7:I$107)</f>
        <v>760.07</v>
      </c>
      <c r="L68" s="118">
        <f>SUMIF('CCB dwnld'!$B$7:$B$107,'CCB Aging schedule'!$D68,'CCB dwnld'!J$7:J$107)</f>
        <v>760.07</v>
      </c>
      <c r="M68" s="118">
        <f>SUMIF('CCB dwnld'!$B$7:$B$107,'CCB Aging schedule'!$D68,'CCB dwnld'!K$7:K$107)</f>
        <v>11138.83</v>
      </c>
      <c r="N68" s="135"/>
      <c r="O68" s="118">
        <f t="shared" si="1"/>
        <v>110.23</v>
      </c>
      <c r="P68" s="118">
        <f t="shared" si="1"/>
        <v>10.050000000000001</v>
      </c>
      <c r="Q68" s="118">
        <f t="shared" si="1"/>
        <v>7.18</v>
      </c>
      <c r="R68" s="118">
        <f t="shared" si="1"/>
        <v>307.85000000000002</v>
      </c>
      <c r="S68" s="118">
        <f t="shared" si="1"/>
        <v>1051.48</v>
      </c>
      <c r="T68" s="118">
        <f t="shared" si="2"/>
        <v>1487</v>
      </c>
      <c r="U68" s="118">
        <f>SUMIF('Uncoll 112202'!$C$2:$C$86,'CCB Aging schedule'!D68,'Uncoll 112202'!$E$2:$E$86)</f>
        <v>-1527</v>
      </c>
      <c r="V68" s="121">
        <f t="shared" si="3"/>
        <v>-40</v>
      </c>
    </row>
    <row r="69" spans="1:22">
      <c r="A69" s="110" t="s">
        <v>67</v>
      </c>
      <c r="B69" s="482">
        <v>2410</v>
      </c>
      <c r="C69" s="482">
        <v>330460</v>
      </c>
      <c r="D69" s="118">
        <v>260</v>
      </c>
      <c r="E69" s="118">
        <f t="shared" si="0"/>
        <v>110704.28999999996</v>
      </c>
      <c r="F69" s="118">
        <f>SUMIF('CCB dwnld'!$B$7:$B$107,'CCB Aging schedule'!$D69,'CCB dwnld'!D$7:D$107)</f>
        <v>108696.28999999998</v>
      </c>
      <c r="G69" s="118">
        <f>SUMIF('CCB dwnld'!$B$7:$B$107,'CCB Aging schedule'!$D69,'CCB dwnld'!E$7:E$107)</f>
        <v>110.98</v>
      </c>
      <c r="H69" s="118">
        <f>SUMIF('CCB dwnld'!$B$7:$B$107,'CCB Aging schedule'!$D69,'CCB dwnld'!F$7:F$107)</f>
        <v>911.54</v>
      </c>
      <c r="I69" s="118">
        <f>SUMIF('CCB dwnld'!$B$7:$B$107,'CCB Aging schedule'!$D69,'CCB dwnld'!G$7:G$107)</f>
        <v>692.2</v>
      </c>
      <c r="J69" s="118">
        <f>SUMIF('CCB dwnld'!$B$7:$B$107,'CCB Aging schedule'!$D69,'CCB dwnld'!H$7:H$107)</f>
        <v>293.27999999999997</v>
      </c>
      <c r="K69" s="118">
        <f>SUMIF('CCB dwnld'!$B$7:$B$107,'CCB Aging schedule'!$D69,'CCB dwnld'!I$7:I$107)</f>
        <v>1199.73</v>
      </c>
      <c r="L69" s="118">
        <f>SUMIF('CCB dwnld'!$B$7:$B$107,'CCB Aging schedule'!$D69,'CCB dwnld'!J$7:J$107)</f>
        <v>1199.73</v>
      </c>
      <c r="M69" s="118">
        <f>SUMIF('CCB dwnld'!$B$7:$B$107,'CCB Aging schedule'!$D69,'CCB dwnld'!K$7:K$107)</f>
        <v>9927.5899999999983</v>
      </c>
      <c r="N69" s="135"/>
      <c r="O69" s="118">
        <f t="shared" si="1"/>
        <v>271.74</v>
      </c>
      <c r="P69" s="118">
        <f t="shared" si="1"/>
        <v>0.55000000000000004</v>
      </c>
      <c r="Q69" s="118">
        <f t="shared" si="1"/>
        <v>9.1199999999999992</v>
      </c>
      <c r="R69" s="118">
        <f t="shared" si="1"/>
        <v>138.44</v>
      </c>
      <c r="S69" s="118">
        <f t="shared" si="1"/>
        <v>249.29</v>
      </c>
      <c r="T69" s="118">
        <f t="shared" si="2"/>
        <v>669</v>
      </c>
      <c r="U69" s="118">
        <f>SUMIF('Uncoll 112202'!$C$2:$C$86,'CCB Aging schedule'!D69,'Uncoll 112202'!$E$2:$E$86)</f>
        <v>-487</v>
      </c>
      <c r="V69" s="121">
        <f t="shared" si="3"/>
        <v>182</v>
      </c>
    </row>
    <row r="70" spans="1:22">
      <c r="A70" s="110" t="s">
        <v>68</v>
      </c>
      <c r="B70" s="482">
        <v>2225</v>
      </c>
      <c r="C70" s="482">
        <v>313015</v>
      </c>
      <c r="D70" s="118">
        <v>286</v>
      </c>
      <c r="E70" s="118">
        <f t="shared" si="0"/>
        <v>58375.360000000044</v>
      </c>
      <c r="F70" s="118">
        <f>SUMIF('CCB dwnld'!$B$7:$B$107,'CCB Aging schedule'!$D70,'CCB dwnld'!D$7:D$107)</f>
        <v>50025.910000000047</v>
      </c>
      <c r="G70" s="118">
        <f>SUMIF('CCB dwnld'!$B$7:$B$107,'CCB Aging schedule'!$D70,'CCB dwnld'!E$7:E$107)</f>
        <v>5247.659999999998</v>
      </c>
      <c r="H70" s="118">
        <f>SUMIF('CCB dwnld'!$B$7:$B$107,'CCB Aging schedule'!$D70,'CCB dwnld'!F$7:F$107)</f>
        <v>1449.62</v>
      </c>
      <c r="I70" s="118">
        <f>SUMIF('CCB dwnld'!$B$7:$B$107,'CCB Aging schedule'!$D70,'CCB dwnld'!G$7:G$107)</f>
        <v>1652.17</v>
      </c>
      <c r="J70" s="118">
        <f>SUMIF('CCB dwnld'!$B$7:$B$107,'CCB Aging schedule'!$D70,'CCB dwnld'!H$7:H$107)</f>
        <v>0</v>
      </c>
      <c r="K70" s="118">
        <f>SUMIF('CCB dwnld'!$B$7:$B$107,'CCB Aging schedule'!$D70,'CCB dwnld'!I$7:I$107)</f>
        <v>3079.85</v>
      </c>
      <c r="L70" s="118">
        <f>SUMIF('CCB dwnld'!$B$7:$B$107,'CCB Aging schedule'!$D70,'CCB dwnld'!J$7:J$107)</f>
        <v>3079.85</v>
      </c>
      <c r="M70" s="118">
        <f>SUMIF('CCB dwnld'!$B$7:$B$107,'CCB Aging schedule'!$D70,'CCB dwnld'!K$7:K$107)</f>
        <v>10752.149999999998</v>
      </c>
      <c r="N70" s="135"/>
      <c r="O70" s="118">
        <f t="shared" ref="O70:S104" si="16">ROUND(F70*O$5,2)</f>
        <v>125.06</v>
      </c>
      <c r="P70" s="118">
        <f t="shared" si="16"/>
        <v>26.24</v>
      </c>
      <c r="Q70" s="118">
        <f t="shared" si="16"/>
        <v>14.5</v>
      </c>
      <c r="R70" s="118">
        <f t="shared" si="16"/>
        <v>330.43</v>
      </c>
      <c r="S70" s="118">
        <f t="shared" si="16"/>
        <v>0</v>
      </c>
      <c r="T70" s="118">
        <f t="shared" si="2"/>
        <v>496</v>
      </c>
      <c r="U70" s="118">
        <f>SUMIF('Uncoll 112202'!$C$2:$C$86,'CCB Aging schedule'!D70,'Uncoll 112202'!$E$2:$E$86)</f>
        <v>-793</v>
      </c>
      <c r="V70" s="121">
        <f t="shared" si="3"/>
        <v>-297</v>
      </c>
    </row>
    <row r="71" spans="1:22">
      <c r="A71" s="110" t="s">
        <v>69</v>
      </c>
      <c r="B71" s="482">
        <v>2235</v>
      </c>
      <c r="C71" s="482">
        <v>313025</v>
      </c>
      <c r="D71" s="118">
        <v>287</v>
      </c>
      <c r="E71" s="118">
        <f t="shared" si="0"/>
        <v>26038.370000000003</v>
      </c>
      <c r="F71" s="118">
        <f>SUMIF('CCB dwnld'!$B$7:$B$107,'CCB Aging schedule'!$D71,'CCB dwnld'!D$7:D$107)</f>
        <v>-3846.6399999999981</v>
      </c>
      <c r="G71" s="118">
        <f>SUMIF('CCB dwnld'!$B$7:$B$107,'CCB Aging schedule'!$D71,'CCB dwnld'!E$7:E$107)</f>
        <v>16815.62</v>
      </c>
      <c r="H71" s="118">
        <f>SUMIF('CCB dwnld'!$B$7:$B$107,'CCB Aging schedule'!$D71,'CCB dwnld'!F$7:F$107)</f>
        <v>103.93</v>
      </c>
      <c r="I71" s="118">
        <f>SUMIF('CCB dwnld'!$B$7:$B$107,'CCB Aging schedule'!$D71,'CCB dwnld'!G$7:G$107)</f>
        <v>8347.7300000000014</v>
      </c>
      <c r="J71" s="118">
        <f>SUMIF('CCB dwnld'!$B$7:$B$107,'CCB Aging schedule'!$D71,'CCB dwnld'!H$7:H$107)</f>
        <v>4617.7299999999996</v>
      </c>
      <c r="K71" s="118">
        <f>SUMIF('CCB dwnld'!$B$7:$B$107,'CCB Aging schedule'!$D71,'CCB dwnld'!I$7:I$107)</f>
        <v>3801.2799999999997</v>
      </c>
      <c r="L71" s="118">
        <f>SUMIF('CCB dwnld'!$B$7:$B$107,'CCB Aging schedule'!$D71,'CCB dwnld'!J$7:J$107)</f>
        <v>3801.2799999999997</v>
      </c>
      <c r="M71" s="118">
        <f>SUMIF('CCB dwnld'!$B$7:$B$107,'CCB Aging schedule'!$D71,'CCB dwnld'!K$7:K$107)</f>
        <v>41533.049999999988</v>
      </c>
      <c r="N71" s="135"/>
      <c r="O71" s="118">
        <f t="shared" si="16"/>
        <v>-9.6199999999999992</v>
      </c>
      <c r="P71" s="118">
        <f t="shared" si="16"/>
        <v>84.08</v>
      </c>
      <c r="Q71" s="118">
        <f t="shared" si="16"/>
        <v>1.04</v>
      </c>
      <c r="R71" s="118">
        <f t="shared" si="16"/>
        <v>1669.55</v>
      </c>
      <c r="S71" s="118">
        <f t="shared" si="16"/>
        <v>3925.07</v>
      </c>
      <c r="T71" s="118">
        <f t="shared" si="2"/>
        <v>5670</v>
      </c>
      <c r="U71" s="118">
        <f>SUMIF('Uncoll 112202'!$C$2:$C$86,'CCB Aging schedule'!D71,'Uncoll 112202'!$E$2:$E$86)</f>
        <v>-7536</v>
      </c>
      <c r="V71" s="121">
        <f t="shared" si="3"/>
        <v>-1866</v>
      </c>
    </row>
    <row r="72" spans="1:22">
      <c r="A72" s="110" t="s">
        <v>70</v>
      </c>
      <c r="B72" s="482">
        <v>2230</v>
      </c>
      <c r="C72" s="482">
        <v>313050</v>
      </c>
      <c r="D72" s="118">
        <v>288</v>
      </c>
      <c r="E72" s="118">
        <f t="shared" si="0"/>
        <v>82132.74000000002</v>
      </c>
      <c r="F72" s="118">
        <f>SUMIF('CCB dwnld'!$B$7:$B$107,'CCB Aging schedule'!$D72,'CCB dwnld'!D$7:D$107)</f>
        <v>37467.44000000001</v>
      </c>
      <c r="G72" s="118">
        <f>SUMIF('CCB dwnld'!$B$7:$B$107,'CCB Aging schedule'!$D72,'CCB dwnld'!E$7:E$107)</f>
        <v>13102.500000000005</v>
      </c>
      <c r="H72" s="118">
        <f>SUMIF('CCB dwnld'!$B$7:$B$107,'CCB Aging schedule'!$D72,'CCB dwnld'!F$7:F$107)</f>
        <v>7086.9700000000012</v>
      </c>
      <c r="I72" s="118">
        <f>SUMIF('CCB dwnld'!$B$7:$B$107,'CCB Aging schedule'!$D72,'CCB dwnld'!G$7:G$107)</f>
        <v>11542.249999999998</v>
      </c>
      <c r="J72" s="118">
        <f>SUMIF('CCB dwnld'!$B$7:$B$107,'CCB Aging schedule'!$D72,'CCB dwnld'!H$7:H$107)</f>
        <v>12933.58</v>
      </c>
      <c r="K72" s="118">
        <f>SUMIF('CCB dwnld'!$B$7:$B$107,'CCB Aging schedule'!$D72,'CCB dwnld'!I$7:I$107)</f>
        <v>17011.419999999995</v>
      </c>
      <c r="L72" s="118">
        <f>SUMIF('CCB dwnld'!$B$7:$B$107,'CCB Aging schedule'!$D72,'CCB dwnld'!J$7:J$107)</f>
        <v>17011.419999999995</v>
      </c>
      <c r="M72" s="118">
        <f>SUMIF('CCB dwnld'!$B$7:$B$107,'CCB Aging schedule'!$D72,'CCB dwnld'!K$7:K$107)</f>
        <v>143338.82</v>
      </c>
      <c r="N72" s="135"/>
      <c r="O72" s="118">
        <f t="shared" si="16"/>
        <v>93.67</v>
      </c>
      <c r="P72" s="118">
        <f t="shared" si="16"/>
        <v>65.510000000000005</v>
      </c>
      <c r="Q72" s="118">
        <f t="shared" si="16"/>
        <v>70.87</v>
      </c>
      <c r="R72" s="118">
        <f t="shared" si="16"/>
        <v>2308.4499999999998</v>
      </c>
      <c r="S72" s="118">
        <f t="shared" si="16"/>
        <v>10993.54</v>
      </c>
      <c r="T72" s="118">
        <f t="shared" si="2"/>
        <v>13532</v>
      </c>
      <c r="U72" s="118">
        <f>SUMIF('Uncoll 112202'!$C$2:$C$86,'CCB Aging schedule'!D72,'Uncoll 112202'!$E$2:$E$86)</f>
        <v>-12553</v>
      </c>
      <c r="V72" s="121">
        <f t="shared" si="3"/>
        <v>979</v>
      </c>
    </row>
    <row r="73" spans="1:22">
      <c r="A73" s="110" t="s">
        <v>71</v>
      </c>
      <c r="B73" s="482">
        <v>2240</v>
      </c>
      <c r="C73" s="482">
        <v>314005</v>
      </c>
      <c r="D73" s="118">
        <v>300</v>
      </c>
      <c r="E73" s="118">
        <f t="shared" si="0"/>
        <v>209295.62000000011</v>
      </c>
      <c r="F73" s="118">
        <f>SUMIF('CCB dwnld'!$B$7:$B$107,'CCB Aging schedule'!$D73,'CCB dwnld'!D$7:D$107)</f>
        <v>71737.920000000144</v>
      </c>
      <c r="G73" s="118">
        <f>SUMIF('CCB dwnld'!$B$7:$B$107,'CCB Aging schedule'!$D73,'CCB dwnld'!E$7:E$107)</f>
        <v>31957.369999999988</v>
      </c>
      <c r="H73" s="118">
        <f>SUMIF('CCB dwnld'!$B$7:$B$107,'CCB Aging schedule'!$D73,'CCB dwnld'!F$7:F$107)</f>
        <v>11499.440000000002</v>
      </c>
      <c r="I73" s="118">
        <f>SUMIF('CCB dwnld'!$B$7:$B$107,'CCB Aging schedule'!$D73,'CCB dwnld'!G$7:G$107)</f>
        <v>21917.779999999995</v>
      </c>
      <c r="J73" s="118">
        <f>SUMIF('CCB dwnld'!$B$7:$B$107,'CCB Aging schedule'!$D73,'CCB dwnld'!H$7:H$107)</f>
        <v>72183.109999999971</v>
      </c>
      <c r="K73" s="118">
        <f>SUMIF('CCB dwnld'!$B$7:$B$107,'CCB Aging schedule'!$D73,'CCB dwnld'!I$7:I$107)</f>
        <v>55885.229999999981</v>
      </c>
      <c r="L73" s="118">
        <f>SUMIF('CCB dwnld'!$B$7:$B$107,'CCB Aging schedule'!$D73,'CCB dwnld'!J$7:J$107)</f>
        <v>55885.229999999981</v>
      </c>
      <c r="M73" s="118">
        <f>SUMIF('CCB dwnld'!$B$7:$B$107,'CCB Aging schedule'!$D73,'CCB dwnld'!K$7:K$107)</f>
        <v>184249.52</v>
      </c>
      <c r="N73" s="135"/>
      <c r="O73" s="118">
        <f t="shared" si="16"/>
        <v>179.34</v>
      </c>
      <c r="P73" s="118">
        <f t="shared" si="16"/>
        <v>159.79</v>
      </c>
      <c r="Q73" s="118">
        <f t="shared" si="16"/>
        <v>114.99</v>
      </c>
      <c r="R73" s="118">
        <f t="shared" si="16"/>
        <v>4383.5600000000004</v>
      </c>
      <c r="S73" s="118">
        <f t="shared" si="16"/>
        <v>61355.64</v>
      </c>
      <c r="T73" s="118">
        <f t="shared" si="2"/>
        <v>66193</v>
      </c>
      <c r="U73" s="118">
        <f>SUMIF('Uncoll 112202'!$C$2:$C$86,'CCB Aging schedule'!D73,'Uncoll 112202'!$E$2:$E$86)</f>
        <v>-67877</v>
      </c>
      <c r="V73" s="121">
        <f t="shared" si="3"/>
        <v>-1684</v>
      </c>
    </row>
    <row r="74" spans="1:22">
      <c r="A74" s="110" t="s">
        <v>72</v>
      </c>
      <c r="B74" s="482">
        <v>2215</v>
      </c>
      <c r="C74" s="482">
        <v>315010</v>
      </c>
      <c r="D74" s="118">
        <v>315</v>
      </c>
      <c r="E74" s="118">
        <f t="shared" si="0"/>
        <v>71940.539999999921</v>
      </c>
      <c r="F74" s="118">
        <f>SUMIF('CCB dwnld'!$B$7:$B$107,'CCB Aging schedule'!$D74,'CCB dwnld'!D$7:D$107)</f>
        <v>63180.809999999918</v>
      </c>
      <c r="G74" s="118">
        <f>SUMIF('CCB dwnld'!$B$7:$B$107,'CCB Aging schedule'!$D74,'CCB dwnld'!E$7:E$107)</f>
        <v>3848.0600000000004</v>
      </c>
      <c r="H74" s="118">
        <f>SUMIF('CCB dwnld'!$B$7:$B$107,'CCB Aging schedule'!$D74,'CCB dwnld'!F$7:F$107)</f>
        <v>1263.31</v>
      </c>
      <c r="I74" s="118">
        <f>SUMIF('CCB dwnld'!$B$7:$B$107,'CCB Aging schedule'!$D74,'CCB dwnld'!G$7:G$107)</f>
        <v>1443.8400000000001</v>
      </c>
      <c r="J74" s="118">
        <f>SUMIF('CCB dwnld'!$B$7:$B$107,'CCB Aging schedule'!$D74,'CCB dwnld'!H$7:H$107)</f>
        <v>2204.52</v>
      </c>
      <c r="K74" s="118">
        <f>SUMIF('CCB dwnld'!$B$7:$B$107,'CCB Aging schedule'!$D74,'CCB dwnld'!I$7:I$107)</f>
        <v>2389.31</v>
      </c>
      <c r="L74" s="118">
        <f>SUMIF('CCB dwnld'!$B$7:$B$107,'CCB Aging schedule'!$D74,'CCB dwnld'!J$7:J$107)</f>
        <v>2389.31</v>
      </c>
      <c r="M74" s="118">
        <f>SUMIF('CCB dwnld'!$B$7:$B$107,'CCB Aging schedule'!$D74,'CCB dwnld'!K$7:K$107)</f>
        <v>4330.1200000000017</v>
      </c>
      <c r="N74" s="135"/>
      <c r="O74" s="118">
        <f t="shared" si="16"/>
        <v>157.94999999999999</v>
      </c>
      <c r="P74" s="118">
        <f t="shared" si="16"/>
        <v>19.239999999999998</v>
      </c>
      <c r="Q74" s="118">
        <f t="shared" si="16"/>
        <v>12.63</v>
      </c>
      <c r="R74" s="118">
        <f t="shared" si="16"/>
        <v>288.77</v>
      </c>
      <c r="S74" s="118">
        <f t="shared" si="16"/>
        <v>1873.84</v>
      </c>
      <c r="T74" s="118">
        <f t="shared" si="2"/>
        <v>2352</v>
      </c>
      <c r="U74" s="118">
        <f>SUMIF('Uncoll 112202'!$C$2:$C$86,'CCB Aging schedule'!D74,'Uncoll 112202'!$E$2:$E$86)</f>
        <v>-1056</v>
      </c>
      <c r="V74" s="121">
        <f t="shared" si="3"/>
        <v>1296</v>
      </c>
    </row>
    <row r="75" spans="1:22">
      <c r="A75" s="110" t="s">
        <v>73</v>
      </c>
      <c r="B75" s="482">
        <v>2215</v>
      </c>
      <c r="C75" s="482">
        <v>315015</v>
      </c>
      <c r="D75" s="118">
        <v>316</v>
      </c>
      <c r="E75" s="118">
        <f t="shared" si="0"/>
        <v>148828.70000000091</v>
      </c>
      <c r="F75" s="118">
        <f>SUMIF('CCB dwnld'!$B$7:$B$107,'CCB Aging schedule'!$D75,'CCB dwnld'!D$7:D$107)</f>
        <v>66855.550000000934</v>
      </c>
      <c r="G75" s="118">
        <f>SUMIF('CCB dwnld'!$B$7:$B$107,'CCB Aging schedule'!$D75,'CCB dwnld'!E$7:E$107)</f>
        <v>227.36</v>
      </c>
      <c r="H75" s="118">
        <f>SUMIF('CCB dwnld'!$B$7:$B$107,'CCB Aging schedule'!$D75,'CCB dwnld'!F$7:F$107)</f>
        <v>15159.009999999978</v>
      </c>
      <c r="I75" s="118">
        <f>SUMIF('CCB dwnld'!$B$7:$B$107,'CCB Aging schedule'!$D75,'CCB dwnld'!G$7:G$107)</f>
        <v>16787.27</v>
      </c>
      <c r="J75" s="118">
        <f>SUMIF('CCB dwnld'!$B$7:$B$107,'CCB Aging schedule'!$D75,'CCB dwnld'!H$7:H$107)</f>
        <v>49799.509999999995</v>
      </c>
      <c r="K75" s="118">
        <f>SUMIF('CCB dwnld'!$B$7:$B$107,'CCB Aging schedule'!$D75,'CCB dwnld'!I$7:I$107)</f>
        <v>15586.340000000002</v>
      </c>
      <c r="L75" s="118">
        <f>SUMIF('CCB dwnld'!$B$7:$B$107,'CCB Aging schedule'!$D75,'CCB dwnld'!J$7:J$107)</f>
        <v>15586.340000000002</v>
      </c>
      <c r="M75" s="118">
        <f>SUMIF('CCB dwnld'!$B$7:$B$107,'CCB Aging schedule'!$D75,'CCB dwnld'!K$7:K$107)</f>
        <v>23780.109999999997</v>
      </c>
      <c r="N75" s="135"/>
      <c r="O75" s="118">
        <f t="shared" si="16"/>
        <v>167.14</v>
      </c>
      <c r="P75" s="118">
        <f t="shared" si="16"/>
        <v>1.1399999999999999</v>
      </c>
      <c r="Q75" s="118">
        <f t="shared" si="16"/>
        <v>151.59</v>
      </c>
      <c r="R75" s="118">
        <f t="shared" si="16"/>
        <v>3357.45</v>
      </c>
      <c r="S75" s="118">
        <f t="shared" si="16"/>
        <v>42329.58</v>
      </c>
      <c r="T75" s="118">
        <f t="shared" si="2"/>
        <v>46007</v>
      </c>
      <c r="U75" s="118">
        <f>SUMIF('Uncoll 112202'!$C$2:$C$86,'CCB Aging schedule'!D75,'Uncoll 112202'!$E$2:$E$86)</f>
        <v>-44488</v>
      </c>
      <c r="V75" s="121">
        <f t="shared" si="3"/>
        <v>1519</v>
      </c>
    </row>
    <row r="76" spans="1:22" s="112" customFormat="1">
      <c r="A76" s="120" t="s">
        <v>74</v>
      </c>
      <c r="B76" s="482">
        <v>2215</v>
      </c>
      <c r="C76" s="482">
        <v>315045</v>
      </c>
      <c r="D76" s="121">
        <v>317</v>
      </c>
      <c r="E76" s="121">
        <f>SUM(F76:J76)</f>
        <v>475232.06999999995</v>
      </c>
      <c r="F76" s="121">
        <f>SUMIF('CCB dwnld'!$B$7:$B$107,'CCB Aging schedule'!$D76,'CCB dwnld'!D$7:D$107)-F77</f>
        <v>321777.34999999986</v>
      </c>
      <c r="G76" s="121">
        <f>SUMIF('CCB dwnld'!$B$7:$B$107,'CCB Aging schedule'!$D76,'CCB dwnld'!E$7:E$107)-G77</f>
        <v>5144.43</v>
      </c>
      <c r="H76" s="121">
        <f>SUMIF('CCB dwnld'!$B$7:$B$107,'CCB Aging schedule'!$D76,'CCB dwnld'!F$7:F$107)-H77</f>
        <v>37476.55000000001</v>
      </c>
      <c r="I76" s="121">
        <f>SUMIF('CCB dwnld'!$B$7:$B$107,'CCB Aging schedule'!$D76,'CCB dwnld'!G$7:G$107)-I77</f>
        <v>62021.660000000076</v>
      </c>
      <c r="J76" s="121">
        <f>SUMIF('CCB dwnld'!$B$7:$B$107,'CCB Aging schedule'!$D76,'CCB dwnld'!H$7:H$107)-J77</f>
        <v>48812.080000000031</v>
      </c>
      <c r="K76" s="121">
        <f>SUMIF('CCB dwnld'!$B$7:$B$107,'CCB Aging schedule'!$D76,'CCB dwnld'!I$7:I$107)-K77</f>
        <v>105506.12999999996</v>
      </c>
      <c r="L76" s="121">
        <f>SUMIF('CCB dwnld'!$B$7:$B$107,'CCB Aging schedule'!$D76,'CCB dwnld'!J$7:J$107)-L77</f>
        <v>105506.12999999996</v>
      </c>
      <c r="M76" s="121">
        <f>SUMIF('CCB dwnld'!$B$7:$B$107,'CCB Aging schedule'!$D76,'CCB dwnld'!K$7:K$107)-M77</f>
        <v>235932.91000000021</v>
      </c>
      <c r="N76" s="135"/>
      <c r="O76" s="121">
        <f>ROUND(F76*O$5,2)</f>
        <v>804.44</v>
      </c>
      <c r="P76" s="121">
        <f>ROUND(G76*P$5,2)</f>
        <v>25.72</v>
      </c>
      <c r="Q76" s="121">
        <f>ROUND(H76*Q$5,2)</f>
        <v>374.77</v>
      </c>
      <c r="R76" s="121">
        <f>ROUND(I76*R$5,2)</f>
        <v>12404.33</v>
      </c>
      <c r="S76" s="121">
        <f>ROUND(J76*S$5,2)</f>
        <v>41490.269999999997</v>
      </c>
      <c r="T76" s="121">
        <f t="shared" si="2"/>
        <v>55100</v>
      </c>
      <c r="U76" s="118">
        <f>SUMIF('Uncoll 112202'!$C$2:$C$86,'CCB Aging schedule'!D76,'Uncoll 112202'!$E$2:$E$86)</f>
        <v>-111829</v>
      </c>
      <c r="V76" s="121">
        <f>T76+T77+U76</f>
        <v>14251</v>
      </c>
    </row>
    <row r="77" spans="1:22" s="112" customFormat="1">
      <c r="A77" s="120" t="s">
        <v>241</v>
      </c>
      <c r="B77" s="482">
        <v>2215</v>
      </c>
      <c r="C77" s="482">
        <v>315045</v>
      </c>
      <c r="D77" s="121">
        <v>317</v>
      </c>
      <c r="E77" s="121">
        <f>SUM(F77:J77)</f>
        <v>84220.669999999984</v>
      </c>
      <c r="F77" s="121">
        <f>'CCB Avail'!E13</f>
        <v>6783.0299999999988</v>
      </c>
      <c r="G77" s="121">
        <f>'CCB Avail'!F13</f>
        <v>0</v>
      </c>
      <c r="H77" s="121">
        <f>'CCB Avail'!G13</f>
        <v>104.03</v>
      </c>
      <c r="I77" s="121">
        <f>'CCB Avail'!H13</f>
        <v>4521.9799999999996</v>
      </c>
      <c r="J77" s="121">
        <f>'CCB Avail'!I13</f>
        <v>72811.62999999999</v>
      </c>
      <c r="K77" s="121">
        <f>'CCB Avail'!J13</f>
        <v>0</v>
      </c>
      <c r="L77" s="121">
        <f>'CCB Avail'!K13</f>
        <v>0</v>
      </c>
      <c r="M77" s="121">
        <f>'CCB Avail'!L13</f>
        <v>2211.4499999999998</v>
      </c>
      <c r="N77" s="135"/>
      <c r="O77" s="121"/>
      <c r="P77" s="121"/>
      <c r="Q77" s="121"/>
      <c r="R77" s="121">
        <f>ROUND(I77*R$4,2)</f>
        <v>1808.79</v>
      </c>
      <c r="S77" s="121">
        <f>ROUND(J77*S$4,2)</f>
        <v>69171.05</v>
      </c>
      <c r="T77" s="121">
        <f t="shared" si="2"/>
        <v>70980</v>
      </c>
      <c r="U77" s="118">
        <f>SUMIF('Uncoll 112202'!$C$2:$C$86,'CCB Aging schedule'!D77,'Uncoll 112202'!$E$2:$E$86)</f>
        <v>-111829</v>
      </c>
      <c r="V77" s="121">
        <v>0</v>
      </c>
    </row>
    <row r="78" spans="1:22" s="112" customFormat="1">
      <c r="A78" s="247" t="s">
        <v>2148</v>
      </c>
      <c r="B78" s="482">
        <v>2215</v>
      </c>
      <c r="C78" s="482">
        <v>315050</v>
      </c>
      <c r="D78" s="121">
        <v>319</v>
      </c>
      <c r="E78" s="121">
        <f>SUM(F78:J78)</f>
        <v>149447.83999999997</v>
      </c>
      <c r="F78" s="121">
        <f>SUMIF('CCB dwnld'!$B$7:$B$107,'CCB Aging schedule'!$D78,'CCB dwnld'!D$7:D$107)-F79</f>
        <v>97209.48</v>
      </c>
      <c r="G78" s="121">
        <f>SUMIF('CCB dwnld'!$B$7:$B$107,'CCB Aging schedule'!$D78,'CCB dwnld'!E$7:E$107)-G79</f>
        <v>1716.36</v>
      </c>
      <c r="H78" s="121">
        <f>SUMIF('CCB dwnld'!$B$7:$B$107,'CCB Aging schedule'!$D78,'CCB dwnld'!F$7:F$107)-H79</f>
        <v>14715.109999999995</v>
      </c>
      <c r="I78" s="121">
        <f>SUMIF('CCB dwnld'!$B$7:$B$107,'CCB Aging schedule'!$D78,'CCB dwnld'!G$7:G$107)-I79</f>
        <v>22797.53999999999</v>
      </c>
      <c r="J78" s="121">
        <f>SUMIF('CCB dwnld'!$B$7:$B$107,'CCB Aging schedule'!$D78,'CCB dwnld'!H$7:H$107)-J79</f>
        <v>13009.349999999991</v>
      </c>
      <c r="K78" s="121">
        <f>SUMIF('CCB dwnld'!$B$7:$B$107,'CCB Aging schedule'!$D78,'CCB dwnld'!I$7:I$107)-K79</f>
        <v>38887.670000000013</v>
      </c>
      <c r="L78" s="121">
        <f>SUMIF('CCB dwnld'!$B$7:$B$107,'CCB Aging schedule'!$D78,'CCB dwnld'!J$7:J$107)-L79</f>
        <v>38887.670000000013</v>
      </c>
      <c r="M78" s="121">
        <f>SUMIF('CCB dwnld'!$B$7:$B$107,'CCB Aging schedule'!$D78,'CCB dwnld'!K$7:K$107)-M79</f>
        <v>33636.160000000003</v>
      </c>
      <c r="N78" s="135"/>
      <c r="O78" s="121">
        <f>ROUND(F78*O$5,2)</f>
        <v>243.02</v>
      </c>
      <c r="P78" s="121">
        <f>ROUND(G78*P$5,2)</f>
        <v>8.58</v>
      </c>
      <c r="Q78" s="121">
        <f>ROUND(H78*Q$5,2)</f>
        <v>147.15</v>
      </c>
      <c r="R78" s="121">
        <f>ROUND(I78*R$5,2)</f>
        <v>4559.51</v>
      </c>
      <c r="S78" s="121">
        <f>ROUND(J78*S$5,2)</f>
        <v>11057.95</v>
      </c>
      <c r="T78" s="121">
        <f>ROUND(SUM(O78:S78),0)</f>
        <v>16016</v>
      </c>
      <c r="U78" s="118">
        <f>SUMIF('Uncoll 112202'!$C$2:$C$86,'CCB Aging schedule'!D78,'Uncoll 112202'!$E$2:$E$86)</f>
        <v>-95618</v>
      </c>
      <c r="V78" s="121">
        <f>T78+U78+T79</f>
        <v>21068</v>
      </c>
    </row>
    <row r="79" spans="1:22" s="112" customFormat="1">
      <c r="A79" s="247" t="s">
        <v>2170</v>
      </c>
      <c r="B79" s="482">
        <v>2215</v>
      </c>
      <c r="C79" s="482">
        <v>315050</v>
      </c>
      <c r="D79" s="121">
        <v>319</v>
      </c>
      <c r="E79" s="121">
        <f>SUM(F79:J79)</f>
        <v>145706.32999999993</v>
      </c>
      <c r="F79" s="121">
        <f>'CCB Avail'!E14</f>
        <v>28231.249999999989</v>
      </c>
      <c r="G79" s="121">
        <f>'CCB Avail'!F14</f>
        <v>0</v>
      </c>
      <c r="H79" s="121">
        <f>'CCB Avail'!G14</f>
        <v>0</v>
      </c>
      <c r="I79" s="121">
        <f>'CCB Avail'!H14</f>
        <v>19875.589999999978</v>
      </c>
      <c r="J79" s="121">
        <f>'CCB Avail'!I14</f>
        <v>97599.489999999962</v>
      </c>
      <c r="K79" s="121">
        <f>'CCB Avail'!J14</f>
        <v>0</v>
      </c>
      <c r="L79" s="121">
        <f>'CCB Avail'!K14</f>
        <v>0</v>
      </c>
      <c r="M79" s="121">
        <f>'CCB Avail'!L14</f>
        <v>0</v>
      </c>
      <c r="N79" s="135"/>
      <c r="O79" s="121"/>
      <c r="P79" s="121"/>
      <c r="Q79" s="121"/>
      <c r="R79" s="121">
        <f>ROUND(I79*R$4,2)</f>
        <v>7950.24</v>
      </c>
      <c r="S79" s="121">
        <f>ROUND(J79*S$4,2)</f>
        <v>92719.52</v>
      </c>
      <c r="T79" s="121">
        <f>ROUND(SUM(O79:S79),0)</f>
        <v>100670</v>
      </c>
      <c r="U79" s="118">
        <f>SUMIF('Uncoll 112202'!$C$2:$C$86,'CCB Aging schedule'!D79,'Uncoll 112202'!$E$2:$E$86)</f>
        <v>-95618</v>
      </c>
      <c r="V79" s="121">
        <v>0</v>
      </c>
    </row>
    <row r="80" spans="1:22">
      <c r="A80" s="110" t="s">
        <v>118</v>
      </c>
      <c r="B80" s="482">
        <v>2250</v>
      </c>
      <c r="C80" s="482">
        <v>316005</v>
      </c>
      <c r="D80" s="118">
        <v>332</v>
      </c>
      <c r="E80" s="118">
        <f t="shared" ref="E80:E104" si="17">SUM(F80:J80)</f>
        <v>44693.74</v>
      </c>
      <c r="F80" s="118">
        <f>SUMIF('CCB dwnld'!$B$7:$B$107,'CCB Aging schedule'!$D80,'CCB dwnld'!D$7:D$107)</f>
        <v>44693.74</v>
      </c>
      <c r="G80" s="118">
        <f>SUMIF('CCB dwnld'!$B$7:$B$107,'CCB Aging schedule'!$D80,'CCB dwnld'!E$7:E$107)</f>
        <v>0</v>
      </c>
      <c r="H80" s="118">
        <f>SUMIF('CCB dwnld'!$B$7:$B$107,'CCB Aging schedule'!$D80,'CCB dwnld'!F$7:F$107)</f>
        <v>0</v>
      </c>
      <c r="I80" s="118">
        <f>SUMIF('CCB dwnld'!$B$7:$B$107,'CCB Aging schedule'!$D80,'CCB dwnld'!G$7:G$107)</f>
        <v>0</v>
      </c>
      <c r="J80" s="118">
        <f>SUMIF('CCB dwnld'!$B$7:$B$107,'CCB Aging schedule'!$D80,'CCB dwnld'!H$7:H$107)</f>
        <v>0</v>
      </c>
      <c r="K80" s="118">
        <f>SUMIF('CCB dwnld'!$B$7:$B$107,'CCB Aging schedule'!$D80,'CCB dwnld'!I$7:I$107)</f>
        <v>0</v>
      </c>
      <c r="L80" s="118">
        <f>SUMIF('CCB dwnld'!$B$7:$B$107,'CCB Aging schedule'!$D80,'CCB dwnld'!J$7:J$107)</f>
        <v>0</v>
      </c>
      <c r="M80" s="118">
        <f>SUMIF('CCB dwnld'!$B$7:$B$107,'CCB Aging schedule'!$D80,'CCB dwnld'!K$7:K$107)</f>
        <v>0</v>
      </c>
      <c r="N80" s="135"/>
      <c r="O80" s="118">
        <f>ROUND(F80*O$5,2)</f>
        <v>111.73</v>
      </c>
      <c r="P80" s="118">
        <f t="shared" si="16"/>
        <v>0</v>
      </c>
      <c r="Q80" s="118">
        <f t="shared" si="16"/>
        <v>0</v>
      </c>
      <c r="R80" s="118">
        <f t="shared" si="16"/>
        <v>0</v>
      </c>
      <c r="S80" s="118">
        <f t="shared" si="16"/>
        <v>0</v>
      </c>
      <c r="T80" s="118">
        <f t="shared" si="2"/>
        <v>112</v>
      </c>
      <c r="U80" s="118">
        <f>SUMIF('Uncoll 112202'!$C$2:$C$86,'CCB Aging schedule'!D80,'Uncoll 112202'!$E$2:$E$86)</f>
        <v>-112</v>
      </c>
      <c r="V80" s="121">
        <f>T80+U80</f>
        <v>0</v>
      </c>
    </row>
    <row r="81" spans="1:25">
      <c r="A81" s="110" t="s">
        <v>76</v>
      </c>
      <c r="B81" s="482">
        <v>2255</v>
      </c>
      <c r="C81" s="482">
        <v>316030</v>
      </c>
      <c r="D81" s="118">
        <v>333</v>
      </c>
      <c r="E81" s="118">
        <f t="shared" si="17"/>
        <v>106555.07999999987</v>
      </c>
      <c r="F81" s="118">
        <f>SUMIF('CCB dwnld'!$B$7:$B$107,'CCB Aging schedule'!$D81,'CCB dwnld'!D$7:D$107)-F82</f>
        <v>75214.079999999871</v>
      </c>
      <c r="G81" s="118">
        <f>SUMIF('CCB dwnld'!$B$7:$B$107,'CCB Aging schedule'!$D81,'CCB dwnld'!E$7:E$107)-G82</f>
        <v>13149.98</v>
      </c>
      <c r="H81" s="118">
        <f>SUMIF('CCB dwnld'!$B$7:$B$107,'CCB Aging schedule'!$D81,'CCB dwnld'!F$7:F$107)-H82</f>
        <v>5555.45</v>
      </c>
      <c r="I81" s="118">
        <f>SUMIF('CCB dwnld'!$B$7:$B$107,'CCB Aging schedule'!$D81,'CCB dwnld'!G$7:G$107)-I82</f>
        <v>11785.810000000016</v>
      </c>
      <c r="J81" s="118">
        <f>SUMIF('CCB dwnld'!$B$7:$B$107,'CCB Aging schedule'!$D81,'CCB dwnld'!H$7:H$107)-J82</f>
        <v>849.7599999999984</v>
      </c>
      <c r="K81" s="118">
        <f>SUMIF('CCB dwnld'!$B$7:$B$107,'CCB Aging schedule'!$D81,'CCB dwnld'!I$7:I$107)-K82</f>
        <v>18707.330000000002</v>
      </c>
      <c r="L81" s="118">
        <f>SUMIF('CCB dwnld'!$B$7:$B$107,'CCB Aging schedule'!$D81,'CCB dwnld'!J$7:J$107)-L82</f>
        <v>18707.330000000002</v>
      </c>
      <c r="M81" s="118">
        <f>SUMIF('CCB dwnld'!$B$7:$B$107,'CCB Aging schedule'!$D81,'CCB dwnld'!K$7:K$107)-M82</f>
        <v>65067.330000000038</v>
      </c>
      <c r="N81" s="135"/>
      <c r="O81" s="118">
        <f t="shared" si="16"/>
        <v>188.04</v>
      </c>
      <c r="P81" s="118">
        <f t="shared" si="16"/>
        <v>65.75</v>
      </c>
      <c r="Q81" s="118">
        <f t="shared" si="16"/>
        <v>55.55</v>
      </c>
      <c r="R81" s="118">
        <f t="shared" si="16"/>
        <v>2357.16</v>
      </c>
      <c r="S81" s="118">
        <f t="shared" si="16"/>
        <v>722.3</v>
      </c>
      <c r="T81" s="118">
        <f t="shared" si="2"/>
        <v>3389</v>
      </c>
      <c r="U81" s="118">
        <f>SUMIF('Uncoll 112202'!$C$2:$C$86,'CCB Aging schedule'!D81,'Uncoll 112202'!$E$2:$E$86)</f>
        <v>-24368</v>
      </c>
      <c r="V81" s="121">
        <f>T81+T82+U81</f>
        <v>664</v>
      </c>
    </row>
    <row r="82" spans="1:25">
      <c r="A82" s="110" t="s">
        <v>242</v>
      </c>
      <c r="B82" s="482">
        <v>2255</v>
      </c>
      <c r="C82" s="482">
        <v>316030</v>
      </c>
      <c r="D82" s="118">
        <v>333</v>
      </c>
      <c r="E82" s="118">
        <f t="shared" si="17"/>
        <v>21622.11</v>
      </c>
      <c r="F82" s="118">
        <f>'CCB Avail'!E15</f>
        <v>-2740.8600000000006</v>
      </c>
      <c r="G82" s="118">
        <f>'CCB Avail'!F15</f>
        <v>0</v>
      </c>
      <c r="H82" s="118">
        <f>'CCB Avail'!G15</f>
        <v>0</v>
      </c>
      <c r="I82" s="118">
        <f>'CCB Avail'!H15</f>
        <v>2730.5999999999981</v>
      </c>
      <c r="J82" s="118">
        <f>'CCB Avail'!I15</f>
        <v>21632.370000000003</v>
      </c>
      <c r="K82" s="118">
        <f>'CCB Avail'!J15</f>
        <v>0</v>
      </c>
      <c r="L82" s="118">
        <f>'CCB Avail'!K15</f>
        <v>0</v>
      </c>
      <c r="M82" s="118">
        <f>'CCB Avail'!L15</f>
        <v>6733.0999999999995</v>
      </c>
      <c r="N82" s="135"/>
      <c r="O82" s="118"/>
      <c r="P82" s="118"/>
      <c r="Q82" s="118"/>
      <c r="R82" s="118">
        <f>ROUND(I82*R$4,2)</f>
        <v>1092.24</v>
      </c>
      <c r="S82" s="118">
        <f>ROUND(J82*S$4,2)</f>
        <v>20550.75</v>
      </c>
      <c r="T82" s="118">
        <f t="shared" si="2"/>
        <v>21643</v>
      </c>
      <c r="U82" s="118">
        <f>SUMIF('Uncoll 112202'!$C$2:$C$86,'CCB Aging schedule'!D82,'Uncoll 112202'!$E$2:$E$86)</f>
        <v>-24368</v>
      </c>
      <c r="V82" s="121">
        <v>0</v>
      </c>
    </row>
    <row r="83" spans="1:25">
      <c r="A83" s="110" t="s">
        <v>77</v>
      </c>
      <c r="B83" s="482">
        <v>2210</v>
      </c>
      <c r="C83" s="482">
        <v>312040</v>
      </c>
      <c r="D83" s="118">
        <v>345</v>
      </c>
      <c r="E83" s="118">
        <f t="shared" si="17"/>
        <v>827093.39000000083</v>
      </c>
      <c r="F83" s="118">
        <f>SUMIF('CCB dwnld'!$B$7:$B$107,'CCB Aging schedule'!$D83,'CCB dwnld'!D$7:D$107)</f>
        <v>311858.91000000085</v>
      </c>
      <c r="G83" s="118">
        <f>SUMIF('CCB dwnld'!$B$7:$B$107,'CCB Aging schedule'!$D83,'CCB dwnld'!E$7:E$107)</f>
        <v>81710.179999999993</v>
      </c>
      <c r="H83" s="118">
        <f>SUMIF('CCB dwnld'!$B$7:$B$107,'CCB Aging schedule'!$D83,'CCB dwnld'!F$7:F$107)</f>
        <v>60185.659999999858</v>
      </c>
      <c r="I83" s="118">
        <f>SUMIF('CCB dwnld'!$B$7:$B$107,'CCB Aging schedule'!$D83,'CCB dwnld'!G$7:G$107)</f>
        <v>115690.8099999999</v>
      </c>
      <c r="J83" s="118">
        <f>SUMIF('CCB dwnld'!$B$7:$B$107,'CCB Aging schedule'!$D83,'CCB dwnld'!H$7:H$107)</f>
        <v>257647.83000000016</v>
      </c>
      <c r="K83" s="118">
        <f>SUMIF('CCB dwnld'!$B$7:$B$107,'CCB Aging schedule'!$D83,'CCB dwnld'!I$7:I$107)</f>
        <v>220454.97000000018</v>
      </c>
      <c r="L83" s="118">
        <f>SUMIF('CCB dwnld'!$B$7:$B$107,'CCB Aging schedule'!$D83,'CCB dwnld'!J$7:J$107)</f>
        <v>220454.97000000018</v>
      </c>
      <c r="M83" s="118">
        <f>SUMIF('CCB dwnld'!$B$7:$B$107,'CCB Aging schedule'!$D83,'CCB dwnld'!K$7:K$107)</f>
        <v>1041901.3499999979</v>
      </c>
      <c r="N83" s="135"/>
      <c r="O83" s="118">
        <f>ROUND(F83*O$5,2)</f>
        <v>779.65</v>
      </c>
      <c r="P83" s="118">
        <f t="shared" si="16"/>
        <v>408.55</v>
      </c>
      <c r="Q83" s="118">
        <f t="shared" si="16"/>
        <v>601.86</v>
      </c>
      <c r="R83" s="118">
        <f t="shared" si="16"/>
        <v>23138.16</v>
      </c>
      <c r="S83" s="118">
        <f>ROUND(J83*S$5,2)</f>
        <v>219000.66</v>
      </c>
      <c r="T83" s="118">
        <f>ROUND(SUM(O83:S83),0)-'KY WW'!J18</f>
        <v>188613.472775</v>
      </c>
      <c r="U83" s="118">
        <f>SUMIF('Uncoll 112202'!$C$2:$C$86,'CCB Aging schedule'!D83,'Uncoll 112202'!$E$2:$E$86)</f>
        <v>-186740.49000000002</v>
      </c>
      <c r="V83" s="121">
        <f>T83+U83</f>
        <v>1872.9827749999822</v>
      </c>
      <c r="Y83" s="112"/>
    </row>
    <row r="84" spans="1:25">
      <c r="A84" s="110" t="s">
        <v>78</v>
      </c>
      <c r="B84" s="482">
        <v>2500</v>
      </c>
      <c r="C84" s="482">
        <v>340700</v>
      </c>
      <c r="D84" s="118">
        <v>356</v>
      </c>
      <c r="E84" s="118">
        <f t="shared" si="17"/>
        <v>543819.40000000072</v>
      </c>
      <c r="F84" s="118">
        <f>SUMIF('CCB dwnld'!$B$7:$B$107,'CCB Aging schedule'!$D84,'CCB dwnld'!D$7:D$107)</f>
        <v>327837.58000000066</v>
      </c>
      <c r="G84" s="118">
        <f>SUMIF('CCB dwnld'!$B$7:$B$107,'CCB Aging schedule'!$D84,'CCB dwnld'!E$7:E$107)</f>
        <v>68892.590000000011</v>
      </c>
      <c r="H84" s="118">
        <f>SUMIF('CCB dwnld'!$B$7:$B$107,'CCB Aging schedule'!$D84,'CCB dwnld'!F$7:F$107)</f>
        <v>27913.820000000018</v>
      </c>
      <c r="I84" s="118">
        <f>SUMIF('CCB dwnld'!$B$7:$B$107,'CCB Aging schedule'!$D84,'CCB dwnld'!G$7:G$107)</f>
        <v>62115.029999999984</v>
      </c>
      <c r="J84" s="118">
        <f>SUMIF('CCB dwnld'!$B$7:$B$107,'CCB Aging schedule'!$D84,'CCB dwnld'!H$7:H$107)</f>
        <v>57060.380000000026</v>
      </c>
      <c r="K84" s="118">
        <f>SUMIF('CCB dwnld'!$B$7:$B$107,'CCB Aging schedule'!$D84,'CCB dwnld'!I$7:I$107)</f>
        <v>79241.910000000033</v>
      </c>
      <c r="L84" s="118">
        <f>SUMIF('CCB dwnld'!$B$7:$B$107,'CCB Aging schedule'!$D84,'CCB dwnld'!J$7:J$107)</f>
        <v>79241.910000000033</v>
      </c>
      <c r="M84" s="118">
        <f>SUMIF('CCB dwnld'!$B$7:$B$107,'CCB Aging schedule'!$D84,'CCB dwnld'!K$7:K$107)</f>
        <v>717828.65000000026</v>
      </c>
      <c r="N84" s="135"/>
      <c r="O84" s="118">
        <f t="shared" si="16"/>
        <v>819.59</v>
      </c>
      <c r="P84" s="118">
        <f t="shared" si="16"/>
        <v>344.46</v>
      </c>
      <c r="Q84" s="118">
        <f t="shared" si="16"/>
        <v>279.14</v>
      </c>
      <c r="R84" s="118">
        <f t="shared" si="16"/>
        <v>12423.01</v>
      </c>
      <c r="S84" s="118">
        <f t="shared" si="16"/>
        <v>48501.32</v>
      </c>
      <c r="T84" s="118">
        <f t="shared" si="2"/>
        <v>62368</v>
      </c>
      <c r="U84" s="118">
        <f>SUMIF('Uncoll 112202'!$C$2:$C$86,'CCB Aging schedule'!D84,'Uncoll 112202'!$E$2:$E$86)</f>
        <v>-64200</v>
      </c>
      <c r="V84" s="121">
        <f>T84+U84</f>
        <v>-1832</v>
      </c>
    </row>
    <row r="85" spans="1:25">
      <c r="A85" s="110" t="s">
        <v>79</v>
      </c>
      <c r="B85" s="482">
        <v>2500</v>
      </c>
      <c r="C85" s="482">
        <v>340705</v>
      </c>
      <c r="D85" s="118">
        <v>357</v>
      </c>
      <c r="E85" s="121">
        <f t="shared" si="17"/>
        <v>1135892.33</v>
      </c>
      <c r="F85" s="118">
        <f>SUMIF('CCB dwnld'!$B$7:$B$107,'CCB Aging schedule'!$D85,'CCB dwnld'!D$7:D$107)</f>
        <v>751570.01000000013</v>
      </c>
      <c r="G85" s="118">
        <f>SUMIF('CCB dwnld'!$B$7:$B$107,'CCB Aging schedule'!$D85,'CCB dwnld'!E$7:E$107)</f>
        <v>57499.439999999944</v>
      </c>
      <c r="H85" s="118">
        <f>SUMIF('CCB dwnld'!$B$7:$B$107,'CCB Aging schedule'!$D85,'CCB dwnld'!F$7:F$107)</f>
        <v>25441.109999999957</v>
      </c>
      <c r="I85" s="118">
        <f>SUMIF('CCB dwnld'!$B$7:$B$107,'CCB Aging schedule'!$D85,'CCB dwnld'!G$7:G$107)</f>
        <v>52157.279999999919</v>
      </c>
      <c r="J85" s="118">
        <f>SUMIF('CCB dwnld'!$B$7:$B$107,'CCB Aging schedule'!$D85,'CCB dwnld'!H$7:H$107)</f>
        <v>249224.49</v>
      </c>
      <c r="K85" s="118">
        <f>SUMIF('CCB dwnld'!$B$7:$B$107,'CCB Aging schedule'!$D85,'CCB dwnld'!I$7:I$107)</f>
        <v>37365.439999999988</v>
      </c>
      <c r="L85" s="118">
        <f>SUMIF('CCB dwnld'!$B$7:$B$107,'CCB Aging schedule'!$D85,'CCB dwnld'!J$7:J$107)</f>
        <v>37365.439999999988</v>
      </c>
      <c r="M85" s="118">
        <f>SUMIF('CCB dwnld'!$B$7:$B$107,'CCB Aging schedule'!$D85,'CCB dwnld'!K$7:K$107)</f>
        <v>316024.87999999983</v>
      </c>
      <c r="N85" s="135"/>
      <c r="O85" s="118">
        <f t="shared" si="16"/>
        <v>1878.93</v>
      </c>
      <c r="P85" s="118">
        <f t="shared" si="16"/>
        <v>287.5</v>
      </c>
      <c r="Q85" s="118">
        <f t="shared" si="16"/>
        <v>254.41</v>
      </c>
      <c r="R85" s="118">
        <f t="shared" si="16"/>
        <v>10431.459999999999</v>
      </c>
      <c r="S85" s="118">
        <f t="shared" si="16"/>
        <v>211840.82</v>
      </c>
      <c r="T85" s="118">
        <f>ROUND(SUM(O85:S85),0)</f>
        <v>224693</v>
      </c>
      <c r="U85" s="118">
        <f>SUMIF('Uncoll 112202'!$C$2:$C$86,'CCB Aging schedule'!D85,'Uncoll 112202'!$E$2:$E$86)</f>
        <v>-220752</v>
      </c>
      <c r="V85" s="121">
        <f>T85+U85</f>
        <v>3941</v>
      </c>
    </row>
    <row r="86" spans="1:25">
      <c r="A86" s="245" t="s">
        <v>682</v>
      </c>
      <c r="B86" s="482">
        <v>2530</v>
      </c>
      <c r="C86" s="482">
        <v>340325</v>
      </c>
      <c r="D86" s="118">
        <v>358</v>
      </c>
      <c r="E86" s="121">
        <f>SUM(F86:J86)</f>
        <v>539351.2100000002</v>
      </c>
      <c r="F86" s="118">
        <f>SUMIF('CCB dwnld'!$B$7:$B$107,'CCB Aging schedule'!$D86,'CCB dwnld'!D$7:D$107)</f>
        <v>32011.740000000191</v>
      </c>
      <c r="G86" s="118">
        <f>SUMIF('CCB dwnld'!$B$7:$B$107,'CCB Aging schedule'!$D86,'CCB dwnld'!E$7:E$107)</f>
        <v>16176.46999999991</v>
      </c>
      <c r="H86" s="118">
        <f>SUMIF('CCB dwnld'!$B$7:$B$107,'CCB Aging schedule'!$D86,'CCB dwnld'!F$7:F$107)</f>
        <v>23875.190000000086</v>
      </c>
      <c r="I86" s="118">
        <f>SUMIF('CCB dwnld'!$B$7:$B$107,'CCB Aging schedule'!$D86,'CCB dwnld'!G$7:G$107)</f>
        <v>26560.44</v>
      </c>
      <c r="J86" s="118">
        <f>SUMIF('CCB dwnld'!$B$7:$B$107,'CCB Aging schedule'!$D86,'CCB dwnld'!H$7:H$107)</f>
        <v>440727.37</v>
      </c>
      <c r="K86" s="118">
        <f>SUMIF('CCB dwnld'!$B$7:$B$107,'CCB Aging schedule'!$D86,'CCB dwnld'!I$7:I$107)</f>
        <v>25757.959999999995</v>
      </c>
      <c r="L86" s="118">
        <f>SUMIF('CCB dwnld'!$B$7:$B$107,'CCB Aging schedule'!$D86,'CCB dwnld'!J$7:J$107)</f>
        <v>25757.959999999995</v>
      </c>
      <c r="M86" s="118">
        <f>SUMIF('CCB dwnld'!$B$7:$B$107,'CCB Aging schedule'!$D86,'CCB dwnld'!K$7:K$107)</f>
        <v>240230.69999999998</v>
      </c>
      <c r="N86" s="135"/>
      <c r="O86" s="118">
        <f t="shared" ref="O86:S87" si="18">ROUND(F86*O$5,2)</f>
        <v>80.03</v>
      </c>
      <c r="P86" s="118">
        <f t="shared" si="18"/>
        <v>80.88</v>
      </c>
      <c r="Q86" s="118">
        <f t="shared" si="18"/>
        <v>238.75</v>
      </c>
      <c r="R86" s="118">
        <f t="shared" si="18"/>
        <v>5312.09</v>
      </c>
      <c r="S86" s="118">
        <f t="shared" si="18"/>
        <v>374618.26</v>
      </c>
      <c r="T86" s="118">
        <f>ROUND(SUM(O86:S86),0)</f>
        <v>380330</v>
      </c>
      <c r="U86" s="118">
        <f>SUMIF('Uncoll 112202'!$C$2:$C$86,'CCB Aging schedule'!D86,'Uncoll 112202'!$E$2:$E$86)</f>
        <v>-385324</v>
      </c>
      <c r="V86" s="121">
        <f>T86+U86</f>
        <v>-4994</v>
      </c>
    </row>
    <row r="87" spans="1:25">
      <c r="A87" s="245" t="s">
        <v>683</v>
      </c>
      <c r="B87" s="482">
        <v>2530</v>
      </c>
      <c r="C87" s="482">
        <v>340710</v>
      </c>
      <c r="D87" s="118">
        <v>359</v>
      </c>
      <c r="E87" s="121">
        <f>SUM(F87:J87)</f>
        <v>664374.12000000023</v>
      </c>
      <c r="F87" s="118">
        <f>SUMIF('CCB dwnld'!$B$7:$B$107,'CCB Aging schedule'!$D87,'CCB dwnld'!D$7:D$107)</f>
        <v>46513.340000000302</v>
      </c>
      <c r="G87" s="118">
        <f>SUMIF('CCB dwnld'!$B$7:$B$107,'CCB Aging schedule'!$D87,'CCB dwnld'!E$7:E$107)</f>
        <v>35006.009999999907</v>
      </c>
      <c r="H87" s="118">
        <f>SUMIF('CCB dwnld'!$B$7:$B$107,'CCB Aging schedule'!$D87,'CCB dwnld'!F$7:F$107)</f>
        <v>37726.760000000009</v>
      </c>
      <c r="I87" s="118">
        <f>SUMIF('CCB dwnld'!$B$7:$B$107,'CCB Aging schedule'!$D87,'CCB dwnld'!G$7:G$107)</f>
        <v>57221.049999999967</v>
      </c>
      <c r="J87" s="118">
        <f>SUMIF('CCB dwnld'!$B$7:$B$107,'CCB Aging schedule'!$D87,'CCB dwnld'!H$7:H$107)</f>
        <v>487906.96</v>
      </c>
      <c r="K87" s="118">
        <f>SUMIF('CCB dwnld'!$B$7:$B$107,'CCB Aging schedule'!$D87,'CCB dwnld'!I$7:I$107)</f>
        <v>58636.45999999997</v>
      </c>
      <c r="L87" s="118">
        <f>SUMIF('CCB dwnld'!$B$7:$B$107,'CCB Aging schedule'!$D87,'CCB dwnld'!J$7:J$107)</f>
        <v>58636.45999999997</v>
      </c>
      <c r="M87" s="118">
        <f>SUMIF('CCB dwnld'!$B$7:$B$107,'CCB Aging schedule'!$D87,'CCB dwnld'!K$7:K$107)</f>
        <v>361899.77000000025</v>
      </c>
      <c r="N87" s="135"/>
      <c r="O87" s="118">
        <f t="shared" si="18"/>
        <v>116.28</v>
      </c>
      <c r="P87" s="118">
        <f t="shared" si="18"/>
        <v>175.03</v>
      </c>
      <c r="Q87" s="118">
        <f t="shared" si="18"/>
        <v>377.27</v>
      </c>
      <c r="R87" s="118">
        <f t="shared" si="18"/>
        <v>11444.21</v>
      </c>
      <c r="S87" s="118">
        <f t="shared" si="18"/>
        <v>414720.92</v>
      </c>
      <c r="T87" s="118">
        <f>ROUND(SUM(O87:S87),0)</f>
        <v>426834</v>
      </c>
      <c r="U87" s="118">
        <f>SUMIF('Uncoll 112202'!$C$2:$C$86,'CCB Aging schedule'!D87,'Uncoll 112202'!$E$2:$E$86)</f>
        <v>-426143</v>
      </c>
      <c r="V87" s="121">
        <f>T87+U87</f>
        <v>691</v>
      </c>
    </row>
    <row r="88" spans="1:25" s="112" customFormat="1">
      <c r="A88" s="120" t="s">
        <v>80</v>
      </c>
      <c r="B88" s="482">
        <v>2510</v>
      </c>
      <c r="C88" s="482">
        <v>341240</v>
      </c>
      <c r="D88" s="121">
        <v>385</v>
      </c>
      <c r="E88" s="121">
        <f t="shared" si="17"/>
        <v>977593.67000000388</v>
      </c>
      <c r="F88" s="121">
        <f>SUMIF('CCB dwnld'!$B$7:$B$107,'CCB Aging schedule'!$D88,'CCB dwnld'!D$7:D$107)-F89</f>
        <v>835601.5800000038</v>
      </c>
      <c r="G88" s="121">
        <f>SUMIF('CCB dwnld'!$B$7:$B$107,'CCB Aging schedule'!$D88,'CCB dwnld'!E$7:E$107)-G89</f>
        <v>40297.310000000019</v>
      </c>
      <c r="H88" s="121">
        <f>SUMIF('CCB dwnld'!$B$7:$B$107,'CCB Aging schedule'!$D88,'CCB dwnld'!F$7:F$107)-H89</f>
        <v>14008.99</v>
      </c>
      <c r="I88" s="121">
        <f>SUMIF('CCB dwnld'!$B$7:$B$107,'CCB Aging schedule'!$D88,'CCB dwnld'!G$7:G$107)-I89</f>
        <v>32126.26999999996</v>
      </c>
      <c r="J88" s="121">
        <f>SUMIF('CCB dwnld'!$B$7:$B$107,'CCB Aging schedule'!$D88,'CCB dwnld'!H$7:H$107)-J89</f>
        <v>55559.51999999996</v>
      </c>
      <c r="K88" s="121">
        <f>SUMIF('CCB dwnld'!$B$7:$B$107,'CCB Aging schedule'!$D88,'CCB dwnld'!I$7:I$107)-K89</f>
        <v>22590.06</v>
      </c>
      <c r="L88" s="121">
        <f>SUMIF('CCB dwnld'!$B$7:$B$107,'CCB Aging schedule'!$D88,'CCB dwnld'!J$7:J$107)-L89</f>
        <v>22590.06</v>
      </c>
      <c r="M88" s="121">
        <f>SUMIF('CCB dwnld'!$B$7:$B$107,'CCB Aging schedule'!$D88,'CCB dwnld'!K$7:K$107)-M89</f>
        <v>127139.16000000002</v>
      </c>
      <c r="N88" s="135"/>
      <c r="O88" s="121">
        <f t="shared" si="16"/>
        <v>2089</v>
      </c>
      <c r="P88" s="121">
        <f t="shared" si="16"/>
        <v>201.49</v>
      </c>
      <c r="Q88" s="121">
        <f>ROUND(H88*Q$5,2)</f>
        <v>140.09</v>
      </c>
      <c r="R88" s="121">
        <f>ROUND(I88*R$5,2)</f>
        <v>6425.25</v>
      </c>
      <c r="S88" s="121">
        <f t="shared" si="16"/>
        <v>47225.59</v>
      </c>
      <c r="T88" s="121">
        <f t="shared" ref="T88:T104" si="19">ROUND(SUM(O88:S88),0)</f>
        <v>56081</v>
      </c>
      <c r="U88" s="118">
        <f>SUMIF('Uncoll 112202'!$C$2:$C$86,'CCB Aging schedule'!D88,'Uncoll 112202'!$E$2:$E$86)</f>
        <v>-110938</v>
      </c>
      <c r="V88" s="121">
        <f>T88+T89+U88</f>
        <v>23779</v>
      </c>
    </row>
    <row r="89" spans="1:25" s="112" customFormat="1">
      <c r="A89" s="120" t="s">
        <v>243</v>
      </c>
      <c r="B89" s="482">
        <v>2510</v>
      </c>
      <c r="C89" s="482">
        <v>341240</v>
      </c>
      <c r="D89" s="121">
        <v>385</v>
      </c>
      <c r="E89" s="121">
        <f>SUM(F89:J89)</f>
        <v>94269.799999999814</v>
      </c>
      <c r="F89" s="121">
        <f>'CCB Avail'!E16</f>
        <v>8397.6499999999833</v>
      </c>
      <c r="G89" s="121">
        <f>'CCB Avail'!F16</f>
        <v>0</v>
      </c>
      <c r="H89" s="121">
        <f>'CCB Avail'!G16</f>
        <v>157.52000000000001</v>
      </c>
      <c r="I89" s="121">
        <f>'CCB Avail'!H16</f>
        <v>5077.3999999999996</v>
      </c>
      <c r="J89" s="121">
        <f>'CCB Avail'!I16</f>
        <v>80637.229999999836</v>
      </c>
      <c r="K89" s="121">
        <f>'CCB Avail'!J16</f>
        <v>0</v>
      </c>
      <c r="L89" s="121">
        <f>'CCB Avail'!K16</f>
        <v>0</v>
      </c>
      <c r="M89" s="121">
        <f>'CCB Avail'!L16</f>
        <v>4952.46</v>
      </c>
      <c r="N89" s="135"/>
      <c r="O89" s="121"/>
      <c r="P89" s="121"/>
      <c r="Q89" s="121"/>
      <c r="R89" s="121">
        <f>ROUND(I89*R$4,2)</f>
        <v>2030.96</v>
      </c>
      <c r="S89" s="121">
        <f>ROUND(J89*S$4,2)</f>
        <v>76605.37</v>
      </c>
      <c r="T89" s="121">
        <f>ROUND(SUM(O89:S89),0)</f>
        <v>78636</v>
      </c>
      <c r="U89" s="118">
        <f>SUMIF('Uncoll 112202'!$C$2:$C$86,'CCB Aging schedule'!D89,'Uncoll 112202'!$E$2:$E$86)</f>
        <v>-110938</v>
      </c>
      <c r="V89" s="121">
        <v>0</v>
      </c>
    </row>
    <row r="90" spans="1:25" s="112" customFormat="1">
      <c r="A90" s="120" t="s">
        <v>81</v>
      </c>
      <c r="B90" s="482">
        <v>2515</v>
      </c>
      <c r="C90" s="482">
        <v>341245</v>
      </c>
      <c r="D90" s="121">
        <v>386</v>
      </c>
      <c r="E90" s="121">
        <f t="shared" si="17"/>
        <v>326868.28000000038</v>
      </c>
      <c r="F90" s="121">
        <f>SUMIF('CCB dwnld'!$B$7:$B$107,'CCB Aging schedule'!$D90,'CCB dwnld'!D$7:D$107)-F91</f>
        <v>143428.01000000042</v>
      </c>
      <c r="G90" s="121">
        <f>SUMIF('CCB dwnld'!$B$7:$B$107,'CCB Aging schedule'!$D90,'CCB dwnld'!E$7:E$107)-G91</f>
        <v>37977.540000000015</v>
      </c>
      <c r="H90" s="121">
        <f>SUMIF('CCB dwnld'!$B$7:$B$107,'CCB Aging schedule'!$D90,'CCB dwnld'!F$7:F$107)-H91</f>
        <v>25978.750000000007</v>
      </c>
      <c r="I90" s="121">
        <f>SUMIF('CCB dwnld'!$B$7:$B$107,'CCB Aging schedule'!$D90,'CCB dwnld'!G$7:G$107)-I91</f>
        <v>50518.579999999994</v>
      </c>
      <c r="J90" s="121">
        <f>SUMIF('CCB dwnld'!$B$7:$B$107,'CCB Aging schedule'!$D90,'CCB dwnld'!H$7:H$107)-J91</f>
        <v>68965.39999999998</v>
      </c>
      <c r="K90" s="121">
        <f>SUMIF('CCB dwnld'!$B$7:$B$107,'CCB Aging schedule'!$D90,'CCB dwnld'!I$7:I$107)-K91</f>
        <v>29156.84</v>
      </c>
      <c r="L90" s="121">
        <f>SUMIF('CCB dwnld'!$B$7:$B$107,'CCB Aging schedule'!$D90,'CCB dwnld'!J$7:J$107)-L91</f>
        <v>29156.84</v>
      </c>
      <c r="M90" s="121">
        <f>SUMIF('CCB dwnld'!$B$7:$B$107,'CCB Aging schedule'!$D90,'CCB dwnld'!K$7:K$107)-M91</f>
        <v>887669.77000000142</v>
      </c>
      <c r="N90" s="135"/>
      <c r="O90" s="121">
        <f>ROUND(F90*O$5,2)</f>
        <v>358.57</v>
      </c>
      <c r="P90" s="121">
        <f>ROUND(G90*P$5,2)</f>
        <v>189.89</v>
      </c>
      <c r="Q90" s="121">
        <f>ROUND(H90*Q$5,2)</f>
        <v>259.79000000000002</v>
      </c>
      <c r="R90" s="121">
        <f>ROUND(I90*R$5,2)</f>
        <v>10103.719999999999</v>
      </c>
      <c r="S90" s="121">
        <f>ROUND(J90*S$5,2)</f>
        <v>58620.59</v>
      </c>
      <c r="T90" s="121">
        <f t="shared" si="19"/>
        <v>69533</v>
      </c>
      <c r="U90" s="118">
        <f>SUMIF('Uncoll 112202'!$C$2:$C$86,'CCB Aging schedule'!D90,'Uncoll 112202'!$E$2:$E$86)</f>
        <v>-62452</v>
      </c>
      <c r="V90" s="121">
        <f>T90+U90</f>
        <v>7081</v>
      </c>
    </row>
    <row r="91" spans="1:25" s="112" customFormat="1">
      <c r="A91" s="120" t="s">
        <v>685</v>
      </c>
      <c r="B91" s="482">
        <v>2515</v>
      </c>
      <c r="C91" s="482">
        <v>341245</v>
      </c>
      <c r="D91" s="121">
        <v>386</v>
      </c>
      <c r="E91" s="121">
        <f>SUM(F91:J91)</f>
        <v>0</v>
      </c>
      <c r="F91" s="121">
        <f>'CCB Avail'!E17</f>
        <v>0</v>
      </c>
      <c r="G91" s="121">
        <f>'CCB Avail'!F17</f>
        <v>0</v>
      </c>
      <c r="H91" s="121">
        <f>'CCB Avail'!G17</f>
        <v>0</v>
      </c>
      <c r="I91" s="121">
        <f>'CCB Avail'!H17</f>
        <v>0</v>
      </c>
      <c r="J91" s="121">
        <f>'CCB Avail'!I17</f>
        <v>0</v>
      </c>
      <c r="K91" s="121">
        <f>'CCB Avail'!J17</f>
        <v>0</v>
      </c>
      <c r="L91" s="121">
        <f>'CCB Avail'!K17</f>
        <v>0</v>
      </c>
      <c r="M91" s="121">
        <f>'CCB Avail'!L17</f>
        <v>289451.99</v>
      </c>
      <c r="N91" s="135"/>
      <c r="O91" s="121"/>
      <c r="P91" s="121"/>
      <c r="Q91" s="121"/>
      <c r="R91" s="121">
        <f>ROUND(I91*R$3,2)</f>
        <v>0</v>
      </c>
      <c r="S91" s="121">
        <f>ROUND(J91*S$3,2)</f>
        <v>0</v>
      </c>
      <c r="T91" s="121">
        <f t="shared" si="19"/>
        <v>0</v>
      </c>
      <c r="U91" s="118">
        <f>SUMIF('Uncoll 112202'!$C$2:$C$86,'CCB Aging schedule'!D91,'Uncoll 112202'!$E$2:$E$86)</f>
        <v>-62452</v>
      </c>
      <c r="V91" s="121">
        <v>0</v>
      </c>
    </row>
    <row r="92" spans="1:25" s="112" customFormat="1">
      <c r="A92" s="120" t="s">
        <v>691</v>
      </c>
      <c r="B92" s="482">
        <v>2525</v>
      </c>
      <c r="C92" s="482">
        <v>342010</v>
      </c>
      <c r="D92" s="121">
        <v>390</v>
      </c>
      <c r="E92" s="121">
        <f>SUM(F92:J92)</f>
        <v>39310.329999999973</v>
      </c>
      <c r="F92" s="118">
        <f>SUMIF('CCB dwnld'!$B$7:$B$107,'CCB Aging schedule'!$D92,'CCB dwnld'!D$7:D$107)-F93</f>
        <v>6165.7399999999943</v>
      </c>
      <c r="G92" s="118">
        <f>SUMIF('CCB dwnld'!$B$7:$B$107,'CCB Aging schedule'!$D92,'CCB dwnld'!E$7:E$107)-G93</f>
        <v>7508.319999999987</v>
      </c>
      <c r="H92" s="118">
        <f>SUMIF('CCB dwnld'!$B$7:$B$107,'CCB Aging schedule'!$D92,'CCB dwnld'!F$7:F$107)-H93</f>
        <v>3050.0600000000004</v>
      </c>
      <c r="I92" s="118">
        <f>SUMIF('CCB dwnld'!$B$7:$B$107,'CCB Aging schedule'!$D92,'CCB dwnld'!G$7:G$107)-I93</f>
        <v>7501.4299999999976</v>
      </c>
      <c r="J92" s="118">
        <f>SUMIF('CCB dwnld'!$B$7:$B$107,'CCB Aging schedule'!$D92,'CCB dwnld'!H$7:H$107)-J93</f>
        <v>15084.779999999999</v>
      </c>
      <c r="K92" s="118">
        <f>SUMIF('CCB dwnld'!$B$7:$B$107,'CCB Aging schedule'!$D92,'CCB dwnld'!I$7:I$107)-K93</f>
        <v>2867.18</v>
      </c>
      <c r="L92" s="118">
        <f>SUMIF('CCB dwnld'!$B$7:$B$107,'CCB Aging schedule'!$D92,'CCB dwnld'!J$7:J$107)-L93</f>
        <v>2867.18</v>
      </c>
      <c r="M92" s="118">
        <f>SUMIF('CCB dwnld'!$B$7:$B$107,'CCB Aging schedule'!$D92,'CCB dwnld'!K$7:K$107)-M93</f>
        <v>23641.58</v>
      </c>
      <c r="N92" s="135"/>
      <c r="O92" s="118">
        <f>ROUND(F92*O$5,2)</f>
        <v>15.41</v>
      </c>
      <c r="P92" s="118">
        <f>ROUND(G92*P$5,2)</f>
        <v>37.54</v>
      </c>
      <c r="Q92" s="118">
        <f>ROUND(H92*Q$5,2)</f>
        <v>30.5</v>
      </c>
      <c r="R92" s="118">
        <f>ROUND(I92*R$5,2)</f>
        <v>1500.29</v>
      </c>
      <c r="S92" s="118">
        <f>ROUND(J92*S$5,2)</f>
        <v>12822.06</v>
      </c>
      <c r="T92" s="118">
        <f t="shared" si="19"/>
        <v>14406</v>
      </c>
      <c r="U92" s="118">
        <f>SUMIF('Uncoll 112202'!$C$2:$C$86,'CCB Aging schedule'!D92,'Uncoll 112202'!$E$2:$E$86)</f>
        <v>-23179</v>
      </c>
      <c r="V92" s="121">
        <f>T92+U92+T93</f>
        <v>1124</v>
      </c>
    </row>
    <row r="93" spans="1:25" s="112" customFormat="1">
      <c r="A93" s="508" t="s">
        <v>2275</v>
      </c>
      <c r="B93" s="482">
        <v>2525</v>
      </c>
      <c r="C93" s="482">
        <v>342010</v>
      </c>
      <c r="D93" s="121">
        <v>390</v>
      </c>
      <c r="E93" s="121">
        <f>SUM(F93:J93)</f>
        <v>10233.120000000001</v>
      </c>
      <c r="F93" s="121">
        <f>'CCB Avail'!E18</f>
        <v>-1356.8399999999997</v>
      </c>
      <c r="G93" s="121">
        <f>'CCB Avail'!F18</f>
        <v>342.97999999999996</v>
      </c>
      <c r="H93" s="121">
        <f>'CCB Avail'!G18</f>
        <v>310.02</v>
      </c>
      <c r="I93" s="121">
        <f>'CCB Avail'!H18</f>
        <v>897.48000000000013</v>
      </c>
      <c r="J93" s="121">
        <f>'CCB Avail'!I18</f>
        <v>10039.48</v>
      </c>
      <c r="K93" s="121">
        <f>'CCB Avail'!J18</f>
        <v>0</v>
      </c>
      <c r="L93" s="121">
        <f>'CCB Avail'!K18</f>
        <v>0</v>
      </c>
      <c r="M93" s="121">
        <f>'CCB Avail'!L18</f>
        <v>3999.16</v>
      </c>
      <c r="N93" s="135"/>
      <c r="O93" s="121"/>
      <c r="P93" s="118"/>
      <c r="Q93" s="118"/>
      <c r="R93" s="121">
        <f>ROUND(I93*R$4,2)</f>
        <v>358.99</v>
      </c>
      <c r="S93" s="121">
        <f>ROUND(J93*S$4,2)</f>
        <v>9537.51</v>
      </c>
      <c r="T93" s="121">
        <f>ROUND(SUM(O93:S93),0)</f>
        <v>9897</v>
      </c>
      <c r="U93" s="118">
        <f>SUMIF('Uncoll 112202'!$C$2:$C$86,'CCB Aging schedule'!D93,'Uncoll 112202'!$E$2:$E$86)</f>
        <v>-23179</v>
      </c>
      <c r="V93" s="121">
        <v>0</v>
      </c>
    </row>
    <row r="94" spans="1:25" s="112" customFormat="1">
      <c r="A94" s="247" t="s">
        <v>690</v>
      </c>
      <c r="B94" s="482">
        <v>2525</v>
      </c>
      <c r="C94" s="482">
        <v>342325</v>
      </c>
      <c r="D94" s="121">
        <v>391</v>
      </c>
      <c r="E94" s="121">
        <f>SUM(F94:J94)</f>
        <v>88944.099999999991</v>
      </c>
      <c r="F94" s="118">
        <f>SUMIF('CCB dwnld'!$B$7:$B$107,'CCB Aging schedule'!$D94,'CCB dwnld'!D$7:D$107)</f>
        <v>9893.949999999988</v>
      </c>
      <c r="G94" s="118">
        <f>SUMIF('CCB dwnld'!$B$7:$B$107,'CCB Aging schedule'!$D94,'CCB dwnld'!E$7:E$107)</f>
        <v>10328.590000000004</v>
      </c>
      <c r="H94" s="118">
        <f>SUMIF('CCB dwnld'!$B$7:$B$107,'CCB Aging schedule'!$D94,'CCB dwnld'!F$7:F$107)</f>
        <v>7813.7899999999936</v>
      </c>
      <c r="I94" s="118">
        <f>SUMIF('CCB dwnld'!$B$7:$B$107,'CCB Aging schedule'!$D94,'CCB dwnld'!G$7:G$107)</f>
        <v>15555.750000000009</v>
      </c>
      <c r="J94" s="118">
        <f>SUMIF('CCB dwnld'!$B$7:$B$107,'CCB Aging schedule'!$D94,'CCB dwnld'!H$7:H$107)</f>
        <v>45352.02</v>
      </c>
      <c r="K94" s="118">
        <f>SUMIF('CCB dwnld'!$B$7:$B$107,'CCB Aging schedule'!$D94,'CCB dwnld'!I$7:I$107)</f>
        <v>10413.6</v>
      </c>
      <c r="L94" s="118">
        <f>SUMIF('CCB dwnld'!$B$7:$B$107,'CCB Aging schedule'!$D94,'CCB dwnld'!J$7:J$107)</f>
        <v>10413.6</v>
      </c>
      <c r="M94" s="118">
        <f>SUMIF('CCB dwnld'!$B$7:$B$107,'CCB Aging schedule'!$D94,'CCB dwnld'!K$7:K$107)</f>
        <v>26933.000000000015</v>
      </c>
      <c r="N94" s="135"/>
      <c r="O94" s="121">
        <f t="shared" ref="O94:S95" si="20">ROUND(F94*O$5,2)</f>
        <v>24.73</v>
      </c>
      <c r="P94" s="121">
        <f t="shared" si="20"/>
        <v>51.64</v>
      </c>
      <c r="Q94" s="121">
        <f t="shared" si="20"/>
        <v>78.14</v>
      </c>
      <c r="R94" s="121">
        <f t="shared" si="20"/>
        <v>3111.15</v>
      </c>
      <c r="S94" s="121">
        <f t="shared" si="20"/>
        <v>38549.22</v>
      </c>
      <c r="T94" s="121">
        <f>ROUND(SUM(O94:S94),0)</f>
        <v>41815</v>
      </c>
      <c r="U94" s="118">
        <f>SUMIF('Uncoll 112202'!$C$2:$C$86,'CCB Aging schedule'!D94,'Uncoll 112202'!$E$2:$E$86)</f>
        <v>-41499</v>
      </c>
      <c r="V94" s="121">
        <f t="shared" ref="V94:V106" si="21">T94+U94</f>
        <v>316</v>
      </c>
      <c r="W94" s="111"/>
      <c r="X94" s="111"/>
      <c r="Y94" s="111"/>
    </row>
    <row r="95" spans="1:25" s="112" customFormat="1">
      <c r="A95" s="247" t="s">
        <v>2330</v>
      </c>
      <c r="B95" s="482">
        <v>2535</v>
      </c>
      <c r="C95" s="482">
        <v>343010</v>
      </c>
      <c r="D95" s="121">
        <v>392</v>
      </c>
      <c r="E95" s="121">
        <f>SUM(F95:J95)</f>
        <v>16854.899999999998</v>
      </c>
      <c r="F95" s="121">
        <f>SUMIF('CCB dwnld'!$B$7:$B$107,'CCB Aging schedule'!$D95,'CCB dwnld'!D$7:D$107)</f>
        <v>5531.6700000000019</v>
      </c>
      <c r="G95" s="121">
        <f>SUMIF('CCB dwnld'!$B$7:$B$107,'CCB Aging schedule'!$D95,'CCB dwnld'!E$7:E$107)</f>
        <v>3735.5099999999961</v>
      </c>
      <c r="H95" s="121">
        <f>SUMIF('CCB dwnld'!$B$7:$B$107,'CCB Aging schedule'!$D95,'CCB dwnld'!F$7:F$107)</f>
        <v>3131.3299999999981</v>
      </c>
      <c r="I95" s="121">
        <f>SUMIF('CCB dwnld'!$B$7:$B$107,'CCB Aging schedule'!$D95,'CCB dwnld'!G$7:G$107)</f>
        <v>4456.3900000000012</v>
      </c>
      <c r="J95" s="121">
        <f>SUMIF('CCB dwnld'!$B$7:$B$107,'CCB Aging schedule'!$D95,'CCB dwnld'!H$7:H$107)</f>
        <v>0</v>
      </c>
      <c r="K95" s="121">
        <f>SUMIF('CCB dwnld'!$B$7:$B$107,'CCB Aging schedule'!$D95,'CCB dwnld'!I$7:I$107)</f>
        <v>377.15</v>
      </c>
      <c r="L95" s="121">
        <f>SUMIF('CCB dwnld'!$B$7:$B$107,'CCB Aging schedule'!$D95,'CCB dwnld'!J$7:J$107)</f>
        <v>377.15</v>
      </c>
      <c r="M95" s="121">
        <f>SUMIF('CCB dwnld'!$B$7:$B$107,'CCB Aging schedule'!$D95,'CCB dwnld'!K$7:K$107)</f>
        <v>0</v>
      </c>
      <c r="N95" s="135"/>
      <c r="O95" s="121">
        <f t="shared" si="20"/>
        <v>13.83</v>
      </c>
      <c r="P95" s="121">
        <f t="shared" si="20"/>
        <v>18.68</v>
      </c>
      <c r="Q95" s="121">
        <f t="shared" si="20"/>
        <v>31.31</v>
      </c>
      <c r="R95" s="121">
        <f t="shared" si="20"/>
        <v>891.28</v>
      </c>
      <c r="S95" s="121">
        <f t="shared" si="20"/>
        <v>0</v>
      </c>
      <c r="T95" s="121">
        <f>ROUND(SUM(O95:S95),0)</f>
        <v>955</v>
      </c>
      <c r="U95" s="121">
        <f>SUMIF('Uncoll 112202'!$C$2:$C$86,'CCB Aging schedule'!D95,'Uncoll 112202'!$E$2:$E$86)</f>
        <v>-513</v>
      </c>
      <c r="V95" s="121">
        <f t="shared" ref="V95" si="22">T95+U95</f>
        <v>442</v>
      </c>
    </row>
    <row r="96" spans="1:25">
      <c r="A96" s="110" t="s">
        <v>82</v>
      </c>
      <c r="B96" s="482">
        <v>2310</v>
      </c>
      <c r="C96" s="482">
        <v>350845</v>
      </c>
      <c r="D96" s="118">
        <v>400</v>
      </c>
      <c r="E96" s="121">
        <f t="shared" si="17"/>
        <v>2747704.899999924</v>
      </c>
      <c r="F96" s="118">
        <f>SUMIF('CCB dwnld'!$B$7:$B$107,'CCB Aging schedule'!$D96,'CCB dwnld'!D$7:D$107)</f>
        <v>1970616.1999999241</v>
      </c>
      <c r="G96" s="118">
        <f>SUMIF('CCB dwnld'!$B$7:$B$107,'CCB Aging schedule'!$D96,'CCB dwnld'!E$7:E$107)</f>
        <v>151077.32000000009</v>
      </c>
      <c r="H96" s="118">
        <f>SUMIF('CCB dwnld'!$B$7:$B$107,'CCB Aging schedule'!$D96,'CCB dwnld'!F$7:F$107)</f>
        <v>113166.70999999999</v>
      </c>
      <c r="I96" s="118">
        <f>SUMIF('CCB dwnld'!$B$7:$B$107,'CCB Aging schedule'!$D96,'CCB dwnld'!G$7:G$107)</f>
        <v>231953.35000000021</v>
      </c>
      <c r="J96" s="118">
        <f>SUMIF('CCB dwnld'!$B$7:$B$107,'CCB Aging schedule'!$D96,'CCB dwnld'!H$7:H$107)</f>
        <v>280891.31999999995</v>
      </c>
      <c r="K96" s="118">
        <f>SUMIF('CCB dwnld'!$B$7:$B$107,'CCB Aging schedule'!$D96,'CCB dwnld'!I$7:I$107)</f>
        <v>249719.85000000006</v>
      </c>
      <c r="L96" s="118">
        <f>SUMIF('CCB dwnld'!$B$7:$B$107,'CCB Aging schedule'!$D96,'CCB dwnld'!J$7:J$107)</f>
        <v>249719.85000000006</v>
      </c>
      <c r="M96" s="118">
        <f>SUMIF('CCB dwnld'!$B$7:$B$107,'CCB Aging schedule'!$D96,'CCB dwnld'!K$7:K$107)</f>
        <v>1717650.7600000019</v>
      </c>
      <c r="N96" s="135"/>
      <c r="O96" s="121">
        <f t="shared" si="16"/>
        <v>4926.54</v>
      </c>
      <c r="P96" s="121">
        <f t="shared" si="16"/>
        <v>755.39</v>
      </c>
      <c r="Q96" s="121">
        <f t="shared" si="16"/>
        <v>1131.67</v>
      </c>
      <c r="R96" s="121">
        <f t="shared" si="16"/>
        <v>46390.67</v>
      </c>
      <c r="S96" s="121">
        <f t="shared" si="16"/>
        <v>238757.62</v>
      </c>
      <c r="T96" s="121">
        <f t="shared" si="19"/>
        <v>291962</v>
      </c>
      <c r="U96" s="118">
        <f>SUMIF('Uncoll 112202'!$C$2:$C$86,'CCB Aging schedule'!D96,'Uncoll 112202'!$E$2:$E$86)</f>
        <v>-284174</v>
      </c>
      <c r="V96" s="121">
        <f t="shared" si="21"/>
        <v>7788</v>
      </c>
    </row>
    <row r="97" spans="1:22">
      <c r="A97" s="110" t="s">
        <v>83</v>
      </c>
      <c r="B97" s="482">
        <v>2310</v>
      </c>
      <c r="C97" s="482">
        <v>350850</v>
      </c>
      <c r="D97" s="118">
        <v>401</v>
      </c>
      <c r="E97" s="121">
        <f t="shared" si="17"/>
        <v>962071.73</v>
      </c>
      <c r="F97" s="118">
        <f>SUMIF('CCB dwnld'!$B$7:$B$107,'CCB Aging schedule'!$D97,'CCB dwnld'!D$7:D$107)</f>
        <v>542951.05999999982</v>
      </c>
      <c r="G97" s="118">
        <f>SUMIF('CCB dwnld'!$B$7:$B$107,'CCB Aging schedule'!$D97,'CCB dwnld'!E$7:E$107)</f>
        <v>102207.8400000001</v>
      </c>
      <c r="H97" s="118">
        <f>SUMIF('CCB dwnld'!$B$7:$B$107,'CCB Aging schedule'!$D97,'CCB dwnld'!F$7:F$107)</f>
        <v>66768.809999999969</v>
      </c>
      <c r="I97" s="118">
        <f>SUMIF('CCB dwnld'!$B$7:$B$107,'CCB Aging schedule'!$D97,'CCB dwnld'!G$7:G$107)</f>
        <v>114820.93000000017</v>
      </c>
      <c r="J97" s="118">
        <f>SUMIF('CCB dwnld'!$B$7:$B$107,'CCB Aging schedule'!$D97,'CCB dwnld'!H$7:H$107)</f>
        <v>135323.08999999997</v>
      </c>
      <c r="K97" s="118">
        <f>SUMIF('CCB dwnld'!$B$7:$B$107,'CCB Aging schedule'!$D97,'CCB dwnld'!I$7:I$107)</f>
        <v>150909.7600000001</v>
      </c>
      <c r="L97" s="118">
        <f>SUMIF('CCB dwnld'!$B$7:$B$107,'CCB Aging schedule'!$D97,'CCB dwnld'!J$7:J$107)</f>
        <v>150909.7600000001</v>
      </c>
      <c r="M97" s="118">
        <f>SUMIF('CCB dwnld'!$B$7:$B$107,'CCB Aging schedule'!$D97,'CCB dwnld'!K$7:K$107)</f>
        <v>1080145.7799999979</v>
      </c>
      <c r="N97" s="135"/>
      <c r="O97" s="118">
        <f t="shared" si="16"/>
        <v>1357.38</v>
      </c>
      <c r="P97" s="118">
        <f t="shared" si="16"/>
        <v>511.04</v>
      </c>
      <c r="Q97" s="118">
        <f t="shared" si="16"/>
        <v>667.69</v>
      </c>
      <c r="R97" s="118">
        <f t="shared" si="16"/>
        <v>22964.19</v>
      </c>
      <c r="S97" s="118">
        <f t="shared" si="16"/>
        <v>115024.63</v>
      </c>
      <c r="T97" s="118">
        <f t="shared" si="19"/>
        <v>140525</v>
      </c>
      <c r="U97" s="118">
        <f>SUMIF('Uncoll 112202'!$C$2:$C$86,'CCB Aging schedule'!D97,'Uncoll 112202'!$E$2:$E$86)</f>
        <v>-134733</v>
      </c>
      <c r="V97" s="121">
        <f t="shared" si="21"/>
        <v>5792</v>
      </c>
    </row>
    <row r="98" spans="1:22">
      <c r="A98" s="110" t="s">
        <v>84</v>
      </c>
      <c r="B98" s="482">
        <v>2310</v>
      </c>
      <c r="C98" s="482">
        <v>350735</v>
      </c>
      <c r="D98" s="118">
        <v>402</v>
      </c>
      <c r="E98" s="118">
        <f t="shared" si="17"/>
        <v>13242.35</v>
      </c>
      <c r="F98" s="118">
        <f>SUMIF('CCB dwnld'!$B$7:$B$107,'CCB Aging schedule'!$D98,'CCB dwnld'!D$7:D$107)</f>
        <v>8380.86</v>
      </c>
      <c r="G98" s="118">
        <f>SUMIF('CCB dwnld'!$B$7:$B$107,'CCB Aging schedule'!$D98,'CCB dwnld'!E$7:E$107)</f>
        <v>1563.3399999999997</v>
      </c>
      <c r="H98" s="118">
        <f>SUMIF('CCB dwnld'!$B$7:$B$107,'CCB Aging schedule'!$D98,'CCB dwnld'!F$7:F$107)</f>
        <v>1040.4000000000001</v>
      </c>
      <c r="I98" s="118">
        <f>SUMIF('CCB dwnld'!$B$7:$B$107,'CCB Aging schedule'!$D98,'CCB dwnld'!G$7:G$107)</f>
        <v>1696.93</v>
      </c>
      <c r="J98" s="118">
        <f>SUMIF('CCB dwnld'!$B$7:$B$107,'CCB Aging schedule'!$D98,'CCB dwnld'!H$7:H$107)</f>
        <v>560.82000000000005</v>
      </c>
      <c r="K98" s="118">
        <f>SUMIF('CCB dwnld'!$B$7:$B$107,'CCB Aging schedule'!$D98,'CCB dwnld'!I$7:I$107)</f>
        <v>1867.62</v>
      </c>
      <c r="L98" s="118">
        <f>SUMIF('CCB dwnld'!$B$7:$B$107,'CCB Aging schedule'!$D98,'CCB dwnld'!J$7:J$107)</f>
        <v>1867.62</v>
      </c>
      <c r="M98" s="118">
        <f>SUMIF('CCB dwnld'!$B$7:$B$107,'CCB Aging schedule'!$D98,'CCB dwnld'!K$7:K$107)</f>
        <v>8321.17</v>
      </c>
      <c r="N98" s="135"/>
      <c r="O98" s="118">
        <f t="shared" si="16"/>
        <v>20.95</v>
      </c>
      <c r="P98" s="118">
        <f t="shared" si="16"/>
        <v>7.82</v>
      </c>
      <c r="Q98" s="118">
        <f t="shared" si="16"/>
        <v>10.4</v>
      </c>
      <c r="R98" s="118">
        <f t="shared" si="16"/>
        <v>339.39</v>
      </c>
      <c r="S98" s="118">
        <f t="shared" si="16"/>
        <v>476.7</v>
      </c>
      <c r="T98" s="118">
        <f t="shared" si="19"/>
        <v>855</v>
      </c>
      <c r="U98" s="118">
        <f>SUMIF('Uncoll 112202'!$C$2:$C$86,'CCB Aging schedule'!D98,'Uncoll 112202'!$E$2:$E$86)</f>
        <v>-690</v>
      </c>
      <c r="V98" s="121">
        <f t="shared" si="21"/>
        <v>165</v>
      </c>
    </row>
    <row r="99" spans="1:22">
      <c r="A99" s="110" t="s">
        <v>85</v>
      </c>
      <c r="B99" s="482">
        <v>2310</v>
      </c>
      <c r="C99" s="482">
        <v>350855</v>
      </c>
      <c r="D99" s="118">
        <v>403</v>
      </c>
      <c r="E99" s="118">
        <f t="shared" si="17"/>
        <v>299358.08000000054</v>
      </c>
      <c r="F99" s="118">
        <f>SUMIF('CCB dwnld'!$B$7:$B$107,'CCB Aging schedule'!$D99,'CCB dwnld'!D$7:D$107)</f>
        <v>128605.22000000058</v>
      </c>
      <c r="G99" s="118">
        <f>SUMIF('CCB dwnld'!$B$7:$B$107,'CCB Aging schedule'!$D99,'CCB dwnld'!E$7:E$107)</f>
        <v>1231.6299999999999</v>
      </c>
      <c r="H99" s="118">
        <f>SUMIF('CCB dwnld'!$B$7:$B$107,'CCB Aging schedule'!$D99,'CCB dwnld'!F$7:F$107)</f>
        <v>19940.569999999992</v>
      </c>
      <c r="I99" s="118">
        <f>SUMIF('CCB dwnld'!$B$7:$B$107,'CCB Aging schedule'!$D99,'CCB dwnld'!G$7:G$107)</f>
        <v>41627.71</v>
      </c>
      <c r="J99" s="118">
        <f>SUMIF('CCB dwnld'!$B$7:$B$107,'CCB Aging schedule'!$D99,'CCB dwnld'!H$7:H$107)</f>
        <v>107952.95</v>
      </c>
      <c r="K99" s="118">
        <f>SUMIF('CCB dwnld'!$B$7:$B$107,'CCB Aging schedule'!$D99,'CCB dwnld'!I$7:I$107)</f>
        <v>31286.209999999995</v>
      </c>
      <c r="L99" s="118">
        <f>SUMIF('CCB dwnld'!$B$7:$B$107,'CCB Aging schedule'!$D99,'CCB dwnld'!J$7:J$107)</f>
        <v>31286.209999999995</v>
      </c>
      <c r="M99" s="118">
        <f>SUMIF('CCB dwnld'!$B$7:$B$107,'CCB Aging schedule'!$D99,'CCB dwnld'!K$7:K$107)</f>
        <v>447939.26000000047</v>
      </c>
      <c r="N99" s="135"/>
      <c r="O99" s="121">
        <f t="shared" si="16"/>
        <v>321.51</v>
      </c>
      <c r="P99" s="121">
        <f t="shared" si="16"/>
        <v>6.16</v>
      </c>
      <c r="Q99" s="121">
        <f t="shared" si="16"/>
        <v>199.41</v>
      </c>
      <c r="R99" s="121">
        <f t="shared" si="16"/>
        <v>8325.5400000000009</v>
      </c>
      <c r="S99" s="121">
        <f t="shared" si="16"/>
        <v>91760.01</v>
      </c>
      <c r="T99" s="121">
        <f>ROUND(SUM(O99:S99),0)</f>
        <v>100613</v>
      </c>
      <c r="U99" s="118">
        <f>SUMIF('Uncoll 112202'!$C$2:$C$86,'CCB Aging schedule'!D99,'Uncoll 112202'!$E$2:$E$86)</f>
        <v>-98289</v>
      </c>
      <c r="V99" s="121">
        <f t="shared" si="21"/>
        <v>2324</v>
      </c>
    </row>
    <row r="100" spans="1:22">
      <c r="A100" s="110" t="s">
        <v>87</v>
      </c>
      <c r="B100" s="482">
        <v>2600</v>
      </c>
      <c r="C100" s="482">
        <v>360005</v>
      </c>
      <c r="D100" s="118">
        <v>425</v>
      </c>
      <c r="E100" s="118">
        <f t="shared" si="17"/>
        <v>325135.9399999954</v>
      </c>
      <c r="F100" s="118">
        <f>SUMIF('CCB dwnld'!$B$7:$B$107,'CCB Aging schedule'!$D100,'CCB dwnld'!D$7:D$107)</f>
        <v>237680.3699999954</v>
      </c>
      <c r="G100" s="118">
        <f>SUMIF('CCB dwnld'!$B$7:$B$107,'CCB Aging schedule'!$D100,'CCB dwnld'!E$7:E$107)</f>
        <v>28412.699999999961</v>
      </c>
      <c r="H100" s="118">
        <f>SUMIF('CCB dwnld'!$B$7:$B$107,'CCB Aging schedule'!$D100,'CCB dwnld'!F$7:F$107)</f>
        <v>14751.720000000001</v>
      </c>
      <c r="I100" s="118">
        <f>SUMIF('CCB dwnld'!$B$7:$B$107,'CCB Aging schedule'!$D100,'CCB dwnld'!G$7:G$107)</f>
        <v>27030.530000000006</v>
      </c>
      <c r="J100" s="118">
        <f>SUMIF('CCB dwnld'!$B$7:$B$107,'CCB Aging schedule'!$D100,'CCB dwnld'!H$7:H$107)</f>
        <v>17260.620000000003</v>
      </c>
      <c r="K100" s="118">
        <f>SUMIF('CCB dwnld'!$B$7:$B$107,'CCB Aging schedule'!$D100,'CCB dwnld'!I$7:I$107)</f>
        <v>31578.31</v>
      </c>
      <c r="L100" s="118">
        <f>SUMIF('CCB dwnld'!$B$7:$B$107,'CCB Aging schedule'!$D100,'CCB dwnld'!J$7:J$107)</f>
        <v>31578.31</v>
      </c>
      <c r="M100" s="118">
        <f>SUMIF('CCB dwnld'!$B$7:$B$107,'CCB Aging schedule'!$D100,'CCB dwnld'!K$7:K$107)</f>
        <v>353447.42999999976</v>
      </c>
      <c r="N100" s="135"/>
      <c r="O100" s="118">
        <f t="shared" si="16"/>
        <v>594.20000000000005</v>
      </c>
      <c r="P100" s="118">
        <f t="shared" si="16"/>
        <v>142.06</v>
      </c>
      <c r="Q100" s="118">
        <f t="shared" si="16"/>
        <v>147.52000000000001</v>
      </c>
      <c r="R100" s="118">
        <f t="shared" si="16"/>
        <v>5406.11</v>
      </c>
      <c r="S100" s="118">
        <f t="shared" si="16"/>
        <v>14671.53</v>
      </c>
      <c r="T100" s="118">
        <f t="shared" si="19"/>
        <v>20961</v>
      </c>
      <c r="U100" s="118">
        <f>SUMIF('Uncoll 112202'!$C$2:$C$86,'CCB Aging schedule'!D100,'Uncoll 112202'!$E$2:$E$86)</f>
        <v>-20097</v>
      </c>
      <c r="V100" s="121">
        <f t="shared" si="21"/>
        <v>864</v>
      </c>
    </row>
    <row r="101" spans="1:22">
      <c r="A101" s="110" t="s">
        <v>88</v>
      </c>
      <c r="B101" s="482">
        <v>2620</v>
      </c>
      <c r="C101" s="482">
        <v>361015</v>
      </c>
      <c r="D101" s="118">
        <v>450</v>
      </c>
      <c r="E101" s="118">
        <f t="shared" si="17"/>
        <v>101530.15000000004</v>
      </c>
      <c r="F101" s="118">
        <f>SUMIF('CCB dwnld'!$B$7:$B$107,'CCB Aging schedule'!$D101,'CCB dwnld'!D$7:D$107)</f>
        <v>67385.670000000056</v>
      </c>
      <c r="G101" s="118">
        <f>SUMIF('CCB dwnld'!$B$7:$B$107,'CCB Aging schedule'!$D101,'CCB dwnld'!E$7:E$107)</f>
        <v>12303.749999999987</v>
      </c>
      <c r="H101" s="118">
        <f>SUMIF('CCB dwnld'!$B$7:$B$107,'CCB Aging schedule'!$D101,'CCB dwnld'!F$7:F$107)</f>
        <v>6877.5399999999963</v>
      </c>
      <c r="I101" s="118">
        <f>SUMIF('CCB dwnld'!$B$7:$B$107,'CCB Aging schedule'!$D101,'CCB dwnld'!G$7:G$107)</f>
        <v>8647.2700000000023</v>
      </c>
      <c r="J101" s="118">
        <f>SUMIF('CCB dwnld'!$B$7:$B$107,'CCB Aging schedule'!$D101,'CCB dwnld'!H$7:H$107)</f>
        <v>6315.92</v>
      </c>
      <c r="K101" s="118">
        <f>SUMIF('CCB dwnld'!$B$7:$B$107,'CCB Aging schedule'!$D101,'CCB dwnld'!I$7:I$107)</f>
        <v>7650.4000000000005</v>
      </c>
      <c r="L101" s="118">
        <f>SUMIF('CCB dwnld'!$B$7:$B$107,'CCB Aging schedule'!$D101,'CCB dwnld'!J$7:J$107)</f>
        <v>7650.4000000000005</v>
      </c>
      <c r="M101" s="118">
        <f>SUMIF('CCB dwnld'!$B$7:$B$107,'CCB Aging schedule'!$D101,'CCB dwnld'!K$7:K$107)</f>
        <v>100820.1900000001</v>
      </c>
      <c r="N101" s="135"/>
      <c r="O101" s="118">
        <f t="shared" si="16"/>
        <v>168.46</v>
      </c>
      <c r="P101" s="118">
        <f t="shared" si="16"/>
        <v>61.52</v>
      </c>
      <c r="Q101" s="118">
        <f t="shared" si="16"/>
        <v>68.78</v>
      </c>
      <c r="R101" s="118">
        <f t="shared" si="16"/>
        <v>1729.45</v>
      </c>
      <c r="S101" s="118">
        <f t="shared" si="16"/>
        <v>5368.53</v>
      </c>
      <c r="T101" s="118">
        <f t="shared" si="19"/>
        <v>7397</v>
      </c>
      <c r="U101" s="118">
        <f>SUMIF('Uncoll 112202'!$C$2:$C$86,'CCB Aging schedule'!D101,'Uncoll 112202'!$E$2:$E$86)</f>
        <v>-7788</v>
      </c>
      <c r="V101" s="121">
        <f t="shared" si="21"/>
        <v>-391</v>
      </c>
    </row>
    <row r="102" spans="1:22">
      <c r="A102" s="110" t="s">
        <v>89</v>
      </c>
      <c r="B102" s="482">
        <v>2620</v>
      </c>
      <c r="C102" s="482">
        <v>361090</v>
      </c>
      <c r="D102" s="118">
        <v>451</v>
      </c>
      <c r="E102" s="118">
        <f t="shared" si="17"/>
        <v>175508.68999999971</v>
      </c>
      <c r="F102" s="118">
        <f>SUMIF('CCB dwnld'!$B$7:$B$107,'CCB Aging schedule'!$D102,'CCB dwnld'!D$7:D$107)</f>
        <v>81406.659999999727</v>
      </c>
      <c r="G102" s="118">
        <f>SUMIF('CCB dwnld'!$B$7:$B$107,'CCB Aging schedule'!$D102,'CCB dwnld'!E$7:E$107)</f>
        <v>31548.440000000002</v>
      </c>
      <c r="H102" s="118">
        <f>SUMIF('CCB dwnld'!$B$7:$B$107,'CCB Aging schedule'!$D102,'CCB dwnld'!F$7:F$107)</f>
        <v>15956.810000000009</v>
      </c>
      <c r="I102" s="118">
        <f>SUMIF('CCB dwnld'!$B$7:$B$107,'CCB Aging schedule'!$D102,'CCB dwnld'!G$7:G$107)</f>
        <v>23538.919999999995</v>
      </c>
      <c r="J102" s="118">
        <f>SUMIF('CCB dwnld'!$B$7:$B$107,'CCB Aging schedule'!$D102,'CCB dwnld'!H$7:H$107)</f>
        <v>23057.859999999993</v>
      </c>
      <c r="K102" s="118">
        <f>SUMIF('CCB dwnld'!$B$7:$B$107,'CCB Aging schedule'!$D102,'CCB dwnld'!I$7:I$107)</f>
        <v>30888.010000000006</v>
      </c>
      <c r="L102" s="118">
        <f>SUMIF('CCB dwnld'!$B$7:$B$107,'CCB Aging schedule'!$D102,'CCB dwnld'!J$7:J$107)</f>
        <v>30888.010000000006</v>
      </c>
      <c r="M102" s="118">
        <f>SUMIF('CCB dwnld'!$B$7:$B$107,'CCB Aging schedule'!$D102,'CCB dwnld'!K$7:K$107)</f>
        <v>394198.41000000009</v>
      </c>
      <c r="N102" s="135"/>
      <c r="O102" s="118">
        <f t="shared" si="16"/>
        <v>203.52</v>
      </c>
      <c r="P102" s="118">
        <f t="shared" si="16"/>
        <v>157.74</v>
      </c>
      <c r="Q102" s="118">
        <f t="shared" si="16"/>
        <v>159.57</v>
      </c>
      <c r="R102" s="118">
        <f t="shared" si="16"/>
        <v>4707.78</v>
      </c>
      <c r="S102" s="118">
        <f t="shared" si="16"/>
        <v>19599.18</v>
      </c>
      <c r="T102" s="118">
        <f t="shared" si="19"/>
        <v>24828</v>
      </c>
      <c r="U102" s="118">
        <f>SUMIF('Uncoll 112202'!$C$2:$C$86,'CCB Aging schedule'!D102,'Uncoll 112202'!$E$2:$E$86)</f>
        <v>-32149</v>
      </c>
      <c r="V102" s="121">
        <f t="shared" si="21"/>
        <v>-7321</v>
      </c>
    </row>
    <row r="103" spans="1:22">
      <c r="A103" s="110" t="s">
        <v>90</v>
      </c>
      <c r="B103" s="482">
        <v>2620</v>
      </c>
      <c r="C103" s="482">
        <v>361035</v>
      </c>
      <c r="D103" s="118">
        <v>452</v>
      </c>
      <c r="E103" s="118">
        <f t="shared" si="17"/>
        <v>30451.69999999999</v>
      </c>
      <c r="F103" s="118">
        <f>SUMIF('CCB dwnld'!$B$7:$B$107,'CCB Aging schedule'!$D103,'CCB dwnld'!D$7:D$107)</f>
        <v>28036.239999999991</v>
      </c>
      <c r="G103" s="118">
        <f>SUMIF('CCB dwnld'!$B$7:$B$107,'CCB Aging schedule'!$D103,'CCB dwnld'!E$7:E$107)</f>
        <v>1739.2099999999996</v>
      </c>
      <c r="H103" s="118">
        <f>SUMIF('CCB dwnld'!$B$7:$B$107,'CCB Aging schedule'!$D103,'CCB dwnld'!F$7:F$107)</f>
        <v>298.86</v>
      </c>
      <c r="I103" s="118">
        <f>SUMIF('CCB dwnld'!$B$7:$B$107,'CCB Aging schedule'!$D103,'CCB dwnld'!G$7:G$107)</f>
        <v>279.03999999999996</v>
      </c>
      <c r="J103" s="118">
        <f>SUMIF('CCB dwnld'!$B$7:$B$107,'CCB Aging schedule'!$D103,'CCB dwnld'!H$7:H$107)</f>
        <v>98.35</v>
      </c>
      <c r="K103" s="118">
        <f>SUMIF('CCB dwnld'!$B$7:$B$107,'CCB Aging schedule'!$D103,'CCB dwnld'!I$7:I$107)</f>
        <v>1073.54</v>
      </c>
      <c r="L103" s="118">
        <f>SUMIF('CCB dwnld'!$B$7:$B$107,'CCB Aging schedule'!$D103,'CCB dwnld'!J$7:J$107)</f>
        <v>1073.54</v>
      </c>
      <c r="M103" s="118">
        <f>SUMIF('CCB dwnld'!$B$7:$B$107,'CCB Aging schedule'!$D103,'CCB dwnld'!K$7:K$107)</f>
        <v>7084.4199999999992</v>
      </c>
      <c r="N103" s="135"/>
      <c r="O103" s="118">
        <f t="shared" si="16"/>
        <v>70.09</v>
      </c>
      <c r="P103" s="118">
        <f t="shared" si="16"/>
        <v>8.6999999999999993</v>
      </c>
      <c r="Q103" s="118">
        <f t="shared" si="16"/>
        <v>2.99</v>
      </c>
      <c r="R103" s="118">
        <f t="shared" si="16"/>
        <v>55.81</v>
      </c>
      <c r="S103" s="118">
        <f t="shared" si="16"/>
        <v>83.6</v>
      </c>
      <c r="T103" s="118">
        <f t="shared" si="19"/>
        <v>221</v>
      </c>
      <c r="U103" s="118">
        <f>SUMIF('Uncoll 112202'!$C$2:$C$86,'CCB Aging schedule'!D103,'Uncoll 112202'!$E$2:$E$86)</f>
        <v>-191</v>
      </c>
      <c r="V103" s="121">
        <f t="shared" si="21"/>
        <v>30</v>
      </c>
    </row>
    <row r="104" spans="1:22">
      <c r="A104" s="110" t="s">
        <v>91</v>
      </c>
      <c r="B104" s="482">
        <v>2620</v>
      </c>
      <c r="C104" s="482">
        <v>361095</v>
      </c>
      <c r="D104" s="118">
        <v>453</v>
      </c>
      <c r="E104" s="118">
        <f t="shared" si="17"/>
        <v>775228.26999999932</v>
      </c>
      <c r="F104" s="118">
        <f>SUMIF('CCB dwnld'!$B$7:$B$107,'CCB Aging schedule'!$D104,'CCB dwnld'!D$7:D$107)</f>
        <v>567303.57999999938</v>
      </c>
      <c r="G104" s="118">
        <f>SUMIF('CCB dwnld'!$B$7:$B$107,'CCB Aging schedule'!$D104,'CCB dwnld'!E$7:E$107)</f>
        <v>64464.589999999982</v>
      </c>
      <c r="H104" s="118">
        <f>SUMIF('CCB dwnld'!$B$7:$B$107,'CCB Aging schedule'!$D104,'CCB dwnld'!F$7:F$107)</f>
        <v>33289.210000000006</v>
      </c>
      <c r="I104" s="118">
        <f>SUMIF('CCB dwnld'!$B$7:$B$107,'CCB Aging schedule'!$D104,'CCB dwnld'!G$7:G$107)</f>
        <v>52604.839999999975</v>
      </c>
      <c r="J104" s="118">
        <f>SUMIF('CCB dwnld'!$B$7:$B$107,'CCB Aging schedule'!$D104,'CCB dwnld'!H$7:H$107)</f>
        <v>57566.049999999988</v>
      </c>
      <c r="K104" s="118">
        <f>SUMIF('CCB dwnld'!$B$7:$B$107,'CCB Aging schedule'!$D104,'CCB dwnld'!I$7:I$107)</f>
        <v>48892.87999999999</v>
      </c>
      <c r="L104" s="118">
        <f>SUMIF('CCB dwnld'!$B$7:$B$107,'CCB Aging schedule'!$D104,'CCB dwnld'!J$7:J$107)</f>
        <v>48892.87999999999</v>
      </c>
      <c r="M104" s="118">
        <f>SUMIF('CCB dwnld'!$B$7:$B$107,'CCB Aging schedule'!$D104,'CCB dwnld'!K$7:K$107)</f>
        <v>983093.98000000021</v>
      </c>
      <c r="N104" s="135"/>
      <c r="O104" s="118">
        <f t="shared" si="16"/>
        <v>1418.26</v>
      </c>
      <c r="P104" s="118">
        <f t="shared" si="16"/>
        <v>322.32</v>
      </c>
      <c r="Q104" s="118">
        <f t="shared" si="16"/>
        <v>332.89</v>
      </c>
      <c r="R104" s="118">
        <f t="shared" si="16"/>
        <v>10520.97</v>
      </c>
      <c r="S104" s="118">
        <f t="shared" si="16"/>
        <v>48931.14</v>
      </c>
      <c r="T104" s="118">
        <f t="shared" si="19"/>
        <v>61526</v>
      </c>
      <c r="U104" s="118">
        <f>SUMIF('Uncoll 112202'!$C$2:$C$86,'CCB Aging schedule'!D104,'Uncoll 112202'!$E$2:$E$86)</f>
        <v>-66244</v>
      </c>
      <c r="V104" s="121">
        <f t="shared" si="21"/>
        <v>-4718</v>
      </c>
    </row>
    <row r="105" spans="1:22">
      <c r="A105" s="110" t="s">
        <v>688</v>
      </c>
      <c r="B105" s="482">
        <v>2700</v>
      </c>
      <c r="C105" s="482">
        <v>370210</v>
      </c>
      <c r="D105" s="615">
        <v>500</v>
      </c>
      <c r="E105" s="615">
        <f>SUM(F105:J105)</f>
        <v>796527.87000000058</v>
      </c>
      <c r="F105" s="615">
        <f>SUMIF('CCB dwnld'!$B$7:$B$107,'CCB Aging schedule'!$D105,'CCB dwnld'!D$7:D$107)-111772.49</f>
        <v>695352.07000000065</v>
      </c>
      <c r="G105" s="615">
        <f>SUMIF('CCB dwnld'!$B$7:$B$107,'CCB Aging schedule'!$D105,'CCB dwnld'!E$7:E$107)-110748.35</f>
        <v>21674.010000000097</v>
      </c>
      <c r="H105" s="615">
        <f>SUMIF('CCB dwnld'!$B$7:$B$107,'CCB Aging schedule'!$D105,'CCB dwnld'!F$7:F$107)-112450</f>
        <v>21463.059999999939</v>
      </c>
      <c r="I105" s="615">
        <f>SUMIF('CCB dwnld'!$B$7:$B$107,'CCB Aging schedule'!$D105,'CCB dwnld'!G$7:G$107)-352389.11</f>
        <v>27534.449999999837</v>
      </c>
      <c r="J105" s="615">
        <f>SUMIF('CCB dwnld'!$B$7:$B$107,'CCB Aging schedule'!$D105,'CCB dwnld'!H$7:H$107)-265156.61</f>
        <v>30504.27999999997</v>
      </c>
      <c r="K105" s="118">
        <f>SUMIF('CCB dwnld'!$B$7:$B$107,'CCB Aging schedule'!$D105,'CCB dwnld'!I$7:I$107)</f>
        <v>28381.639999999996</v>
      </c>
      <c r="L105" s="118">
        <f>SUMIF('CCB dwnld'!$B$7:$B$107,'CCB Aging schedule'!$D105,'CCB dwnld'!J$7:J$107)</f>
        <v>28381.639999999996</v>
      </c>
      <c r="M105" s="118">
        <f>SUMIF('CCB dwnld'!$B$7:$B$107,'CCB Aging schedule'!$D105,'CCB dwnld'!K$7:K$107)</f>
        <v>191787.92</v>
      </c>
      <c r="N105" s="135"/>
      <c r="O105" s="118">
        <f t="shared" ref="O105:S106" si="23">ROUND(F105*O$5,2)</f>
        <v>1738.38</v>
      </c>
      <c r="P105" s="118">
        <f t="shared" si="23"/>
        <v>108.37</v>
      </c>
      <c r="Q105" s="118">
        <f t="shared" si="23"/>
        <v>214.63</v>
      </c>
      <c r="R105" s="118">
        <f t="shared" si="23"/>
        <v>5506.89</v>
      </c>
      <c r="S105" s="118">
        <f t="shared" si="23"/>
        <v>25928.639999999999</v>
      </c>
      <c r="T105" s="118">
        <f>ROUND(SUM(O105:S105),0)</f>
        <v>33497</v>
      </c>
      <c r="U105" s="118">
        <f>SUMIF('Uncoll 112202'!$C$2:$C$86,'CCB Aging schedule'!D105,'Uncoll 112202'!$E$2:$E$86)</f>
        <v>-31816</v>
      </c>
      <c r="V105" s="121">
        <f t="shared" si="21"/>
        <v>1681</v>
      </c>
    </row>
    <row r="106" spans="1:22">
      <c r="A106" s="110" t="s">
        <v>689</v>
      </c>
      <c r="B106" s="482">
        <v>2700</v>
      </c>
      <c r="C106" s="482">
        <v>370215</v>
      </c>
      <c r="D106" s="118">
        <v>501</v>
      </c>
      <c r="E106" s="118">
        <f>SUM(F106:J106)</f>
        <v>102984.83000000003</v>
      </c>
      <c r="F106" s="118">
        <f>SUMIF('CCB dwnld'!$B$7:$B$107,'CCB Aging schedule'!$D106,'CCB dwnld'!D$7:D$107)</f>
        <v>78722.340000000026</v>
      </c>
      <c r="G106" s="118">
        <f>SUMIF('CCB dwnld'!$B$7:$B$107,'CCB Aging schedule'!$D106,'CCB dwnld'!E$7:E$107)</f>
        <v>260</v>
      </c>
      <c r="H106" s="118">
        <f>SUMIF('CCB dwnld'!$B$7:$B$107,'CCB Aging schedule'!$D106,'CCB dwnld'!F$7:F$107)</f>
        <v>5415.1600000000008</v>
      </c>
      <c r="I106" s="118">
        <f>SUMIF('CCB dwnld'!$B$7:$B$107,'CCB Aging schedule'!$D106,'CCB dwnld'!G$7:G$107)</f>
        <v>10537.220000000001</v>
      </c>
      <c r="J106" s="118">
        <f>SUMIF('CCB dwnld'!$B$7:$B$107,'CCB Aging schedule'!$D106,'CCB dwnld'!H$7:H$107)</f>
        <v>8050.1100000000006</v>
      </c>
      <c r="K106" s="118">
        <f>SUMIF('CCB dwnld'!$B$7:$B$107,'CCB Aging schedule'!$D106,'CCB dwnld'!I$7:I$107)</f>
        <v>10178.01</v>
      </c>
      <c r="L106" s="118">
        <f>SUMIF('CCB dwnld'!$B$7:$B$107,'CCB Aging schedule'!$D106,'CCB dwnld'!J$7:J$107)</f>
        <v>10178.01</v>
      </c>
      <c r="M106" s="118">
        <f>SUMIF('CCB dwnld'!$B$7:$B$107,'CCB Aging schedule'!$D106,'CCB dwnld'!K$7:K$107)</f>
        <v>44470.52</v>
      </c>
      <c r="N106" s="135"/>
      <c r="O106" s="118">
        <f t="shared" si="23"/>
        <v>196.81</v>
      </c>
      <c r="P106" s="118">
        <f t="shared" si="23"/>
        <v>1.3</v>
      </c>
      <c r="Q106" s="118">
        <f t="shared" si="23"/>
        <v>54.15</v>
      </c>
      <c r="R106" s="118">
        <f t="shared" si="23"/>
        <v>2107.44</v>
      </c>
      <c r="S106" s="118">
        <f t="shared" si="23"/>
        <v>6842.59</v>
      </c>
      <c r="T106" s="118">
        <f>ROUND(SUM(O106:S106),0)</f>
        <v>9202</v>
      </c>
      <c r="U106" s="118">
        <f>SUMIF('Uncoll 112202'!$C$2:$C$86,'CCB Aging schedule'!D106,'Uncoll 112202'!$E$2:$E$86)</f>
        <v>-7312</v>
      </c>
      <c r="V106" s="121">
        <f t="shared" si="21"/>
        <v>1890</v>
      </c>
    </row>
    <row r="107" spans="1:22">
      <c r="D107" s="118"/>
      <c r="E107" s="136"/>
      <c r="F107" s="136"/>
      <c r="G107" s="136"/>
      <c r="H107" s="136"/>
      <c r="I107" s="136"/>
      <c r="J107" s="136"/>
      <c r="K107" s="136"/>
      <c r="L107" s="136"/>
      <c r="M107" s="136"/>
      <c r="N107" s="135"/>
      <c r="O107" s="136"/>
      <c r="P107" s="136"/>
      <c r="Q107" s="136"/>
      <c r="R107" s="136"/>
      <c r="S107" s="136"/>
      <c r="T107" s="136"/>
      <c r="U107" s="136"/>
      <c r="V107" s="137"/>
    </row>
    <row r="108" spans="1:22" ht="13.5" thickBot="1">
      <c r="A108" s="120" t="s">
        <v>101</v>
      </c>
      <c r="B108" s="120"/>
      <c r="C108" s="120"/>
      <c r="D108" s="121"/>
      <c r="E108" s="279">
        <f t="shared" ref="E108:M108" si="24">SUM(E7:E107)</f>
        <v>22805355.089999977</v>
      </c>
      <c r="F108" s="279">
        <f t="shared" si="24"/>
        <v>14332065.629999984</v>
      </c>
      <c r="G108" s="279">
        <f t="shared" si="24"/>
        <v>1634300.2899999984</v>
      </c>
      <c r="H108" s="279">
        <f t="shared" si="24"/>
        <v>964628.82999999961</v>
      </c>
      <c r="I108" s="279">
        <f t="shared" si="24"/>
        <v>1676664.6599999995</v>
      </c>
      <c r="J108" s="279">
        <f t="shared" si="24"/>
        <v>4197695.68</v>
      </c>
      <c r="K108" s="138">
        <f t="shared" si="24"/>
        <v>2002840.04</v>
      </c>
      <c r="L108" s="138">
        <f t="shared" si="24"/>
        <v>2002840.04</v>
      </c>
      <c r="M108" s="138">
        <f t="shared" si="24"/>
        <v>15290602.579999998</v>
      </c>
      <c r="N108" s="135"/>
      <c r="O108" s="138">
        <f t="shared" ref="O108:V108" si="25">SUM(O7:O107)</f>
        <v>35729.53</v>
      </c>
      <c r="P108" s="138">
        <f t="shared" si="25"/>
        <v>8070.0100000000011</v>
      </c>
      <c r="Q108" s="138">
        <f t="shared" si="25"/>
        <v>9624.6899999999969</v>
      </c>
      <c r="R108" s="138">
        <f t="shared" si="25"/>
        <v>350609.51999999996</v>
      </c>
      <c r="S108" s="138">
        <f t="shared" si="25"/>
        <v>3687909.7199999997</v>
      </c>
      <c r="T108" s="138">
        <f>SUM(T7:T107)</f>
        <v>4036201.3770249998</v>
      </c>
      <c r="U108" s="138">
        <f>SUM(U7:U107)-U9-U19-U21-U44-U46-U49-U77-U82-U89-U91-U79-U93</f>
        <v>-3955870.3100000005</v>
      </c>
      <c r="V108" s="286">
        <f t="shared" si="25"/>
        <v>80331.067024999997</v>
      </c>
    </row>
    <row r="109" spans="1:22" s="112" customFormat="1">
      <c r="A109" s="120"/>
      <c r="B109" s="120"/>
      <c r="C109" s="120"/>
      <c r="D109" s="121"/>
      <c r="E109" s="139"/>
      <c r="F109" s="139"/>
      <c r="G109" s="139"/>
      <c r="H109" s="139"/>
      <c r="I109" s="139"/>
      <c r="J109" s="121"/>
      <c r="K109" s="139"/>
      <c r="L109" s="139"/>
      <c r="M109" s="139"/>
      <c r="N109" s="135"/>
      <c r="O109" s="139"/>
      <c r="P109" s="139"/>
      <c r="Q109" s="139"/>
      <c r="R109" s="139"/>
      <c r="S109" s="121"/>
      <c r="T109" s="121"/>
      <c r="U109" s="121"/>
      <c r="V109" s="121"/>
    </row>
    <row r="110" spans="1:22" s="112" customFormat="1">
      <c r="A110" s="110"/>
      <c r="B110" s="110"/>
      <c r="C110" s="110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35"/>
      <c r="O110" s="118"/>
      <c r="P110" s="118"/>
      <c r="Q110" s="118"/>
      <c r="R110" s="118"/>
      <c r="S110" s="121"/>
      <c r="T110" s="136"/>
      <c r="U110" s="136"/>
      <c r="V110" s="139"/>
    </row>
    <row r="111" spans="1:22" s="112" customFormat="1" ht="13.5" thickBot="1">
      <c r="A111" s="110"/>
      <c r="B111" s="110"/>
      <c r="C111" s="110"/>
      <c r="D111" s="118"/>
      <c r="E111" s="140">
        <f t="shared" ref="E111:J111" si="26">E89+E82+E77+E49+E46+E44+E21+E19+E9</f>
        <v>1181836.0100000005</v>
      </c>
      <c r="F111" s="140">
        <f t="shared" si="26"/>
        <v>13370.04999999999</v>
      </c>
      <c r="G111" s="140">
        <f t="shared" si="26"/>
        <v>19958.650000000063</v>
      </c>
      <c r="H111" s="140">
        <f t="shared" si="26"/>
        <v>1853.1100000000001</v>
      </c>
      <c r="I111" s="140">
        <f t="shared" si="26"/>
        <v>55609.750000000378</v>
      </c>
      <c r="J111" s="140">
        <f t="shared" si="26"/>
        <v>1091044.4500000002</v>
      </c>
      <c r="K111" s="118"/>
      <c r="L111" s="118"/>
      <c r="M111" s="118"/>
      <c r="N111" s="135"/>
      <c r="O111" s="140">
        <f>O89+O82+O77+O49+O46+O44+O21+O19+O9</f>
        <v>0</v>
      </c>
      <c r="P111" s="140">
        <f>P89+P82+P77+P49+P46+P44+P21+P19+P9</f>
        <v>0</v>
      </c>
      <c r="Q111" s="140">
        <f>Q89+Q82+Q77+Q49+Q46+Q44+Q21+Q19+Q9</f>
        <v>0</v>
      </c>
      <c r="R111" s="140">
        <f>R89+R82+R77+R49+R46+R44+R21+R19+R9</f>
        <v>22243.9</v>
      </c>
      <c r="S111" s="140">
        <f>S89+S82+S77+S49+S46+S44+S21+S19+S9</f>
        <v>1036492.23</v>
      </c>
      <c r="T111" s="141">
        <f>T108</f>
        <v>4036201.3770249998</v>
      </c>
      <c r="U111" s="140">
        <f>U108</f>
        <v>-3955870.3100000005</v>
      </c>
      <c r="V111" s="491">
        <f>+U111-'Uncoll 112202'!E88+T117</f>
        <v>-4.6566128730773926E-10</v>
      </c>
    </row>
    <row r="112" spans="1:22" s="112" customFormat="1" ht="13.5" thickTop="1">
      <c r="A112" s="110"/>
      <c r="B112" s="110"/>
      <c r="C112" s="110"/>
      <c r="D112" s="118"/>
      <c r="E112" s="118">
        <f t="shared" ref="E112:J112" si="27">E108-E111</f>
        <v>21623519.079999976</v>
      </c>
      <c r="F112" s="118">
        <f t="shared" si="27"/>
        <v>14318695.579999983</v>
      </c>
      <c r="G112" s="118">
        <f t="shared" si="27"/>
        <v>1614341.6399999983</v>
      </c>
      <c r="H112" s="118">
        <f t="shared" si="27"/>
        <v>962775.71999999962</v>
      </c>
      <c r="I112" s="118">
        <f t="shared" si="27"/>
        <v>1621054.909999999</v>
      </c>
      <c r="J112" s="118">
        <f t="shared" si="27"/>
        <v>3106651.2299999995</v>
      </c>
      <c r="K112" s="118"/>
      <c r="L112" s="118"/>
      <c r="M112" s="118"/>
      <c r="N112" s="135"/>
      <c r="O112" s="118">
        <f>O108-O111</f>
        <v>35729.53</v>
      </c>
      <c r="P112" s="118">
        <f>P108-P111</f>
        <v>8070.0100000000011</v>
      </c>
      <c r="Q112" s="118">
        <f>Q108-Q111</f>
        <v>9624.6899999999969</v>
      </c>
      <c r="R112" s="118">
        <f>R108-R111</f>
        <v>328365.61999999994</v>
      </c>
      <c r="S112" s="118">
        <f>S108-S111</f>
        <v>2651417.4899999998</v>
      </c>
      <c r="T112" s="118"/>
      <c r="U112" s="491">
        <f>U111-'Uncoll 112202'!E88+T117</f>
        <v>-4.6566128730773926E-10</v>
      </c>
      <c r="V112" s="139"/>
    </row>
    <row r="113" spans="1:22" s="112" customFormat="1">
      <c r="A113" s="611"/>
      <c r="B113" s="611"/>
      <c r="C113" s="611"/>
      <c r="D113" s="139"/>
      <c r="E113" s="139"/>
      <c r="F113" s="139"/>
      <c r="G113" s="139"/>
      <c r="H113" s="139"/>
      <c r="I113" s="139"/>
      <c r="J113" s="139"/>
      <c r="K113" s="118"/>
      <c r="L113" s="118"/>
      <c r="M113" s="118"/>
      <c r="N113" s="135"/>
      <c r="O113" s="118"/>
      <c r="P113" s="118"/>
      <c r="Q113" s="140"/>
      <c r="R113" s="140"/>
      <c r="S113" s="139"/>
      <c r="T113" s="118">
        <v>0</v>
      </c>
      <c r="U113" s="139"/>
      <c r="V113" s="139"/>
    </row>
    <row r="114" spans="1:22" s="112" customFormat="1" ht="13.5" thickBot="1">
      <c r="A114" s="612"/>
      <c r="B114" s="612"/>
      <c r="C114" s="612"/>
      <c r="D114" s="139"/>
      <c r="E114" s="139"/>
      <c r="F114" s="139"/>
      <c r="G114" s="139"/>
      <c r="H114" s="139"/>
      <c r="I114" s="139"/>
      <c r="J114" s="139"/>
      <c r="K114" s="118"/>
      <c r="L114" s="118"/>
      <c r="M114" s="118"/>
      <c r="N114" s="135"/>
      <c r="O114" s="118"/>
      <c r="P114" s="118"/>
      <c r="Q114" s="140"/>
      <c r="R114" s="140"/>
      <c r="S114" s="139"/>
      <c r="T114" s="142">
        <f>SUM(T111:T113)</f>
        <v>4036201.3770249998</v>
      </c>
      <c r="U114" s="143"/>
      <c r="V114" s="139"/>
    </row>
    <row r="115" spans="1:22" s="112" customFormat="1" ht="13.5" thickTop="1">
      <c r="A115" s="613"/>
      <c r="B115" s="613"/>
      <c r="C115" s="613"/>
      <c r="D115" s="139"/>
      <c r="E115" s="139"/>
      <c r="F115" s="139"/>
      <c r="G115" s="139"/>
      <c r="H115" s="139"/>
      <c r="I115" s="139"/>
      <c r="J115" s="139"/>
      <c r="K115" s="118"/>
      <c r="L115" s="118"/>
      <c r="M115" s="118"/>
      <c r="N115" s="135"/>
      <c r="O115" s="118"/>
      <c r="P115" s="118"/>
      <c r="Q115" s="140"/>
      <c r="R115" s="140"/>
      <c r="S115" s="139"/>
      <c r="T115" s="215">
        <f>'Uncoll 112202'!E88</f>
        <v>-3957928.31</v>
      </c>
      <c r="U115" s="215" t="s">
        <v>2282</v>
      </c>
      <c r="V115" s="139"/>
    </row>
    <row r="116" spans="1:22" s="112" customFormat="1">
      <c r="A116" s="613"/>
      <c r="B116" s="613"/>
      <c r="C116" s="613"/>
      <c r="D116" s="139"/>
      <c r="E116" s="139"/>
      <c r="F116" s="139"/>
      <c r="G116" s="139"/>
      <c r="H116" s="139"/>
      <c r="I116" s="139"/>
      <c r="J116" s="139"/>
      <c r="K116" s="118"/>
      <c r="L116" s="118"/>
      <c r="M116" s="118"/>
      <c r="N116" s="135"/>
      <c r="O116" s="118"/>
      <c r="P116" s="118"/>
      <c r="Q116" s="140"/>
      <c r="R116" s="140"/>
      <c r="S116" s="139"/>
      <c r="T116" s="286">
        <f>T114+T115-T117</f>
        <v>80331.067024999764</v>
      </c>
      <c r="U116" s="118"/>
      <c r="V116" s="139"/>
    </row>
    <row r="117" spans="1:22" s="112" customFormat="1">
      <c r="A117" s="613"/>
      <c r="B117" s="613"/>
      <c r="C117" s="613"/>
      <c r="D117" s="139"/>
      <c r="E117" s="614"/>
      <c r="F117" s="614"/>
      <c r="G117" s="614"/>
      <c r="H117" s="614"/>
      <c r="I117" s="614"/>
      <c r="J117" s="614"/>
      <c r="K117" s="111"/>
      <c r="L117" s="111"/>
      <c r="M117" s="111"/>
      <c r="N117" s="117"/>
      <c r="O117" s="111"/>
      <c r="P117" s="111"/>
      <c r="Q117" s="111"/>
      <c r="R117" s="111"/>
      <c r="T117" s="121">
        <f>'Uncoll 112202'!E76</f>
        <v>-2058</v>
      </c>
      <c r="U117" s="111" t="s">
        <v>2283</v>
      </c>
      <c r="V117" s="132">
        <f>+V108-T116</f>
        <v>2.3283064365386963E-10</v>
      </c>
    </row>
    <row r="118" spans="1:22" s="122" customFormat="1">
      <c r="A118" s="110"/>
      <c r="B118" s="110"/>
      <c r="C118" s="110"/>
      <c r="D118" s="118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2"/>
    </row>
    <row r="119" spans="1:22">
      <c r="A119" s="110" t="s">
        <v>121</v>
      </c>
      <c r="D119" s="118"/>
      <c r="E119" s="111">
        <f>E108</f>
        <v>22805355.089999977</v>
      </c>
      <c r="F119" s="111">
        <f>F108</f>
        <v>14332065.629999984</v>
      </c>
      <c r="G119" s="111">
        <f t="shared" ref="G119:J119" si="28">G108</f>
        <v>1634300.2899999984</v>
      </c>
      <c r="H119" s="111">
        <f t="shared" si="28"/>
        <v>964628.82999999961</v>
      </c>
      <c r="I119" s="111">
        <f t="shared" si="28"/>
        <v>1676664.6599999995</v>
      </c>
      <c r="J119" s="111">
        <f t="shared" si="28"/>
        <v>4197695.68</v>
      </c>
    </row>
    <row r="120" spans="1:22">
      <c r="A120" s="110" t="s">
        <v>128</v>
      </c>
      <c r="E120" s="237">
        <f>'CCB dwnld'!C107</f>
        <v>23757871.65000014</v>
      </c>
      <c r="L120" s="111">
        <f>E120-K108+L108</f>
        <v>23757871.65000014</v>
      </c>
    </row>
    <row r="121" spans="1:22">
      <c r="E121" s="132">
        <f>E119-E120</f>
        <v>-952516.56000016257</v>
      </c>
      <c r="J121" s="122"/>
      <c r="S121" s="122"/>
      <c r="T121" s="122"/>
      <c r="U121" s="122"/>
      <c r="V121" s="123"/>
    </row>
    <row r="122" spans="1:22">
      <c r="A122" s="124"/>
      <c r="B122" s="124"/>
      <c r="C122" s="124"/>
      <c r="D122" s="124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5" spans="1:22">
      <c r="Q125" s="614"/>
    </row>
    <row r="126" spans="1:22">
      <c r="A126" s="616" t="s">
        <v>2336</v>
      </c>
      <c r="B126" s="616"/>
      <c r="C126" s="616"/>
      <c r="Q126" s="614"/>
    </row>
    <row r="127" spans="1:22">
      <c r="A127" s="616" t="s">
        <v>2334</v>
      </c>
      <c r="B127" s="616"/>
      <c r="C127" s="616"/>
      <c r="Q127" s="614"/>
    </row>
    <row r="128" spans="1:22">
      <c r="A128" s="616" t="s">
        <v>2335</v>
      </c>
      <c r="B128" s="616"/>
      <c r="C128" s="616"/>
      <c r="Q128" s="614"/>
    </row>
    <row r="129" spans="3:17">
      <c r="Q129" s="619"/>
    </row>
    <row r="130" spans="3:17">
      <c r="C130" s="617">
        <v>111772.49</v>
      </c>
      <c r="Q130" s="614"/>
    </row>
    <row r="131" spans="3:17">
      <c r="C131" s="617">
        <v>110748.35</v>
      </c>
      <c r="Q131" s="614"/>
    </row>
    <row r="132" spans="3:17">
      <c r="C132" s="617">
        <v>112450</v>
      </c>
    </row>
    <row r="133" spans="3:17">
      <c r="C133" s="617">
        <v>352389.11</v>
      </c>
    </row>
    <row r="134" spans="3:17">
      <c r="C134" s="617">
        <v>265156.61</v>
      </c>
    </row>
    <row r="135" spans="3:17" ht="13.5" thickBot="1">
      <c r="C135" s="618">
        <f>SUM(C130:C134)</f>
        <v>952516.55999999994</v>
      </c>
    </row>
    <row r="149" spans="5:6">
      <c r="E149" s="617" t="s">
        <v>2345</v>
      </c>
      <c r="F149" s="617"/>
    </row>
  </sheetData>
  <pageMargins left="0.75" right="0" top="0.5" bottom="0" header="0.3" footer="0.3"/>
  <pageSetup scale="41" fitToHeight="2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H123"/>
  <sheetViews>
    <sheetView showGridLines="0" topLeftCell="J110" workbookViewId="0">
      <selection activeCell="R97" sqref="R9:R97"/>
    </sheetView>
  </sheetViews>
  <sheetFormatPr defaultColWidth="9.1796875" defaultRowHeight="13"/>
  <cols>
    <col min="1" max="1" width="20.1796875" style="126" customWidth="1"/>
    <col min="2" max="2" width="9.453125" style="125" customWidth="1"/>
    <col min="3" max="3" width="29.1796875" style="125" bestFit="1" customWidth="1"/>
    <col min="4" max="4" width="3.453125" style="126" customWidth="1"/>
    <col min="5" max="5" width="3.54296875" style="126" customWidth="1"/>
    <col min="6" max="6" width="14" style="111" customWidth="1"/>
    <col min="7" max="7" width="13.1796875" style="126" bestFit="1" customWidth="1"/>
    <col min="8" max="8" width="11.26953125" style="111" customWidth="1"/>
    <col min="9" max="9" width="14" style="126" bestFit="1" customWidth="1"/>
    <col min="10" max="10" width="14" style="111" bestFit="1" customWidth="1"/>
    <col min="11" max="11" width="3.7265625" style="126" customWidth="1"/>
    <col min="12" max="12" width="13.54296875" style="227" bestFit="1" customWidth="1"/>
    <col min="13" max="13" width="4.1796875" style="227" customWidth="1"/>
    <col min="14" max="14" width="11.81640625" style="220" bestFit="1" customWidth="1"/>
    <col min="15" max="15" width="3.453125" style="227" customWidth="1"/>
    <col min="16" max="16" width="13.54296875" style="220" bestFit="1" customWidth="1"/>
    <col min="17" max="17" width="9.81640625" style="126" customWidth="1"/>
    <col min="18" max="18" width="11" style="126" bestFit="1" customWidth="1"/>
    <col min="19" max="19" width="11.81640625" style="126" bestFit="1" customWidth="1"/>
    <col min="20" max="20" width="22.54296875" style="126" bestFit="1" customWidth="1"/>
    <col min="21" max="21" width="10" style="126" bestFit="1" customWidth="1"/>
    <col min="22" max="32" width="9.1796875" style="126"/>
    <col min="33" max="33" width="19.54296875" style="126" customWidth="1"/>
    <col min="34" max="34" width="14" style="126" customWidth="1"/>
    <col min="35" max="16384" width="9.1796875" style="126"/>
  </cols>
  <sheetData>
    <row r="1" spans="1:34">
      <c r="A1" s="303" t="s">
        <v>11</v>
      </c>
      <c r="B1" s="303"/>
    </row>
    <row r="2" spans="1:34">
      <c r="A2" s="303" t="s">
        <v>12</v>
      </c>
      <c r="B2" s="303"/>
    </row>
    <row r="3" spans="1:34">
      <c r="A3" s="304" t="s">
        <v>2343</v>
      </c>
      <c r="B3" s="304"/>
      <c r="C3" s="247"/>
    </row>
    <row r="4" spans="1:34">
      <c r="A4" s="303" t="s">
        <v>2312</v>
      </c>
      <c r="B4" s="303"/>
      <c r="N4" s="221"/>
    </row>
    <row r="5" spans="1:34">
      <c r="B5" s="127"/>
      <c r="C5" s="127"/>
      <c r="H5" s="114"/>
    </row>
    <row r="6" spans="1:34" s="129" customFormat="1">
      <c r="B6" s="128"/>
      <c r="C6" s="128"/>
      <c r="F6" s="313" t="s">
        <v>2326</v>
      </c>
      <c r="G6" s="314" t="s">
        <v>98</v>
      </c>
      <c r="H6" s="315"/>
      <c r="I6" s="314" t="s">
        <v>2326</v>
      </c>
      <c r="J6" s="313" t="s">
        <v>93</v>
      </c>
      <c r="K6" s="314"/>
      <c r="L6" s="316"/>
      <c r="M6" s="316"/>
      <c r="N6" s="317" t="s">
        <v>660</v>
      </c>
      <c r="O6" s="316"/>
      <c r="P6" s="317"/>
    </row>
    <row r="7" spans="1:34" s="129" customFormat="1" ht="14.5">
      <c r="A7" s="608" t="s">
        <v>2173</v>
      </c>
      <c r="B7" s="607" t="s">
        <v>2302</v>
      </c>
      <c r="C7" s="544" t="s">
        <v>2319</v>
      </c>
      <c r="F7" s="318" t="s">
        <v>2344</v>
      </c>
      <c r="G7" s="319" t="s">
        <v>99</v>
      </c>
      <c r="H7" s="320" t="s">
        <v>2327</v>
      </c>
      <c r="I7" s="319" t="s">
        <v>2328</v>
      </c>
      <c r="J7" s="318" t="str">
        <f>F7</f>
        <v>Bal 6/30/22</v>
      </c>
      <c r="K7" s="314"/>
      <c r="L7" s="321" t="s">
        <v>97</v>
      </c>
      <c r="M7" s="316"/>
      <c r="N7" s="322" t="s">
        <v>97</v>
      </c>
      <c r="O7" s="316"/>
      <c r="P7" s="323" t="s">
        <v>126</v>
      </c>
    </row>
    <row r="8" spans="1:34">
      <c r="A8" s="543"/>
    </row>
    <row r="9" spans="1:34">
      <c r="A9" s="148">
        <v>211000</v>
      </c>
      <c r="B9" s="130">
        <v>101</v>
      </c>
      <c r="C9" s="125" t="s">
        <v>13</v>
      </c>
      <c r="F9" s="220">
        <f>SUMIF('AR 112102'!B:B,Reconcile!A9,'AR 112102'!E:E)</f>
        <v>1373275.5300000003</v>
      </c>
      <c r="G9" s="227">
        <f>-F9</f>
        <v>-1373275.5300000003</v>
      </c>
      <c r="H9" s="220"/>
      <c r="I9" s="227">
        <f t="shared" ref="I9:I67" si="0">F9+G9+H9</f>
        <v>0</v>
      </c>
      <c r="J9" s="220"/>
      <c r="K9" s="227"/>
      <c r="L9" s="227">
        <f>I9-J9</f>
        <v>0</v>
      </c>
      <c r="N9" s="220">
        <v>0</v>
      </c>
      <c r="Q9" s="227"/>
      <c r="R9" s="250"/>
    </row>
    <row r="10" spans="1:34">
      <c r="A10" s="148">
        <v>211005</v>
      </c>
      <c r="B10" s="130">
        <v>102</v>
      </c>
      <c r="C10" s="125" t="s">
        <v>14</v>
      </c>
      <c r="F10" s="220">
        <f>SUMIF('AR 112102'!B:B,Reconcile!A10,'AR 112102'!E:E)</f>
        <v>-380599.44999999995</v>
      </c>
      <c r="G10" s="227">
        <f>-F10</f>
        <v>380599.44999999995</v>
      </c>
      <c r="H10" s="220"/>
      <c r="I10" s="227">
        <f t="shared" si="0"/>
        <v>0</v>
      </c>
      <c r="J10" s="220"/>
      <c r="K10" s="227"/>
      <c r="L10" s="227">
        <f t="shared" ref="L10:L50" si="1">I10-J10</f>
        <v>0</v>
      </c>
      <c r="N10" s="220">
        <v>0</v>
      </c>
      <c r="Q10" s="227"/>
      <c r="R10" s="250"/>
    </row>
    <row r="11" spans="1:34">
      <c r="A11" s="148">
        <v>211055</v>
      </c>
      <c r="B11" s="130">
        <v>104</v>
      </c>
      <c r="C11" s="125" t="s">
        <v>15</v>
      </c>
      <c r="F11" s="220">
        <f>SUMIF('AR 112102'!B:B,Reconcile!A11,'AR 112102'!E:E)</f>
        <v>0</v>
      </c>
      <c r="G11" s="227"/>
      <c r="H11" s="220"/>
      <c r="I11" s="227">
        <f t="shared" si="0"/>
        <v>0</v>
      </c>
      <c r="J11" s="220"/>
      <c r="K11" s="227"/>
      <c r="L11" s="227">
        <f t="shared" si="1"/>
        <v>0</v>
      </c>
      <c r="N11" s="220">
        <v>0</v>
      </c>
      <c r="Q11" s="227"/>
    </row>
    <row r="12" spans="1:34">
      <c r="A12" s="148">
        <v>310020</v>
      </c>
      <c r="B12" s="130">
        <v>110</v>
      </c>
      <c r="C12" s="125" t="s">
        <v>16</v>
      </c>
      <c r="F12" s="220">
        <f>SUMIF('AR 112102'!B:B,Reconcile!A12,'AR 112102'!E:E)</f>
        <v>4827.1100000003353</v>
      </c>
      <c r="G12" s="227"/>
      <c r="H12" s="220"/>
      <c r="I12" s="227">
        <f t="shared" si="0"/>
        <v>4827.1100000003353</v>
      </c>
      <c r="J12" s="220">
        <f>SUMIF('CCB Aging schedule'!D:D,Reconcile!B12,'CCB Aging schedule'!E:E)</f>
        <v>5432.49</v>
      </c>
      <c r="K12" s="227"/>
      <c r="L12" s="221">
        <f>I12-J12</f>
        <v>-605.37999999966451</v>
      </c>
      <c r="M12" s="228"/>
      <c r="N12" s="221">
        <v>-605.38000000010288</v>
      </c>
      <c r="O12" s="228"/>
      <c r="P12" s="221">
        <f>L12-N12</f>
        <v>4.3837644625455141E-10</v>
      </c>
      <c r="Q12" s="227"/>
      <c r="AH12" s="131"/>
    </row>
    <row r="13" spans="1:34">
      <c r="A13" s="148">
        <v>310230</v>
      </c>
      <c r="B13" s="130">
        <v>111</v>
      </c>
      <c r="C13" s="125" t="s">
        <v>17</v>
      </c>
      <c r="F13" s="220">
        <f>SUMIF('AR 112102'!B:B,Reconcile!A13,'AR 112102'!E:E)</f>
        <v>39301.689999999944</v>
      </c>
      <c r="G13" s="227"/>
      <c r="H13" s="220"/>
      <c r="I13" s="227">
        <f t="shared" si="0"/>
        <v>39301.689999999944</v>
      </c>
      <c r="J13" s="220">
        <f>SUMIF('CCB Aging schedule'!D:D,Reconcile!B13,'CCB Aging schedule'!E:E)</f>
        <v>39822.79</v>
      </c>
      <c r="K13" s="227"/>
      <c r="L13" s="228">
        <f t="shared" si="1"/>
        <v>-521.10000000005675</v>
      </c>
      <c r="M13" s="228"/>
      <c r="N13" s="228">
        <v>-521.10000000004948</v>
      </c>
      <c r="O13" s="228"/>
      <c r="P13" s="221">
        <f t="shared" ref="P13:P70" si="2">L13-N13</f>
        <v>-7.2759576141834259E-12</v>
      </c>
      <c r="Q13" s="227"/>
      <c r="AH13" s="131"/>
    </row>
    <row r="14" spans="1:34">
      <c r="A14" s="148">
        <v>310040</v>
      </c>
      <c r="B14" s="130">
        <v>112</v>
      </c>
      <c r="C14" s="125" t="s">
        <v>18</v>
      </c>
      <c r="F14" s="220">
        <f>SUMIF('AR 112102'!B:B,Reconcile!A14,'AR 112102'!E:E)</f>
        <v>6114.25</v>
      </c>
      <c r="G14" s="227"/>
      <c r="H14" s="220"/>
      <c r="I14" s="227">
        <f t="shared" si="0"/>
        <v>6114.25</v>
      </c>
      <c r="J14" s="220">
        <f>SUMIF('CCB Aging schedule'!D:D,Reconcile!B14,'CCB Aging schedule'!E:E)</f>
        <v>6114.2500000000018</v>
      </c>
      <c r="K14" s="227"/>
      <c r="L14" s="228">
        <f t="shared" si="1"/>
        <v>0</v>
      </c>
      <c r="M14" s="228"/>
      <c r="N14" s="228">
        <v>0</v>
      </c>
      <c r="O14" s="228"/>
      <c r="P14" s="221">
        <f t="shared" si="2"/>
        <v>0</v>
      </c>
      <c r="Q14" s="227"/>
      <c r="AH14" s="131"/>
    </row>
    <row r="15" spans="1:34">
      <c r="A15" s="148">
        <v>310045</v>
      </c>
      <c r="B15" s="130">
        <v>113</v>
      </c>
      <c r="C15" s="125" t="s">
        <v>19</v>
      </c>
      <c r="F15" s="220">
        <f>SUMIF('AR 112102'!B:B,Reconcile!A15,'AR 112102'!E:E)</f>
        <v>28792.050000000047</v>
      </c>
      <c r="G15" s="227"/>
      <c r="H15" s="220"/>
      <c r="I15" s="227">
        <f t="shared" si="0"/>
        <v>28792.050000000047</v>
      </c>
      <c r="J15" s="220">
        <f>SUMIF('CCB Aging schedule'!D:D,Reconcile!B15,'CCB Aging schedule'!E:E)</f>
        <v>29758.600000000006</v>
      </c>
      <c r="K15" s="227"/>
      <c r="L15" s="228">
        <f t="shared" si="1"/>
        <v>-966.54999999995925</v>
      </c>
      <c r="M15" s="228"/>
      <c r="N15" s="228">
        <v>-966.55000000002838</v>
      </c>
      <c r="O15" s="228"/>
      <c r="P15" s="221">
        <f t="shared" si="2"/>
        <v>6.9121597334742546E-11</v>
      </c>
      <c r="Q15" s="227"/>
      <c r="AH15" s="131"/>
    </row>
    <row r="16" spans="1:34">
      <c r="A16" s="148">
        <v>310050</v>
      </c>
      <c r="B16" s="246">
        <v>114</v>
      </c>
      <c r="C16" s="247" t="s">
        <v>20</v>
      </c>
      <c r="D16" s="133"/>
      <c r="E16" s="133"/>
      <c r="F16" s="220">
        <f>SUMIF('AR 112102'!B:B,Reconcile!A16,'AR 112102'!E:E)</f>
        <v>29890.089999999967</v>
      </c>
      <c r="G16" s="228"/>
      <c r="H16" s="221"/>
      <c r="I16" s="228">
        <f t="shared" si="0"/>
        <v>29890.089999999967</v>
      </c>
      <c r="J16" s="221">
        <f>SUMIF('CCB Aging schedule'!D:D,Reconcile!B16,'CCB Aging schedule'!E:E)</f>
        <v>29890.089999999982</v>
      </c>
      <c r="K16" s="228"/>
      <c r="L16" s="228">
        <f t="shared" si="1"/>
        <v>0</v>
      </c>
      <c r="M16" s="228"/>
      <c r="N16" s="228">
        <v>0</v>
      </c>
      <c r="O16" s="228"/>
      <c r="P16" s="221">
        <f t="shared" si="2"/>
        <v>0</v>
      </c>
      <c r="Q16" s="228"/>
      <c r="AH16" s="131"/>
    </row>
    <row r="17" spans="1:34">
      <c r="A17" s="148">
        <v>310055</v>
      </c>
      <c r="B17" s="246">
        <v>117</v>
      </c>
      <c r="C17" s="247" t="s">
        <v>21</v>
      </c>
      <c r="D17" s="133"/>
      <c r="E17" s="133"/>
      <c r="F17" s="220">
        <f>SUMIF('AR 112102'!B:B,Reconcile!A17,'AR 112102'!E:E)</f>
        <v>26463.51999999996</v>
      </c>
      <c r="G17" s="228"/>
      <c r="H17" s="221"/>
      <c r="I17" s="228">
        <f t="shared" si="0"/>
        <v>26463.51999999996</v>
      </c>
      <c r="J17" s="221">
        <f>SUMIF('CCB Aging schedule'!D:D,Reconcile!B17,'CCB Aging schedule'!E:E)+'CCB Aging schedule'!L14-'CCB Aging schedule'!K14</f>
        <v>-14106.280000000002</v>
      </c>
      <c r="K17" s="228"/>
      <c r="L17" s="228">
        <f>I17-J17</f>
        <v>40569.799999999959</v>
      </c>
      <c r="M17" s="228"/>
      <c r="N17" s="228">
        <v>40569.80000000001</v>
      </c>
      <c r="O17" s="228"/>
      <c r="P17" s="221">
        <f>L17-N17</f>
        <v>0</v>
      </c>
      <c r="Q17" s="228"/>
      <c r="R17" s="249"/>
      <c r="AH17" s="131"/>
    </row>
    <row r="18" spans="1:34">
      <c r="A18" s="148">
        <v>310235</v>
      </c>
      <c r="B18" s="246">
        <v>118</v>
      </c>
      <c r="C18" s="247" t="s">
        <v>22</v>
      </c>
      <c r="D18" s="133"/>
      <c r="E18" s="133"/>
      <c r="F18" s="220">
        <f>SUMIF('AR 112102'!B:B,Reconcile!A18,'AR 112102'!E:E)</f>
        <v>68440.429999999702</v>
      </c>
      <c r="G18" s="228"/>
      <c r="H18" s="221"/>
      <c r="I18" s="228">
        <f t="shared" si="0"/>
        <v>68440.429999999702</v>
      </c>
      <c r="J18" s="221">
        <f>SUMIF('CCB Aging schedule'!D:D,Reconcile!B18,'CCB Aging schedule'!E:E)</f>
        <v>68440.429999999993</v>
      </c>
      <c r="K18" s="228"/>
      <c r="L18" s="228">
        <f t="shared" si="1"/>
        <v>-2.9103830456733704E-10</v>
      </c>
      <c r="M18" s="228"/>
      <c r="N18" s="228">
        <v>-2.6193447411060333E-10</v>
      </c>
      <c r="O18" s="228"/>
      <c r="P18" s="221">
        <f t="shared" si="2"/>
        <v>-2.9103830456733704E-11</v>
      </c>
      <c r="Q18" s="228"/>
      <c r="AH18" s="131"/>
    </row>
    <row r="19" spans="1:34">
      <c r="A19" s="148">
        <v>310240</v>
      </c>
      <c r="B19" s="246">
        <v>119</v>
      </c>
      <c r="C19" s="247" t="s">
        <v>23</v>
      </c>
      <c r="D19" s="133"/>
      <c r="E19" s="133"/>
      <c r="F19" s="220">
        <f>SUMIF('AR 112102'!B:B,Reconcile!A19,'AR 112102'!E:E)</f>
        <v>111055.55000000075</v>
      </c>
      <c r="G19" s="228"/>
      <c r="H19" s="221"/>
      <c r="I19" s="228">
        <f t="shared" si="0"/>
        <v>111055.55000000075</v>
      </c>
      <c r="J19" s="221">
        <f>SUMIF('CCB Aging schedule'!D:D,Reconcile!B19,'CCB Aging schedule'!E:E)</f>
        <v>116134.38000000002</v>
      </c>
      <c r="K19" s="228"/>
      <c r="L19" s="228">
        <f t="shared" si="1"/>
        <v>-5078.8299999992742</v>
      </c>
      <c r="M19" s="228"/>
      <c r="N19" s="228">
        <v>-5078.830000000904</v>
      </c>
      <c r="O19" s="228"/>
      <c r="P19" s="221">
        <f t="shared" si="2"/>
        <v>1.6298145055770874E-9</v>
      </c>
      <c r="Q19" s="228"/>
      <c r="AH19" s="131"/>
    </row>
    <row r="20" spans="1:34">
      <c r="A20" s="148">
        <v>310090</v>
      </c>
      <c r="B20" s="130">
        <v>120</v>
      </c>
      <c r="C20" s="125" t="s">
        <v>24</v>
      </c>
      <c r="F20" s="220">
        <f>SUMIF('AR 112102'!B:B,Reconcile!A20,'AR 112102'!E:E)</f>
        <v>36934.15000000014</v>
      </c>
      <c r="G20" s="227"/>
      <c r="H20" s="220"/>
      <c r="I20" s="227">
        <f t="shared" si="0"/>
        <v>36934.15000000014</v>
      </c>
      <c r="J20" s="220">
        <f>SUMIF('CCB Aging schedule'!D:D,Reconcile!B20,'CCB Aging schedule'!E:E)</f>
        <v>36964.74000000002</v>
      </c>
      <c r="K20" s="227"/>
      <c r="L20" s="228">
        <f t="shared" si="1"/>
        <v>-30.589999999880092</v>
      </c>
      <c r="M20" s="228"/>
      <c r="N20" s="228">
        <v>-30.590000000069267</v>
      </c>
      <c r="O20" s="228"/>
      <c r="P20" s="221">
        <f t="shared" si="2"/>
        <v>1.8917489796876907E-10</v>
      </c>
      <c r="Q20" s="227"/>
      <c r="AH20" s="131"/>
    </row>
    <row r="21" spans="1:34">
      <c r="A21" s="148">
        <v>310095</v>
      </c>
      <c r="B21" s="130">
        <v>121</v>
      </c>
      <c r="C21" s="125" t="s">
        <v>25</v>
      </c>
      <c r="F21" s="220">
        <f>SUMIF('AR 112102'!B:B,Reconcile!A21,'AR 112102'!E:E)</f>
        <v>192267.05999999959</v>
      </c>
      <c r="G21" s="227"/>
      <c r="H21" s="220"/>
      <c r="I21" s="227">
        <f t="shared" si="0"/>
        <v>192267.05999999959</v>
      </c>
      <c r="J21" s="220">
        <f>SUMIF('CCB Aging schedule'!D:D,Reconcile!B21,'CCB Aging schedule'!E:E)</f>
        <v>192208.19999999995</v>
      </c>
      <c r="K21" s="227"/>
      <c r="L21" s="228">
        <f t="shared" si="1"/>
        <v>58.859999999636784</v>
      </c>
      <c r="M21" s="228"/>
      <c r="N21" s="228">
        <v>58.859999999869615</v>
      </c>
      <c r="O21" s="228"/>
      <c r="P21" s="221">
        <f t="shared" si="2"/>
        <v>-2.3283064365386963E-10</v>
      </c>
      <c r="Q21" s="227"/>
      <c r="AH21" s="131"/>
    </row>
    <row r="22" spans="1:34">
      <c r="A22" s="148">
        <v>310100</v>
      </c>
      <c r="B22" s="130">
        <v>122</v>
      </c>
      <c r="C22" s="125" t="s">
        <v>26</v>
      </c>
      <c r="F22" s="220">
        <f>SUMIF('AR 112102'!B:B,Reconcile!A22,'AR 112102'!E:E)</f>
        <v>23744.060000000056</v>
      </c>
      <c r="G22" s="227"/>
      <c r="H22" s="220"/>
      <c r="I22" s="227">
        <f t="shared" si="0"/>
        <v>23744.060000000056</v>
      </c>
      <c r="J22" s="220">
        <f>SUMIF('CCB Aging schedule'!D:D,Reconcile!B22,'CCB Aging schedule'!E:E)</f>
        <v>23710.169999999991</v>
      </c>
      <c r="K22" s="227"/>
      <c r="L22" s="228">
        <f t="shared" si="1"/>
        <v>33.890000000064902</v>
      </c>
      <c r="M22" s="228"/>
      <c r="N22" s="228">
        <v>317.94999999998981</v>
      </c>
      <c r="O22" s="228"/>
      <c r="P22" s="221">
        <f t="shared" si="2"/>
        <v>-284.05999999992491</v>
      </c>
      <c r="Q22" s="227"/>
      <c r="AH22" s="131"/>
    </row>
    <row r="23" spans="1:34">
      <c r="A23" s="148">
        <v>310245</v>
      </c>
      <c r="B23" s="130">
        <v>123</v>
      </c>
      <c r="C23" s="125" t="s">
        <v>27</v>
      </c>
      <c r="F23" s="220">
        <f>SUMIF('AR 112102'!B:B,Reconcile!A23,'AR 112102'!E:E)</f>
        <v>25270.75</v>
      </c>
      <c r="G23" s="227"/>
      <c r="H23" s="220"/>
      <c r="I23" s="227">
        <f t="shared" si="0"/>
        <v>25270.75</v>
      </c>
      <c r="J23" s="220">
        <f>SUMIF('CCB Aging schedule'!D:D,Reconcile!B23,'CCB Aging schedule'!E:E)</f>
        <v>25261.130000000005</v>
      </c>
      <c r="K23" s="227"/>
      <c r="L23" s="228">
        <f t="shared" si="1"/>
        <v>9.6199999999953434</v>
      </c>
      <c r="M23" s="228"/>
      <c r="N23" s="228">
        <v>9.620000000064465</v>
      </c>
      <c r="O23" s="228"/>
      <c r="P23" s="221">
        <f t="shared" si="2"/>
        <v>-6.9121597334742546E-11</v>
      </c>
      <c r="Q23" s="227"/>
      <c r="AH23" s="131"/>
    </row>
    <row r="24" spans="1:34">
      <c r="A24" s="148">
        <v>310120</v>
      </c>
      <c r="B24" s="130">
        <v>124</v>
      </c>
      <c r="C24" s="125" t="s">
        <v>28</v>
      </c>
      <c r="F24" s="220">
        <f>SUMIF('AR 112102'!B:B,Reconcile!A24,'AR 112102'!E:E)</f>
        <v>32662.260000000009</v>
      </c>
      <c r="G24" s="227"/>
      <c r="H24" s="220"/>
      <c r="I24" s="227">
        <f>F24+G24+H24</f>
        <v>32662.260000000009</v>
      </c>
      <c r="J24" s="220">
        <f>SUMIF('CCB Aging schedule'!D:D,Reconcile!B24,'CCB Aging schedule'!E:E)</f>
        <v>32608.699999999997</v>
      </c>
      <c r="K24" s="227"/>
      <c r="L24" s="228">
        <f t="shared" si="1"/>
        <v>53.560000000012224</v>
      </c>
      <c r="M24" s="228"/>
      <c r="N24" s="228">
        <v>53.560000000008586</v>
      </c>
      <c r="O24" s="228"/>
      <c r="P24" s="221">
        <f t="shared" si="2"/>
        <v>3.637978807091713E-12</v>
      </c>
      <c r="Q24" s="227"/>
      <c r="AH24" s="131"/>
    </row>
    <row r="25" spans="1:34">
      <c r="A25" s="148">
        <v>310125</v>
      </c>
      <c r="B25" s="130">
        <v>125</v>
      </c>
      <c r="C25" s="125" t="s">
        <v>29</v>
      </c>
      <c r="F25" s="220">
        <f>SUMIF('AR 112102'!B:B,Reconcile!A25,'AR 112102'!E:E)</f>
        <v>19445.480000000098</v>
      </c>
      <c r="G25" s="227"/>
      <c r="H25" s="220"/>
      <c r="I25" s="227">
        <f t="shared" si="0"/>
        <v>19445.480000000098</v>
      </c>
      <c r="J25" s="220">
        <f>SUMIF('CCB Aging schedule'!D:D,Reconcile!B25,'CCB Aging schedule'!E:E)</f>
        <v>19161.420000000009</v>
      </c>
      <c r="K25" s="227"/>
      <c r="L25" s="228">
        <f t="shared" si="1"/>
        <v>284.06000000008862</v>
      </c>
      <c r="M25" s="228"/>
      <c r="N25" s="228">
        <v>-3.637978807091713E-11</v>
      </c>
      <c r="O25" s="228"/>
      <c r="P25" s="221">
        <f t="shared" si="2"/>
        <v>284.060000000125</v>
      </c>
      <c r="Q25" s="227"/>
      <c r="AH25" s="131"/>
    </row>
    <row r="26" spans="1:34">
      <c r="A26" s="148">
        <v>310130</v>
      </c>
      <c r="B26" s="130">
        <v>126</v>
      </c>
      <c r="C26" s="125" t="s">
        <v>30</v>
      </c>
      <c r="F26" s="220">
        <f>SUMIF('AR 112102'!B:B,Reconcile!A26,'AR 112102'!E:E)</f>
        <v>4073.2900000000081</v>
      </c>
      <c r="G26" s="227"/>
      <c r="H26" s="220"/>
      <c r="I26" s="227">
        <f t="shared" si="0"/>
        <v>4073.2900000000081</v>
      </c>
      <c r="J26" s="220">
        <f>SUMIF('CCB Aging schedule'!D:D,Reconcile!B26,'CCB Aging schedule'!E:E)</f>
        <v>4057.2</v>
      </c>
      <c r="K26" s="227"/>
      <c r="L26" s="228">
        <f t="shared" si="1"/>
        <v>16.090000000008331</v>
      </c>
      <c r="M26" s="228"/>
      <c r="N26" s="228">
        <v>16.09000000001879</v>
      </c>
      <c r="O26" s="228"/>
      <c r="P26" s="221">
        <f t="shared" si="2"/>
        <v>-1.0459189070388675E-11</v>
      </c>
      <c r="Q26" s="227"/>
      <c r="AH26" s="131"/>
    </row>
    <row r="27" spans="1:34">
      <c r="A27" s="148">
        <v>310135</v>
      </c>
      <c r="B27" s="130">
        <v>127</v>
      </c>
      <c r="C27" s="125" t="s">
        <v>31</v>
      </c>
      <c r="F27" s="220">
        <f>SUMIF('AR 112102'!B:B,Reconcile!A27,'AR 112102'!E:E)</f>
        <v>16050.969999999972</v>
      </c>
      <c r="G27" s="227"/>
      <c r="H27" s="220"/>
      <c r="I27" s="227">
        <f t="shared" si="0"/>
        <v>16050.969999999972</v>
      </c>
      <c r="J27" s="220">
        <f>SUMIF('CCB Aging schedule'!D:D,Reconcile!B27,'CCB Aging schedule'!E:E)</f>
        <v>16038.979999999994</v>
      </c>
      <c r="K27" s="227"/>
      <c r="L27" s="228">
        <f t="shared" si="1"/>
        <v>11.989999999977954</v>
      </c>
      <c r="M27" s="228"/>
      <c r="N27" s="228">
        <v>11.989999999990687</v>
      </c>
      <c r="O27" s="228"/>
      <c r="P27" s="221">
        <f t="shared" si="2"/>
        <v>-1.2732925824820995E-11</v>
      </c>
      <c r="Q27" s="227"/>
      <c r="AH27" s="131"/>
    </row>
    <row r="28" spans="1:34">
      <c r="A28" s="148">
        <v>310140</v>
      </c>
      <c r="B28" s="130">
        <v>128</v>
      </c>
      <c r="C28" s="125" t="s">
        <v>32</v>
      </c>
      <c r="F28" s="220">
        <f>SUMIF('AR 112102'!B:B,Reconcile!A28,'AR 112102'!E:E)</f>
        <v>237897.72999999952</v>
      </c>
      <c r="G28" s="227"/>
      <c r="H28" s="220"/>
      <c r="I28" s="227">
        <f t="shared" si="0"/>
        <v>237897.72999999952</v>
      </c>
      <c r="J28" s="220">
        <f>SUMIF('CCB Aging schedule'!D:D,Reconcile!B28,'CCB Aging schedule'!E:E)</f>
        <v>237142.23000000016</v>
      </c>
      <c r="K28" s="227"/>
      <c r="L28" s="228">
        <f>I28-J28</f>
        <v>755.49999999935972</v>
      </c>
      <c r="M28" s="228"/>
      <c r="N28" s="228">
        <v>755.49999999938882</v>
      </c>
      <c r="O28" s="228"/>
      <c r="P28" s="221">
        <f t="shared" si="2"/>
        <v>-2.9103830456733704E-11</v>
      </c>
      <c r="Q28" s="227"/>
      <c r="AH28" s="131"/>
    </row>
    <row r="29" spans="1:34">
      <c r="A29" s="148">
        <v>310145</v>
      </c>
      <c r="B29" s="130">
        <v>129</v>
      </c>
      <c r="C29" s="125" t="s">
        <v>33</v>
      </c>
      <c r="F29" s="220">
        <f>SUMIF('AR 112102'!B:B,Reconcile!A29,'AR 112102'!E:E)</f>
        <v>24084.980000000098</v>
      </c>
      <c r="G29" s="227"/>
      <c r="H29" s="220"/>
      <c r="I29" s="227">
        <f t="shared" si="0"/>
        <v>24084.980000000098</v>
      </c>
      <c r="J29" s="220">
        <f>SUMIF('CCB Aging schedule'!D:D,Reconcile!B29,'CCB Aging schedule'!E:E)</f>
        <v>24395.250000000004</v>
      </c>
      <c r="K29" s="227"/>
      <c r="L29" s="228">
        <f t="shared" si="1"/>
        <v>-310.26999999990585</v>
      </c>
      <c r="M29" s="228"/>
      <c r="N29" s="228">
        <v>-310.27000000003318</v>
      </c>
      <c r="O29" s="228"/>
      <c r="P29" s="221">
        <f t="shared" si="2"/>
        <v>1.2732925824820995E-10</v>
      </c>
      <c r="Q29" s="227"/>
      <c r="AH29" s="131"/>
    </row>
    <row r="30" spans="1:34">
      <c r="A30" s="148">
        <v>310150</v>
      </c>
      <c r="B30" s="130">
        <v>130</v>
      </c>
      <c r="C30" s="125" t="s">
        <v>34</v>
      </c>
      <c r="F30" s="220">
        <f>SUMIF('AR 112102'!B:B,Reconcile!A30,'AR 112102'!E:E)</f>
        <v>10459.770000000019</v>
      </c>
      <c r="G30" s="227"/>
      <c r="H30" s="220"/>
      <c r="I30" s="227">
        <f t="shared" si="0"/>
        <v>10459.770000000019</v>
      </c>
      <c r="J30" s="220">
        <f>SUMIF('CCB Aging schedule'!D:D,Reconcile!B30,'CCB Aging schedule'!E:E)</f>
        <v>10445.240000000002</v>
      </c>
      <c r="K30" s="227"/>
      <c r="L30" s="228">
        <f t="shared" si="1"/>
        <v>14.530000000017026</v>
      </c>
      <c r="M30" s="228"/>
      <c r="N30" s="228">
        <v>14.530000000057044</v>
      </c>
      <c r="O30" s="228"/>
      <c r="P30" s="221">
        <f t="shared" si="2"/>
        <v>-4.0017766878008842E-11</v>
      </c>
      <c r="Q30" s="227"/>
      <c r="AH30" s="131"/>
    </row>
    <row r="31" spans="1:34">
      <c r="A31" s="148">
        <v>310250</v>
      </c>
      <c r="B31" s="130">
        <v>131</v>
      </c>
      <c r="C31" s="125" t="s">
        <v>35</v>
      </c>
      <c r="F31" s="220">
        <f>SUMIF('AR 112102'!B:B,Reconcile!A31,'AR 112102'!E:E)</f>
        <v>79340.820000000298</v>
      </c>
      <c r="G31" s="227"/>
      <c r="H31" s="220"/>
      <c r="I31" s="227">
        <f t="shared" si="0"/>
        <v>79340.820000000298</v>
      </c>
      <c r="J31" s="220">
        <f>SUMIF('CCB Aging schedule'!D:D,Reconcile!B31,'CCB Aging schedule'!E:E)</f>
        <v>79580.440000000017</v>
      </c>
      <c r="K31" s="227"/>
      <c r="L31" s="228">
        <f t="shared" si="1"/>
        <v>-239.61999999971886</v>
      </c>
      <c r="M31" s="228"/>
      <c r="N31" s="228">
        <v>-239.62000000002445</v>
      </c>
      <c r="O31" s="228"/>
      <c r="P31" s="221">
        <f t="shared" si="2"/>
        <v>3.0559021979570389E-10</v>
      </c>
      <c r="Q31" s="227"/>
      <c r="AH31" s="131"/>
    </row>
    <row r="32" spans="1:34">
      <c r="A32" s="148">
        <v>310170</v>
      </c>
      <c r="B32" s="130">
        <v>132</v>
      </c>
      <c r="C32" s="238" t="s">
        <v>36</v>
      </c>
      <c r="F32" s="220">
        <f>SUMIF('AR 112102'!B:B,Reconcile!A32,'AR 112102'!E:E)</f>
        <v>11296.970000000001</v>
      </c>
      <c r="G32" s="227"/>
      <c r="H32" s="220"/>
      <c r="I32" s="227">
        <f t="shared" si="0"/>
        <v>11296.970000000001</v>
      </c>
      <c r="J32" s="220">
        <f>SUMIF('CCB Aging schedule'!D:D,Reconcile!B32,'CCB Aging schedule'!E:E)</f>
        <v>11503.549999999979</v>
      </c>
      <c r="K32" s="227"/>
      <c r="L32" s="228">
        <f t="shared" si="1"/>
        <v>-206.5799999999781</v>
      </c>
      <c r="M32" s="228"/>
      <c r="N32" s="228">
        <v>-206.57999999999447</v>
      </c>
      <c r="O32" s="228"/>
      <c r="P32" s="221">
        <f t="shared" si="2"/>
        <v>1.6370904631912708E-11</v>
      </c>
      <c r="Q32" s="227"/>
      <c r="AH32" s="131"/>
    </row>
    <row r="33" spans="1:34">
      <c r="A33" s="148">
        <v>310300</v>
      </c>
      <c r="B33" s="130">
        <v>133</v>
      </c>
      <c r="C33" s="238" t="s">
        <v>37</v>
      </c>
      <c r="F33" s="220">
        <f>SUMIF('AR 112102'!B:B,Reconcile!A33,'AR 112102'!E:E)</f>
        <v>51448.800000000047</v>
      </c>
      <c r="G33" s="227"/>
      <c r="H33" s="220"/>
      <c r="I33" s="227">
        <f t="shared" si="0"/>
        <v>51448.800000000047</v>
      </c>
      <c r="J33" s="220">
        <f>SUMIF('CCB Aging schedule'!D:D,Reconcile!B33,'CCB Aging schedule'!E:E)</f>
        <v>51503.750000000015</v>
      </c>
      <c r="K33" s="227"/>
      <c r="L33" s="228">
        <f t="shared" si="1"/>
        <v>-54.949999999967986</v>
      </c>
      <c r="M33" s="228"/>
      <c r="N33" s="228">
        <v>-54.950000000091677</v>
      </c>
      <c r="O33" s="228"/>
      <c r="P33" s="221">
        <f t="shared" si="2"/>
        <v>1.2369127944111824E-10</v>
      </c>
      <c r="Q33" s="227"/>
      <c r="AH33" s="131"/>
    </row>
    <row r="34" spans="1:34">
      <c r="A34" s="148">
        <v>310305</v>
      </c>
      <c r="B34" s="130">
        <v>134</v>
      </c>
      <c r="C34" s="238" t="s">
        <v>38</v>
      </c>
      <c r="F34" s="220">
        <f>SUMIF('AR 112102'!B:B,Reconcile!A34,'AR 112102'!E:E)</f>
        <v>22713.189999999944</v>
      </c>
      <c r="G34" s="227"/>
      <c r="H34" s="220"/>
      <c r="I34" s="227">
        <f t="shared" si="0"/>
        <v>22713.189999999944</v>
      </c>
      <c r="J34" s="220">
        <f>SUMIF('CCB Aging schedule'!D:D,Reconcile!B34,'CCB Aging schedule'!E:E)</f>
        <v>22752.579999999991</v>
      </c>
      <c r="K34" s="227"/>
      <c r="L34" s="228">
        <f t="shared" si="1"/>
        <v>-39.390000000046712</v>
      </c>
      <c r="M34" s="228"/>
      <c r="N34" s="228">
        <v>-39.390000000010332</v>
      </c>
      <c r="O34" s="228"/>
      <c r="P34" s="221">
        <f t="shared" si="2"/>
        <v>-3.637978807091713E-11</v>
      </c>
      <c r="Q34" s="227"/>
      <c r="AH34" s="131"/>
    </row>
    <row r="35" spans="1:34">
      <c r="A35" s="148">
        <v>310310</v>
      </c>
      <c r="B35" s="130">
        <v>136</v>
      </c>
      <c r="C35" s="239" t="s">
        <v>677</v>
      </c>
      <c r="F35" s="220">
        <f>SUMIF('AR 112102'!B:B,Reconcile!A35,'AR 112102'!E:E)</f>
        <v>195897.91999999993</v>
      </c>
      <c r="G35" s="227"/>
      <c r="H35" s="220"/>
      <c r="I35" s="227">
        <f>F35+G35+H35</f>
        <v>195897.91999999993</v>
      </c>
      <c r="J35" s="220">
        <f>SUMIF('CCB Aging schedule'!D:D,Reconcile!B35,'CCB Aging schedule'!E:E)</f>
        <v>190102.76999999984</v>
      </c>
      <c r="K35" s="227"/>
      <c r="L35" s="228">
        <f>I35-J35</f>
        <v>5795.1500000000815</v>
      </c>
      <c r="M35" s="228"/>
      <c r="N35" s="228">
        <v>5795.1500000001106</v>
      </c>
      <c r="O35" s="228"/>
      <c r="P35" s="221">
        <f>L35-N35</f>
        <v>-2.9103830456733704E-11</v>
      </c>
      <c r="Q35" s="227"/>
      <c r="AH35" s="131"/>
    </row>
    <row r="36" spans="1:34">
      <c r="A36" s="148">
        <v>310325</v>
      </c>
      <c r="B36" s="130">
        <v>137</v>
      </c>
      <c r="C36" s="239" t="s">
        <v>2292</v>
      </c>
      <c r="F36" s="220">
        <f>SUMIF('AR 112102'!B:B,Reconcile!A36,'AR 112102'!E:E)</f>
        <v>1033.6600000000035</v>
      </c>
      <c r="G36" s="227"/>
      <c r="H36" s="220"/>
      <c r="I36" s="227">
        <f>F36+G36+H36</f>
        <v>1033.6600000000035</v>
      </c>
      <c r="J36" s="220">
        <f>SUMIF('CCB Aging schedule'!D:D,Reconcile!B36,'CCB Aging schedule'!E:E)</f>
        <v>1033.6599999999996</v>
      </c>
      <c r="K36" s="227"/>
      <c r="L36" s="228">
        <f>I36-J36</f>
        <v>3.865352482534945E-12</v>
      </c>
      <c r="M36" s="228"/>
      <c r="N36" s="228">
        <v>0</v>
      </c>
      <c r="O36" s="228"/>
      <c r="P36" s="221">
        <f>L36-N36</f>
        <v>3.865352482534945E-12</v>
      </c>
      <c r="Q36" s="227"/>
      <c r="AH36" s="131"/>
    </row>
    <row r="37" spans="1:34">
      <c r="A37" s="148">
        <v>310330</v>
      </c>
      <c r="B37" s="130">
        <v>138</v>
      </c>
      <c r="C37" s="239" t="s">
        <v>2293</v>
      </c>
      <c r="F37" s="220">
        <f>SUMIF('AR 112102'!B:B,Reconcile!A37,'AR 112102'!E:E)</f>
        <v>2162.489999999998</v>
      </c>
      <c r="G37" s="227"/>
      <c r="H37" s="220"/>
      <c r="I37" s="227">
        <f>F37+G37+H37</f>
        <v>2162.489999999998</v>
      </c>
      <c r="J37" s="220">
        <f>SUMIF('CCB Aging schedule'!D:D,Reconcile!B37,'CCB Aging schedule'!E:E)</f>
        <v>2754.7900000000004</v>
      </c>
      <c r="K37" s="227"/>
      <c r="L37" s="228">
        <f>I37-J37</f>
        <v>-592.30000000000246</v>
      </c>
      <c r="M37" s="228"/>
      <c r="N37" s="228">
        <v>-592.29999999999563</v>
      </c>
      <c r="O37" s="228"/>
      <c r="P37" s="221">
        <f>L37-N37</f>
        <v>-6.8212102632969618E-12</v>
      </c>
      <c r="Q37" s="227"/>
      <c r="AH37" s="131"/>
    </row>
    <row r="38" spans="1:34">
      <c r="A38" s="148">
        <v>311045</v>
      </c>
      <c r="B38" s="130">
        <v>150</v>
      </c>
      <c r="C38" s="238" t="s">
        <v>39</v>
      </c>
      <c r="F38" s="220">
        <f>SUMIF('AR 112102'!B:B,Reconcile!A38,'AR 112102'!E:E)</f>
        <v>377728.54000000097</v>
      </c>
      <c r="G38" s="227"/>
      <c r="H38" s="220"/>
      <c r="I38" s="227">
        <f t="shared" si="0"/>
        <v>377728.54000000097</v>
      </c>
      <c r="J38" s="220">
        <f>SUMIF('CCB Aging schedule'!D:D,Reconcile!B38,'CCB Aging schedule'!E:E)</f>
        <v>377658.74</v>
      </c>
      <c r="K38" s="227"/>
      <c r="L38" s="228">
        <f t="shared" si="1"/>
        <v>69.800000000977889</v>
      </c>
      <c r="M38" s="228"/>
      <c r="N38" s="228">
        <v>69.799999998591375</v>
      </c>
      <c r="O38" s="228"/>
      <c r="P38" s="221">
        <f t="shared" si="2"/>
        <v>2.3865140974521637E-9</v>
      </c>
      <c r="Q38" s="227"/>
      <c r="AH38" s="131"/>
    </row>
    <row r="39" spans="1:34">
      <c r="A39" s="148">
        <v>311050</v>
      </c>
      <c r="B39" s="130">
        <v>151</v>
      </c>
      <c r="C39" s="238" t="s">
        <v>40</v>
      </c>
      <c r="F39" s="220">
        <f>SUMIF('AR 112102'!B:B,Reconcile!A39,'AR 112102'!E:E)</f>
        <v>69206.899999999907</v>
      </c>
      <c r="G39" s="227"/>
      <c r="H39" s="220"/>
      <c r="I39" s="227">
        <f t="shared" si="0"/>
        <v>69206.899999999907</v>
      </c>
      <c r="J39" s="220">
        <f>SUMIF('CCB Aging schedule'!D:D,Reconcile!B39,'CCB Aging schedule'!E:E)</f>
        <v>68920.259999999995</v>
      </c>
      <c r="K39" s="227"/>
      <c r="L39" s="228">
        <f t="shared" si="1"/>
        <v>286.63999999991211</v>
      </c>
      <c r="M39" s="228"/>
      <c r="N39" s="228">
        <v>286.6400000002177</v>
      </c>
      <c r="O39" s="228"/>
      <c r="P39" s="221">
        <f t="shared" si="2"/>
        <v>-3.0559021979570389E-10</v>
      </c>
      <c r="Q39" s="227"/>
      <c r="AH39" s="131"/>
    </row>
    <row r="40" spans="1:34">
      <c r="A40" s="148">
        <v>311040</v>
      </c>
      <c r="B40" s="130">
        <v>152</v>
      </c>
      <c r="C40" s="125" t="s">
        <v>41</v>
      </c>
      <c r="F40" s="220">
        <f>SUMIF('AR 112102'!B:B,Reconcile!A40,'AR 112102'!E:E)</f>
        <v>98848.899999999907</v>
      </c>
      <c r="G40" s="227"/>
      <c r="H40" s="220"/>
      <c r="I40" s="227">
        <f t="shared" si="0"/>
        <v>98848.899999999907</v>
      </c>
      <c r="J40" s="220">
        <f>SUMIF('CCB Aging schedule'!D:D,Reconcile!B40,'CCB Aging schedule'!E:E)</f>
        <v>97897.400000000052</v>
      </c>
      <c r="K40" s="227"/>
      <c r="L40" s="228">
        <f t="shared" si="1"/>
        <v>951.49999999985448</v>
      </c>
      <c r="M40" s="228"/>
      <c r="N40" s="228">
        <v>951.50000000026193</v>
      </c>
      <c r="O40" s="228"/>
      <c r="P40" s="221">
        <f t="shared" si="2"/>
        <v>-4.0745362639427185E-10</v>
      </c>
      <c r="Q40" s="228"/>
      <c r="AH40" s="131"/>
    </row>
    <row r="41" spans="1:34">
      <c r="A41" s="148">
        <v>320003</v>
      </c>
      <c r="B41" s="130">
        <v>180</v>
      </c>
      <c r="C41" s="125" t="s">
        <v>43</v>
      </c>
      <c r="F41" s="220">
        <f>SUMIF('AR 112102'!B:B,Reconcile!A41,'AR 112102'!E:E)</f>
        <v>5246.2299999999814</v>
      </c>
      <c r="G41" s="227"/>
      <c r="H41" s="220"/>
      <c r="I41" s="227">
        <f t="shared" si="0"/>
        <v>5246.2299999999814</v>
      </c>
      <c r="J41" s="220">
        <f>SUMIF('CCB Aging schedule'!D:D,Reconcile!B41,'CCB Aging schedule'!E:E)</f>
        <v>5221.2299999999996</v>
      </c>
      <c r="K41" s="227"/>
      <c r="L41" s="228">
        <f t="shared" si="1"/>
        <v>24.99999999998181</v>
      </c>
      <c r="M41" s="228"/>
      <c r="N41" s="228">
        <v>24.999999999986358</v>
      </c>
      <c r="O41" s="228"/>
      <c r="P41" s="221">
        <f t="shared" si="2"/>
        <v>-4.5474735088646412E-12</v>
      </c>
      <c r="Q41" s="228"/>
      <c r="AH41" s="131"/>
    </row>
    <row r="42" spans="1:34">
      <c r="A42" s="148">
        <v>320233</v>
      </c>
      <c r="B42" s="130">
        <v>181</v>
      </c>
      <c r="C42" s="125" t="s">
        <v>44</v>
      </c>
      <c r="F42" s="220">
        <f>SUMIF('AR 112102'!B:B,Reconcile!A42,'AR 112102'!E:E)</f>
        <v>30636.64000000013</v>
      </c>
      <c r="G42" s="227"/>
      <c r="H42" s="220"/>
      <c r="I42" s="227">
        <f t="shared" si="0"/>
        <v>30636.64000000013</v>
      </c>
      <c r="J42" s="220">
        <f>SUMIF('CCB Aging schedule'!D:D,Reconcile!B42,'CCB Aging schedule'!E:E)</f>
        <v>30512.960000000006</v>
      </c>
      <c r="K42" s="227"/>
      <c r="L42" s="228">
        <f t="shared" si="1"/>
        <v>123.68000000012398</v>
      </c>
      <c r="M42" s="228"/>
      <c r="N42" s="228">
        <v>123.68000000007305</v>
      </c>
      <c r="O42" s="228"/>
      <c r="P42" s="221">
        <f t="shared" si="2"/>
        <v>5.0931703299283981E-11</v>
      </c>
      <c r="Q42" s="227"/>
      <c r="AH42" s="131"/>
    </row>
    <row r="43" spans="1:34">
      <c r="A43" s="148">
        <v>320234</v>
      </c>
      <c r="B43" s="246">
        <v>182</v>
      </c>
      <c r="C43" s="247" t="s">
        <v>45</v>
      </c>
      <c r="D43" s="133"/>
      <c r="E43" s="133"/>
      <c r="F43" s="220">
        <f>SUMIF('AR 112102'!B:B,Reconcile!A43,'AR 112102'!E:E)</f>
        <v>2486865.5900000036</v>
      </c>
      <c r="G43" s="228"/>
      <c r="H43" s="221"/>
      <c r="I43" s="228">
        <f t="shared" si="0"/>
        <v>2486865.5900000036</v>
      </c>
      <c r="J43" s="221">
        <f>SUMIF('CCB Aging schedule'!D:D,Reconcile!B43,'CCB Aging schedule'!E:E)</f>
        <v>2373357.2600000473</v>
      </c>
      <c r="K43" s="228"/>
      <c r="L43" s="228">
        <f t="shared" si="1"/>
        <v>113508.3299999563</v>
      </c>
      <c r="M43" s="228"/>
      <c r="N43" s="228">
        <v>126113.399999958</v>
      </c>
      <c r="O43" s="228"/>
      <c r="P43" s="221">
        <f t="shared" si="2"/>
        <v>-12605.070000001695</v>
      </c>
      <c r="Q43" s="228"/>
      <c r="S43" s="223"/>
      <c r="AH43" s="131"/>
    </row>
    <row r="44" spans="1:34">
      <c r="A44" s="148">
        <v>320235</v>
      </c>
      <c r="B44" s="246">
        <v>183</v>
      </c>
      <c r="C44" s="247" t="s">
        <v>46</v>
      </c>
      <c r="D44" s="133"/>
      <c r="E44" s="133"/>
      <c r="F44" s="220">
        <f>SUMIF('AR 112102'!B:B,Reconcile!A44,'AR 112102'!E:E)</f>
        <v>1122680.5999999978</v>
      </c>
      <c r="G44" s="228"/>
      <c r="H44" s="221"/>
      <c r="I44" s="228">
        <f t="shared" si="0"/>
        <v>1122680.5999999978</v>
      </c>
      <c r="J44" s="221">
        <f>SUMIF('CCB Aging schedule'!D:D,Reconcile!B44,'CCB Aging schedule'!E:E)</f>
        <v>1195944.080000001</v>
      </c>
      <c r="K44" s="228"/>
      <c r="L44" s="228">
        <f t="shared" si="1"/>
        <v>-73263.480000003241</v>
      </c>
      <c r="M44" s="228"/>
      <c r="N44" s="228">
        <v>-86134.040000002831</v>
      </c>
      <c r="O44" s="228"/>
      <c r="P44" s="221">
        <f t="shared" si="2"/>
        <v>12870.55999999959</v>
      </c>
      <c r="Q44" s="228"/>
      <c r="AH44" s="131"/>
    </row>
    <row r="45" spans="1:34">
      <c r="A45" s="148">
        <v>320236</v>
      </c>
      <c r="B45" s="130">
        <v>187</v>
      </c>
      <c r="C45" s="125" t="s">
        <v>47</v>
      </c>
      <c r="F45" s="220">
        <f>SUMIF('AR 112102'!B:B,Reconcile!A45,'AR 112102'!E:E)</f>
        <v>219446.89999999944</v>
      </c>
      <c r="G45" s="227"/>
      <c r="H45" s="220"/>
      <c r="I45" s="227">
        <f t="shared" si="0"/>
        <v>219446.89999999944</v>
      </c>
      <c r="J45" s="220">
        <f>SUMIF('CCB Aging schedule'!D:D,Reconcile!B45,'CCB Aging schedule'!E:E)</f>
        <v>218118.76000000018</v>
      </c>
      <c r="K45" s="227"/>
      <c r="L45" s="228">
        <f t="shared" si="1"/>
        <v>1328.1399999992573</v>
      </c>
      <c r="M45" s="228"/>
      <c r="N45" s="228">
        <v>1328.1399999994901</v>
      </c>
      <c r="O45" s="228"/>
      <c r="P45" s="221">
        <f t="shared" si="2"/>
        <v>-2.3283064365386963E-10</v>
      </c>
      <c r="Q45" s="227"/>
      <c r="AH45" s="131"/>
    </row>
    <row r="46" spans="1:34">
      <c r="A46" s="148">
        <v>320237</v>
      </c>
      <c r="B46" s="130">
        <v>188</v>
      </c>
      <c r="C46" s="125" t="s">
        <v>48</v>
      </c>
      <c r="F46" s="220">
        <f>SUMIF('AR 112102'!B:B,Reconcile!A46,'AR 112102'!E:E)</f>
        <v>253934.33000000007</v>
      </c>
      <c r="G46" s="227"/>
      <c r="H46" s="220"/>
      <c r="I46" s="227">
        <f t="shared" si="0"/>
        <v>253934.33000000007</v>
      </c>
      <c r="J46" s="220">
        <f>SUMIF('CCB Aging schedule'!D:D,Reconcile!B46,'CCB Aging schedule'!E:E)</f>
        <v>253245.73999999982</v>
      </c>
      <c r="K46" s="227"/>
      <c r="L46" s="228">
        <f t="shared" si="1"/>
        <v>688.59000000025844</v>
      </c>
      <c r="M46" s="228"/>
      <c r="N46" s="228">
        <v>593.90999999968335</v>
      </c>
      <c r="O46" s="228"/>
      <c r="P46" s="221">
        <f t="shared" si="2"/>
        <v>94.680000000575092</v>
      </c>
      <c r="Q46" s="227"/>
      <c r="AH46" s="131"/>
    </row>
    <row r="47" spans="1:34">
      <c r="A47" s="148">
        <v>320225</v>
      </c>
      <c r="B47" s="130">
        <v>190</v>
      </c>
      <c r="C47" s="125" t="s">
        <v>50</v>
      </c>
      <c r="F47" s="220">
        <f>SUMIF('AR 112102'!B:B,Reconcile!A47,'AR 112102'!E:E)</f>
        <v>-1835.54</v>
      </c>
      <c r="G47" s="227"/>
      <c r="H47" s="220"/>
      <c r="I47" s="227">
        <f t="shared" si="0"/>
        <v>-1835.54</v>
      </c>
      <c r="J47" s="220">
        <f>SUMIF('CCB Aging schedule'!D:D,Reconcile!B47,'CCB Aging schedule'!E:E)</f>
        <v>0</v>
      </c>
      <c r="K47" s="227"/>
      <c r="L47" s="228">
        <f t="shared" si="1"/>
        <v>-1835.54</v>
      </c>
      <c r="M47" s="228"/>
      <c r="N47" s="228">
        <v>-1760.3999999999999</v>
      </c>
      <c r="O47" s="228"/>
      <c r="P47" s="221">
        <f t="shared" si="2"/>
        <v>-75.1400000000001</v>
      </c>
      <c r="Q47" s="227"/>
      <c r="AH47" s="131"/>
    </row>
    <row r="48" spans="1:34">
      <c r="A48" s="148">
        <v>320238</v>
      </c>
      <c r="B48" s="130">
        <v>191</v>
      </c>
      <c r="C48" s="125" t="s">
        <v>51</v>
      </c>
      <c r="F48" s="220">
        <f>SUMIF('AR 112102'!B:B,Reconcile!A48,'AR 112102'!E:E)</f>
        <v>139429.54999999981</v>
      </c>
      <c r="G48" s="227"/>
      <c r="H48" s="220"/>
      <c r="I48" s="227">
        <f t="shared" si="0"/>
        <v>139429.54999999981</v>
      </c>
      <c r="J48" s="220">
        <f>SUMIF('CCB Aging schedule'!D:D,Reconcile!B48,'CCB Aging schedule'!E:E)</f>
        <v>138333.64000000016</v>
      </c>
      <c r="K48" s="227"/>
      <c r="L48" s="228">
        <f t="shared" si="1"/>
        <v>1095.9099999996542</v>
      </c>
      <c r="M48" s="228"/>
      <c r="N48" s="228">
        <v>1034.3299999999581</v>
      </c>
      <c r="O48" s="228"/>
      <c r="P48" s="221">
        <f t="shared" si="2"/>
        <v>61.579999999696156</v>
      </c>
      <c r="Q48" s="227"/>
      <c r="AH48" s="131"/>
    </row>
    <row r="49" spans="1:34">
      <c r="A49" s="148">
        <v>320226</v>
      </c>
      <c r="B49" s="130">
        <v>192</v>
      </c>
      <c r="C49" s="125" t="s">
        <v>52</v>
      </c>
      <c r="F49" s="220">
        <f>SUMIF('AR 112102'!B:B,Reconcile!A49,'AR 112102'!E:E)</f>
        <v>0</v>
      </c>
      <c r="G49" s="227"/>
      <c r="H49" s="220"/>
      <c r="I49" s="227">
        <f t="shared" si="0"/>
        <v>0</v>
      </c>
      <c r="J49" s="220">
        <v>0</v>
      </c>
      <c r="K49" s="227"/>
      <c r="L49" s="228">
        <f t="shared" si="1"/>
        <v>0</v>
      </c>
      <c r="M49" s="228"/>
      <c r="N49" s="228">
        <v>0</v>
      </c>
      <c r="O49" s="228"/>
      <c r="P49" s="221">
        <f t="shared" si="2"/>
        <v>0</v>
      </c>
      <c r="Q49" s="227"/>
      <c r="AH49" s="131"/>
    </row>
    <row r="50" spans="1:34">
      <c r="A50" s="148">
        <v>320215</v>
      </c>
      <c r="B50" s="130">
        <v>193</v>
      </c>
      <c r="C50" s="125" t="s">
        <v>53</v>
      </c>
      <c r="F50" s="220">
        <f>SUMIF('AR 112102'!B:B,Reconcile!A50,'AR 112102'!E:E)</f>
        <v>0</v>
      </c>
      <c r="G50" s="227"/>
      <c r="H50" s="220"/>
      <c r="I50" s="227">
        <f t="shared" si="0"/>
        <v>0</v>
      </c>
      <c r="J50" s="220">
        <f>SUMIF('CCB Aging schedule'!D:D,Reconcile!B50,'CCB Aging schedule'!E:E)</f>
        <v>0</v>
      </c>
      <c r="K50" s="227"/>
      <c r="L50" s="228">
        <f t="shared" si="1"/>
        <v>0</v>
      </c>
      <c r="M50" s="228"/>
      <c r="N50" s="228">
        <v>0</v>
      </c>
      <c r="O50" s="228"/>
      <c r="P50" s="221">
        <f t="shared" si="2"/>
        <v>0</v>
      </c>
      <c r="Q50" s="227"/>
      <c r="AH50" s="131"/>
    </row>
    <row r="51" spans="1:34">
      <c r="A51" s="148">
        <v>320210</v>
      </c>
      <c r="B51" s="246">
        <v>195</v>
      </c>
      <c r="C51" s="247" t="s">
        <v>681</v>
      </c>
      <c r="D51" s="133"/>
      <c r="E51" s="133"/>
      <c r="F51" s="220">
        <f>SUMIF('AR 112102'!B:B,Reconcile!A51,'AR 112102'!E:E)</f>
        <v>9441.3600000000442</v>
      </c>
      <c r="G51" s="228"/>
      <c r="H51" s="221"/>
      <c r="I51" s="228">
        <f>F51+G51+H51</f>
        <v>9441.3600000000442</v>
      </c>
      <c r="J51" s="221">
        <f>SUMIF('CCB Aging schedule'!D:D,Reconcile!B51,'CCB Aging schedule'!E:E)</f>
        <v>8844.3799999999992</v>
      </c>
      <c r="K51" s="228"/>
      <c r="L51" s="228">
        <f>I51-J51</f>
        <v>596.98000000004504</v>
      </c>
      <c r="M51" s="228"/>
      <c r="N51" s="228">
        <v>596.97999999996136</v>
      </c>
      <c r="O51" s="228"/>
      <c r="P51" s="221">
        <f>L51-N51</f>
        <v>8.3673512563109398E-11</v>
      </c>
      <c r="Q51" s="228"/>
      <c r="AH51" s="131"/>
    </row>
    <row r="52" spans="1:34">
      <c r="A52" s="148">
        <v>320212</v>
      </c>
      <c r="B52" s="246">
        <v>196</v>
      </c>
      <c r="C52" s="247" t="s">
        <v>692</v>
      </c>
      <c r="D52" s="133"/>
      <c r="E52" s="133"/>
      <c r="F52" s="220">
        <f>SUMIF('AR 112102'!B:B,Reconcile!A52,'AR 112102'!E:E)</f>
        <v>8961</v>
      </c>
      <c r="G52" s="228"/>
      <c r="H52" s="221"/>
      <c r="I52" s="228">
        <f>F52+G52+H52</f>
        <v>8961</v>
      </c>
      <c r="J52" s="221">
        <f>SUMIF('CCB Aging schedule'!D:D,Reconcile!B52,'CCB Aging schedule'!E:E)</f>
        <v>8738.5399999999991</v>
      </c>
      <c r="K52" s="228"/>
      <c r="L52" s="228">
        <f>I52-J52</f>
        <v>222.46000000000095</v>
      </c>
      <c r="M52" s="228"/>
      <c r="N52" s="228">
        <v>222.45999999999367</v>
      </c>
      <c r="O52" s="228"/>
      <c r="P52" s="221">
        <f>L52-N52</f>
        <v>7.2759576141834259E-12</v>
      </c>
      <c r="Q52" s="228"/>
      <c r="AH52" s="131"/>
    </row>
    <row r="53" spans="1:34">
      <c r="A53" s="148">
        <v>320218</v>
      </c>
      <c r="B53" s="246">
        <v>199</v>
      </c>
      <c r="C53" s="247" t="s">
        <v>2281</v>
      </c>
      <c r="D53" s="133"/>
      <c r="E53" s="133"/>
      <c r="F53" s="220">
        <f>SUMIF('AR 112102'!B:B,Reconcile!A53,'AR 112102'!E:E)</f>
        <v>8245.6800000000512</v>
      </c>
      <c r="G53" s="228"/>
      <c r="H53" s="221"/>
      <c r="I53" s="228">
        <f>F53+G53+H53</f>
        <v>8245.6800000000512</v>
      </c>
      <c r="J53" s="221">
        <f>SUMIF('CCB Aging schedule'!D:D,Reconcile!B53,'CCB Aging schedule'!E:E)</f>
        <v>8245.68</v>
      </c>
      <c r="K53" s="228"/>
      <c r="L53" s="228">
        <f>I53-J53</f>
        <v>5.0931703299283981E-11</v>
      </c>
      <c r="M53" s="228"/>
      <c r="N53" s="228">
        <v>3.637978807091713E-11</v>
      </c>
      <c r="O53" s="228"/>
      <c r="P53" s="221">
        <f>L53-N53</f>
        <v>1.4551915228366852E-11</v>
      </c>
      <c r="Q53" s="228"/>
      <c r="AH53" s="131"/>
    </row>
    <row r="54" spans="1:34">
      <c r="A54" s="148">
        <v>321005</v>
      </c>
      <c r="B54" s="130">
        <v>220</v>
      </c>
      <c r="C54" s="125" t="s">
        <v>54</v>
      </c>
      <c r="F54" s="220">
        <f>SUMIF('AR 112102'!B:B,Reconcile!A54,'AR 112102'!E:E)</f>
        <v>48191.059999999823</v>
      </c>
      <c r="G54" s="227"/>
      <c r="H54" s="220"/>
      <c r="I54" s="227">
        <f t="shared" si="0"/>
        <v>48191.059999999823</v>
      </c>
      <c r="J54" s="220">
        <f>SUMIF('CCB Aging schedule'!D:D,Reconcile!B54,'CCB Aging schedule'!E:E)</f>
        <v>48149.929999999993</v>
      </c>
      <c r="K54" s="227"/>
      <c r="L54" s="227">
        <f t="shared" ref="L54:L95" si="3">I54-J54</f>
        <v>41.129999999830034</v>
      </c>
      <c r="M54" s="228"/>
      <c r="N54" s="228">
        <v>41.129999999815482</v>
      </c>
      <c r="O54" s="228"/>
      <c r="P54" s="221">
        <f t="shared" si="2"/>
        <v>1.4551915228366852E-11</v>
      </c>
      <c r="Q54" s="227"/>
      <c r="AH54" s="131"/>
    </row>
    <row r="55" spans="1:34">
      <c r="A55" s="148">
        <v>330020</v>
      </c>
      <c r="B55" s="130">
        <v>241</v>
      </c>
      <c r="C55" s="125" t="s">
        <v>224</v>
      </c>
      <c r="F55" s="220">
        <f>SUMIF('AR 112102'!B:B,Reconcile!A55,'AR 112102'!E:E)</f>
        <v>37067.149999999994</v>
      </c>
      <c r="G55" s="227"/>
      <c r="H55" s="220"/>
      <c r="I55" s="227">
        <f>F55+G55+H55</f>
        <v>37067.149999999994</v>
      </c>
      <c r="J55" s="220">
        <f>SUMIF('CCB Aging schedule'!D:D,Reconcile!B55,'CCB Aging schedule'!E:E)</f>
        <v>37067.15</v>
      </c>
      <c r="K55" s="227"/>
      <c r="L55" s="227">
        <f>I55-J55</f>
        <v>0</v>
      </c>
      <c r="M55" s="228"/>
      <c r="N55" s="228">
        <v>0</v>
      </c>
      <c r="O55" s="228"/>
      <c r="P55" s="221">
        <f>L55-N55</f>
        <v>0</v>
      </c>
      <c r="Q55" s="227"/>
      <c r="AH55" s="131"/>
    </row>
    <row r="56" spans="1:34">
      <c r="A56" s="148">
        <v>330430</v>
      </c>
      <c r="B56" s="130">
        <v>242</v>
      </c>
      <c r="C56" s="125" t="s">
        <v>55</v>
      </c>
      <c r="F56" s="220">
        <f>SUMIF('AR 112102'!B:B,Reconcile!A56,'AR 112102'!E:E)</f>
        <v>2049.8399999999674</v>
      </c>
      <c r="G56" s="227"/>
      <c r="H56" s="220"/>
      <c r="I56" s="227">
        <f t="shared" si="0"/>
        <v>2049.8399999999674</v>
      </c>
      <c r="J56" s="220">
        <f>SUMIF('CCB Aging schedule'!D:D,Reconcile!B56,'CCB Aging schedule'!E:E)</f>
        <v>2049.84</v>
      </c>
      <c r="K56" s="227"/>
      <c r="L56" s="227">
        <f t="shared" si="3"/>
        <v>-3.2741809263825417E-11</v>
      </c>
      <c r="M56" s="228"/>
      <c r="N56" s="228">
        <v>-8.8220986071974039E-11</v>
      </c>
      <c r="O56" s="228"/>
      <c r="P56" s="221">
        <f t="shared" si="2"/>
        <v>5.5479176808148623E-11</v>
      </c>
      <c r="Q56" s="227"/>
      <c r="AH56" s="131"/>
    </row>
    <row r="57" spans="1:34">
      <c r="A57" s="148">
        <v>330040</v>
      </c>
      <c r="B57" s="130">
        <v>246</v>
      </c>
      <c r="C57" s="125" t="s">
        <v>56</v>
      </c>
      <c r="F57" s="220">
        <f>SUMIF('AR 112102'!B:B,Reconcile!A57,'AR 112102'!E:E)</f>
        <v>158525.26999999955</v>
      </c>
      <c r="G57" s="227"/>
      <c r="H57" s="220"/>
      <c r="I57" s="227">
        <f t="shared" si="0"/>
        <v>158525.26999999955</v>
      </c>
      <c r="J57" s="220">
        <f>SUMIF('CCB Aging schedule'!D:D,Reconcile!B57,'CCB Aging schedule'!E:E)</f>
        <v>160642.55000000144</v>
      </c>
      <c r="K57" s="227"/>
      <c r="L57" s="227">
        <f t="shared" si="3"/>
        <v>-2117.2800000018906</v>
      </c>
      <c r="M57" s="228"/>
      <c r="N57" s="228">
        <v>-2117.2800000016578</v>
      </c>
      <c r="O57" s="228"/>
      <c r="P57" s="221">
        <f t="shared" si="2"/>
        <v>-2.3283064365386963E-10</v>
      </c>
      <c r="Q57" s="227"/>
      <c r="AH57" s="131"/>
    </row>
    <row r="58" spans="1:34">
      <c r="A58" s="148">
        <v>330435</v>
      </c>
      <c r="B58" s="130">
        <v>248</v>
      </c>
      <c r="C58" s="125" t="s">
        <v>57</v>
      </c>
      <c r="F58" s="220">
        <f>SUMIF('AR 112102'!B:B,Reconcile!A58,'AR 112102'!E:E)</f>
        <v>75802.859999999404</v>
      </c>
      <c r="G58" s="227"/>
      <c r="H58" s="220"/>
      <c r="I58" s="227">
        <f t="shared" si="0"/>
        <v>75802.859999999404</v>
      </c>
      <c r="J58" s="220">
        <f>SUMIF('CCB Aging schedule'!D:D,Reconcile!B58,'CCB Aging schedule'!E:E)</f>
        <v>75848.640000000625</v>
      </c>
      <c r="K58" s="227"/>
      <c r="L58" s="227">
        <f t="shared" si="3"/>
        <v>-45.780000001221197</v>
      </c>
      <c r="M58" s="228"/>
      <c r="N58" s="228">
        <v>-45.779999999998836</v>
      </c>
      <c r="O58" s="228"/>
      <c r="P58" s="221">
        <f t="shared" si="2"/>
        <v>-1.2223608791828156E-9</v>
      </c>
      <c r="Q58" s="227"/>
      <c r="AH58" s="131"/>
    </row>
    <row r="59" spans="1:34">
      <c r="A59" s="148">
        <v>330060</v>
      </c>
      <c r="B59" s="130">
        <v>249</v>
      </c>
      <c r="C59" s="125" t="s">
        <v>58</v>
      </c>
      <c r="F59" s="220">
        <f>SUMIF('AR 112102'!B:B,Reconcile!A59,'AR 112102'!E:E)</f>
        <v>107243.47999999952</v>
      </c>
      <c r="G59" s="227"/>
      <c r="H59" s="220"/>
      <c r="I59" s="227">
        <f t="shared" si="0"/>
        <v>107243.47999999952</v>
      </c>
      <c r="J59" s="220">
        <f>SUMIF('CCB Aging schedule'!D:D,Reconcile!B59,'CCB Aging schedule'!E:E)</f>
        <v>106630.50000000001</v>
      </c>
      <c r="K59" s="227"/>
      <c r="L59" s="227">
        <f t="shared" si="3"/>
        <v>612.97999999950116</v>
      </c>
      <c r="M59" s="228"/>
      <c r="N59" s="228">
        <v>612.97999999974854</v>
      </c>
      <c r="O59" s="228"/>
      <c r="P59" s="221">
        <f t="shared" si="2"/>
        <v>-2.4738255888223648E-10</v>
      </c>
      <c r="Q59" s="227"/>
      <c r="AH59" s="131"/>
    </row>
    <row r="60" spans="1:34">
      <c r="A60" s="148">
        <v>330070</v>
      </c>
      <c r="B60" s="246">
        <v>250</v>
      </c>
      <c r="C60" s="247" t="s">
        <v>59</v>
      </c>
      <c r="D60" s="133"/>
      <c r="E60" s="133"/>
      <c r="F60" s="220">
        <f>SUMIF('AR 112102'!B:B,Reconcile!A60,'AR 112102'!E:E)</f>
        <v>986.95999999996275</v>
      </c>
      <c r="G60" s="228"/>
      <c r="H60" s="221"/>
      <c r="I60" s="228">
        <f t="shared" si="0"/>
        <v>986.95999999996275</v>
      </c>
      <c r="J60" s="221">
        <f>SUMIF('CCB Aging schedule'!D:D,Reconcile!B60,'CCB Aging schedule'!E:E)</f>
        <v>986.96</v>
      </c>
      <c r="K60" s="228"/>
      <c r="L60" s="227">
        <f t="shared" si="3"/>
        <v>-3.7289282772690058E-11</v>
      </c>
      <c r="M60" s="228"/>
      <c r="N60" s="228">
        <v>1.8626877817951026E-11</v>
      </c>
      <c r="O60" s="228"/>
      <c r="P60" s="221">
        <f t="shared" si="2"/>
        <v>-5.5916160590641084E-11</v>
      </c>
      <c r="Q60" s="228"/>
      <c r="AH60" s="131"/>
    </row>
    <row r="61" spans="1:34">
      <c r="A61" s="148">
        <v>330440</v>
      </c>
      <c r="B61" s="246">
        <v>251</v>
      </c>
      <c r="C61" s="247" t="s">
        <v>60</v>
      </c>
      <c r="D61" s="133"/>
      <c r="E61" s="133"/>
      <c r="F61" s="220">
        <f>SUMIF('AR 112102'!B:B,Reconcile!A61,'AR 112102'!E:E)</f>
        <v>1048075.5500000045</v>
      </c>
      <c r="G61" s="228"/>
      <c r="H61" s="221"/>
      <c r="I61" s="228">
        <f t="shared" si="0"/>
        <v>1048075.5500000045</v>
      </c>
      <c r="J61" s="221">
        <f>SUMIF('CCB Aging schedule'!D:D,Reconcile!B61,'CCB Aging schedule'!E:E)</f>
        <v>1050440.5200000005</v>
      </c>
      <c r="K61" s="228"/>
      <c r="L61" s="227">
        <f t="shared" si="3"/>
        <v>-2364.9699999960139</v>
      </c>
      <c r="M61" s="228"/>
      <c r="N61" s="228">
        <v>-2527.9600000043865</v>
      </c>
      <c r="O61" s="228"/>
      <c r="P61" s="221">
        <f t="shared" si="2"/>
        <v>162.99000000837259</v>
      </c>
      <c r="Q61" s="228"/>
      <c r="R61" s="133"/>
      <c r="S61" s="133"/>
      <c r="T61" s="133"/>
      <c r="U61" s="133"/>
      <c r="V61" s="133"/>
      <c r="AH61" s="131"/>
    </row>
    <row r="62" spans="1:34">
      <c r="A62" s="148">
        <v>330445</v>
      </c>
      <c r="B62" s="246">
        <v>252</v>
      </c>
      <c r="C62" s="247" t="s">
        <v>61</v>
      </c>
      <c r="D62" s="133"/>
      <c r="E62" s="133"/>
      <c r="F62" s="220">
        <f>SUMIF('AR 112102'!B:B,Reconcile!A62,'AR 112102'!E:E)</f>
        <v>315141.3599999994</v>
      </c>
      <c r="G62" s="228"/>
      <c r="H62" s="221"/>
      <c r="I62" s="228">
        <f t="shared" si="0"/>
        <v>315141.3599999994</v>
      </c>
      <c r="J62" s="221">
        <f>SUMIF('CCB Aging schedule'!D:D,Reconcile!B62,'CCB Aging schedule'!E:E)</f>
        <v>326327.09999999841</v>
      </c>
      <c r="K62" s="228"/>
      <c r="L62" s="227">
        <f t="shared" si="3"/>
        <v>-11185.739999999001</v>
      </c>
      <c r="M62" s="228"/>
      <c r="N62" s="228">
        <v>-10394.409999999683</v>
      </c>
      <c r="O62" s="228"/>
      <c r="P62" s="221">
        <f t="shared" si="2"/>
        <v>-791.32999999931781</v>
      </c>
      <c r="Q62" s="228"/>
      <c r="AH62" s="131"/>
    </row>
    <row r="63" spans="1:34">
      <c r="A63" s="148">
        <v>330465</v>
      </c>
      <c r="B63" s="246">
        <v>254</v>
      </c>
      <c r="C63" s="247" t="s">
        <v>62</v>
      </c>
      <c r="D63" s="133"/>
      <c r="E63" s="133"/>
      <c r="F63" s="220">
        <f>SUMIF('AR 112102'!B:B,Reconcile!A63,'AR 112102'!E:E)</f>
        <v>94310.209999999963</v>
      </c>
      <c r="G63" s="228"/>
      <c r="H63" s="221">
        <f>23762.03</f>
        <v>23762.03</v>
      </c>
      <c r="I63" s="228">
        <f>F63+G63+H63</f>
        <v>118072.23999999996</v>
      </c>
      <c r="J63" s="221">
        <f>SUMIF('CCB Aging schedule'!D:D,Reconcile!B63,'CCB Aging schedule'!E:E)</f>
        <v>87515.380000000092</v>
      </c>
      <c r="K63" s="228"/>
      <c r="L63" s="227">
        <f>I63-J63</f>
        <v>30556.85999999987</v>
      </c>
      <c r="M63" s="228"/>
      <c r="N63" s="228">
        <v>30556.859999999979</v>
      </c>
      <c r="O63" s="228"/>
      <c r="P63" s="221">
        <f>L63-N63</f>
        <v>-1.0913936421275139E-10</v>
      </c>
      <c r="Q63" s="228"/>
      <c r="R63" s="232"/>
      <c r="S63" s="233">
        <v>40178</v>
      </c>
      <c r="T63" s="231" t="s">
        <v>668</v>
      </c>
      <c r="U63" s="234">
        <v>-23762.03</v>
      </c>
      <c r="AG63" s="133"/>
      <c r="AH63" s="131"/>
    </row>
    <row r="64" spans="1:34" s="133" customFormat="1">
      <c r="A64" s="148">
        <v>330450</v>
      </c>
      <c r="B64" s="246">
        <v>255</v>
      </c>
      <c r="C64" s="247" t="s">
        <v>63</v>
      </c>
      <c r="F64" s="220">
        <f>SUMIF('AR 112102'!B:B,Reconcile!A64,'AR 112102'!E:E)</f>
        <v>1431904.7300000042</v>
      </c>
      <c r="G64" s="228"/>
      <c r="H64" s="221"/>
      <c r="I64" s="228">
        <f t="shared" si="0"/>
        <v>1431904.7300000042</v>
      </c>
      <c r="J64" s="221">
        <f>SUMIF('CCB Aging schedule'!D:D,Reconcile!B64,'CCB Aging schedule'!E:E)</f>
        <v>1422005.3500000036</v>
      </c>
      <c r="K64" s="228"/>
      <c r="L64" s="227">
        <f t="shared" si="3"/>
        <v>9899.3800000005867</v>
      </c>
      <c r="M64" s="228"/>
      <c r="N64" s="228">
        <v>9271.0399999930523</v>
      </c>
      <c r="O64" s="228"/>
      <c r="P64" s="221">
        <f t="shared" si="2"/>
        <v>628.3400000075344</v>
      </c>
      <c r="Q64" s="228"/>
      <c r="AG64" s="126"/>
      <c r="AH64" s="131"/>
    </row>
    <row r="65" spans="1:34">
      <c r="A65" s="148">
        <v>330340</v>
      </c>
      <c r="B65" s="246">
        <v>256</v>
      </c>
      <c r="C65" s="247" t="s">
        <v>64</v>
      </c>
      <c r="D65" s="133"/>
      <c r="E65" s="133"/>
      <c r="F65" s="220">
        <f>SUMIF('AR 112102'!B:B,Reconcile!A65,'AR 112102'!E:E)</f>
        <v>62051.970000000205</v>
      </c>
      <c r="G65" s="228"/>
      <c r="H65" s="221"/>
      <c r="I65" s="228">
        <f t="shared" si="0"/>
        <v>62051.970000000205</v>
      </c>
      <c r="J65" s="221">
        <f>SUMIF('CCB Aging schedule'!D:D,Reconcile!B65,'CCB Aging schedule'!E:E)</f>
        <v>61203.140000000072</v>
      </c>
      <c r="K65" s="228"/>
      <c r="L65" s="227">
        <f t="shared" si="3"/>
        <v>848.83000000013271</v>
      </c>
      <c r="M65" s="228"/>
      <c r="N65" s="228">
        <v>848.82999999991443</v>
      </c>
      <c r="O65" s="228"/>
      <c r="P65" s="221">
        <f t="shared" si="2"/>
        <v>2.1827872842550278E-10</v>
      </c>
      <c r="Q65" s="228"/>
      <c r="AH65" s="131"/>
    </row>
    <row r="66" spans="1:34">
      <c r="A66" s="148">
        <v>330455</v>
      </c>
      <c r="B66" s="246">
        <v>259</v>
      </c>
      <c r="C66" s="247" t="s">
        <v>66</v>
      </c>
      <c r="D66" s="133"/>
      <c r="E66" s="133"/>
      <c r="F66" s="220">
        <f>SUMIF('AR 112102'!B:B,Reconcile!A66,'AR 112102'!E:E)</f>
        <v>49478.10999999987</v>
      </c>
      <c r="G66" s="228"/>
      <c r="H66" s="221"/>
      <c r="I66" s="228">
        <f t="shared" si="0"/>
        <v>49478.10999999987</v>
      </c>
      <c r="J66" s="221">
        <f>SUMIF('CCB Aging schedule'!D:D,Reconcile!B66,'CCB Aging schedule'!E:E)</f>
        <v>49595.189999999922</v>
      </c>
      <c r="K66" s="228"/>
      <c r="L66" s="227">
        <f t="shared" si="3"/>
        <v>-117.08000000005268</v>
      </c>
      <c r="M66" s="228"/>
      <c r="N66" s="228">
        <v>-117.08000000000175</v>
      </c>
      <c r="O66" s="228"/>
      <c r="P66" s="221">
        <f t="shared" si="2"/>
        <v>-5.0931703299283981E-11</v>
      </c>
      <c r="Q66" s="228"/>
      <c r="AH66" s="131"/>
    </row>
    <row r="67" spans="1:34">
      <c r="A67" s="148">
        <v>330460</v>
      </c>
      <c r="B67" s="130">
        <v>260</v>
      </c>
      <c r="C67" s="125" t="s">
        <v>67</v>
      </c>
      <c r="F67" s="220">
        <f>SUMIF('AR 112102'!B:B,Reconcile!A67,'AR 112102'!E:E)</f>
        <v>111235.72999999952</v>
      </c>
      <c r="G67" s="227"/>
      <c r="H67" s="220"/>
      <c r="I67" s="227">
        <f t="shared" si="0"/>
        <v>111235.72999999952</v>
      </c>
      <c r="J67" s="220">
        <f>SUMIF('CCB Aging schedule'!D:D,Reconcile!B67,'CCB Aging schedule'!E:E)</f>
        <v>110704.28999999996</v>
      </c>
      <c r="K67" s="227"/>
      <c r="L67" s="227">
        <f t="shared" si="3"/>
        <v>531.43999999955122</v>
      </c>
      <c r="M67" s="228"/>
      <c r="N67" s="228">
        <v>531.44000000003143</v>
      </c>
      <c r="O67" s="228"/>
      <c r="P67" s="221">
        <f t="shared" si="2"/>
        <v>-4.8021320253610611E-10</v>
      </c>
      <c r="Q67" s="227"/>
      <c r="AH67" s="131"/>
    </row>
    <row r="68" spans="1:34">
      <c r="A68" s="148">
        <v>313015</v>
      </c>
      <c r="B68" s="130">
        <v>286</v>
      </c>
      <c r="C68" s="125" t="s">
        <v>68</v>
      </c>
      <c r="F68" s="220">
        <f>SUMIF('AR 112102'!B:B,Reconcile!A68,'AR 112102'!E:E)</f>
        <v>58446.979999999981</v>
      </c>
      <c r="G68" s="227"/>
      <c r="H68" s="220"/>
      <c r="I68" s="227">
        <f t="shared" ref="I68:I96" si="4">F68+G68+H68</f>
        <v>58446.979999999981</v>
      </c>
      <c r="J68" s="220">
        <f>SUMIF('CCB Aging schedule'!D:D,Reconcile!B68,'CCB Aging schedule'!E:E)</f>
        <v>58375.360000000044</v>
      </c>
      <c r="K68" s="227"/>
      <c r="L68" s="227">
        <f t="shared" si="3"/>
        <v>71.619999999937136</v>
      </c>
      <c r="M68" s="228"/>
      <c r="N68" s="228">
        <v>71.620000000009895</v>
      </c>
      <c r="O68" s="228"/>
      <c r="P68" s="221">
        <f t="shared" si="2"/>
        <v>-7.2759576141834259E-11</v>
      </c>
      <c r="Q68" s="227"/>
      <c r="AH68" s="131"/>
    </row>
    <row r="69" spans="1:34">
      <c r="A69" s="148">
        <v>313025</v>
      </c>
      <c r="B69" s="130">
        <v>287</v>
      </c>
      <c r="C69" s="125" t="s">
        <v>69</v>
      </c>
      <c r="F69" s="220">
        <f>SUMIF('AR 112102'!B:B,Reconcile!A69,'AR 112102'!E:E)</f>
        <v>26362.969999999972</v>
      </c>
      <c r="G69" s="227"/>
      <c r="H69" s="220"/>
      <c r="I69" s="227">
        <f t="shared" si="4"/>
        <v>26362.969999999972</v>
      </c>
      <c r="J69" s="220">
        <f>SUMIF('CCB Aging schedule'!D:D,Reconcile!B69,'CCB Aging schedule'!E:E)</f>
        <v>26038.370000000003</v>
      </c>
      <c r="K69" s="227"/>
      <c r="L69" s="227">
        <f t="shared" si="3"/>
        <v>324.59999999996944</v>
      </c>
      <c r="M69" s="228"/>
      <c r="N69" s="228">
        <v>324.60000000016589</v>
      </c>
      <c r="O69" s="228"/>
      <c r="P69" s="221">
        <f t="shared" si="2"/>
        <v>-1.964508555829525E-10</v>
      </c>
      <c r="Q69" s="227"/>
      <c r="AH69" s="131"/>
    </row>
    <row r="70" spans="1:34">
      <c r="A70" s="148">
        <v>313050</v>
      </c>
      <c r="B70" s="130">
        <v>288</v>
      </c>
      <c r="C70" s="125" t="s">
        <v>70</v>
      </c>
      <c r="F70" s="220">
        <f>SUMIF('AR 112102'!B:B,Reconcile!A70,'AR 112102'!E:E)</f>
        <v>81385.620000000112</v>
      </c>
      <c r="G70" s="227"/>
      <c r="H70" s="220"/>
      <c r="I70" s="227">
        <f t="shared" si="4"/>
        <v>81385.620000000112</v>
      </c>
      <c r="J70" s="220">
        <f>SUMIF('CCB Aging schedule'!D:D,Reconcile!B70,'CCB Aging schedule'!E:E)</f>
        <v>82132.74000000002</v>
      </c>
      <c r="K70" s="227"/>
      <c r="L70" s="227">
        <f t="shared" si="3"/>
        <v>-747.11999999990803</v>
      </c>
      <c r="M70" s="228"/>
      <c r="N70" s="228">
        <v>-747.11999999970431</v>
      </c>
      <c r="O70" s="228"/>
      <c r="P70" s="221">
        <f t="shared" si="2"/>
        <v>-2.0372681319713593E-10</v>
      </c>
      <c r="Q70" s="227"/>
      <c r="AH70" s="131"/>
    </row>
    <row r="71" spans="1:34">
      <c r="A71" s="148">
        <v>314005</v>
      </c>
      <c r="B71" s="130">
        <v>300</v>
      </c>
      <c r="C71" s="125" t="s">
        <v>71</v>
      </c>
      <c r="F71" s="220">
        <f>SUMIF('AR 112102'!B:B,Reconcile!A71,'AR 112102'!E:E)</f>
        <v>205349.58999999985</v>
      </c>
      <c r="G71" s="227"/>
      <c r="H71" s="220"/>
      <c r="I71" s="227">
        <f t="shared" si="4"/>
        <v>205349.58999999985</v>
      </c>
      <c r="J71" s="220">
        <f>SUMIF('CCB Aging schedule'!D:D,Reconcile!B71,'CCB Aging schedule'!E:E)</f>
        <v>209295.62000000011</v>
      </c>
      <c r="K71" s="227"/>
      <c r="L71" s="227">
        <f t="shared" si="3"/>
        <v>-3946.0300000002608</v>
      </c>
      <c r="M71" s="228"/>
      <c r="N71" s="228">
        <v>-3946.0300000002317</v>
      </c>
      <c r="O71" s="228"/>
      <c r="P71" s="221">
        <f t="shared" ref="P71:P96" si="5">L71-N71</f>
        <v>-2.9103830456733704E-11</v>
      </c>
      <c r="Q71" s="227"/>
      <c r="AH71" s="131"/>
    </row>
    <row r="72" spans="1:34">
      <c r="A72" s="148">
        <v>315010</v>
      </c>
      <c r="B72" s="130">
        <v>315</v>
      </c>
      <c r="C72" s="125" t="s">
        <v>72</v>
      </c>
      <c r="F72" s="220">
        <f>SUMIF('AR 112102'!B:B,Reconcile!A72,'AR 112102'!E:E)</f>
        <v>72869.030000000261</v>
      </c>
      <c r="G72" s="227"/>
      <c r="H72" s="220"/>
      <c r="I72" s="227">
        <f t="shared" si="4"/>
        <v>72869.030000000261</v>
      </c>
      <c r="J72" s="220">
        <f>SUMIF('CCB Aging schedule'!D:D,Reconcile!B72,'CCB Aging schedule'!E:E)</f>
        <v>71940.539999999921</v>
      </c>
      <c r="K72" s="227"/>
      <c r="L72" s="227">
        <f t="shared" si="3"/>
        <v>928.49000000033993</v>
      </c>
      <c r="M72" s="228"/>
      <c r="N72" s="228">
        <v>928.48999999987427</v>
      </c>
      <c r="O72" s="228"/>
      <c r="P72" s="221">
        <f t="shared" si="5"/>
        <v>4.6566128730773926E-10</v>
      </c>
      <c r="Q72" s="227"/>
      <c r="AH72" s="131"/>
    </row>
    <row r="73" spans="1:34">
      <c r="A73" s="148">
        <v>315015</v>
      </c>
      <c r="B73" s="130">
        <v>316</v>
      </c>
      <c r="C73" s="125" t="s">
        <v>73</v>
      </c>
      <c r="F73" s="220">
        <f>SUMIF('AR 112102'!B:B,Reconcile!A73,'AR 112102'!E:E)</f>
        <v>139614.87999999989</v>
      </c>
      <c r="G73" s="227"/>
      <c r="H73" s="220"/>
      <c r="I73" s="227">
        <f t="shared" si="4"/>
        <v>139614.87999999989</v>
      </c>
      <c r="J73" s="220">
        <f>SUMIF('CCB Aging schedule'!D:D,Reconcile!B73,'CCB Aging schedule'!E:E)</f>
        <v>148828.70000000091</v>
      </c>
      <c r="K73" s="227"/>
      <c r="L73" s="227">
        <f t="shared" si="3"/>
        <v>-9213.8200000010256</v>
      </c>
      <c r="M73" s="228"/>
      <c r="N73" s="228">
        <v>-9213.8199999984354</v>
      </c>
      <c r="O73" s="228"/>
      <c r="P73" s="221">
        <f t="shared" si="5"/>
        <v>-2.5902409106492996E-9</v>
      </c>
      <c r="Q73" s="227"/>
      <c r="AH73" s="131"/>
    </row>
    <row r="74" spans="1:34">
      <c r="A74" s="148">
        <v>315045</v>
      </c>
      <c r="B74" s="130">
        <v>317</v>
      </c>
      <c r="C74" s="125" t="s">
        <v>74</v>
      </c>
      <c r="F74" s="220">
        <f>SUMIF('AR 112102'!B:B,Reconcile!A74,'AR 112102'!E:E)</f>
        <v>535038.8200000003</v>
      </c>
      <c r="G74" s="227"/>
      <c r="H74" s="220"/>
      <c r="I74" s="227">
        <f t="shared" si="4"/>
        <v>535038.8200000003</v>
      </c>
      <c r="J74" s="220">
        <f>SUMIF('CCB Aging schedule'!D:D,Reconcile!B74,'CCB Aging schedule'!E:E)</f>
        <v>559452.74</v>
      </c>
      <c r="K74" s="227"/>
      <c r="L74" s="227">
        <f t="shared" si="3"/>
        <v>-24413.919999999693</v>
      </c>
      <c r="M74" s="228"/>
      <c r="N74" s="228">
        <v>-23901.519999999786</v>
      </c>
      <c r="O74" s="228"/>
      <c r="P74" s="221">
        <f t="shared" si="5"/>
        <v>-512.39999999990687</v>
      </c>
      <c r="Q74" s="227"/>
      <c r="AH74" s="131"/>
    </row>
    <row r="75" spans="1:34">
      <c r="A75" s="148">
        <v>315050</v>
      </c>
      <c r="B75" s="130">
        <v>319</v>
      </c>
      <c r="C75" s="125" t="s">
        <v>2148</v>
      </c>
      <c r="F75" s="220">
        <f>SUMIF('AR 112102'!B:B,Reconcile!A75,'AR 112102'!E:E)</f>
        <v>327474.56999999983</v>
      </c>
      <c r="G75" s="227"/>
      <c r="H75" s="220"/>
      <c r="I75" s="227">
        <f>F75+G75+H75</f>
        <v>327474.56999999983</v>
      </c>
      <c r="J75" s="220">
        <f>SUMIF('CCB Aging schedule'!D:D,Reconcile!B75,'CCB Aging schedule'!E:E)</f>
        <v>295154.16999999993</v>
      </c>
      <c r="K75" s="227"/>
      <c r="L75" s="227">
        <f t="shared" si="3"/>
        <v>32320.399999999907</v>
      </c>
      <c r="M75" s="228"/>
      <c r="N75" s="228">
        <v>31808.000000000058</v>
      </c>
      <c r="O75" s="228"/>
      <c r="P75" s="221">
        <f t="shared" si="5"/>
        <v>512.39999999984866</v>
      </c>
      <c r="Q75" s="227"/>
      <c r="AH75" s="131"/>
    </row>
    <row r="76" spans="1:34">
      <c r="A76" s="148">
        <v>316005</v>
      </c>
      <c r="B76" s="130">
        <v>332</v>
      </c>
      <c r="C76" s="125" t="s">
        <v>75</v>
      </c>
      <c r="F76" s="220">
        <f>SUMIF('AR 112102'!B:B,Reconcile!A76,'AR 112102'!E:E)</f>
        <v>44693.739999999991</v>
      </c>
      <c r="G76" s="227"/>
      <c r="H76" s="220"/>
      <c r="I76" s="227">
        <f t="shared" si="4"/>
        <v>44693.739999999991</v>
      </c>
      <c r="J76" s="220">
        <f>SUMIF('CCB Aging schedule'!D:D,Reconcile!B76,'CCB Aging schedule'!E:E)</f>
        <v>44693.74</v>
      </c>
      <c r="K76" s="227"/>
      <c r="L76" s="227">
        <f t="shared" si="3"/>
        <v>0</v>
      </c>
      <c r="M76" s="228"/>
      <c r="N76" s="228">
        <v>0</v>
      </c>
      <c r="O76" s="228"/>
      <c r="P76" s="221">
        <f t="shared" si="5"/>
        <v>0</v>
      </c>
      <c r="Q76" s="227"/>
      <c r="AH76" s="131"/>
    </row>
    <row r="77" spans="1:34">
      <c r="A77" s="148">
        <v>316030</v>
      </c>
      <c r="B77" s="130">
        <v>333</v>
      </c>
      <c r="C77" s="125" t="s">
        <v>76</v>
      </c>
      <c r="F77" s="220">
        <f>SUMIF('AR 112102'!B:B,Reconcile!A77,'AR 112102'!E:E)</f>
        <v>127061.23000000045</v>
      </c>
      <c r="G77" s="227"/>
      <c r="H77" s="220"/>
      <c r="I77" s="227">
        <f t="shared" si="4"/>
        <v>127061.23000000045</v>
      </c>
      <c r="J77" s="220">
        <f>SUMIF('CCB Aging schedule'!D:D,Reconcile!B77,'CCB Aging schedule'!E:E)</f>
        <v>128177.18999999987</v>
      </c>
      <c r="K77" s="227"/>
      <c r="L77" s="227">
        <f t="shared" si="3"/>
        <v>-1115.9599999994243</v>
      </c>
      <c r="M77" s="228"/>
      <c r="N77" s="228">
        <v>-1115.9599999999045</v>
      </c>
      <c r="O77" s="228"/>
      <c r="P77" s="221">
        <f t="shared" si="5"/>
        <v>4.8021320253610611E-10</v>
      </c>
      <c r="Q77" s="227"/>
      <c r="AH77" s="131"/>
    </row>
    <row r="78" spans="1:34">
      <c r="A78" s="148">
        <v>312040</v>
      </c>
      <c r="B78" s="130">
        <v>345</v>
      </c>
      <c r="C78" s="125" t="s">
        <v>77</v>
      </c>
      <c r="F78" s="220">
        <f>SUMIF('AR 112102'!B:B,Reconcile!A78,'AR 112102'!E:E)</f>
        <v>826610.73000000045</v>
      </c>
      <c r="G78" s="227"/>
      <c r="H78" s="220"/>
      <c r="I78" s="227">
        <f t="shared" si="4"/>
        <v>826610.73000000045</v>
      </c>
      <c r="J78" s="220">
        <f>SUMIF('CCB Aging schedule'!D:D,Reconcile!B78,'CCB Aging schedule'!E:E)</f>
        <v>827093.39000000083</v>
      </c>
      <c r="K78" s="227"/>
      <c r="L78" s="227">
        <f t="shared" si="3"/>
        <v>-482.66000000038184</v>
      </c>
      <c r="M78" s="228"/>
      <c r="N78" s="228">
        <v>-482.66000000177883</v>
      </c>
      <c r="O78" s="228"/>
      <c r="P78" s="221">
        <f t="shared" si="5"/>
        <v>1.3969838619232178E-9</v>
      </c>
      <c r="Q78" s="227"/>
      <c r="AH78" s="131"/>
    </row>
    <row r="79" spans="1:34">
      <c r="A79" s="148">
        <v>340700</v>
      </c>
      <c r="B79" s="130">
        <v>356</v>
      </c>
      <c r="C79" s="125" t="s">
        <v>78</v>
      </c>
      <c r="F79" s="220">
        <f>SUMIF('AR 112102'!B:B,Reconcile!A79,'AR 112102'!E:E)</f>
        <v>540375.73000000045</v>
      </c>
      <c r="G79" s="227"/>
      <c r="H79" s="220"/>
      <c r="I79" s="227">
        <f t="shared" si="4"/>
        <v>540375.73000000045</v>
      </c>
      <c r="J79" s="220">
        <f>SUMIF('CCB Aging schedule'!D:D,Reconcile!B79,'CCB Aging schedule'!E:E)</f>
        <v>543819.40000000072</v>
      </c>
      <c r="K79" s="227"/>
      <c r="L79" s="227">
        <f t="shared" si="3"/>
        <v>-3443.6700000002747</v>
      </c>
      <c r="M79" s="228"/>
      <c r="N79" s="228">
        <v>-63532.900000000838</v>
      </c>
      <c r="O79" s="228"/>
      <c r="P79" s="221">
        <f t="shared" si="5"/>
        <v>60089.230000000563</v>
      </c>
      <c r="Q79" s="227"/>
      <c r="AH79" s="131"/>
    </row>
    <row r="80" spans="1:34">
      <c r="A80" s="148">
        <v>340705</v>
      </c>
      <c r="B80" s="130">
        <v>357</v>
      </c>
      <c r="C80" s="238" t="s">
        <v>79</v>
      </c>
      <c r="F80" s="220">
        <f>SUMIF('AR 112102'!B:B,Reconcile!A80,'AR 112102'!E:E)</f>
        <v>1084030.3900000006</v>
      </c>
      <c r="G80" s="227"/>
      <c r="H80" s="220"/>
      <c r="I80" s="227">
        <f t="shared" si="4"/>
        <v>1084030.3900000006</v>
      </c>
      <c r="J80" s="220">
        <f>SUMIF('CCB Aging schedule'!D:D,Reconcile!B80,'CCB Aging schedule'!E:E)</f>
        <v>1135892.33</v>
      </c>
      <c r="K80" s="227"/>
      <c r="L80" s="227">
        <f>I80-J80</f>
        <v>-51861.939999999478</v>
      </c>
      <c r="M80" s="228"/>
      <c r="N80" s="228">
        <v>8227.2899999979418</v>
      </c>
      <c r="O80" s="228"/>
      <c r="P80" s="221">
        <f t="shared" si="5"/>
        <v>-60089.22999999742</v>
      </c>
      <c r="Q80" s="227"/>
      <c r="AH80" s="131"/>
    </row>
    <row r="81" spans="1:34">
      <c r="A81" s="148">
        <v>340325</v>
      </c>
      <c r="B81" s="130">
        <v>358</v>
      </c>
      <c r="C81" s="245" t="s">
        <v>682</v>
      </c>
      <c r="F81" s="220">
        <f>SUMIF('AR 112102'!B:B,Reconcile!A81,'AR 112102'!E:E)</f>
        <v>540873.16999999993</v>
      </c>
      <c r="G81" s="227"/>
      <c r="H81" s="220"/>
      <c r="I81" s="227">
        <f>F81+G81+H81</f>
        <v>540873.16999999993</v>
      </c>
      <c r="J81" s="220">
        <f>SUMIF('CCB Aging schedule'!D:D,Reconcile!B81,'CCB Aging schedule'!E:E)</f>
        <v>539351.2100000002</v>
      </c>
      <c r="K81" s="227"/>
      <c r="L81" s="227">
        <f>I81-J81</f>
        <v>1521.9599999997299</v>
      </c>
      <c r="M81" s="228"/>
      <c r="N81" s="228">
        <v>1521.9599999997299</v>
      </c>
      <c r="O81" s="228"/>
      <c r="P81" s="221">
        <f>L81-N81</f>
        <v>0</v>
      </c>
      <c r="Q81" s="227"/>
      <c r="AH81" s="131"/>
    </row>
    <row r="82" spans="1:34">
      <c r="A82" s="148">
        <v>340710</v>
      </c>
      <c r="B82" s="130">
        <v>359</v>
      </c>
      <c r="C82" s="245" t="s">
        <v>683</v>
      </c>
      <c r="F82" s="220">
        <f>SUMIF('AR 112102'!B:B,Reconcile!A82,'AR 112102'!E:E)</f>
        <v>667987.87999999989</v>
      </c>
      <c r="G82" s="227"/>
      <c r="H82" s="220"/>
      <c r="I82" s="227">
        <f>F82+G82+H82</f>
        <v>667987.87999999989</v>
      </c>
      <c r="J82" s="220">
        <f>SUMIF('CCB Aging schedule'!D:D,Reconcile!B82,'CCB Aging schedule'!E:E)</f>
        <v>664374.12000000023</v>
      </c>
      <c r="K82" s="227"/>
      <c r="L82" s="227">
        <f>I82-J82</f>
        <v>3613.7599999996601</v>
      </c>
      <c r="M82" s="228"/>
      <c r="N82" s="228">
        <v>3613.759999999078</v>
      </c>
      <c r="O82" s="228"/>
      <c r="P82" s="221">
        <f>L82-N82</f>
        <v>5.8207660913467407E-10</v>
      </c>
      <c r="Q82" s="227"/>
      <c r="AH82" s="131"/>
    </row>
    <row r="83" spans="1:34">
      <c r="A83" s="148">
        <v>341240</v>
      </c>
      <c r="B83" s="246">
        <v>385</v>
      </c>
      <c r="C83" s="278" t="s">
        <v>80</v>
      </c>
      <c r="D83" s="133"/>
      <c r="E83" s="133"/>
      <c r="F83" s="220">
        <f>SUMIF('AR 112102'!B:B,Reconcile!A83,'AR 112102'!E:E)</f>
        <v>1215039.25</v>
      </c>
      <c r="G83" s="228"/>
      <c r="H83" s="221"/>
      <c r="I83" s="228">
        <f t="shared" si="4"/>
        <v>1215039.25</v>
      </c>
      <c r="J83" s="221">
        <f>SUMIF('CCB Aging schedule'!D:D,Reconcile!B83,'CCB Aging schedule'!E:E)</f>
        <v>1071863.4700000037</v>
      </c>
      <c r="K83" s="228"/>
      <c r="L83" s="227">
        <f t="shared" si="3"/>
        <v>143175.7799999963</v>
      </c>
      <c r="M83" s="228"/>
      <c r="N83" s="228">
        <v>63477.389999999781</v>
      </c>
      <c r="O83" s="228"/>
      <c r="P83" s="221">
        <f t="shared" si="5"/>
        <v>79698.389999996522</v>
      </c>
      <c r="Q83" s="228"/>
      <c r="AH83" s="131"/>
    </row>
    <row r="84" spans="1:34">
      <c r="A84" s="148">
        <v>341245</v>
      </c>
      <c r="B84" s="246">
        <v>386</v>
      </c>
      <c r="C84" s="247" t="s">
        <v>81</v>
      </c>
      <c r="D84" s="133"/>
      <c r="E84" s="133"/>
      <c r="F84" s="220">
        <f>SUMIF('AR 112102'!B:B,Reconcile!A84,'AR 112102'!E:E)</f>
        <v>332277.75999999978</v>
      </c>
      <c r="G84" s="228"/>
      <c r="H84" s="221"/>
      <c r="I84" s="228">
        <f t="shared" si="4"/>
        <v>332277.75999999978</v>
      </c>
      <c r="J84" s="221">
        <f>SUMIF('CCB Aging schedule'!D:D,Reconcile!B84,'CCB Aging schedule'!E:E)</f>
        <v>326868.28000000038</v>
      </c>
      <c r="K84" s="228"/>
      <c r="L84" s="227">
        <f t="shared" si="3"/>
        <v>5409.4799999993993</v>
      </c>
      <c r="M84" s="228"/>
      <c r="N84" s="228">
        <v>5409.4799999997485</v>
      </c>
      <c r="O84" s="228"/>
      <c r="P84" s="221">
        <f t="shared" si="5"/>
        <v>-3.4924596548080444E-10</v>
      </c>
      <c r="Q84" s="228"/>
      <c r="R84" s="133"/>
      <c r="S84" s="133"/>
      <c r="T84" s="133"/>
      <c r="AH84" s="131"/>
    </row>
    <row r="85" spans="1:34">
      <c r="A85" s="148">
        <v>342010</v>
      </c>
      <c r="B85" s="246">
        <v>390</v>
      </c>
      <c r="C85" s="247" t="s">
        <v>691</v>
      </c>
      <c r="D85" s="133"/>
      <c r="E85" s="133"/>
      <c r="F85" s="220">
        <f>SUMIF('AR 112102'!B:B,Reconcile!A85,'AR 112102'!E:E)</f>
        <v>49376.080000000075</v>
      </c>
      <c r="G85" s="228"/>
      <c r="H85" s="221"/>
      <c r="I85" s="228">
        <f>F85+G85+H85</f>
        <v>49376.080000000075</v>
      </c>
      <c r="J85" s="221">
        <f>SUMIF('CCB Aging schedule'!D:D,Reconcile!B85,'CCB Aging schedule'!E:E)</f>
        <v>49543.449999999975</v>
      </c>
      <c r="K85" s="228"/>
      <c r="L85" s="227">
        <f>I85-J85</f>
        <v>-167.36999999990076</v>
      </c>
      <c r="M85" s="228"/>
      <c r="N85" s="228">
        <v>-167.36999999994441</v>
      </c>
      <c r="O85" s="228"/>
      <c r="P85" s="221">
        <f>L85-N85</f>
        <v>4.3655745685100555E-11</v>
      </c>
      <c r="Q85" s="228"/>
      <c r="R85" s="133"/>
      <c r="S85" s="133"/>
      <c r="T85" s="133"/>
      <c r="AH85" s="131"/>
    </row>
    <row r="86" spans="1:34">
      <c r="A86" s="148">
        <v>342325</v>
      </c>
      <c r="B86" s="246">
        <v>391</v>
      </c>
      <c r="C86" s="247" t="s">
        <v>690</v>
      </c>
      <c r="D86" s="133"/>
      <c r="E86" s="133"/>
      <c r="F86" s="220">
        <f>SUMIF('AR 112102'!B:B,Reconcile!A86,'AR 112102'!E:E)</f>
        <v>88944.100000000093</v>
      </c>
      <c r="G86" s="228"/>
      <c r="H86" s="221"/>
      <c r="I86" s="228">
        <f>F86+G86+H86</f>
        <v>88944.100000000093</v>
      </c>
      <c r="J86" s="221">
        <f>SUMIF('CCB Aging schedule'!D:D,Reconcile!B86,'CCB Aging schedule'!E:E)</f>
        <v>88944.099999999991</v>
      </c>
      <c r="K86" s="228"/>
      <c r="L86" s="227">
        <f>I86-J86</f>
        <v>0</v>
      </c>
      <c r="M86" s="228"/>
      <c r="N86" s="228">
        <v>0</v>
      </c>
      <c r="O86" s="228"/>
      <c r="P86" s="221">
        <f>L86-N86</f>
        <v>0</v>
      </c>
      <c r="Q86" s="228"/>
      <c r="R86" s="133"/>
      <c r="S86" s="133"/>
      <c r="T86" s="133"/>
      <c r="AH86" s="131"/>
    </row>
    <row r="87" spans="1:34">
      <c r="A87" s="148">
        <v>343010</v>
      </c>
      <c r="B87" s="246">
        <v>392</v>
      </c>
      <c r="C87" s="247" t="s">
        <v>2330</v>
      </c>
      <c r="D87" s="133"/>
      <c r="E87" s="133"/>
      <c r="F87" s="220">
        <f>SUMIF('AR 112102'!B:B,Reconcile!A87,'AR 112102'!E:E)</f>
        <v>16854.900000000009</v>
      </c>
      <c r="G87" s="228"/>
      <c r="H87" s="221"/>
      <c r="I87" s="228">
        <f>F87+G87+H87</f>
        <v>16854.900000000009</v>
      </c>
      <c r="J87" s="221">
        <f>SUMIF('CCB Aging schedule'!D:D,Reconcile!B87,'CCB Aging schedule'!E:E)</f>
        <v>16854.899999999998</v>
      </c>
      <c r="K87" s="228"/>
      <c r="L87" s="227">
        <f>I87-J87</f>
        <v>0</v>
      </c>
      <c r="M87" s="228"/>
      <c r="N87" s="228">
        <v>0</v>
      </c>
      <c r="O87" s="228"/>
      <c r="P87" s="221">
        <f>L87-N87</f>
        <v>0</v>
      </c>
      <c r="Q87" s="228"/>
      <c r="R87" s="133"/>
      <c r="S87" s="133"/>
      <c r="T87" s="133"/>
      <c r="AH87" s="131"/>
    </row>
    <row r="88" spans="1:34">
      <c r="A88" s="148">
        <v>350845</v>
      </c>
      <c r="B88" s="246">
        <v>400</v>
      </c>
      <c r="C88" s="247" t="s">
        <v>82</v>
      </c>
      <c r="D88" s="133"/>
      <c r="E88" s="133"/>
      <c r="F88" s="220">
        <f>SUMIF('AR 112102'!B:B,Reconcile!A88,'AR 112102'!E:E)</f>
        <v>2752960.900000006</v>
      </c>
      <c r="G88" s="228"/>
      <c r="H88" s="221"/>
      <c r="I88" s="228">
        <f t="shared" si="4"/>
        <v>2752960.900000006</v>
      </c>
      <c r="J88" s="221">
        <f>SUMIF('CCB Aging schedule'!D:D,Reconcile!B88,'CCB Aging schedule'!E:E)</f>
        <v>2747704.899999924</v>
      </c>
      <c r="K88" s="228"/>
      <c r="L88" s="227">
        <f t="shared" si="3"/>
        <v>5256.0000000819564</v>
      </c>
      <c r="M88" s="228"/>
      <c r="N88" s="228">
        <v>5429.5800000629388</v>
      </c>
      <c r="O88" s="228"/>
      <c r="P88" s="221">
        <f t="shared" si="5"/>
        <v>-173.57999998098239</v>
      </c>
      <c r="Q88" s="228"/>
      <c r="R88" s="133"/>
      <c r="S88" s="133"/>
      <c r="T88" s="133"/>
      <c r="AH88" s="131"/>
    </row>
    <row r="89" spans="1:34">
      <c r="A89" s="148">
        <v>350850</v>
      </c>
      <c r="B89" s="246">
        <v>401</v>
      </c>
      <c r="C89" s="247" t="s">
        <v>83</v>
      </c>
      <c r="D89" s="133"/>
      <c r="E89" s="133"/>
      <c r="F89" s="220">
        <f>SUMIF('AR 112102'!B:B,Reconcile!A89,'AR 112102'!E:E)</f>
        <v>963859.29000000283</v>
      </c>
      <c r="G89" s="228"/>
      <c r="H89" s="221"/>
      <c r="I89" s="228">
        <f t="shared" si="4"/>
        <v>963859.29000000283</v>
      </c>
      <c r="J89" s="221">
        <f>SUMIF('CCB Aging schedule'!D:D,Reconcile!B89,'CCB Aging schedule'!E:E)</f>
        <v>962071.73</v>
      </c>
      <c r="K89" s="228"/>
      <c r="L89" s="227">
        <f>I89-J89</f>
        <v>1787.5600000028498</v>
      </c>
      <c r="M89" s="228"/>
      <c r="N89" s="228">
        <v>2035.7299999982351</v>
      </c>
      <c r="O89" s="228"/>
      <c r="P89" s="221">
        <f t="shared" si="5"/>
        <v>-248.1699999953853</v>
      </c>
      <c r="Q89" s="228"/>
      <c r="R89" s="133"/>
      <c r="S89" s="133"/>
      <c r="T89" s="133"/>
      <c r="AH89" s="131"/>
    </row>
    <row r="90" spans="1:34">
      <c r="A90" s="148">
        <v>350735</v>
      </c>
      <c r="B90" s="246">
        <v>402</v>
      </c>
      <c r="C90" s="247" t="s">
        <v>84</v>
      </c>
      <c r="D90" s="133"/>
      <c r="E90" s="133"/>
      <c r="F90" s="220">
        <f>SUMIF('AR 112102'!B:B,Reconcile!A90,'AR 112102'!E:E)</f>
        <v>14613.440000000002</v>
      </c>
      <c r="G90" s="228"/>
      <c r="H90" s="221"/>
      <c r="I90" s="228">
        <f t="shared" si="4"/>
        <v>14613.440000000002</v>
      </c>
      <c r="J90" s="221">
        <f>SUMIF('CCB Aging schedule'!D:D,Reconcile!B90,'CCB Aging schedule'!E:E)</f>
        <v>13242.35</v>
      </c>
      <c r="K90" s="228"/>
      <c r="L90" s="227">
        <f t="shared" si="3"/>
        <v>1371.090000000002</v>
      </c>
      <c r="M90" s="228"/>
      <c r="N90" s="228">
        <v>1371.0900000000001</v>
      </c>
      <c r="O90" s="228"/>
      <c r="P90" s="221">
        <f t="shared" si="5"/>
        <v>1.8189894035458565E-12</v>
      </c>
      <c r="Q90" s="228"/>
      <c r="R90" s="133"/>
      <c r="S90" s="133"/>
      <c r="T90" s="133"/>
      <c r="AH90" s="131"/>
    </row>
    <row r="91" spans="1:34">
      <c r="A91" s="148">
        <v>350855</v>
      </c>
      <c r="B91" s="246">
        <v>403</v>
      </c>
      <c r="C91" s="247" t="s">
        <v>85</v>
      </c>
      <c r="D91" s="133"/>
      <c r="E91" s="133"/>
      <c r="F91" s="220">
        <f>SUMIF('AR 112102'!B:B,Reconcile!A91,'AR 112102'!E:E)</f>
        <v>301021.8200000003</v>
      </c>
      <c r="G91" s="228"/>
      <c r="H91" s="221"/>
      <c r="I91" s="228">
        <f t="shared" si="4"/>
        <v>301021.8200000003</v>
      </c>
      <c r="J91" s="221">
        <f>SUMIF('CCB Aging schedule'!D:D,Reconcile!B91,'CCB Aging schedule'!E:E)</f>
        <v>299358.08000000054</v>
      </c>
      <c r="K91" s="228"/>
      <c r="L91" s="227">
        <f t="shared" si="3"/>
        <v>1663.7399999997579</v>
      </c>
      <c r="M91" s="228"/>
      <c r="N91" s="228">
        <v>1123.0299999996787</v>
      </c>
      <c r="O91" s="228"/>
      <c r="P91" s="221">
        <f t="shared" si="5"/>
        <v>540.71000000007916</v>
      </c>
      <c r="Q91" s="228"/>
      <c r="AH91" s="131"/>
    </row>
    <row r="92" spans="1:34">
      <c r="A92" s="148">
        <v>360005</v>
      </c>
      <c r="B92" s="130">
        <v>425</v>
      </c>
      <c r="C92" s="125" t="s">
        <v>87</v>
      </c>
      <c r="F92" s="220">
        <f>SUMIF('AR 112102'!B:B,Reconcile!A92,'AR 112102'!E:E)</f>
        <v>321781.96999999881</v>
      </c>
      <c r="G92" s="227"/>
      <c r="H92" s="220"/>
      <c r="I92" s="227">
        <f t="shared" si="4"/>
        <v>321781.96999999881</v>
      </c>
      <c r="J92" s="220">
        <f>SUMIF('CCB Aging schedule'!D:D,Reconcile!B92,'CCB Aging schedule'!E:E)</f>
        <v>325135.9399999954</v>
      </c>
      <c r="K92" s="227"/>
      <c r="L92" s="227">
        <f t="shared" si="3"/>
        <v>-3353.969999996596</v>
      </c>
      <c r="M92" s="228"/>
      <c r="N92" s="228">
        <v>-2813.2599999939557</v>
      </c>
      <c r="O92" s="228"/>
      <c r="P92" s="221">
        <f t="shared" si="5"/>
        <v>-540.7100000026403</v>
      </c>
      <c r="Q92" s="227"/>
      <c r="AH92" s="131"/>
    </row>
    <row r="93" spans="1:34">
      <c r="A93" s="148">
        <v>361015</v>
      </c>
      <c r="B93" s="130">
        <v>450</v>
      </c>
      <c r="C93" s="125" t="s">
        <v>88</v>
      </c>
      <c r="F93" s="220">
        <f>SUMIF('AR 112102'!B:B,Reconcile!A93,'AR 112102'!E:E)</f>
        <v>100434.23999999929</v>
      </c>
      <c r="G93" s="227"/>
      <c r="H93" s="220"/>
      <c r="I93" s="227">
        <f t="shared" si="4"/>
        <v>100434.23999999929</v>
      </c>
      <c r="J93" s="220">
        <f>SUMIF('CCB Aging schedule'!D:D,Reconcile!B93,'CCB Aging schedule'!E:E)</f>
        <v>101530.15000000004</v>
      </c>
      <c r="K93" s="227"/>
      <c r="L93" s="227">
        <f t="shared" si="3"/>
        <v>-1095.9100000007456</v>
      </c>
      <c r="M93" s="228"/>
      <c r="N93" s="228">
        <v>-1124.6899999997258</v>
      </c>
      <c r="O93" s="228"/>
      <c r="P93" s="221">
        <f t="shared" si="5"/>
        <v>28.779999998980202</v>
      </c>
      <c r="Q93" s="227"/>
      <c r="AH93" s="131"/>
    </row>
    <row r="94" spans="1:34">
      <c r="A94" s="148">
        <v>361090</v>
      </c>
      <c r="B94" s="130">
        <v>451</v>
      </c>
      <c r="C94" s="125" t="s">
        <v>89</v>
      </c>
      <c r="F94" s="220">
        <f>SUMIF('AR 112102'!B:B,Reconcile!A94,'AR 112102'!E:E)</f>
        <v>173633.55999999866</v>
      </c>
      <c r="G94" s="227"/>
      <c r="H94" s="220"/>
      <c r="I94" s="227">
        <f>F94+G94+H94</f>
        <v>173633.55999999866</v>
      </c>
      <c r="J94" s="220">
        <f>SUMIF('CCB Aging schedule'!D:D,Reconcile!B94,'CCB Aging schedule'!E:E)</f>
        <v>175508.68999999971</v>
      </c>
      <c r="K94" s="227"/>
      <c r="L94" s="227">
        <f t="shared" si="3"/>
        <v>-1875.1300000010524</v>
      </c>
      <c r="M94" s="228"/>
      <c r="N94" s="228">
        <v>-1846.3500000014028</v>
      </c>
      <c r="O94" s="228"/>
      <c r="P94" s="221">
        <f t="shared" si="5"/>
        <v>-28.77999999964959</v>
      </c>
      <c r="Q94" s="227"/>
      <c r="AH94" s="131"/>
    </row>
    <row r="95" spans="1:34">
      <c r="A95" s="148">
        <v>361035</v>
      </c>
      <c r="B95" s="130">
        <v>452</v>
      </c>
      <c r="C95" s="125" t="s">
        <v>90</v>
      </c>
      <c r="F95" s="220">
        <f>SUMIF('AR 112102'!B:B,Reconcile!A95,'AR 112102'!E:E)</f>
        <v>31100.920000000158</v>
      </c>
      <c r="G95" s="227"/>
      <c r="H95" s="220"/>
      <c r="I95" s="227">
        <f t="shared" si="4"/>
        <v>31100.920000000158</v>
      </c>
      <c r="J95" s="220">
        <f>SUMIF('CCB Aging schedule'!D:D,Reconcile!B95,'CCB Aging schedule'!E:E)</f>
        <v>30451.69999999999</v>
      </c>
      <c r="K95" s="227"/>
      <c r="L95" s="227">
        <f t="shared" si="3"/>
        <v>649.22000000016851</v>
      </c>
      <c r="M95" s="228"/>
      <c r="N95" s="228">
        <v>649.22000000000844</v>
      </c>
      <c r="O95" s="228"/>
      <c r="P95" s="221">
        <f t="shared" si="5"/>
        <v>1.6007106751203537E-10</v>
      </c>
      <c r="Q95" s="227"/>
      <c r="AG95" s="133"/>
      <c r="AH95" s="131"/>
    </row>
    <row r="96" spans="1:34" s="133" customFormat="1">
      <c r="A96" s="148">
        <v>361095</v>
      </c>
      <c r="B96" s="246">
        <v>453</v>
      </c>
      <c r="C96" s="247" t="s">
        <v>91</v>
      </c>
      <c r="F96" s="220">
        <f>SUMIF('AR 112102'!B:B,Reconcile!A96,'AR 112102'!E:E)</f>
        <v>800569.36999999732</v>
      </c>
      <c r="G96" s="228"/>
      <c r="H96" s="221"/>
      <c r="I96" s="228">
        <f t="shared" si="4"/>
        <v>800569.36999999732</v>
      </c>
      <c r="J96" s="220">
        <f>SUMIF('CCB Aging schedule'!D:D,Reconcile!B96,'CCB Aging schedule'!E:E)</f>
        <v>775228.26999999932</v>
      </c>
      <c r="K96" s="228"/>
      <c r="L96" s="227">
        <f>I96-J96</f>
        <v>25341.099999997998</v>
      </c>
      <c r="M96" s="228"/>
      <c r="N96" s="228">
        <v>25341.10000000021</v>
      </c>
      <c r="O96" s="228"/>
      <c r="P96" s="221">
        <f t="shared" si="5"/>
        <v>-2.2118911147117615E-9</v>
      </c>
      <c r="Q96" s="228"/>
      <c r="AH96" s="131"/>
    </row>
    <row r="97" spans="1:34" s="133" customFormat="1">
      <c r="A97" s="148">
        <v>370210</v>
      </c>
      <c r="B97" s="246">
        <v>500</v>
      </c>
      <c r="C97" s="247" t="s">
        <v>688</v>
      </c>
      <c r="F97" s="610">
        <f>SUMIF('AR 112102'!C:C,Reconcile!B97,'AR 112102'!E:E)</f>
        <v>1761622.0899999961</v>
      </c>
      <c r="G97" s="228"/>
      <c r="H97" s="221"/>
      <c r="I97" s="228">
        <f>F97+G97+H97</f>
        <v>1761622.0899999961</v>
      </c>
      <c r="J97" s="610">
        <f>SUMIF('CCB Aging schedule'!D:D,Reconcile!B97,'CCB Aging schedule'!E:E)+952516.56</f>
        <v>1749044.4300000006</v>
      </c>
      <c r="K97" s="228"/>
      <c r="L97" s="227">
        <f>I97-J97</f>
        <v>12577.659999995492</v>
      </c>
      <c r="M97" s="228"/>
      <c r="N97" s="228">
        <v>12577.659999997821</v>
      </c>
      <c r="O97" s="228"/>
      <c r="P97" s="221">
        <f>L97-N97</f>
        <v>-2.3283064365386963E-9</v>
      </c>
      <c r="Q97" s="228"/>
      <c r="R97" s="620"/>
      <c r="S97" s="620"/>
      <c r="T97" s="620"/>
      <c r="AH97" s="131"/>
    </row>
    <row r="98" spans="1:34">
      <c r="A98" s="148">
        <v>370215</v>
      </c>
      <c r="B98" s="130">
        <v>501</v>
      </c>
      <c r="C98" s="125" t="s">
        <v>689</v>
      </c>
      <c r="F98" s="220">
        <f>SUMIF('AR 112102'!B:B,Reconcile!A98,'AR 112102'!E:E)</f>
        <v>103731.0700000003</v>
      </c>
      <c r="G98" s="228"/>
      <c r="H98" s="221"/>
      <c r="I98" s="228">
        <f>F98+G98+H98</f>
        <v>103731.0700000003</v>
      </c>
      <c r="J98" s="221">
        <f>SUMIF('CCB Aging schedule'!D:D,Reconcile!B98,'CCB Aging schedule'!E:E)</f>
        <v>102984.83000000003</v>
      </c>
      <c r="K98" s="228"/>
      <c r="L98" s="227">
        <f>I98-J98</f>
        <v>746.24000000026717</v>
      </c>
      <c r="M98" s="228"/>
      <c r="N98" s="228">
        <v>746.24000000015076</v>
      </c>
      <c r="O98" s="228"/>
      <c r="P98" s="221">
        <f>L98-N98</f>
        <v>1.1641532182693481E-10</v>
      </c>
      <c r="Q98" s="227"/>
      <c r="AH98" s="131"/>
    </row>
    <row r="99" spans="1:34">
      <c r="B99" s="130"/>
      <c r="F99" s="222"/>
      <c r="G99" s="222"/>
      <c r="H99" s="222"/>
      <c r="I99" s="222"/>
      <c r="J99" s="222"/>
      <c r="K99" s="227"/>
      <c r="L99" s="222"/>
      <c r="N99" s="222"/>
      <c r="P99" s="222"/>
      <c r="Q99" s="227"/>
      <c r="AH99" s="131"/>
    </row>
    <row r="100" spans="1:34">
      <c r="B100" s="130"/>
      <c r="C100" s="125" t="s">
        <v>129</v>
      </c>
      <c r="F100" s="288">
        <f>SUM(F8:F99)</f>
        <v>24971242.170000009</v>
      </c>
      <c r="G100" s="288">
        <f>SUM(G8:G99)</f>
        <v>-992676.08000000031</v>
      </c>
      <c r="H100" s="288">
        <f>SUM(H8:H99)</f>
        <v>23762.03</v>
      </c>
      <c r="I100" s="288">
        <f>SUM(I8:I99)</f>
        <v>24002328.120000012</v>
      </c>
      <c r="J100" s="288">
        <f>SUM(J8:J99)</f>
        <v>23757871.649999976</v>
      </c>
      <c r="K100" s="227"/>
      <c r="L100" s="288">
        <f>SUM(L8:L99)</f>
        <v>244456.47000002989</v>
      </c>
      <c r="N100" s="288">
        <f>SUM(N8:N99)</f>
        <v>164833.21999999782</v>
      </c>
      <c r="P100" s="288">
        <f>SUM(P8:P99)</f>
        <v>79623.250000032116</v>
      </c>
      <c r="Q100" s="227"/>
      <c r="AH100" s="131"/>
    </row>
    <row r="101" spans="1:34">
      <c r="B101" s="130"/>
      <c r="F101" s="220"/>
      <c r="G101" s="227"/>
      <c r="H101" s="220"/>
      <c r="I101" s="227"/>
      <c r="J101" s="220"/>
      <c r="K101" s="227"/>
      <c r="Q101" s="227"/>
      <c r="AH101" s="131"/>
    </row>
    <row r="102" spans="1:34">
      <c r="B102" s="134" t="s">
        <v>124</v>
      </c>
      <c r="F102" s="220"/>
      <c r="G102" s="227"/>
      <c r="H102" s="220"/>
      <c r="I102" s="227"/>
      <c r="J102" s="220"/>
      <c r="K102" s="227"/>
      <c r="Q102" s="227"/>
      <c r="AH102" s="131"/>
    </row>
    <row r="103" spans="1:34">
      <c r="A103" s="148">
        <v>350820</v>
      </c>
      <c r="B103" s="130">
        <v>406</v>
      </c>
      <c r="C103" s="247" t="s">
        <v>86</v>
      </c>
      <c r="F103" s="220">
        <f>+VLOOKUP(B103,'AR 112102'!C:E,3,FALSE)</f>
        <v>14508.470000000001</v>
      </c>
      <c r="G103" s="227"/>
      <c r="H103" s="220"/>
      <c r="I103" s="227">
        <f>F103+G103+H103</f>
        <v>14508.470000000001</v>
      </c>
      <c r="J103" s="221">
        <f>SUMIF('CCB Aging schedule'!D:D,Reconcile!B103,'CCB Aging schedule'!E:E)</f>
        <v>0</v>
      </c>
      <c r="K103" s="227"/>
      <c r="L103" s="228">
        <f>I103-J103</f>
        <v>14508.470000000001</v>
      </c>
      <c r="M103" s="228"/>
      <c r="N103" s="228">
        <v>14508.47</v>
      </c>
      <c r="O103" s="228"/>
      <c r="P103" s="221">
        <f>L103-N103</f>
        <v>0</v>
      </c>
      <c r="Q103" s="227"/>
      <c r="AH103" s="131"/>
    </row>
    <row r="104" spans="1:34">
      <c r="F104" s="222"/>
      <c r="G104" s="222"/>
      <c r="H104" s="222"/>
      <c r="I104" s="222"/>
      <c r="J104" s="222"/>
      <c r="K104" s="227"/>
      <c r="L104" s="222"/>
      <c r="N104" s="222"/>
      <c r="P104" s="222"/>
      <c r="Q104" s="227"/>
      <c r="AH104" s="131"/>
    </row>
    <row r="105" spans="1:34">
      <c r="C105" s="125" t="s">
        <v>129</v>
      </c>
      <c r="F105" s="288">
        <f>SUM(F103:F104)</f>
        <v>14508.470000000001</v>
      </c>
      <c r="G105" s="288">
        <f>SUM(G103:G104)</f>
        <v>0</v>
      </c>
      <c r="H105" s="288">
        <f>SUM(H103:H104)</f>
        <v>0</v>
      </c>
      <c r="I105" s="288">
        <f>SUM(I103:I104)</f>
        <v>14508.470000000001</v>
      </c>
      <c r="J105" s="288">
        <f>SUM(J103:J104)</f>
        <v>0</v>
      </c>
      <c r="K105" s="220"/>
      <c r="L105" s="288">
        <f>SUM(L103:L104)</f>
        <v>14508.470000000001</v>
      </c>
      <c r="N105" s="288">
        <f>SUM(N103:N104)</f>
        <v>14508.47</v>
      </c>
      <c r="P105" s="288">
        <f>SUM(P103:P104)</f>
        <v>0</v>
      </c>
      <c r="Q105" s="227"/>
      <c r="AH105" s="131"/>
    </row>
    <row r="106" spans="1:34">
      <c r="F106" s="220"/>
      <c r="G106" s="220"/>
      <c r="H106" s="220"/>
      <c r="I106" s="220"/>
      <c r="J106" s="220"/>
      <c r="K106" s="227"/>
      <c r="L106" s="220"/>
      <c r="Q106" s="227"/>
      <c r="S106" s="133"/>
      <c r="T106" s="133"/>
      <c r="U106" s="133"/>
      <c r="V106" s="133"/>
      <c r="AH106" s="131"/>
    </row>
    <row r="107" spans="1:34" ht="13.5" thickBot="1">
      <c r="C107" s="125" t="s">
        <v>100</v>
      </c>
      <c r="F107" s="545">
        <f>F100+F105</f>
        <v>24985750.640000008</v>
      </c>
      <c r="G107" s="326">
        <f>G100+G105</f>
        <v>-992676.08000000031</v>
      </c>
      <c r="H107" s="326">
        <f>H100+H105</f>
        <v>23762.03</v>
      </c>
      <c r="I107" s="326">
        <f>I100+I105</f>
        <v>24016836.590000011</v>
      </c>
      <c r="J107" s="546">
        <f>J100+J105</f>
        <v>23757871.649999976</v>
      </c>
      <c r="K107" s="325"/>
      <c r="L107" s="324">
        <f>L100+L105</f>
        <v>258964.94000002989</v>
      </c>
      <c r="M107" s="325"/>
      <c r="N107" s="326">
        <f>N100+N105</f>
        <v>179341.68999999782</v>
      </c>
      <c r="O107" s="325"/>
      <c r="P107" s="326">
        <f>P100+P105</f>
        <v>79623.250000032116</v>
      </c>
      <c r="Q107" s="227"/>
      <c r="R107" s="133"/>
      <c r="S107" s="133"/>
      <c r="T107" s="133"/>
      <c r="U107" s="133"/>
      <c r="V107" s="133"/>
      <c r="AH107" s="131"/>
    </row>
    <row r="108" spans="1:34" ht="13.5" thickTop="1">
      <c r="F108" s="220"/>
      <c r="G108" s="220"/>
      <c r="H108" s="220"/>
      <c r="I108" s="220"/>
      <c r="J108" s="220"/>
      <c r="K108" s="227"/>
      <c r="L108" s="220"/>
      <c r="Q108" s="227"/>
    </row>
    <row r="109" spans="1:34">
      <c r="F109" s="220"/>
      <c r="G109" s="227"/>
      <c r="H109" s="220"/>
      <c r="I109" s="227"/>
      <c r="J109" s="220"/>
      <c r="K109" s="227"/>
      <c r="Q109" s="227"/>
    </row>
    <row r="110" spans="1:34">
      <c r="F110" s="220"/>
      <c r="G110" s="227"/>
      <c r="H110" s="220"/>
      <c r="I110" s="227"/>
      <c r="J110" s="220"/>
      <c r="K110" s="227"/>
      <c r="Q110" s="227"/>
    </row>
    <row r="111" spans="1:34">
      <c r="F111" s="220"/>
      <c r="G111" s="227"/>
      <c r="H111" s="220"/>
      <c r="I111" s="227"/>
      <c r="J111" s="220"/>
      <c r="K111" s="227"/>
      <c r="Q111" s="227"/>
    </row>
    <row r="112" spans="1:34">
      <c r="F112" s="220">
        <f>'AR 112102'!E93</f>
        <v>24985750.640000008</v>
      </c>
      <c r="G112" s="227"/>
      <c r="H112" s="220"/>
      <c r="I112" s="227"/>
      <c r="J112" s="220">
        <f>'CCB dwnld'!C107</f>
        <v>23757871.65000014</v>
      </c>
      <c r="K112" s="227"/>
      <c r="Q112" s="227"/>
    </row>
    <row r="113" spans="5:21">
      <c r="F113" s="132">
        <f>+F107-F112</f>
        <v>0</v>
      </c>
      <c r="G113" s="126" t="s">
        <v>666</v>
      </c>
      <c r="J113" s="132">
        <f>+J107-J112</f>
        <v>-1.6391277313232422E-7</v>
      </c>
      <c r="L113" s="227" t="s">
        <v>666</v>
      </c>
    </row>
    <row r="122" spans="5:21">
      <c r="T122" s="511"/>
    </row>
    <row r="123" spans="5:21">
      <c r="E123" s="111"/>
      <c r="F123" s="126"/>
      <c r="G123" s="227"/>
      <c r="P123" s="509"/>
      <c r="Q123" s="125"/>
      <c r="R123" s="131"/>
      <c r="S123" s="510"/>
      <c r="T123" s="131"/>
      <c r="U123" s="131"/>
    </row>
  </sheetData>
  <pageMargins left="0" right="0" top="0.25" bottom="0" header="0.3" footer="0.3"/>
  <pageSetup scale="85" fitToHeight="4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777"/>
  <sheetViews>
    <sheetView workbookViewId="0">
      <selection activeCell="C20" sqref="C20"/>
    </sheetView>
  </sheetViews>
  <sheetFormatPr defaultRowHeight="12.5"/>
  <cols>
    <col min="1" max="1" width="36.26953125" bestFit="1" customWidth="1"/>
    <col min="2" max="2" width="16.453125" bestFit="1" customWidth="1"/>
    <col min="3" max="3" width="37.54296875" bestFit="1" customWidth="1"/>
    <col min="4" max="4" width="10.26953125" style="217" bestFit="1" customWidth="1"/>
    <col min="5" max="5" width="10.26953125" bestFit="1" customWidth="1"/>
    <col min="6" max="6" width="8.7265625" bestFit="1" customWidth="1"/>
    <col min="7" max="7" width="9.1796875" bestFit="1" customWidth="1"/>
    <col min="8" max="8" width="8.81640625" bestFit="1" customWidth="1"/>
    <col min="9" max="9" width="10.26953125" bestFit="1" customWidth="1"/>
    <col min="10" max="10" width="11" bestFit="1" customWidth="1"/>
    <col min="11" max="11" width="12.1796875" bestFit="1" customWidth="1"/>
    <col min="12" max="12" width="10.54296875" bestFit="1" customWidth="1"/>
    <col min="13" max="13" width="10.26953125" bestFit="1" customWidth="1"/>
  </cols>
  <sheetData>
    <row r="1" spans="1:31" s="73" customFormat="1" ht="12.75" customHeight="1">
      <c r="A1" s="230"/>
      <c r="B1" s="230"/>
      <c r="C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73" customFormat="1">
      <c r="A2" s="230" t="s">
        <v>0</v>
      </c>
      <c r="B2" s="230"/>
      <c r="C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73" customFormat="1" ht="33" customHeight="1">
      <c r="A3" s="230"/>
      <c r="B3" s="230"/>
      <c r="C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s="73" customFormat="1">
      <c r="A4" s="226" t="s">
        <v>679</v>
      </c>
      <c r="B4" s="226"/>
      <c r="C4" s="216"/>
      <c r="D4" s="58"/>
      <c r="E4" s="7"/>
      <c r="F4" s="7"/>
      <c r="G4" s="7"/>
      <c r="H4" s="7"/>
      <c r="I4" s="7"/>
      <c r="J4" s="7"/>
      <c r="K4" s="7"/>
      <c r="L4" s="7"/>
      <c r="M4" s="7"/>
      <c r="N4" s="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s="73" customFormat="1" ht="37.5">
      <c r="A5" s="235" t="s">
        <v>1</v>
      </c>
      <c r="B5" s="236" t="s">
        <v>308</v>
      </c>
      <c r="C5" s="225" t="s">
        <v>669</v>
      </c>
      <c r="D5" s="75" t="s">
        <v>663</v>
      </c>
      <c r="E5" s="75" t="s">
        <v>211</v>
      </c>
      <c r="F5" s="76" t="s">
        <v>664</v>
      </c>
      <c r="G5" s="76" t="s">
        <v>670</v>
      </c>
      <c r="H5" s="76" t="s">
        <v>671</v>
      </c>
      <c r="I5" s="76" t="s">
        <v>672</v>
      </c>
      <c r="J5" s="76" t="s">
        <v>673</v>
      </c>
      <c r="K5" s="76" t="s">
        <v>674</v>
      </c>
      <c r="L5" s="75" t="s">
        <v>675</v>
      </c>
      <c r="M5" s="75" t="s">
        <v>676</v>
      </c>
      <c r="N5" s="225" t="s">
        <v>665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73" customFormat="1">
      <c r="A6" s="226">
        <v>46840520</v>
      </c>
      <c r="B6" s="226">
        <v>46840520</v>
      </c>
      <c r="C6" s="1" t="s">
        <v>309</v>
      </c>
      <c r="D6" s="58">
        <v>0</v>
      </c>
      <c r="E6" s="58">
        <v>4.3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433.91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73" customFormat="1">
      <c r="A7" s="226">
        <v>85460916</v>
      </c>
      <c r="B7" s="226">
        <v>85460916</v>
      </c>
      <c r="C7" s="1" t="s">
        <v>310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73" customFormat="1">
      <c r="A8" s="226">
        <v>111860929</v>
      </c>
      <c r="B8" s="226">
        <v>111860929</v>
      </c>
      <c r="C8" s="1" t="s">
        <v>311</v>
      </c>
      <c r="D8" s="58">
        <v>0</v>
      </c>
      <c r="E8" s="58">
        <v>0.22</v>
      </c>
      <c r="F8" s="58">
        <v>7.2759576141834261E-14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s="73" customFormat="1">
      <c r="A9" s="226">
        <v>160579042</v>
      </c>
      <c r="B9" s="226">
        <v>160579042</v>
      </c>
      <c r="C9" s="1" t="s">
        <v>312</v>
      </c>
      <c r="D9" s="58">
        <v>0</v>
      </c>
      <c r="E9" s="58">
        <v>0.62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63.04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s="73" customFormat="1">
      <c r="A10" s="226">
        <v>239847383</v>
      </c>
      <c r="B10" s="226">
        <v>239847383</v>
      </c>
      <c r="C10" s="1" t="s">
        <v>313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s="73" customFormat="1">
      <c r="A11" s="226">
        <v>321123280</v>
      </c>
      <c r="B11" s="226">
        <v>321123280</v>
      </c>
      <c r="C11" s="1" t="s">
        <v>314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s="73" customFormat="1">
      <c r="A12" s="226">
        <v>437343020</v>
      </c>
      <c r="B12" s="226">
        <v>437343020</v>
      </c>
      <c r="C12" s="1" t="s">
        <v>315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s="73" customFormat="1">
      <c r="A13" s="226">
        <v>462963587</v>
      </c>
      <c r="B13" s="226">
        <v>462963587</v>
      </c>
      <c r="C13" s="1" t="s">
        <v>316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s="73" customFormat="1">
      <c r="A14" s="226">
        <v>527819575</v>
      </c>
      <c r="B14" s="226">
        <v>527819575</v>
      </c>
      <c r="C14" s="1" t="s">
        <v>317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s="73" customFormat="1">
      <c r="A15" s="226">
        <v>645447305</v>
      </c>
      <c r="B15" s="226">
        <v>645447305</v>
      </c>
      <c r="C15" s="1" t="s">
        <v>318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73" customFormat="1">
      <c r="A16" s="226">
        <v>651011812</v>
      </c>
      <c r="B16" s="226">
        <v>651011812</v>
      </c>
      <c r="C16" s="1" t="s">
        <v>319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s="73" customFormat="1">
      <c r="A17" s="226">
        <v>654349775</v>
      </c>
      <c r="B17" s="226">
        <v>654349775</v>
      </c>
      <c r="C17" s="1" t="s">
        <v>320</v>
      </c>
      <c r="D17" s="58">
        <v>0</v>
      </c>
      <c r="E17" s="58">
        <v>0.63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63.88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s="73" customFormat="1">
      <c r="A18" s="226">
        <v>772223568</v>
      </c>
      <c r="B18" s="226">
        <v>772223568</v>
      </c>
      <c r="C18" s="1" t="s">
        <v>321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s="73" customFormat="1">
      <c r="A19" s="226">
        <v>773895806</v>
      </c>
      <c r="B19" s="226">
        <v>773895806</v>
      </c>
      <c r="C19" s="1" t="s">
        <v>322</v>
      </c>
      <c r="D19" s="58">
        <v>0</v>
      </c>
      <c r="E19" s="58">
        <v>0.21</v>
      </c>
      <c r="F19" s="58">
        <v>3.637978807091713E-14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s="73" customFormat="1">
      <c r="A20" s="226">
        <v>774350447</v>
      </c>
      <c r="B20" s="226">
        <v>774350447</v>
      </c>
      <c r="C20" s="1" t="s">
        <v>323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73" customFormat="1">
      <c r="A21" s="226">
        <v>828741453</v>
      </c>
      <c r="B21" s="226">
        <v>828741453</v>
      </c>
      <c r="C21" s="1" t="s">
        <v>324</v>
      </c>
      <c r="D21" s="58">
        <v>0</v>
      </c>
      <c r="E21" s="58">
        <v>1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73" customFormat="1">
      <c r="A22" s="226">
        <v>829384796</v>
      </c>
      <c r="B22" s="226">
        <v>829384796</v>
      </c>
      <c r="C22" s="1" t="s">
        <v>325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73" customFormat="1">
      <c r="A23" s="226">
        <v>838537497</v>
      </c>
      <c r="B23" s="226">
        <v>838537497</v>
      </c>
      <c r="C23" s="1" t="s">
        <v>326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73" customFormat="1">
      <c r="A24" s="226">
        <v>861338745</v>
      </c>
      <c r="B24" s="226">
        <v>861338745</v>
      </c>
      <c r="C24" s="1" t="s">
        <v>327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73" customFormat="1">
      <c r="A25" s="226">
        <v>925811311</v>
      </c>
      <c r="B25" s="226">
        <v>925811311</v>
      </c>
      <c r="C25" s="1" t="s">
        <v>328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73" customFormat="1">
      <c r="A26" s="226">
        <v>1133792351</v>
      </c>
      <c r="B26" s="226">
        <v>1133792351</v>
      </c>
      <c r="C26" s="1" t="s">
        <v>329</v>
      </c>
      <c r="D26" s="58">
        <v>0</v>
      </c>
      <c r="E26" s="58">
        <v>21.98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73" customFormat="1">
      <c r="A27" s="226">
        <v>1135342916</v>
      </c>
      <c r="B27" s="226">
        <v>1135342916</v>
      </c>
      <c r="C27" s="1" t="s">
        <v>330</v>
      </c>
      <c r="D27" s="58">
        <v>0</v>
      </c>
      <c r="E27" s="58">
        <v>45.73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73" customFormat="1">
      <c r="A28" s="226">
        <v>1145690169</v>
      </c>
      <c r="B28" s="226">
        <v>1145690169</v>
      </c>
      <c r="C28" s="1" t="s">
        <v>331</v>
      </c>
      <c r="D28" s="58">
        <v>0</v>
      </c>
      <c r="E28" s="58">
        <v>6.44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73" customFormat="1">
      <c r="A29" s="226">
        <v>1230231956</v>
      </c>
      <c r="B29" s="226">
        <v>1230231956</v>
      </c>
      <c r="C29" s="1" t="s">
        <v>332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73" customFormat="1">
      <c r="A30" s="226">
        <v>1269994094</v>
      </c>
      <c r="B30" s="226">
        <v>1269994094</v>
      </c>
      <c r="C30" s="1" t="s">
        <v>333</v>
      </c>
      <c r="D30" s="58">
        <v>0</v>
      </c>
      <c r="E30" s="58">
        <v>0.18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276.04000000000002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73" customFormat="1">
      <c r="A31" s="226">
        <v>1281549505</v>
      </c>
      <c r="B31" s="226">
        <v>1281549505</v>
      </c>
      <c r="C31" s="1" t="s">
        <v>334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s="73" customFormat="1">
      <c r="A32" s="226">
        <v>1285146551</v>
      </c>
      <c r="B32" s="226">
        <v>1285146551</v>
      </c>
      <c r="C32" s="1" t="s">
        <v>335</v>
      </c>
      <c r="D32" s="58">
        <v>0</v>
      </c>
      <c r="E32" s="58">
        <v>0.46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46.87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s="73" customFormat="1">
      <c r="A33" s="226">
        <v>1322893072</v>
      </c>
      <c r="B33" s="226">
        <v>1322893072</v>
      </c>
      <c r="C33" s="1" t="s">
        <v>336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s="73" customFormat="1">
      <c r="A34" s="226">
        <v>1325671371</v>
      </c>
      <c r="B34" s="226">
        <v>1325671371</v>
      </c>
      <c r="C34" s="1" t="s">
        <v>337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s="73" customFormat="1">
      <c r="A35" s="226">
        <v>1340507602</v>
      </c>
      <c r="B35" s="226">
        <v>1340507602</v>
      </c>
      <c r="C35" s="1" t="s">
        <v>338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s="73" customFormat="1">
      <c r="A36" s="226">
        <v>1410495514</v>
      </c>
      <c r="B36" s="226">
        <v>1410495514</v>
      </c>
      <c r="C36" s="1" t="s">
        <v>339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s="73" customFormat="1">
      <c r="A37" s="226">
        <v>1417962379</v>
      </c>
      <c r="B37" s="226">
        <v>1417962379</v>
      </c>
      <c r="C37" s="1" t="s">
        <v>340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s="73" customFormat="1">
      <c r="A38" s="226">
        <v>1429229225</v>
      </c>
      <c r="B38" s="226">
        <v>1429229225</v>
      </c>
      <c r="C38" s="1" t="s">
        <v>341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s="73" customFormat="1">
      <c r="A39" s="226">
        <v>1499489612</v>
      </c>
      <c r="B39" s="226">
        <v>1499489612</v>
      </c>
      <c r="C39" s="1" t="s">
        <v>342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s="73" customFormat="1">
      <c r="A40" s="226">
        <v>1519690543</v>
      </c>
      <c r="B40" s="226">
        <v>1519690543</v>
      </c>
      <c r="C40" s="1" t="s">
        <v>343</v>
      </c>
      <c r="D40" s="58">
        <v>0</v>
      </c>
      <c r="E40" s="58">
        <v>50.02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s="73" customFormat="1">
      <c r="A41" s="226">
        <v>1587125206</v>
      </c>
      <c r="B41" s="226">
        <v>1587125206</v>
      </c>
      <c r="C41" s="1" t="s">
        <v>344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s="73" customFormat="1">
      <c r="A42" s="226">
        <v>1599003327</v>
      </c>
      <c r="B42" s="226">
        <v>1599003327</v>
      </c>
      <c r="C42" s="1" t="s">
        <v>345</v>
      </c>
      <c r="D42" s="58">
        <v>0</v>
      </c>
      <c r="E42" s="58">
        <v>35.380000000000003</v>
      </c>
      <c r="F42" s="58">
        <v>4.5474735088646413E-15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s="73" customFormat="1">
      <c r="A43" s="226">
        <v>1641168512</v>
      </c>
      <c r="B43" s="226">
        <v>1641168512</v>
      </c>
      <c r="C43" s="1" t="s">
        <v>346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73" customFormat="1">
      <c r="A44" s="226">
        <v>1645943934</v>
      </c>
      <c r="B44" s="226">
        <v>1645943934</v>
      </c>
      <c r="C44" s="1" t="s">
        <v>347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s="73" customFormat="1">
      <c r="A45" s="226">
        <v>1647046049</v>
      </c>
      <c r="B45" s="226">
        <v>1647046049</v>
      </c>
      <c r="C45" s="1" t="s">
        <v>348</v>
      </c>
      <c r="D45" s="58">
        <v>0</v>
      </c>
      <c r="E45" s="58">
        <v>1.76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177.74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s="73" customFormat="1">
      <c r="A46" s="226">
        <v>1647866673</v>
      </c>
      <c r="B46" s="226">
        <v>1647866673</v>
      </c>
      <c r="C46" s="1" t="s">
        <v>349</v>
      </c>
      <c r="D46" s="58">
        <v>0</v>
      </c>
      <c r="E46" s="58">
        <v>1.34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67.239999999999995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s="73" customFormat="1">
      <c r="A47" s="226">
        <v>1660086261</v>
      </c>
      <c r="B47" s="226">
        <v>1660086261</v>
      </c>
      <c r="C47" s="1" t="s">
        <v>350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s="73" customFormat="1">
      <c r="A48" s="226">
        <v>1668214630</v>
      </c>
      <c r="B48" s="226">
        <v>1668214630</v>
      </c>
      <c r="C48" s="1" t="s">
        <v>351</v>
      </c>
      <c r="D48" s="58">
        <v>0</v>
      </c>
      <c r="E48" s="58">
        <v>80.790000000000006</v>
      </c>
      <c r="F48" s="58">
        <v>9.0949470177292826E-15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s="73" customFormat="1">
      <c r="A49" s="226">
        <v>1692938577</v>
      </c>
      <c r="B49" s="226">
        <v>1692938577</v>
      </c>
      <c r="C49" s="1" t="s">
        <v>352</v>
      </c>
      <c r="D49" s="58">
        <v>0</v>
      </c>
      <c r="E49" s="58">
        <v>0.2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s="73" customFormat="1">
      <c r="A50" s="226">
        <v>1791765982</v>
      </c>
      <c r="B50" s="226">
        <v>1791765982</v>
      </c>
      <c r="C50" s="1" t="s">
        <v>353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s="73" customFormat="1">
      <c r="A51" s="226">
        <v>1800992148</v>
      </c>
      <c r="B51" s="226">
        <v>1800992148</v>
      </c>
      <c r="C51" s="1" t="s">
        <v>354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s="73" customFormat="1">
      <c r="A52" s="226">
        <v>1803367753</v>
      </c>
      <c r="B52" s="226">
        <v>1803367753</v>
      </c>
      <c r="C52" s="1" t="s">
        <v>355</v>
      </c>
      <c r="D52" s="58">
        <v>0</v>
      </c>
      <c r="E52" s="58">
        <v>0.22</v>
      </c>
      <c r="F52" s="58">
        <v>-7.2759576141834261E-14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s="73" customFormat="1">
      <c r="A53" s="226">
        <v>1816111336</v>
      </c>
      <c r="B53" s="226">
        <v>1816111336</v>
      </c>
      <c r="C53" s="1" t="s">
        <v>356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s="73" customFormat="1">
      <c r="A54" s="226">
        <v>1867565399</v>
      </c>
      <c r="B54" s="226">
        <v>1867565399</v>
      </c>
      <c r="C54" s="1" t="s">
        <v>357</v>
      </c>
      <c r="D54" s="58">
        <v>0</v>
      </c>
      <c r="E54" s="58">
        <v>0.22</v>
      </c>
      <c r="F54" s="58">
        <v>-7.2759576141834261E-14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22.32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s="73" customFormat="1">
      <c r="A55" s="226">
        <v>1877985271</v>
      </c>
      <c r="B55" s="226">
        <v>1877985271</v>
      </c>
      <c r="C55" s="1" t="s">
        <v>358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s="73" customFormat="1">
      <c r="A56" s="226">
        <v>1881260864</v>
      </c>
      <c r="B56" s="226">
        <v>1881260864</v>
      </c>
      <c r="C56" s="1" t="s">
        <v>359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s="73" customFormat="1">
      <c r="A57" s="226">
        <v>1904135990</v>
      </c>
      <c r="B57" s="226">
        <v>1904135990</v>
      </c>
      <c r="C57" s="1" t="s">
        <v>360</v>
      </c>
      <c r="D57" s="58">
        <v>0</v>
      </c>
      <c r="E57" s="58">
        <v>0.66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s="73" customFormat="1">
      <c r="A58" s="226">
        <v>1907058844</v>
      </c>
      <c r="B58" s="226">
        <v>1907058844</v>
      </c>
      <c r="C58" s="1" t="s">
        <v>361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s="73" customFormat="1">
      <c r="A59" s="226">
        <v>1912643582</v>
      </c>
      <c r="B59" s="226">
        <v>1912643582</v>
      </c>
      <c r="C59" s="1" t="s">
        <v>362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s="73" customFormat="1">
      <c r="A60" s="226">
        <v>2001901545</v>
      </c>
      <c r="B60" s="226">
        <v>2001901545</v>
      </c>
      <c r="C60" s="1" t="s">
        <v>363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s="73" customFormat="1">
      <c r="A61" s="226">
        <v>2006081186</v>
      </c>
      <c r="B61" s="226">
        <v>2006081186</v>
      </c>
      <c r="C61" s="1" t="s">
        <v>364</v>
      </c>
      <c r="D61" s="58">
        <v>0</v>
      </c>
      <c r="E61" s="58">
        <v>1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s="73" customFormat="1">
      <c r="A62" s="226">
        <v>2026025937</v>
      </c>
      <c r="B62" s="226">
        <v>2026025937</v>
      </c>
      <c r="C62" s="1" t="s">
        <v>365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s="73" customFormat="1">
      <c r="A63" s="226">
        <v>2037681991</v>
      </c>
      <c r="B63" s="226">
        <v>2037681991</v>
      </c>
      <c r="C63" s="1" t="s">
        <v>366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73" customFormat="1">
      <c r="A64" s="226">
        <v>2071715563</v>
      </c>
      <c r="B64" s="226">
        <v>2071715563</v>
      </c>
      <c r="C64" s="1" t="s">
        <v>367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s="73" customFormat="1">
      <c r="A65" s="226">
        <v>2074627913</v>
      </c>
      <c r="B65" s="226">
        <v>2074627913</v>
      </c>
      <c r="C65" s="1" t="s">
        <v>368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s="73" customFormat="1">
      <c r="A66" s="226">
        <v>2081181220</v>
      </c>
      <c r="B66" s="226">
        <v>2081181220</v>
      </c>
      <c r="C66" s="1" t="s">
        <v>369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s="73" customFormat="1">
      <c r="A67" s="226">
        <v>2116019999</v>
      </c>
      <c r="B67" s="226">
        <v>2116019999</v>
      </c>
      <c r="C67" s="1" t="s">
        <v>370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s="73" customFormat="1">
      <c r="A68" s="226">
        <v>2123428048</v>
      </c>
      <c r="B68" s="226">
        <v>2123428048</v>
      </c>
      <c r="C68" s="1" t="s">
        <v>371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s="73" customFormat="1">
      <c r="A69" s="226">
        <v>2188290524</v>
      </c>
      <c r="B69" s="226">
        <v>2188290524</v>
      </c>
      <c r="C69" s="1" t="s">
        <v>372</v>
      </c>
      <c r="D69" s="58">
        <v>0</v>
      </c>
      <c r="E69" s="58">
        <v>0.22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s="73" customFormat="1">
      <c r="A70" s="226">
        <v>2188856406</v>
      </c>
      <c r="B70" s="226">
        <v>2188856406</v>
      </c>
      <c r="C70" s="1" t="s">
        <v>373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s="73" customFormat="1">
      <c r="A71" s="226">
        <v>2215849606</v>
      </c>
      <c r="B71" s="226">
        <v>2215849606</v>
      </c>
      <c r="C71" s="1" t="s">
        <v>374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s="73" customFormat="1">
      <c r="A72" s="226">
        <v>2308762277</v>
      </c>
      <c r="B72" s="226">
        <v>2308762277</v>
      </c>
      <c r="C72" s="1" t="s">
        <v>375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73" customFormat="1">
      <c r="A73" s="226">
        <v>2347081057</v>
      </c>
      <c r="B73" s="226">
        <v>2347081057</v>
      </c>
      <c r="C73" s="1" t="s">
        <v>376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s="73" customFormat="1">
      <c r="A74" s="226">
        <v>2386738129</v>
      </c>
      <c r="B74" s="226">
        <v>2386738129</v>
      </c>
      <c r="C74" s="1" t="s">
        <v>377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73" customFormat="1">
      <c r="A75" s="226">
        <v>2404158815</v>
      </c>
      <c r="B75" s="226">
        <v>2404158815</v>
      </c>
      <c r="C75" s="1" t="s">
        <v>361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73" customFormat="1">
      <c r="A76" s="226">
        <v>2422265957</v>
      </c>
      <c r="B76" s="226">
        <v>2422265957</v>
      </c>
      <c r="C76" s="1" t="s">
        <v>378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s="73" customFormat="1">
      <c r="A77" s="226">
        <v>2530303657</v>
      </c>
      <c r="B77" s="226">
        <v>2530303657</v>
      </c>
      <c r="C77" s="1" t="s">
        <v>379</v>
      </c>
      <c r="D77" s="58">
        <v>0</v>
      </c>
      <c r="E77" s="58">
        <v>21.92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s="73" customFormat="1">
      <c r="A78" s="226">
        <v>2636667338</v>
      </c>
      <c r="B78" s="226">
        <v>2636667338</v>
      </c>
      <c r="C78" s="1" t="s">
        <v>380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s="73" customFormat="1">
      <c r="A79" s="226">
        <v>2679730868</v>
      </c>
      <c r="B79" s="226">
        <v>2679730868</v>
      </c>
      <c r="C79" s="1" t="s">
        <v>381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s="73" customFormat="1">
      <c r="A80" s="226">
        <v>2741839476</v>
      </c>
      <c r="B80" s="226">
        <v>2741839476</v>
      </c>
      <c r="C80" s="1" t="s">
        <v>382</v>
      </c>
      <c r="D80" s="58">
        <v>0</v>
      </c>
      <c r="E80" s="58">
        <v>1.07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108.31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s="73" customFormat="1">
      <c r="A81" s="226">
        <v>2785367530</v>
      </c>
      <c r="B81" s="226">
        <v>2785367530</v>
      </c>
      <c r="C81" s="1" t="s">
        <v>383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s="73" customFormat="1">
      <c r="A82" s="226">
        <v>2801309323</v>
      </c>
      <c r="B82" s="226">
        <v>2801309323</v>
      </c>
      <c r="C82" s="1" t="s">
        <v>384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s="73" customFormat="1">
      <c r="A83" s="226">
        <v>2806015165</v>
      </c>
      <c r="B83" s="226">
        <v>2806015165</v>
      </c>
      <c r="C83" s="1" t="s">
        <v>385</v>
      </c>
      <c r="D83" s="58">
        <v>0</v>
      </c>
      <c r="E83" s="58">
        <v>51.18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s="73" customFormat="1">
      <c r="A84" s="226">
        <v>2812597546</v>
      </c>
      <c r="B84" s="226">
        <v>2812597546</v>
      </c>
      <c r="C84" s="1" t="s">
        <v>386</v>
      </c>
      <c r="D84" s="58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1" s="73" customFormat="1">
      <c r="A85" s="226">
        <v>2832971308</v>
      </c>
      <c r="B85" s="226">
        <v>2832971308</v>
      </c>
      <c r="C85" s="1" t="s">
        <v>387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1:31" s="73" customFormat="1">
      <c r="A86" s="226">
        <v>2856932516</v>
      </c>
      <c r="B86" s="226">
        <v>2856932516</v>
      </c>
      <c r="C86" s="1" t="s">
        <v>388</v>
      </c>
      <c r="D86" s="58"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1:31" s="73" customFormat="1">
      <c r="A87" s="226">
        <v>2861140725</v>
      </c>
      <c r="B87" s="226">
        <v>2861140725</v>
      </c>
      <c r="C87" s="1" t="s">
        <v>389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</row>
    <row r="88" spans="1:31" s="73" customFormat="1">
      <c r="A88" s="226">
        <v>2890336922</v>
      </c>
      <c r="B88" s="226">
        <v>2890336922</v>
      </c>
      <c r="C88" s="1" t="s">
        <v>390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31" s="73" customFormat="1">
      <c r="A89" s="226">
        <v>2900488985</v>
      </c>
      <c r="B89" s="226">
        <v>2900488985</v>
      </c>
      <c r="C89" s="1" t="s">
        <v>391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</row>
    <row r="90" spans="1:31" s="73" customFormat="1">
      <c r="A90" s="226">
        <v>3000910000</v>
      </c>
      <c r="B90" s="226">
        <v>3000910000</v>
      </c>
      <c r="C90" s="1" t="s">
        <v>392</v>
      </c>
      <c r="D90" s="58">
        <v>0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0</v>
      </c>
      <c r="K90" s="58">
        <v>0</v>
      </c>
      <c r="L90" s="58">
        <v>0</v>
      </c>
      <c r="M90" s="58">
        <v>0</v>
      </c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</row>
    <row r="91" spans="1:31" s="73" customFormat="1">
      <c r="A91" s="226">
        <v>3022291187</v>
      </c>
      <c r="B91" s="226">
        <v>3022291187</v>
      </c>
      <c r="C91" s="1" t="s">
        <v>393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</row>
    <row r="92" spans="1:31" s="73" customFormat="1">
      <c r="A92" s="226">
        <v>3069391504</v>
      </c>
      <c r="B92" s="226">
        <v>3069391504</v>
      </c>
      <c r="C92" s="1" t="s">
        <v>394</v>
      </c>
      <c r="D92" s="58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416.2</v>
      </c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</row>
    <row r="93" spans="1:31" s="73" customFormat="1">
      <c r="A93" s="226">
        <v>3081993036</v>
      </c>
      <c r="B93" s="226">
        <v>3081993036</v>
      </c>
      <c r="C93" s="1" t="s">
        <v>395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1:31" s="73" customFormat="1">
      <c r="A94" s="226">
        <v>3109924527</v>
      </c>
      <c r="B94" s="226">
        <v>3109924527</v>
      </c>
      <c r="C94" s="1" t="s">
        <v>396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 s="73" customFormat="1">
      <c r="A95" s="226">
        <v>3116350327</v>
      </c>
      <c r="B95" s="226">
        <v>3116350327</v>
      </c>
      <c r="C95" s="1" t="s">
        <v>397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</row>
    <row r="96" spans="1:31" s="73" customFormat="1">
      <c r="A96" s="226">
        <v>3141093353</v>
      </c>
      <c r="B96" s="226">
        <v>3141093353</v>
      </c>
      <c r="C96" s="1" t="s">
        <v>398</v>
      </c>
      <c r="D96" s="58">
        <v>0</v>
      </c>
      <c r="E96" s="58">
        <v>0.09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9.3800000000000008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73" customFormat="1">
      <c r="A97" s="226">
        <v>3162311305</v>
      </c>
      <c r="B97" s="226">
        <v>3162311305</v>
      </c>
      <c r="C97" s="1" t="s">
        <v>399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73" customFormat="1">
      <c r="A98" s="226">
        <v>3167094362</v>
      </c>
      <c r="B98" s="226">
        <v>3167094362</v>
      </c>
      <c r="C98" s="1" t="s">
        <v>400</v>
      </c>
      <c r="D98" s="58">
        <v>0</v>
      </c>
      <c r="E98" s="58">
        <v>1.23</v>
      </c>
      <c r="F98" s="58">
        <v>0</v>
      </c>
      <c r="G98" s="58">
        <v>0</v>
      </c>
      <c r="H98" s="58">
        <v>0</v>
      </c>
      <c r="I98" s="58">
        <v>0</v>
      </c>
      <c r="J98" s="58">
        <v>0</v>
      </c>
      <c r="K98" s="58">
        <v>0</v>
      </c>
      <c r="L98" s="58">
        <v>0</v>
      </c>
      <c r="M98" s="58">
        <v>0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</row>
    <row r="99" spans="1:31" s="73" customFormat="1">
      <c r="A99" s="226">
        <v>3224963275</v>
      </c>
      <c r="B99" s="226">
        <v>3224963275</v>
      </c>
      <c r="C99" s="1" t="s">
        <v>401</v>
      </c>
      <c r="D99" s="58">
        <v>0</v>
      </c>
      <c r="E99" s="58">
        <v>0.19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</row>
    <row r="100" spans="1:31" s="73" customFormat="1">
      <c r="A100" s="226">
        <v>3249277491</v>
      </c>
      <c r="B100" s="226">
        <v>3249277491</v>
      </c>
      <c r="C100" s="1" t="s">
        <v>402</v>
      </c>
      <c r="D100" s="58">
        <v>0</v>
      </c>
      <c r="E100" s="58">
        <v>1.1200000000000001</v>
      </c>
      <c r="F100" s="58">
        <v>1.4210854715202004E-16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73" customFormat="1">
      <c r="A101" s="226">
        <v>3267832120</v>
      </c>
      <c r="B101" s="226">
        <v>3267832120</v>
      </c>
      <c r="C101" s="1" t="s">
        <v>403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1:31" s="73" customFormat="1">
      <c r="A102" s="226">
        <v>3269608078</v>
      </c>
      <c r="B102" s="226">
        <v>3269608078</v>
      </c>
      <c r="C102" s="1" t="s">
        <v>404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1:31" s="73" customFormat="1">
      <c r="A103" s="226">
        <v>3276227999</v>
      </c>
      <c r="B103" s="226">
        <v>3276227999</v>
      </c>
      <c r="C103" s="1" t="s">
        <v>405</v>
      </c>
      <c r="D103" s="58">
        <v>0</v>
      </c>
      <c r="E103" s="58">
        <v>28.43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58">
        <v>144.11000000000001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1:31" s="73" customFormat="1">
      <c r="A104" s="226">
        <v>3307371226</v>
      </c>
      <c r="B104" s="226">
        <v>3307371226</v>
      </c>
      <c r="C104" s="1" t="s">
        <v>406</v>
      </c>
      <c r="D104" s="58">
        <v>0</v>
      </c>
      <c r="E104" s="58">
        <v>0.15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  <c r="L104" s="58">
        <v>0</v>
      </c>
      <c r="M104" s="58">
        <v>0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1:31" s="73" customFormat="1">
      <c r="A105" s="226">
        <v>3309547244</v>
      </c>
      <c r="B105" s="226">
        <v>3309547244</v>
      </c>
      <c r="C105" s="1" t="s">
        <v>407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1:31" s="73" customFormat="1">
      <c r="A106" s="226">
        <v>3317473828</v>
      </c>
      <c r="B106" s="226">
        <v>3317473828</v>
      </c>
      <c r="C106" s="1" t="s">
        <v>408</v>
      </c>
      <c r="D106" s="58">
        <v>0</v>
      </c>
      <c r="E106" s="58">
        <v>0.11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  <c r="L106" s="58">
        <v>0</v>
      </c>
      <c r="M106" s="58">
        <v>11.53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1:31" s="73" customFormat="1">
      <c r="A107" s="226">
        <v>3325445763</v>
      </c>
      <c r="B107" s="226">
        <v>3325445763</v>
      </c>
      <c r="C107" s="1" t="s">
        <v>409</v>
      </c>
      <c r="D107" s="58">
        <v>0</v>
      </c>
      <c r="E107" s="58">
        <v>0</v>
      </c>
      <c r="F107" s="58">
        <v>0</v>
      </c>
      <c r="G107" s="58">
        <v>0</v>
      </c>
      <c r="H107" s="58">
        <v>0</v>
      </c>
      <c r="I107" s="58">
        <v>0</v>
      </c>
      <c r="J107" s="58">
        <v>0</v>
      </c>
      <c r="K107" s="58">
        <v>0</v>
      </c>
      <c r="L107" s="58">
        <v>0</v>
      </c>
      <c r="M107" s="58">
        <v>0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1:31" s="73" customFormat="1">
      <c r="A108" s="226">
        <v>3432758575</v>
      </c>
      <c r="B108" s="226">
        <v>3432758575</v>
      </c>
      <c r="C108" s="1" t="s">
        <v>410</v>
      </c>
      <c r="D108" s="58">
        <v>0</v>
      </c>
      <c r="E108" s="58">
        <v>0.32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32.230000000000004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1:31" s="73" customFormat="1">
      <c r="A109" s="226">
        <v>3437941072</v>
      </c>
      <c r="B109" s="226">
        <v>3437941072</v>
      </c>
      <c r="C109" s="1" t="s">
        <v>411</v>
      </c>
      <c r="D109" s="58">
        <v>0</v>
      </c>
      <c r="E109" s="58">
        <v>22.2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58">
        <v>0</v>
      </c>
      <c r="M109" s="58">
        <v>0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1:31" s="73" customFormat="1">
      <c r="A110" s="226">
        <v>3454560822</v>
      </c>
      <c r="B110" s="226">
        <v>3454560822</v>
      </c>
      <c r="C110" s="1" t="s">
        <v>412</v>
      </c>
      <c r="D110" s="58">
        <v>0</v>
      </c>
      <c r="E110" s="58">
        <v>0.93</v>
      </c>
      <c r="F110" s="58">
        <v>0</v>
      </c>
      <c r="G110" s="58">
        <v>0</v>
      </c>
      <c r="H110" s="58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94.06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1:31" s="73" customFormat="1">
      <c r="A111" s="226">
        <v>3503038481</v>
      </c>
      <c r="B111" s="226">
        <v>3503038481</v>
      </c>
      <c r="C111" s="1" t="s">
        <v>413</v>
      </c>
      <c r="D111" s="58">
        <v>0</v>
      </c>
      <c r="E111" s="58">
        <v>59.03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1:31" s="73" customFormat="1">
      <c r="A112" s="226">
        <v>3508893079</v>
      </c>
      <c r="B112" s="226">
        <v>3508893079</v>
      </c>
      <c r="C112" s="1" t="s">
        <v>414</v>
      </c>
      <c r="D112" s="58">
        <v>0</v>
      </c>
      <c r="E112" s="58">
        <v>2.25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>
        <v>0</v>
      </c>
      <c r="L112" s="58">
        <v>0</v>
      </c>
      <c r="M112" s="58">
        <v>125.87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1:31" s="73" customFormat="1">
      <c r="A113" s="226">
        <v>3543640950</v>
      </c>
      <c r="B113" s="226">
        <v>3543640950</v>
      </c>
      <c r="C113" s="1" t="s">
        <v>415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58">
        <v>0</v>
      </c>
      <c r="M113" s="58">
        <v>0</v>
      </c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1:31" s="73" customFormat="1">
      <c r="A114" s="226">
        <v>3570718869</v>
      </c>
      <c r="B114" s="226">
        <v>3570718869</v>
      </c>
      <c r="C114" s="1" t="s">
        <v>416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1:31" s="73" customFormat="1">
      <c r="A115" s="226">
        <v>3625412860</v>
      </c>
      <c r="B115" s="226">
        <v>3625412860</v>
      </c>
      <c r="C115" s="1" t="s">
        <v>417</v>
      </c>
      <c r="D115" s="58">
        <v>0</v>
      </c>
      <c r="E115" s="58">
        <v>1.59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  <c r="K115" s="58">
        <v>0</v>
      </c>
      <c r="L115" s="58">
        <v>0</v>
      </c>
      <c r="M115" s="58">
        <v>0</v>
      </c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1:31" s="73" customFormat="1">
      <c r="A116" s="226">
        <v>3643161140</v>
      </c>
      <c r="B116" s="226">
        <v>3643161140</v>
      </c>
      <c r="C116" s="1" t="s">
        <v>418</v>
      </c>
      <c r="D116" s="58">
        <v>0</v>
      </c>
      <c r="E116" s="58">
        <v>0</v>
      </c>
      <c r="F116" s="58">
        <v>0</v>
      </c>
      <c r="G116" s="58">
        <v>0</v>
      </c>
      <c r="H116" s="58">
        <v>0</v>
      </c>
      <c r="I116" s="58">
        <v>0</v>
      </c>
      <c r="J116" s="58">
        <v>0</v>
      </c>
      <c r="K116" s="58">
        <v>0</v>
      </c>
      <c r="L116" s="58">
        <v>0</v>
      </c>
      <c r="M116" s="58">
        <v>0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1:31" s="73" customFormat="1">
      <c r="A117" s="226">
        <v>3841420617</v>
      </c>
      <c r="B117" s="226">
        <v>3841420617</v>
      </c>
      <c r="C117" s="1" t="s">
        <v>419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1:31" s="73" customFormat="1">
      <c r="A118" s="226">
        <v>3882986892</v>
      </c>
      <c r="B118" s="226">
        <v>3882986892</v>
      </c>
      <c r="C118" s="1" t="s">
        <v>420</v>
      </c>
      <c r="D118" s="58">
        <v>0</v>
      </c>
      <c r="E118" s="58">
        <v>73.680000000000007</v>
      </c>
      <c r="F118" s="58">
        <v>9.0949470177292826E-15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58">
        <v>0</v>
      </c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1:31" s="73" customFormat="1">
      <c r="A119" s="226">
        <v>3894007891</v>
      </c>
      <c r="B119" s="226">
        <v>3894007891</v>
      </c>
      <c r="C119" s="1" t="s">
        <v>421</v>
      </c>
      <c r="D119" s="58">
        <v>0</v>
      </c>
      <c r="E119" s="58">
        <v>0</v>
      </c>
      <c r="F119" s="58">
        <v>0</v>
      </c>
      <c r="G119" s="58">
        <v>0</v>
      </c>
      <c r="H119" s="58">
        <v>0</v>
      </c>
      <c r="I119" s="58">
        <v>0</v>
      </c>
      <c r="J119" s="58">
        <v>0</v>
      </c>
      <c r="K119" s="58">
        <v>0</v>
      </c>
      <c r="L119" s="58">
        <v>0</v>
      </c>
      <c r="M119" s="58">
        <v>0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1:31" s="73" customFormat="1">
      <c r="A120" s="226">
        <v>3896673076</v>
      </c>
      <c r="B120" s="226">
        <v>3896673076</v>
      </c>
      <c r="C120" s="1" t="s">
        <v>422</v>
      </c>
      <c r="D120" s="58">
        <v>0</v>
      </c>
      <c r="E120" s="58">
        <v>1.42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1:31" s="73" customFormat="1">
      <c r="A121" s="226">
        <v>3917010271</v>
      </c>
      <c r="B121" s="226">
        <v>3917010271</v>
      </c>
      <c r="C121" s="1" t="s">
        <v>423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58">
        <v>0</v>
      </c>
      <c r="M121" s="58">
        <v>0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1:31" s="73" customFormat="1">
      <c r="A122" s="226">
        <v>3935973729</v>
      </c>
      <c r="B122" s="226">
        <v>3935973729</v>
      </c>
      <c r="C122" s="1" t="s">
        <v>424</v>
      </c>
      <c r="D122" s="58">
        <v>0</v>
      </c>
      <c r="E122" s="58">
        <v>0</v>
      </c>
      <c r="F122" s="58">
        <v>0</v>
      </c>
      <c r="G122" s="58">
        <v>0</v>
      </c>
      <c r="H122" s="58">
        <v>0</v>
      </c>
      <c r="I122" s="58">
        <v>0</v>
      </c>
      <c r="J122" s="58">
        <v>0</v>
      </c>
      <c r="K122" s="58">
        <v>0</v>
      </c>
      <c r="L122" s="58">
        <v>0</v>
      </c>
      <c r="M122" s="58">
        <v>0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1:31" s="73" customFormat="1">
      <c r="A123" s="226">
        <v>4069831837</v>
      </c>
      <c r="B123" s="226">
        <v>4069831837</v>
      </c>
      <c r="C123" s="1" t="s">
        <v>425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1:31" s="73" customFormat="1">
      <c r="A124" s="226">
        <v>4097996029</v>
      </c>
      <c r="B124" s="226">
        <v>4097996029</v>
      </c>
      <c r="C124" s="1" t="s">
        <v>426</v>
      </c>
      <c r="D124" s="58">
        <v>0</v>
      </c>
      <c r="E124" s="58">
        <v>0</v>
      </c>
      <c r="F124" s="58">
        <v>0</v>
      </c>
      <c r="G124" s="58">
        <v>0</v>
      </c>
      <c r="H124" s="58">
        <v>0</v>
      </c>
      <c r="I124" s="58">
        <v>0</v>
      </c>
      <c r="J124" s="58">
        <v>0</v>
      </c>
      <c r="K124" s="58">
        <v>0</v>
      </c>
      <c r="L124" s="58">
        <v>0</v>
      </c>
      <c r="M124" s="58">
        <v>0</v>
      </c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1:31" s="73" customFormat="1">
      <c r="A125" s="226">
        <v>4122005844</v>
      </c>
      <c r="B125" s="226">
        <v>4122005844</v>
      </c>
      <c r="C125" s="1" t="s">
        <v>427</v>
      </c>
      <c r="D125" s="58">
        <v>0</v>
      </c>
      <c r="E125" s="58">
        <v>0.05</v>
      </c>
      <c r="F125" s="58">
        <v>-7.2759576141834261E-14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8">
        <v>0</v>
      </c>
      <c r="M125" s="58">
        <v>5.13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1:31" s="73" customFormat="1">
      <c r="A126" s="226">
        <v>4134253658</v>
      </c>
      <c r="B126" s="226">
        <v>4134253658</v>
      </c>
      <c r="C126" s="1" t="s">
        <v>428</v>
      </c>
      <c r="D126" s="58">
        <v>0</v>
      </c>
      <c r="E126" s="58">
        <v>0.22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58">
        <v>0</v>
      </c>
      <c r="L126" s="58">
        <v>0</v>
      </c>
      <c r="M126" s="58">
        <v>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1:31" s="73" customFormat="1">
      <c r="A127" s="226">
        <v>4174738612</v>
      </c>
      <c r="B127" s="226">
        <v>4174738612</v>
      </c>
      <c r="C127" s="1" t="s">
        <v>429</v>
      </c>
      <c r="D127" s="58">
        <v>0</v>
      </c>
      <c r="E127" s="58">
        <v>0</v>
      </c>
      <c r="F127" s="58">
        <v>0</v>
      </c>
      <c r="G127" s="58">
        <v>0</v>
      </c>
      <c r="H127" s="58">
        <v>0</v>
      </c>
      <c r="I127" s="58">
        <v>0</v>
      </c>
      <c r="J127" s="58">
        <v>0</v>
      </c>
      <c r="K127" s="58">
        <v>0</v>
      </c>
      <c r="L127" s="58">
        <v>0</v>
      </c>
      <c r="M127" s="58">
        <v>0</v>
      </c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1:31" s="73" customFormat="1">
      <c r="A128" s="226">
        <v>4207411449</v>
      </c>
      <c r="B128" s="226">
        <v>4207411449</v>
      </c>
      <c r="C128" s="1" t="s">
        <v>430</v>
      </c>
      <c r="D128" s="58">
        <v>0</v>
      </c>
      <c r="E128" s="58">
        <v>6</v>
      </c>
      <c r="F128" s="58">
        <v>0</v>
      </c>
      <c r="G128" s="58">
        <v>0</v>
      </c>
      <c r="H128" s="58">
        <v>0</v>
      </c>
      <c r="I128" s="58">
        <v>0</v>
      </c>
      <c r="J128" s="58">
        <v>0</v>
      </c>
      <c r="K128" s="58">
        <v>0</v>
      </c>
      <c r="L128" s="58">
        <v>0</v>
      </c>
      <c r="M128" s="58">
        <v>305.92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1:31" s="73" customFormat="1">
      <c r="A129" s="226">
        <v>4215176882</v>
      </c>
      <c r="B129" s="226">
        <v>4215176882</v>
      </c>
      <c r="C129" s="1" t="s">
        <v>431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58">
        <v>0</v>
      </c>
      <c r="M129" s="58">
        <v>0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1:31" s="73" customFormat="1">
      <c r="A130" s="226">
        <v>4261485985</v>
      </c>
      <c r="B130" s="226">
        <v>4261485985</v>
      </c>
      <c r="C130" s="1" t="s">
        <v>432</v>
      </c>
      <c r="D130" s="58">
        <v>0</v>
      </c>
      <c r="E130" s="58">
        <v>0.23</v>
      </c>
      <c r="F130" s="58">
        <v>0</v>
      </c>
      <c r="G130" s="58">
        <v>0</v>
      </c>
      <c r="H130" s="58">
        <v>0</v>
      </c>
      <c r="I130" s="58">
        <v>0</v>
      </c>
      <c r="J130" s="58">
        <v>0</v>
      </c>
      <c r="K130" s="58">
        <v>0</v>
      </c>
      <c r="L130" s="58">
        <v>0</v>
      </c>
      <c r="M130" s="58">
        <v>84.96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1:31" s="73" customFormat="1">
      <c r="A131" s="226">
        <v>4271308043</v>
      </c>
      <c r="B131" s="226">
        <v>4271308043</v>
      </c>
      <c r="C131" s="1" t="s">
        <v>433</v>
      </c>
      <c r="D131" s="58">
        <v>0</v>
      </c>
      <c r="E131" s="58">
        <v>1.66</v>
      </c>
      <c r="F131" s="58">
        <v>7.2759576141834261E-14</v>
      </c>
      <c r="G131" s="58">
        <v>0</v>
      </c>
      <c r="H131" s="58">
        <v>0</v>
      </c>
      <c r="I131" s="58">
        <v>0</v>
      </c>
      <c r="J131" s="58">
        <v>0</v>
      </c>
      <c r="K131" s="58">
        <v>0</v>
      </c>
      <c r="L131" s="58">
        <v>0</v>
      </c>
      <c r="M131" s="58">
        <v>95.64</v>
      </c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1:31" s="73" customFormat="1">
      <c r="A132" s="226">
        <v>4309547589</v>
      </c>
      <c r="B132" s="226">
        <v>4309547589</v>
      </c>
      <c r="C132" s="1" t="s">
        <v>434</v>
      </c>
      <c r="D132" s="58">
        <v>0</v>
      </c>
      <c r="E132" s="58">
        <v>0</v>
      </c>
      <c r="F132" s="58">
        <v>0</v>
      </c>
      <c r="G132" s="58">
        <v>0</v>
      </c>
      <c r="H132" s="58">
        <v>0</v>
      </c>
      <c r="I132" s="58">
        <v>0</v>
      </c>
      <c r="J132" s="58">
        <v>0</v>
      </c>
      <c r="K132" s="58">
        <v>0</v>
      </c>
      <c r="L132" s="58">
        <v>0</v>
      </c>
      <c r="M132" s="58">
        <v>0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1:31" s="73" customFormat="1">
      <c r="A133" s="226">
        <v>4330816750</v>
      </c>
      <c r="B133" s="226">
        <v>4330816750</v>
      </c>
      <c r="C133" s="1" t="s">
        <v>435</v>
      </c>
      <c r="D133" s="58">
        <v>0</v>
      </c>
      <c r="E133" s="58">
        <v>110.27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1:31" s="73" customFormat="1">
      <c r="A134" s="226">
        <v>4372773678</v>
      </c>
      <c r="B134" s="226">
        <v>4372773678</v>
      </c>
      <c r="C134" s="1" t="s">
        <v>436</v>
      </c>
      <c r="D134" s="58">
        <v>0</v>
      </c>
      <c r="E134" s="58">
        <v>0</v>
      </c>
      <c r="F134" s="58">
        <v>0</v>
      </c>
      <c r="G134" s="58">
        <v>0</v>
      </c>
      <c r="H134" s="58">
        <v>0</v>
      </c>
      <c r="I134" s="58">
        <v>0</v>
      </c>
      <c r="J134" s="58">
        <v>0</v>
      </c>
      <c r="K134" s="58">
        <v>0</v>
      </c>
      <c r="L134" s="58">
        <v>0</v>
      </c>
      <c r="M134" s="58">
        <v>0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1:31" s="73" customFormat="1">
      <c r="A135" s="226">
        <v>4431618211</v>
      </c>
      <c r="B135" s="226">
        <v>4431618211</v>
      </c>
      <c r="C135" s="1" t="s">
        <v>437</v>
      </c>
      <c r="D135" s="58">
        <v>0</v>
      </c>
      <c r="E135" s="58">
        <v>0.45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45.5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1:31" s="73" customFormat="1">
      <c r="A136" s="226">
        <v>4502412166</v>
      </c>
      <c r="B136" s="226">
        <v>4502412166</v>
      </c>
      <c r="C136" s="1" t="s">
        <v>438</v>
      </c>
      <c r="D136" s="58">
        <v>0</v>
      </c>
      <c r="E136" s="58">
        <v>0.32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58">
        <v>32.549999999999997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1:31" s="73" customFormat="1">
      <c r="A137" s="226">
        <v>4529700563</v>
      </c>
      <c r="B137" s="226">
        <v>4529700563</v>
      </c>
      <c r="C137" s="1" t="s">
        <v>439</v>
      </c>
      <c r="D137" s="58">
        <v>0</v>
      </c>
      <c r="E137" s="58">
        <v>212.71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58">
        <v>0</v>
      </c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1:31" s="73" customFormat="1">
      <c r="A138" s="226">
        <v>4531455643</v>
      </c>
      <c r="B138" s="226">
        <v>4531455643</v>
      </c>
      <c r="C138" s="1" t="s">
        <v>440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1:31" s="73" customFormat="1">
      <c r="A139" s="226">
        <v>4591761147</v>
      </c>
      <c r="B139" s="226">
        <v>4591761147</v>
      </c>
      <c r="C139" s="1" t="s">
        <v>441</v>
      </c>
      <c r="D139" s="58">
        <v>0</v>
      </c>
      <c r="E139" s="58">
        <v>0.89</v>
      </c>
      <c r="F139" s="58">
        <v>3.637978807091713E-14</v>
      </c>
      <c r="G139" s="58">
        <v>0</v>
      </c>
      <c r="H139" s="58">
        <v>0</v>
      </c>
      <c r="I139" s="58">
        <v>0</v>
      </c>
      <c r="J139" s="58">
        <v>0</v>
      </c>
      <c r="K139" s="58">
        <v>0</v>
      </c>
      <c r="L139" s="58">
        <v>0</v>
      </c>
      <c r="M139" s="58">
        <v>0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1:31" s="73" customFormat="1">
      <c r="A140" s="226">
        <v>4615128038</v>
      </c>
      <c r="B140" s="226">
        <v>4615128038</v>
      </c>
      <c r="C140" s="1" t="s">
        <v>442</v>
      </c>
      <c r="D140" s="58">
        <v>0</v>
      </c>
      <c r="E140" s="58">
        <v>0</v>
      </c>
      <c r="F140" s="58">
        <v>0</v>
      </c>
      <c r="G140" s="58">
        <v>0</v>
      </c>
      <c r="H140" s="58">
        <v>0</v>
      </c>
      <c r="I140" s="58">
        <v>0</v>
      </c>
      <c r="J140" s="58">
        <v>0</v>
      </c>
      <c r="K140" s="58">
        <v>0</v>
      </c>
      <c r="L140" s="58">
        <v>0</v>
      </c>
      <c r="M140" s="58">
        <v>0</v>
      </c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1:31" s="73" customFormat="1">
      <c r="A141" s="226">
        <v>4618445501</v>
      </c>
      <c r="B141" s="226">
        <v>4618445501</v>
      </c>
      <c r="C141" s="1" t="s">
        <v>443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58">
        <v>0</v>
      </c>
      <c r="M141" s="58">
        <v>0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1:31" s="73" customFormat="1">
      <c r="A142" s="226">
        <v>4706840192</v>
      </c>
      <c r="B142" s="226">
        <v>4706840192</v>
      </c>
      <c r="C142" s="1" t="s">
        <v>444</v>
      </c>
      <c r="D142" s="58">
        <v>0</v>
      </c>
      <c r="E142" s="58">
        <v>68.41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>
        <v>0</v>
      </c>
      <c r="L142" s="58">
        <v>0</v>
      </c>
      <c r="M142" s="58">
        <v>0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1:31" s="73" customFormat="1">
      <c r="A143" s="226">
        <v>4766463115</v>
      </c>
      <c r="B143" s="226">
        <v>4766463115</v>
      </c>
      <c r="C143" s="1" t="s">
        <v>445</v>
      </c>
      <c r="D143" s="58">
        <v>0</v>
      </c>
      <c r="E143" s="58">
        <v>0</v>
      </c>
      <c r="F143" s="58">
        <v>0</v>
      </c>
      <c r="G143" s="58">
        <v>0</v>
      </c>
      <c r="H143" s="58">
        <v>0</v>
      </c>
      <c r="I143" s="58">
        <v>0</v>
      </c>
      <c r="J143" s="58">
        <v>0</v>
      </c>
      <c r="K143" s="58">
        <v>0</v>
      </c>
      <c r="L143" s="58">
        <v>0</v>
      </c>
      <c r="M143" s="58">
        <v>0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1:31" s="73" customFormat="1">
      <c r="A144" s="226">
        <v>4836893643</v>
      </c>
      <c r="B144" s="226">
        <v>4836893643</v>
      </c>
      <c r="C144" s="1" t="s">
        <v>446</v>
      </c>
      <c r="D144" s="58">
        <v>0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1:31" s="73" customFormat="1">
      <c r="A145" s="226">
        <v>4837708781</v>
      </c>
      <c r="B145" s="226">
        <v>4837708781</v>
      </c>
      <c r="C145" s="1" t="s">
        <v>447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1:31" s="73" customFormat="1">
      <c r="A146" s="226">
        <v>4858357847</v>
      </c>
      <c r="B146" s="226">
        <v>4858357847</v>
      </c>
      <c r="C146" s="1" t="s">
        <v>448</v>
      </c>
      <c r="D146" s="58">
        <v>0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8">
        <v>0</v>
      </c>
      <c r="L146" s="58">
        <v>0</v>
      </c>
      <c r="M146" s="58">
        <v>0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1:31" s="73" customFormat="1">
      <c r="A147" s="226">
        <v>4859911143</v>
      </c>
      <c r="B147" s="226">
        <v>4859911143</v>
      </c>
      <c r="C147" s="1" t="s">
        <v>449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1:31" s="73" customFormat="1">
      <c r="A148" s="226">
        <v>4918216746</v>
      </c>
      <c r="B148" s="226">
        <v>4918216746</v>
      </c>
      <c r="C148" s="1" t="s">
        <v>450</v>
      </c>
      <c r="D148" s="58">
        <v>0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58">
        <v>0</v>
      </c>
      <c r="K148" s="58">
        <v>0</v>
      </c>
      <c r="L148" s="58">
        <v>0</v>
      </c>
      <c r="M148" s="58">
        <v>0</v>
      </c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1:31" s="73" customFormat="1">
      <c r="A149" s="226">
        <v>4923866584</v>
      </c>
      <c r="B149" s="226">
        <v>4923866584</v>
      </c>
      <c r="C149" s="1" t="s">
        <v>451</v>
      </c>
      <c r="D149" s="58">
        <v>0</v>
      </c>
      <c r="E149" s="58">
        <v>2.38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58">
        <v>0</v>
      </c>
      <c r="M149" s="58">
        <v>240.14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1:31" s="73" customFormat="1">
      <c r="A150" s="226">
        <v>4936979614</v>
      </c>
      <c r="B150" s="226">
        <v>4936979614</v>
      </c>
      <c r="C150" s="1" t="s">
        <v>452</v>
      </c>
      <c r="D150" s="58">
        <v>0</v>
      </c>
      <c r="E150" s="58">
        <v>0.22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58">
        <v>0</v>
      </c>
      <c r="M150" s="58">
        <v>0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1:31" s="73" customFormat="1">
      <c r="A151" s="226">
        <v>4944849872</v>
      </c>
      <c r="B151" s="226">
        <v>4944849872</v>
      </c>
      <c r="C151" s="1" t="s">
        <v>453</v>
      </c>
      <c r="D151" s="58">
        <v>0</v>
      </c>
      <c r="E151" s="58">
        <v>0.42</v>
      </c>
      <c r="F151" s="58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58">
        <v>0</v>
      </c>
      <c r="M151" s="58">
        <v>0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1:31" s="73" customFormat="1">
      <c r="A152" s="226">
        <v>4957204188</v>
      </c>
      <c r="B152" s="226">
        <v>4957204188</v>
      </c>
      <c r="C152" s="1" t="s">
        <v>454</v>
      </c>
      <c r="D152" s="58">
        <v>0</v>
      </c>
      <c r="E152" s="58">
        <v>4.3</v>
      </c>
      <c r="F152" s="58">
        <v>0</v>
      </c>
      <c r="G152" s="58">
        <v>0</v>
      </c>
      <c r="H152" s="58">
        <v>0</v>
      </c>
      <c r="I152" s="58">
        <v>0</v>
      </c>
      <c r="J152" s="58">
        <v>0</v>
      </c>
      <c r="K152" s="58">
        <v>0</v>
      </c>
      <c r="L152" s="58">
        <v>0</v>
      </c>
      <c r="M152" s="58">
        <v>545.20000000000005</v>
      </c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1:31" s="73" customFormat="1">
      <c r="A153" s="226">
        <v>4964235393</v>
      </c>
      <c r="B153" s="226">
        <v>4964235393</v>
      </c>
      <c r="C153" s="1" t="s">
        <v>455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1:31" s="73" customFormat="1">
      <c r="A154" s="226">
        <v>4974188652</v>
      </c>
      <c r="B154" s="226">
        <v>4974188652</v>
      </c>
      <c r="C154" s="1" t="s">
        <v>456</v>
      </c>
      <c r="D154" s="58">
        <v>0</v>
      </c>
      <c r="E154" s="58">
        <v>100.78</v>
      </c>
      <c r="F154" s="58">
        <v>0</v>
      </c>
      <c r="G154" s="58">
        <v>0</v>
      </c>
      <c r="H154" s="58">
        <v>0</v>
      </c>
      <c r="I154" s="58">
        <v>0</v>
      </c>
      <c r="J154" s="58">
        <v>0</v>
      </c>
      <c r="K154" s="58">
        <v>0</v>
      </c>
      <c r="L154" s="58">
        <v>0</v>
      </c>
      <c r="M154" s="58">
        <v>0</v>
      </c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1:31" s="73" customFormat="1">
      <c r="A155" s="226">
        <v>5021500027</v>
      </c>
      <c r="B155" s="226">
        <v>5021500027</v>
      </c>
      <c r="C155" s="1" t="s">
        <v>457</v>
      </c>
      <c r="D155" s="58">
        <v>0</v>
      </c>
      <c r="E155" s="58">
        <v>22.96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58">
        <v>0</v>
      </c>
      <c r="M155" s="58">
        <v>0</v>
      </c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1:31" s="73" customFormat="1">
      <c r="A156" s="226">
        <v>5039063155</v>
      </c>
      <c r="B156" s="226">
        <v>5039063155</v>
      </c>
      <c r="C156" s="1" t="s">
        <v>458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1:31" s="73" customFormat="1">
      <c r="A157" s="226">
        <v>5081600000</v>
      </c>
      <c r="B157" s="226">
        <v>5081600000</v>
      </c>
      <c r="C157" s="1" t="s">
        <v>459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58">
        <v>0</v>
      </c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1:31" s="73" customFormat="1">
      <c r="A158" s="226">
        <v>5110154231</v>
      </c>
      <c r="B158" s="226">
        <v>5110154231</v>
      </c>
      <c r="C158" s="1" t="s">
        <v>460</v>
      </c>
      <c r="D158" s="58">
        <v>0</v>
      </c>
      <c r="E158" s="58">
        <v>22.21</v>
      </c>
      <c r="F158" s="58">
        <v>0</v>
      </c>
      <c r="G158" s="58">
        <v>0</v>
      </c>
      <c r="H158" s="58">
        <v>0</v>
      </c>
      <c r="I158" s="58">
        <v>0</v>
      </c>
      <c r="J158" s="58">
        <v>0</v>
      </c>
      <c r="K158" s="58">
        <v>0</v>
      </c>
      <c r="L158" s="58">
        <v>0</v>
      </c>
      <c r="M158" s="58">
        <v>0</v>
      </c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1:31" s="73" customFormat="1">
      <c r="A159" s="226">
        <v>5113654992</v>
      </c>
      <c r="B159" s="226">
        <v>5113654992</v>
      </c>
      <c r="C159" s="1" t="s">
        <v>461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58">
        <v>0</v>
      </c>
      <c r="M159" s="58">
        <v>0</v>
      </c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1:31" s="73" customFormat="1">
      <c r="A160" s="226">
        <v>5124588542</v>
      </c>
      <c r="B160" s="226">
        <v>5124588542</v>
      </c>
      <c r="C160" s="1" t="s">
        <v>462</v>
      </c>
      <c r="D160" s="58">
        <v>0</v>
      </c>
      <c r="E160" s="58">
        <v>0</v>
      </c>
      <c r="F160" s="58">
        <v>0</v>
      </c>
      <c r="G160" s="58">
        <v>0</v>
      </c>
      <c r="H160" s="58">
        <v>0</v>
      </c>
      <c r="I160" s="58">
        <v>0</v>
      </c>
      <c r="J160" s="58">
        <v>0</v>
      </c>
      <c r="K160" s="58">
        <v>0</v>
      </c>
      <c r="L160" s="58">
        <v>0</v>
      </c>
      <c r="M160" s="58">
        <v>0</v>
      </c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1:31" s="73" customFormat="1">
      <c r="A161" s="226">
        <v>5130000936</v>
      </c>
      <c r="B161" s="226">
        <v>5130000936</v>
      </c>
      <c r="C161" s="1" t="s">
        <v>463</v>
      </c>
      <c r="D161" s="58">
        <v>0</v>
      </c>
      <c r="E161" s="58">
        <v>1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58">
        <v>0</v>
      </c>
      <c r="M161" s="58">
        <v>0</v>
      </c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1:31" s="73" customFormat="1">
      <c r="A162" s="226">
        <v>5187537055</v>
      </c>
      <c r="B162" s="226">
        <v>5187537055</v>
      </c>
      <c r="C162" s="1" t="s">
        <v>464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1:31" s="73" customFormat="1">
      <c r="A163" s="226">
        <v>5190928565</v>
      </c>
      <c r="B163" s="226">
        <v>5190928565</v>
      </c>
      <c r="C163" s="1" t="s">
        <v>465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1:31" s="73" customFormat="1">
      <c r="A164" s="226">
        <v>5194928497</v>
      </c>
      <c r="B164" s="226">
        <v>5194928497</v>
      </c>
      <c r="C164" s="1" t="s">
        <v>466</v>
      </c>
      <c r="D164" s="58">
        <v>0</v>
      </c>
      <c r="E164" s="58">
        <v>0.08</v>
      </c>
      <c r="F164" s="58">
        <v>0</v>
      </c>
      <c r="G164" s="58">
        <v>0</v>
      </c>
      <c r="H164" s="58">
        <v>0</v>
      </c>
      <c r="I164" s="58">
        <v>0</v>
      </c>
      <c r="J164" s="58">
        <v>0</v>
      </c>
      <c r="K164" s="58">
        <v>0</v>
      </c>
      <c r="L164" s="58">
        <v>0</v>
      </c>
      <c r="M164" s="58">
        <v>0</v>
      </c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1:31" s="73" customFormat="1">
      <c r="A165" s="226">
        <v>5241681905</v>
      </c>
      <c r="B165" s="226">
        <v>5241681905</v>
      </c>
      <c r="C165" s="1" t="s">
        <v>467</v>
      </c>
      <c r="D165" s="58">
        <v>0</v>
      </c>
      <c r="E165" s="58">
        <v>0.22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1:31" s="73" customFormat="1">
      <c r="A166" s="226">
        <v>5276510295</v>
      </c>
      <c r="B166" s="226">
        <v>5276510295</v>
      </c>
      <c r="C166" s="1" t="s">
        <v>468</v>
      </c>
      <c r="D166" s="58">
        <v>0</v>
      </c>
      <c r="E166" s="58">
        <v>0</v>
      </c>
      <c r="F166" s="58">
        <v>0</v>
      </c>
      <c r="G166" s="58">
        <v>0</v>
      </c>
      <c r="H166" s="58">
        <v>0</v>
      </c>
      <c r="I166" s="58">
        <v>0</v>
      </c>
      <c r="J166" s="58">
        <v>0</v>
      </c>
      <c r="K166" s="58">
        <v>0</v>
      </c>
      <c r="L166" s="58">
        <v>0</v>
      </c>
      <c r="M166" s="58">
        <v>0</v>
      </c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1:31" s="73" customFormat="1">
      <c r="A167" s="226">
        <v>5310351194</v>
      </c>
      <c r="B167" s="226">
        <v>5310351194</v>
      </c>
      <c r="C167" s="1" t="s">
        <v>469</v>
      </c>
      <c r="D167" s="58">
        <v>0</v>
      </c>
      <c r="E167" s="58">
        <v>23.95</v>
      </c>
      <c r="F167" s="58">
        <v>0</v>
      </c>
      <c r="G167" s="58">
        <v>0</v>
      </c>
      <c r="H167" s="58">
        <v>0</v>
      </c>
      <c r="I167" s="58">
        <v>0</v>
      </c>
      <c r="J167" s="58">
        <v>0</v>
      </c>
      <c r="K167" s="58">
        <v>0</v>
      </c>
      <c r="L167" s="58">
        <v>0</v>
      </c>
      <c r="M167" s="58">
        <v>0</v>
      </c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1:31" s="73" customFormat="1">
      <c r="A168" s="226">
        <v>5311047716</v>
      </c>
      <c r="B168" s="226">
        <v>5311047716</v>
      </c>
      <c r="C168" s="1" t="s">
        <v>470</v>
      </c>
      <c r="D168" s="58">
        <v>0</v>
      </c>
      <c r="E168" s="58">
        <v>0.04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8">
        <v>0</v>
      </c>
      <c r="L168" s="58">
        <v>0</v>
      </c>
      <c r="M168" s="58">
        <v>0</v>
      </c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1:31" s="73" customFormat="1">
      <c r="A169" s="226">
        <v>5321136632</v>
      </c>
      <c r="B169" s="226">
        <v>5321136632</v>
      </c>
      <c r="C169" s="1" t="s">
        <v>471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58">
        <v>0</v>
      </c>
      <c r="M169" s="58">
        <v>0</v>
      </c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1:31" s="73" customFormat="1">
      <c r="A170" s="226">
        <v>5347037423</v>
      </c>
      <c r="B170" s="226">
        <v>5347037423</v>
      </c>
      <c r="C170" s="1" t="s">
        <v>472</v>
      </c>
      <c r="D170" s="58">
        <v>0</v>
      </c>
      <c r="E170" s="58">
        <v>0</v>
      </c>
      <c r="F170" s="58">
        <v>0</v>
      </c>
      <c r="G170" s="58">
        <v>0</v>
      </c>
      <c r="H170" s="58">
        <v>0</v>
      </c>
      <c r="I170" s="58">
        <v>0</v>
      </c>
      <c r="J170" s="58">
        <v>0</v>
      </c>
      <c r="K170" s="58">
        <v>0</v>
      </c>
      <c r="L170" s="58">
        <v>0</v>
      </c>
      <c r="M170" s="58">
        <v>0</v>
      </c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1:31" s="73" customFormat="1">
      <c r="A171" s="226">
        <v>5432303698</v>
      </c>
      <c r="B171" s="226">
        <v>5432303698</v>
      </c>
      <c r="C171" s="1" t="s">
        <v>473</v>
      </c>
      <c r="D171" s="58">
        <v>0</v>
      </c>
      <c r="E171" s="58">
        <v>0</v>
      </c>
      <c r="F171" s="58">
        <v>0</v>
      </c>
      <c r="G171" s="58">
        <v>0</v>
      </c>
      <c r="H171" s="58">
        <v>0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1:31" s="73" customFormat="1">
      <c r="A172" s="226">
        <v>5446311259</v>
      </c>
      <c r="B172" s="226">
        <v>5446311259</v>
      </c>
      <c r="C172" s="1" t="s">
        <v>474</v>
      </c>
      <c r="D172" s="58">
        <v>0</v>
      </c>
      <c r="E172" s="58">
        <v>21.98</v>
      </c>
      <c r="F172" s="58">
        <v>0</v>
      </c>
      <c r="G172" s="58">
        <v>0</v>
      </c>
      <c r="H172" s="58">
        <v>0</v>
      </c>
      <c r="I172" s="58">
        <v>0</v>
      </c>
      <c r="J172" s="58">
        <v>0</v>
      </c>
      <c r="K172" s="58">
        <v>0</v>
      </c>
      <c r="L172" s="58">
        <v>0</v>
      </c>
      <c r="M172" s="58">
        <v>0</v>
      </c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1:31" s="73" customFormat="1">
      <c r="A173" s="226">
        <v>5458586142</v>
      </c>
      <c r="B173" s="226">
        <v>5458586142</v>
      </c>
      <c r="C173" s="1" t="s">
        <v>475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58">
        <v>0</v>
      </c>
      <c r="M173" s="58">
        <v>0</v>
      </c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1:31" s="73" customFormat="1">
      <c r="A174" s="226">
        <v>5472821400</v>
      </c>
      <c r="B174" s="226">
        <v>5472821400</v>
      </c>
      <c r="C174" s="1" t="s">
        <v>476</v>
      </c>
      <c r="D174" s="58">
        <v>0</v>
      </c>
      <c r="E174" s="58">
        <v>0</v>
      </c>
      <c r="F174" s="58">
        <v>0</v>
      </c>
      <c r="G174" s="58">
        <v>0</v>
      </c>
      <c r="H174" s="58">
        <v>0</v>
      </c>
      <c r="I174" s="58">
        <v>0</v>
      </c>
      <c r="J174" s="58">
        <v>0</v>
      </c>
      <c r="K174" s="58">
        <v>0</v>
      </c>
      <c r="L174" s="58">
        <v>0</v>
      </c>
      <c r="M174" s="58">
        <v>0</v>
      </c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1:31" s="73" customFormat="1">
      <c r="A175" s="226">
        <v>5509640342</v>
      </c>
      <c r="B175" s="226">
        <v>5509640342</v>
      </c>
      <c r="C175" s="1" t="s">
        <v>477</v>
      </c>
      <c r="D175" s="58">
        <v>0</v>
      </c>
      <c r="E175" s="58">
        <v>0</v>
      </c>
      <c r="F175" s="58">
        <v>0</v>
      </c>
      <c r="G175" s="58">
        <v>0</v>
      </c>
      <c r="H175" s="58">
        <v>0</v>
      </c>
      <c r="I175" s="58">
        <v>0</v>
      </c>
      <c r="J175" s="58">
        <v>0</v>
      </c>
      <c r="K175" s="58">
        <v>0</v>
      </c>
      <c r="L175" s="58">
        <v>0</v>
      </c>
      <c r="M175" s="58">
        <v>0</v>
      </c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1:31" s="73" customFormat="1">
      <c r="A176" s="226">
        <v>5510251355</v>
      </c>
      <c r="B176" s="226">
        <v>5510251355</v>
      </c>
      <c r="C176" s="1" t="s">
        <v>478</v>
      </c>
      <c r="D176" s="58">
        <v>0</v>
      </c>
      <c r="E176" s="58">
        <v>38.630000000000003</v>
      </c>
      <c r="F176" s="58">
        <v>4.5474735088646413E-15</v>
      </c>
      <c r="G176" s="58">
        <v>0</v>
      </c>
      <c r="H176" s="58">
        <v>0</v>
      </c>
      <c r="I176" s="58">
        <v>0</v>
      </c>
      <c r="J176" s="58">
        <v>0</v>
      </c>
      <c r="K176" s="58">
        <v>0</v>
      </c>
      <c r="L176" s="58">
        <v>0</v>
      </c>
      <c r="M176" s="58">
        <v>0</v>
      </c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1:31" s="73" customFormat="1">
      <c r="A177" s="226">
        <v>5535830608</v>
      </c>
      <c r="B177" s="226">
        <v>5535830608</v>
      </c>
      <c r="C177" s="1" t="s">
        <v>479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58">
        <v>0</v>
      </c>
      <c r="M177" s="58">
        <v>0</v>
      </c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1:31" s="73" customFormat="1">
      <c r="A178" s="226">
        <v>5595301847</v>
      </c>
      <c r="B178" s="226">
        <v>5595301847</v>
      </c>
      <c r="C178" s="1" t="s">
        <v>480</v>
      </c>
      <c r="D178" s="58">
        <v>0</v>
      </c>
      <c r="E178" s="58">
        <v>0</v>
      </c>
      <c r="F178" s="58">
        <v>0</v>
      </c>
      <c r="G178" s="58">
        <v>0</v>
      </c>
      <c r="H178" s="58">
        <v>0</v>
      </c>
      <c r="I178" s="58">
        <v>0</v>
      </c>
      <c r="J178" s="58">
        <v>0</v>
      </c>
      <c r="K178" s="58">
        <v>0</v>
      </c>
      <c r="L178" s="58">
        <v>0</v>
      </c>
      <c r="M178" s="58">
        <v>0</v>
      </c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1:31" s="73" customFormat="1">
      <c r="A179" s="226">
        <v>5647773218</v>
      </c>
      <c r="B179" s="226">
        <v>5647773218</v>
      </c>
      <c r="C179" s="1" t="s">
        <v>481</v>
      </c>
      <c r="D179" s="58">
        <v>0</v>
      </c>
      <c r="E179" s="58">
        <v>2.5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138.4</v>
      </c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1:31" s="73" customFormat="1">
      <c r="A180" s="226">
        <v>5654606317</v>
      </c>
      <c r="B180" s="226">
        <v>5654606317</v>
      </c>
      <c r="C180" s="1" t="s">
        <v>482</v>
      </c>
      <c r="D180" s="58">
        <v>0</v>
      </c>
      <c r="E180" s="58">
        <v>0</v>
      </c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0</v>
      </c>
      <c r="L180" s="58">
        <v>0</v>
      </c>
      <c r="M180" s="58">
        <v>0</v>
      </c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1:31" s="73" customFormat="1">
      <c r="A181" s="226">
        <v>5701722234</v>
      </c>
      <c r="B181" s="226">
        <v>5701722234</v>
      </c>
      <c r="C181" s="1" t="s">
        <v>483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58">
        <v>0</v>
      </c>
      <c r="M181" s="58">
        <v>0</v>
      </c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1:31" s="73" customFormat="1">
      <c r="A182" s="226">
        <v>5722089458</v>
      </c>
      <c r="B182" s="226">
        <v>5722089458</v>
      </c>
      <c r="C182" s="1" t="s">
        <v>484</v>
      </c>
      <c r="D182" s="58">
        <v>0</v>
      </c>
      <c r="E182" s="58">
        <v>0</v>
      </c>
      <c r="F182" s="58">
        <v>0</v>
      </c>
      <c r="G182" s="58">
        <v>0</v>
      </c>
      <c r="H182" s="58">
        <v>0</v>
      </c>
      <c r="I182" s="58">
        <v>0</v>
      </c>
      <c r="J182" s="58">
        <v>0</v>
      </c>
      <c r="K182" s="58">
        <v>0</v>
      </c>
      <c r="L182" s="58">
        <v>0</v>
      </c>
      <c r="M182" s="58">
        <v>0</v>
      </c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1:31" s="73" customFormat="1">
      <c r="A183" s="226">
        <v>5737098182</v>
      </c>
      <c r="B183" s="226">
        <v>5737098182</v>
      </c>
      <c r="C183" s="1" t="s">
        <v>485</v>
      </c>
      <c r="D183" s="58">
        <v>0</v>
      </c>
      <c r="E183" s="58">
        <v>23</v>
      </c>
      <c r="F183" s="58">
        <v>0</v>
      </c>
      <c r="G183" s="58">
        <v>0</v>
      </c>
      <c r="H183" s="58">
        <v>0</v>
      </c>
      <c r="I183" s="58">
        <v>0</v>
      </c>
      <c r="J183" s="58">
        <v>0</v>
      </c>
      <c r="K183" s="58">
        <v>0</v>
      </c>
      <c r="L183" s="58">
        <v>0</v>
      </c>
      <c r="M183" s="58">
        <v>0</v>
      </c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1:31" s="73" customFormat="1">
      <c r="A184" s="226">
        <v>5737781636</v>
      </c>
      <c r="B184" s="226">
        <v>5737781636</v>
      </c>
      <c r="C184" s="1" t="s">
        <v>486</v>
      </c>
      <c r="D184" s="58">
        <v>0</v>
      </c>
      <c r="E184" s="58">
        <v>0</v>
      </c>
      <c r="F184" s="58">
        <v>0</v>
      </c>
      <c r="G184" s="58">
        <v>0</v>
      </c>
      <c r="H184" s="58">
        <v>0</v>
      </c>
      <c r="I184" s="58">
        <v>0</v>
      </c>
      <c r="J184" s="58">
        <v>0</v>
      </c>
      <c r="K184" s="58">
        <v>0</v>
      </c>
      <c r="L184" s="58">
        <v>0</v>
      </c>
      <c r="M184" s="58">
        <v>0</v>
      </c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1:31" s="73" customFormat="1">
      <c r="A185" s="226">
        <v>5754836955</v>
      </c>
      <c r="B185" s="226">
        <v>5754836955</v>
      </c>
      <c r="C185" s="1" t="s">
        <v>487</v>
      </c>
      <c r="D185" s="58">
        <v>0</v>
      </c>
      <c r="E185" s="58">
        <v>57.57</v>
      </c>
      <c r="F185" s="58">
        <v>7.2759576141834261E-14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58">
        <v>0</v>
      </c>
      <c r="M185" s="58">
        <v>0</v>
      </c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1:31" s="73" customFormat="1">
      <c r="A186" s="226">
        <v>5758821243</v>
      </c>
      <c r="B186" s="226">
        <v>5758821243</v>
      </c>
      <c r="C186" s="1" t="s">
        <v>488</v>
      </c>
      <c r="D186" s="58">
        <v>0</v>
      </c>
      <c r="E186" s="58">
        <v>0</v>
      </c>
      <c r="F186" s="58">
        <v>0</v>
      </c>
      <c r="G186" s="58">
        <v>0</v>
      </c>
      <c r="H186" s="58">
        <v>0</v>
      </c>
      <c r="I186" s="58">
        <v>0</v>
      </c>
      <c r="J186" s="58">
        <v>0</v>
      </c>
      <c r="K186" s="58">
        <v>0</v>
      </c>
      <c r="L186" s="58">
        <v>0</v>
      </c>
      <c r="M186" s="58">
        <v>0</v>
      </c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1:31" s="73" customFormat="1">
      <c r="A187" s="226">
        <v>5819928391</v>
      </c>
      <c r="B187" s="226">
        <v>5819928391</v>
      </c>
      <c r="C187" s="1" t="s">
        <v>489</v>
      </c>
      <c r="D187" s="58">
        <v>0</v>
      </c>
      <c r="E187" s="58">
        <v>0.09</v>
      </c>
      <c r="F187" s="58">
        <v>0</v>
      </c>
      <c r="G187" s="58">
        <v>0</v>
      </c>
      <c r="H187" s="58">
        <v>0</v>
      </c>
      <c r="I187" s="58">
        <v>0</v>
      </c>
      <c r="J187" s="58">
        <v>0</v>
      </c>
      <c r="K187" s="58">
        <v>0</v>
      </c>
      <c r="L187" s="58">
        <v>0</v>
      </c>
      <c r="M187" s="58">
        <v>0</v>
      </c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1:31" s="73" customFormat="1">
      <c r="A188" s="226">
        <v>5820942314</v>
      </c>
      <c r="B188" s="226">
        <v>5820942314</v>
      </c>
      <c r="C188" s="1" t="s">
        <v>490</v>
      </c>
      <c r="D188" s="58">
        <v>0</v>
      </c>
      <c r="E188" s="58">
        <v>0</v>
      </c>
      <c r="F188" s="58">
        <v>0</v>
      </c>
      <c r="G188" s="58">
        <v>0</v>
      </c>
      <c r="H188" s="58">
        <v>0</v>
      </c>
      <c r="I188" s="58">
        <v>0</v>
      </c>
      <c r="J188" s="58">
        <v>0</v>
      </c>
      <c r="K188" s="58">
        <v>0</v>
      </c>
      <c r="L188" s="58">
        <v>0</v>
      </c>
      <c r="M188" s="58">
        <v>0</v>
      </c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1:31" s="73" customFormat="1">
      <c r="A189" s="226">
        <v>5824979914</v>
      </c>
      <c r="B189" s="226">
        <v>5824979914</v>
      </c>
      <c r="C189" s="1" t="s">
        <v>491</v>
      </c>
      <c r="D189" s="58">
        <v>0</v>
      </c>
      <c r="E189" s="58">
        <v>1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58">
        <v>0</v>
      </c>
      <c r="M189" s="58">
        <v>0</v>
      </c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1:31" s="73" customFormat="1">
      <c r="A190" s="226">
        <v>5836331464</v>
      </c>
      <c r="B190" s="226">
        <v>5836331464</v>
      </c>
      <c r="C190" s="1" t="s">
        <v>492</v>
      </c>
      <c r="D190" s="58">
        <v>0</v>
      </c>
      <c r="E190" s="58">
        <v>0.28999999999999998</v>
      </c>
      <c r="F190" s="58">
        <v>-3.552713678800501E-17</v>
      </c>
      <c r="G190" s="58">
        <v>0</v>
      </c>
      <c r="H190" s="58">
        <v>0</v>
      </c>
      <c r="I190" s="58">
        <v>0</v>
      </c>
      <c r="J190" s="58">
        <v>0</v>
      </c>
      <c r="K190" s="58">
        <v>0</v>
      </c>
      <c r="L190" s="58">
        <v>0</v>
      </c>
      <c r="M190" s="58">
        <v>21.55</v>
      </c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1:31" s="73" customFormat="1">
      <c r="A191" s="226">
        <v>5866494596</v>
      </c>
      <c r="B191" s="226">
        <v>5866494596</v>
      </c>
      <c r="C191" s="1" t="s">
        <v>493</v>
      </c>
      <c r="D191" s="58">
        <v>0</v>
      </c>
      <c r="E191" s="58">
        <v>3.82</v>
      </c>
      <c r="F191" s="58">
        <v>0</v>
      </c>
      <c r="G191" s="58">
        <v>0</v>
      </c>
      <c r="H191" s="58">
        <v>0</v>
      </c>
      <c r="I191" s="58">
        <v>0</v>
      </c>
      <c r="J191" s="58">
        <v>0</v>
      </c>
      <c r="K191" s="58">
        <v>0</v>
      </c>
      <c r="L191" s="58">
        <v>0</v>
      </c>
      <c r="M191" s="58">
        <v>0</v>
      </c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1:31" s="73" customFormat="1">
      <c r="A192" s="226">
        <v>5877825650</v>
      </c>
      <c r="B192" s="226">
        <v>5877825650</v>
      </c>
      <c r="C192" s="1" t="s">
        <v>494</v>
      </c>
      <c r="D192" s="58">
        <v>0</v>
      </c>
      <c r="E192" s="58">
        <v>96.01</v>
      </c>
      <c r="F192" s="58">
        <v>0</v>
      </c>
      <c r="G192" s="58">
        <v>0</v>
      </c>
      <c r="H192" s="58">
        <v>0</v>
      </c>
      <c r="I192" s="58">
        <v>0</v>
      </c>
      <c r="J192" s="58">
        <v>0</v>
      </c>
      <c r="K192" s="58">
        <v>0</v>
      </c>
      <c r="L192" s="58">
        <v>0</v>
      </c>
      <c r="M192" s="58">
        <v>0</v>
      </c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1:31" s="73" customFormat="1">
      <c r="A193" s="226">
        <v>5893111764</v>
      </c>
      <c r="B193" s="226">
        <v>5893111764</v>
      </c>
      <c r="C193" s="1" t="s">
        <v>495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58">
        <v>0</v>
      </c>
      <c r="M193" s="58">
        <v>0</v>
      </c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1:31" s="73" customFormat="1">
      <c r="A194" s="226">
        <v>5987856482</v>
      </c>
      <c r="B194" s="226">
        <v>5987856482</v>
      </c>
      <c r="C194" s="1" t="s">
        <v>496</v>
      </c>
      <c r="D194" s="58">
        <v>0</v>
      </c>
      <c r="E194" s="58">
        <v>110.87</v>
      </c>
      <c r="F194" s="58">
        <v>0</v>
      </c>
      <c r="G194" s="58">
        <v>0</v>
      </c>
      <c r="H194" s="58">
        <v>0</v>
      </c>
      <c r="I194" s="58">
        <v>0</v>
      </c>
      <c r="J194" s="58">
        <v>0</v>
      </c>
      <c r="K194" s="58">
        <v>0</v>
      </c>
      <c r="L194" s="58">
        <v>0</v>
      </c>
      <c r="M194" s="58">
        <v>0</v>
      </c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1:31" s="73" customFormat="1">
      <c r="A195" s="226">
        <v>6015376206</v>
      </c>
      <c r="B195" s="226">
        <v>6015376206</v>
      </c>
      <c r="C195" s="1" t="s">
        <v>497</v>
      </c>
      <c r="D195" s="58">
        <v>0</v>
      </c>
      <c r="E195" s="58">
        <v>3.81</v>
      </c>
      <c r="F195" s="58">
        <v>0</v>
      </c>
      <c r="G195" s="58">
        <v>0</v>
      </c>
      <c r="H195" s="58">
        <v>0</v>
      </c>
      <c r="I195" s="58">
        <v>0</v>
      </c>
      <c r="J195" s="58">
        <v>0</v>
      </c>
      <c r="K195" s="58">
        <v>0</v>
      </c>
      <c r="L195" s="58">
        <v>0</v>
      </c>
      <c r="M195" s="58">
        <v>384.95</v>
      </c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1:31" s="73" customFormat="1">
      <c r="A196" s="226">
        <v>6100063100</v>
      </c>
      <c r="B196" s="226">
        <v>6100063100</v>
      </c>
      <c r="C196" s="1" t="s">
        <v>498</v>
      </c>
      <c r="D196" s="58">
        <v>0</v>
      </c>
      <c r="E196" s="58">
        <v>0</v>
      </c>
      <c r="F196" s="58">
        <v>0</v>
      </c>
      <c r="G196" s="58">
        <v>0</v>
      </c>
      <c r="H196" s="58">
        <v>0</v>
      </c>
      <c r="I196" s="58">
        <v>0</v>
      </c>
      <c r="J196" s="58">
        <v>0</v>
      </c>
      <c r="K196" s="58">
        <v>0</v>
      </c>
      <c r="L196" s="58">
        <v>0</v>
      </c>
      <c r="M196" s="58">
        <v>0</v>
      </c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1:31" s="73" customFormat="1">
      <c r="A197" s="226">
        <v>6103162386</v>
      </c>
      <c r="B197" s="226">
        <v>6103162386</v>
      </c>
      <c r="C197" s="1" t="s">
        <v>499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58">
        <v>0</v>
      </c>
      <c r="M197" s="58">
        <v>0</v>
      </c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1:31" s="73" customFormat="1">
      <c r="A198" s="226">
        <v>6104747574</v>
      </c>
      <c r="B198" s="226">
        <v>6104747574</v>
      </c>
      <c r="C198" s="1" t="s">
        <v>500</v>
      </c>
      <c r="D198" s="58">
        <v>0</v>
      </c>
      <c r="E198" s="58">
        <v>0</v>
      </c>
      <c r="F198" s="58">
        <v>0</v>
      </c>
      <c r="G198" s="58">
        <v>0</v>
      </c>
      <c r="H198" s="58">
        <v>0</v>
      </c>
      <c r="I198" s="58">
        <v>0</v>
      </c>
      <c r="J198" s="58">
        <v>0</v>
      </c>
      <c r="K198" s="58">
        <v>0</v>
      </c>
      <c r="L198" s="58">
        <v>0</v>
      </c>
      <c r="M198" s="58">
        <v>0</v>
      </c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1:31" s="73" customFormat="1">
      <c r="A199" s="226">
        <v>6123017435</v>
      </c>
      <c r="B199" s="226">
        <v>6123017435</v>
      </c>
      <c r="C199" s="1" t="s">
        <v>501</v>
      </c>
      <c r="D199" s="58">
        <v>0</v>
      </c>
      <c r="E199" s="58">
        <v>21.98</v>
      </c>
      <c r="F199" s="58">
        <v>3.637978807091713E-14</v>
      </c>
      <c r="G199" s="58">
        <v>0</v>
      </c>
      <c r="H199" s="58">
        <v>0</v>
      </c>
      <c r="I199" s="58">
        <v>0</v>
      </c>
      <c r="J199" s="58">
        <v>0</v>
      </c>
      <c r="K199" s="58">
        <v>0</v>
      </c>
      <c r="L199" s="58">
        <v>0</v>
      </c>
      <c r="M199" s="58">
        <v>0</v>
      </c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1:31" s="73" customFormat="1">
      <c r="A200" s="226">
        <v>6149804611</v>
      </c>
      <c r="B200" s="226">
        <v>6149804611</v>
      </c>
      <c r="C200" s="1" t="s">
        <v>502</v>
      </c>
      <c r="D200" s="58">
        <v>0</v>
      </c>
      <c r="E200" s="58">
        <v>0</v>
      </c>
      <c r="F200" s="58">
        <v>0</v>
      </c>
      <c r="G200" s="58">
        <v>0</v>
      </c>
      <c r="H200" s="58">
        <v>0</v>
      </c>
      <c r="I200" s="58">
        <v>0</v>
      </c>
      <c r="J200" s="58">
        <v>0</v>
      </c>
      <c r="K200" s="58">
        <v>0</v>
      </c>
      <c r="L200" s="58">
        <v>0</v>
      </c>
      <c r="M200" s="58">
        <v>0</v>
      </c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1:31" s="73" customFormat="1">
      <c r="A201" s="226">
        <v>6207047474</v>
      </c>
      <c r="B201" s="226">
        <v>6207047474</v>
      </c>
      <c r="C201" s="1" t="s">
        <v>503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58">
        <v>0</v>
      </c>
      <c r="M201" s="58">
        <v>0</v>
      </c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1:31" s="73" customFormat="1">
      <c r="A202" s="226">
        <v>6277551053</v>
      </c>
      <c r="B202" s="226">
        <v>6277551053</v>
      </c>
      <c r="C202" s="1" t="s">
        <v>504</v>
      </c>
      <c r="D202" s="58">
        <v>0</v>
      </c>
      <c r="E202" s="58">
        <v>80.34</v>
      </c>
      <c r="F202" s="58">
        <v>0</v>
      </c>
      <c r="G202" s="58">
        <v>0</v>
      </c>
      <c r="H202" s="58">
        <v>0</v>
      </c>
      <c r="I202" s="58">
        <v>0</v>
      </c>
      <c r="J202" s="58">
        <v>0</v>
      </c>
      <c r="K202" s="58">
        <v>0</v>
      </c>
      <c r="L202" s="58">
        <v>0</v>
      </c>
      <c r="M202" s="58">
        <v>0</v>
      </c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1:31" s="73" customFormat="1">
      <c r="A203" s="226">
        <v>6289589426</v>
      </c>
      <c r="B203" s="226">
        <v>6289589426</v>
      </c>
      <c r="C203" s="1" t="s">
        <v>505</v>
      </c>
      <c r="D203" s="58">
        <v>0</v>
      </c>
      <c r="E203" s="58">
        <v>0.01</v>
      </c>
      <c r="F203" s="58">
        <v>0</v>
      </c>
      <c r="G203" s="58">
        <v>0</v>
      </c>
      <c r="H203" s="58">
        <v>0</v>
      </c>
      <c r="I203" s="58">
        <v>0</v>
      </c>
      <c r="J203" s="58">
        <v>0</v>
      </c>
      <c r="K203" s="58">
        <v>0</v>
      </c>
      <c r="L203" s="58">
        <v>0</v>
      </c>
      <c r="M203" s="58">
        <v>0</v>
      </c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1:31" s="73" customFormat="1">
      <c r="A204" s="226">
        <v>6295746908</v>
      </c>
      <c r="B204" s="226">
        <v>6295746908</v>
      </c>
      <c r="C204" s="1" t="s">
        <v>506</v>
      </c>
      <c r="D204" s="58">
        <v>0</v>
      </c>
      <c r="E204" s="58">
        <v>391.02</v>
      </c>
      <c r="F204" s="58">
        <v>0</v>
      </c>
      <c r="G204" s="58">
        <v>0</v>
      </c>
      <c r="H204" s="58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1:31" s="73" customFormat="1">
      <c r="A205" s="226">
        <v>6315638592</v>
      </c>
      <c r="B205" s="226">
        <v>6315638592</v>
      </c>
      <c r="C205" s="1" t="s">
        <v>507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58">
        <v>0</v>
      </c>
      <c r="M205" s="58">
        <v>0</v>
      </c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1:31" s="73" customFormat="1">
      <c r="A206" s="226">
        <v>6392073946</v>
      </c>
      <c r="B206" s="226">
        <v>6392073946</v>
      </c>
      <c r="C206" s="1" t="s">
        <v>508</v>
      </c>
      <c r="D206" s="58">
        <v>0</v>
      </c>
      <c r="E206" s="58">
        <v>0.12</v>
      </c>
      <c r="F206" s="58">
        <v>0</v>
      </c>
      <c r="G206" s="58">
        <v>0</v>
      </c>
      <c r="H206" s="58">
        <v>0</v>
      </c>
      <c r="I206" s="58">
        <v>0</v>
      </c>
      <c r="J206" s="58">
        <v>0</v>
      </c>
      <c r="K206" s="58">
        <v>0</v>
      </c>
      <c r="L206" s="58">
        <v>0</v>
      </c>
      <c r="M206" s="58">
        <v>11.84</v>
      </c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1:31" s="73" customFormat="1">
      <c r="A207" s="226">
        <v>6408965647</v>
      </c>
      <c r="B207" s="226">
        <v>6408965647</v>
      </c>
      <c r="C207" s="1" t="s">
        <v>509</v>
      </c>
      <c r="D207" s="58">
        <v>0</v>
      </c>
      <c r="E207" s="58">
        <v>0.08</v>
      </c>
      <c r="F207" s="58">
        <v>0</v>
      </c>
      <c r="G207" s="58">
        <v>0</v>
      </c>
      <c r="H207" s="58">
        <v>0</v>
      </c>
      <c r="I207" s="58">
        <v>0</v>
      </c>
      <c r="J207" s="58">
        <v>0</v>
      </c>
      <c r="K207" s="58">
        <v>0</v>
      </c>
      <c r="L207" s="58">
        <v>0</v>
      </c>
      <c r="M207" s="58">
        <v>8.31</v>
      </c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1:31" s="73" customFormat="1">
      <c r="A208" s="226">
        <v>6434237799</v>
      </c>
      <c r="B208" s="226">
        <v>6434237799</v>
      </c>
      <c r="C208" s="1" t="s">
        <v>510</v>
      </c>
      <c r="D208" s="58">
        <v>0</v>
      </c>
      <c r="E208" s="58">
        <v>0</v>
      </c>
      <c r="F208" s="58">
        <v>0</v>
      </c>
      <c r="G208" s="58">
        <v>0</v>
      </c>
      <c r="H208" s="58">
        <v>0</v>
      </c>
      <c r="I208" s="58">
        <v>0</v>
      </c>
      <c r="J208" s="58">
        <v>0</v>
      </c>
      <c r="K208" s="58">
        <v>0</v>
      </c>
      <c r="L208" s="58">
        <v>0</v>
      </c>
      <c r="M208" s="58">
        <v>0</v>
      </c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1:31" s="73" customFormat="1">
      <c r="A209" s="226">
        <v>6442752963</v>
      </c>
      <c r="B209" s="226">
        <v>6442752963</v>
      </c>
      <c r="C209" s="1" t="s">
        <v>511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58">
        <v>0</v>
      </c>
      <c r="M209" s="58">
        <v>0</v>
      </c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1:31" s="73" customFormat="1">
      <c r="A210" s="226">
        <v>6542957835</v>
      </c>
      <c r="B210" s="226">
        <v>6542957835</v>
      </c>
      <c r="C210" s="1" t="s">
        <v>512</v>
      </c>
      <c r="D210" s="58">
        <v>0</v>
      </c>
      <c r="E210" s="58">
        <v>0</v>
      </c>
      <c r="F210" s="58">
        <v>0</v>
      </c>
      <c r="G210" s="58">
        <v>0</v>
      </c>
      <c r="H210" s="58">
        <v>0</v>
      </c>
      <c r="I210" s="58">
        <v>0</v>
      </c>
      <c r="J210" s="58">
        <v>0</v>
      </c>
      <c r="K210" s="58">
        <v>0</v>
      </c>
      <c r="L210" s="58">
        <v>0</v>
      </c>
      <c r="M210" s="58">
        <v>0</v>
      </c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1:31" s="73" customFormat="1">
      <c r="A211" s="226">
        <v>6550791218</v>
      </c>
      <c r="B211" s="226">
        <v>6550791218</v>
      </c>
      <c r="C211" s="1" t="s">
        <v>513</v>
      </c>
      <c r="D211" s="58">
        <v>0</v>
      </c>
      <c r="E211" s="58">
        <v>0</v>
      </c>
      <c r="F211" s="58">
        <v>0</v>
      </c>
      <c r="G211" s="58">
        <v>0</v>
      </c>
      <c r="H211" s="58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1:31" s="73" customFormat="1">
      <c r="A212" s="226">
        <v>6558489622</v>
      </c>
      <c r="B212" s="226">
        <v>6558489622</v>
      </c>
      <c r="C212" s="1" t="s">
        <v>514</v>
      </c>
      <c r="D212" s="58">
        <v>0</v>
      </c>
      <c r="E212" s="58">
        <v>0</v>
      </c>
      <c r="F212" s="58">
        <v>0</v>
      </c>
      <c r="G212" s="58">
        <v>0</v>
      </c>
      <c r="H212" s="58">
        <v>0</v>
      </c>
      <c r="I212" s="58">
        <v>0</v>
      </c>
      <c r="J212" s="58">
        <v>0</v>
      </c>
      <c r="K212" s="58">
        <v>0</v>
      </c>
      <c r="L212" s="58">
        <v>0</v>
      </c>
      <c r="M212" s="58">
        <v>0</v>
      </c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1:31" s="73" customFormat="1">
      <c r="A213" s="226">
        <v>6577472385</v>
      </c>
      <c r="B213" s="226">
        <v>6577472385</v>
      </c>
      <c r="C213" s="1" t="s">
        <v>515</v>
      </c>
      <c r="D213" s="58">
        <v>0</v>
      </c>
      <c r="E213" s="58">
        <v>0.22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1:31" s="73" customFormat="1">
      <c r="A214" s="226">
        <v>6584808099</v>
      </c>
      <c r="B214" s="226">
        <v>6584808099</v>
      </c>
      <c r="C214" s="1" t="s">
        <v>516</v>
      </c>
      <c r="D214" s="58">
        <v>0</v>
      </c>
      <c r="E214" s="58">
        <v>0</v>
      </c>
      <c r="F214" s="58">
        <v>0</v>
      </c>
      <c r="G214" s="58">
        <v>0</v>
      </c>
      <c r="H214" s="58">
        <v>0</v>
      </c>
      <c r="I214" s="58">
        <v>0</v>
      </c>
      <c r="J214" s="58">
        <v>0</v>
      </c>
      <c r="K214" s="58">
        <v>0</v>
      </c>
      <c r="L214" s="58">
        <v>0</v>
      </c>
      <c r="M214" s="58">
        <v>0</v>
      </c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1:31" s="73" customFormat="1">
      <c r="A215" s="226">
        <v>6615213683</v>
      </c>
      <c r="B215" s="226">
        <v>6615213683</v>
      </c>
      <c r="C215" s="1" t="s">
        <v>517</v>
      </c>
      <c r="D215" s="58">
        <v>0</v>
      </c>
      <c r="E215" s="58">
        <v>0</v>
      </c>
      <c r="F215" s="58">
        <v>0</v>
      </c>
      <c r="G215" s="58">
        <v>0</v>
      </c>
      <c r="H215" s="58">
        <v>0</v>
      </c>
      <c r="I215" s="58">
        <v>0</v>
      </c>
      <c r="J215" s="58">
        <v>0</v>
      </c>
      <c r="K215" s="58">
        <v>0</v>
      </c>
      <c r="L215" s="58">
        <v>0</v>
      </c>
      <c r="M215" s="58">
        <v>0</v>
      </c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1:31" s="73" customFormat="1">
      <c r="A216" s="226">
        <v>6618180824</v>
      </c>
      <c r="B216" s="226">
        <v>6618180824</v>
      </c>
      <c r="C216" s="1" t="s">
        <v>518</v>
      </c>
      <c r="D216" s="58">
        <v>0</v>
      </c>
      <c r="E216" s="58">
        <v>21.98</v>
      </c>
      <c r="F216" s="58">
        <v>0</v>
      </c>
      <c r="G216" s="58">
        <v>0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1:31" s="73" customFormat="1">
      <c r="A217" s="226">
        <v>6632092650</v>
      </c>
      <c r="B217" s="226">
        <v>6632092650</v>
      </c>
      <c r="C217" s="1" t="s">
        <v>519</v>
      </c>
      <c r="D217" s="58">
        <v>0</v>
      </c>
      <c r="E217" s="58">
        <v>216.03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58">
        <v>0</v>
      </c>
      <c r="M217" s="58">
        <v>0</v>
      </c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1:31" s="73" customFormat="1">
      <c r="A218" s="226">
        <v>6666972300</v>
      </c>
      <c r="B218" s="226">
        <v>6666972300</v>
      </c>
      <c r="C218" s="1" t="s">
        <v>520</v>
      </c>
      <c r="D218" s="58">
        <v>0</v>
      </c>
      <c r="E218" s="58">
        <v>0</v>
      </c>
      <c r="F218" s="58">
        <v>0</v>
      </c>
      <c r="G218" s="58">
        <v>0</v>
      </c>
      <c r="H218" s="58">
        <v>0</v>
      </c>
      <c r="I218" s="58">
        <v>0</v>
      </c>
      <c r="J218" s="58">
        <v>0</v>
      </c>
      <c r="K218" s="58">
        <v>0</v>
      </c>
      <c r="L218" s="58">
        <v>0</v>
      </c>
      <c r="M218" s="58">
        <v>0</v>
      </c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1:31" s="73" customFormat="1">
      <c r="A219" s="226">
        <v>6718959944</v>
      </c>
      <c r="B219" s="226">
        <v>6718959944</v>
      </c>
      <c r="C219" s="1" t="s">
        <v>521</v>
      </c>
      <c r="D219" s="58">
        <v>0</v>
      </c>
      <c r="E219" s="58">
        <v>0</v>
      </c>
      <c r="F219" s="58">
        <v>0</v>
      </c>
      <c r="G219" s="58">
        <v>0</v>
      </c>
      <c r="H219" s="58">
        <v>0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1:31" s="73" customFormat="1">
      <c r="A220" s="226">
        <v>6735346883</v>
      </c>
      <c r="B220" s="226">
        <v>6735346883</v>
      </c>
      <c r="C220" s="1" t="s">
        <v>522</v>
      </c>
      <c r="D220" s="58">
        <v>0</v>
      </c>
      <c r="E220" s="58">
        <v>21.98</v>
      </c>
      <c r="F220" s="58">
        <v>0</v>
      </c>
      <c r="G220" s="58">
        <v>0</v>
      </c>
      <c r="H220" s="58">
        <v>0</v>
      </c>
      <c r="I220" s="58">
        <v>0</v>
      </c>
      <c r="J220" s="58">
        <v>0</v>
      </c>
      <c r="K220" s="58">
        <v>0</v>
      </c>
      <c r="L220" s="58">
        <v>0</v>
      </c>
      <c r="M220" s="58">
        <v>0</v>
      </c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1:31" s="73" customFormat="1">
      <c r="A221" s="226">
        <v>6739861637</v>
      </c>
      <c r="B221" s="226">
        <v>6739861637</v>
      </c>
      <c r="C221" s="1" t="s">
        <v>523</v>
      </c>
      <c r="D221" s="58">
        <v>0</v>
      </c>
      <c r="E221" s="58">
        <v>0.2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58">
        <v>0</v>
      </c>
      <c r="M221" s="58">
        <v>0</v>
      </c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1:31" s="73" customFormat="1">
      <c r="A222" s="226">
        <v>6817786674</v>
      </c>
      <c r="B222" s="226">
        <v>6817786674</v>
      </c>
      <c r="C222" s="1" t="s">
        <v>524</v>
      </c>
      <c r="D222" s="58">
        <v>0</v>
      </c>
      <c r="E222" s="58">
        <v>2.39</v>
      </c>
      <c r="F222" s="58">
        <v>0</v>
      </c>
      <c r="G222" s="58">
        <v>0</v>
      </c>
      <c r="H222" s="58">
        <v>0</v>
      </c>
      <c r="I222" s="58">
        <v>0</v>
      </c>
      <c r="J222" s="58">
        <v>0</v>
      </c>
      <c r="K222" s="58">
        <v>0</v>
      </c>
      <c r="L222" s="58">
        <v>0</v>
      </c>
      <c r="M222" s="58">
        <v>122.04</v>
      </c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1:31" s="73" customFormat="1">
      <c r="A223" s="226">
        <v>6879437832</v>
      </c>
      <c r="B223" s="226">
        <v>6879437832</v>
      </c>
      <c r="C223" s="1" t="s">
        <v>525</v>
      </c>
      <c r="D223" s="58">
        <v>0</v>
      </c>
      <c r="E223" s="58">
        <v>0</v>
      </c>
      <c r="F223" s="58">
        <v>0</v>
      </c>
      <c r="G223" s="58">
        <v>0</v>
      </c>
      <c r="H223" s="58">
        <v>0</v>
      </c>
      <c r="I223" s="58">
        <v>0</v>
      </c>
      <c r="J223" s="58">
        <v>0</v>
      </c>
      <c r="K223" s="58">
        <v>0</v>
      </c>
      <c r="L223" s="58">
        <v>0</v>
      </c>
      <c r="M223" s="58">
        <v>0</v>
      </c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1:31" s="73" customFormat="1">
      <c r="A224" s="226">
        <v>6885105253</v>
      </c>
      <c r="B224" s="226">
        <v>6885105253</v>
      </c>
      <c r="C224" s="1" t="s">
        <v>361</v>
      </c>
      <c r="D224" s="58">
        <v>0</v>
      </c>
      <c r="E224" s="58">
        <v>348.88</v>
      </c>
      <c r="F224" s="58">
        <v>0</v>
      </c>
      <c r="G224" s="58">
        <v>0</v>
      </c>
      <c r="H224" s="58">
        <v>0</v>
      </c>
      <c r="I224" s="58">
        <v>0</v>
      </c>
      <c r="J224" s="58">
        <v>0</v>
      </c>
      <c r="K224" s="58">
        <v>0</v>
      </c>
      <c r="L224" s="58">
        <v>0</v>
      </c>
      <c r="M224" s="58">
        <v>0</v>
      </c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1:31" s="73" customFormat="1">
      <c r="A225" s="226">
        <v>6949351592</v>
      </c>
      <c r="B225" s="226">
        <v>6949351592</v>
      </c>
      <c r="C225" s="1" t="s">
        <v>526</v>
      </c>
      <c r="D225" s="58">
        <v>0</v>
      </c>
      <c r="E225" s="58">
        <v>0.87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58">
        <v>0</v>
      </c>
      <c r="M225" s="58">
        <v>0</v>
      </c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1:31" s="73" customFormat="1">
      <c r="A226" s="226">
        <v>7022519629</v>
      </c>
      <c r="B226" s="226">
        <v>7022519629</v>
      </c>
      <c r="C226" s="1" t="s">
        <v>527</v>
      </c>
      <c r="D226" s="58">
        <v>0</v>
      </c>
      <c r="E226" s="58">
        <v>0.69</v>
      </c>
      <c r="F226" s="58">
        <v>0</v>
      </c>
      <c r="G226" s="58">
        <v>0</v>
      </c>
      <c r="H226" s="58">
        <v>0</v>
      </c>
      <c r="I226" s="58">
        <v>0</v>
      </c>
      <c r="J226" s="58">
        <v>0</v>
      </c>
      <c r="K226" s="58">
        <v>0</v>
      </c>
      <c r="L226" s="58">
        <v>0</v>
      </c>
      <c r="M226" s="58">
        <v>0</v>
      </c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1:31" s="73" customFormat="1">
      <c r="A227" s="226">
        <v>7088941130</v>
      </c>
      <c r="B227" s="226">
        <v>7088941130</v>
      </c>
      <c r="C227" s="1" t="s">
        <v>528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1:31" s="73" customFormat="1">
      <c r="A228" s="226">
        <v>7091592473</v>
      </c>
      <c r="B228" s="226">
        <v>7091592473</v>
      </c>
      <c r="C228" s="1" t="s">
        <v>529</v>
      </c>
      <c r="D228" s="58">
        <v>0</v>
      </c>
      <c r="E228" s="58">
        <v>0</v>
      </c>
      <c r="F228" s="58">
        <v>0</v>
      </c>
      <c r="G228" s="58">
        <v>0</v>
      </c>
      <c r="H228" s="58">
        <v>0</v>
      </c>
      <c r="I228" s="58">
        <v>0</v>
      </c>
      <c r="J228" s="58">
        <v>0</v>
      </c>
      <c r="K228" s="58">
        <v>0</v>
      </c>
      <c r="L228" s="58">
        <v>0</v>
      </c>
      <c r="M228" s="58">
        <v>0</v>
      </c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1:31" s="73" customFormat="1">
      <c r="A229" s="226">
        <v>7118255270</v>
      </c>
      <c r="B229" s="226">
        <v>7118255270</v>
      </c>
      <c r="C229" s="1" t="s">
        <v>530</v>
      </c>
      <c r="D229" s="58">
        <v>0</v>
      </c>
      <c r="E229" s="58">
        <v>0.11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58">
        <v>0</v>
      </c>
      <c r="M229" s="58">
        <v>7.86</v>
      </c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1:31" s="73" customFormat="1">
      <c r="A230" s="226">
        <v>7139766564</v>
      </c>
      <c r="B230" s="226">
        <v>7139766564</v>
      </c>
      <c r="C230" s="1" t="s">
        <v>531</v>
      </c>
      <c r="D230" s="58">
        <v>0</v>
      </c>
      <c r="E230" s="58">
        <v>21.98</v>
      </c>
      <c r="F230" s="58">
        <v>0</v>
      </c>
      <c r="G230" s="58">
        <v>0</v>
      </c>
      <c r="H230" s="58">
        <v>0</v>
      </c>
      <c r="I230" s="58">
        <v>0</v>
      </c>
      <c r="J230" s="58">
        <v>0</v>
      </c>
      <c r="K230" s="58">
        <v>0</v>
      </c>
      <c r="L230" s="58">
        <v>0</v>
      </c>
      <c r="M230" s="58">
        <v>0</v>
      </c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1:31" s="73" customFormat="1">
      <c r="A231" s="226">
        <v>7186419200</v>
      </c>
      <c r="B231" s="226">
        <v>7186419200</v>
      </c>
      <c r="C231" s="1" t="s">
        <v>532</v>
      </c>
      <c r="D231" s="58">
        <v>0</v>
      </c>
      <c r="E231" s="58">
        <v>0</v>
      </c>
      <c r="F231" s="58">
        <v>0</v>
      </c>
      <c r="G231" s="58">
        <v>0</v>
      </c>
      <c r="H231" s="58">
        <v>0</v>
      </c>
      <c r="I231" s="58">
        <v>0</v>
      </c>
      <c r="J231" s="58">
        <v>0</v>
      </c>
      <c r="K231" s="58">
        <v>0</v>
      </c>
      <c r="L231" s="58">
        <v>0</v>
      </c>
      <c r="M231" s="58">
        <v>0</v>
      </c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1:31" s="73" customFormat="1">
      <c r="A232" s="226">
        <v>7197030189</v>
      </c>
      <c r="B232" s="226">
        <v>7197030189</v>
      </c>
      <c r="C232" s="1" t="s">
        <v>533</v>
      </c>
      <c r="D232" s="58">
        <v>0</v>
      </c>
      <c r="E232" s="58">
        <v>0</v>
      </c>
      <c r="F232" s="58">
        <v>0</v>
      </c>
      <c r="G232" s="58">
        <v>0</v>
      </c>
      <c r="H232" s="58">
        <v>0</v>
      </c>
      <c r="I232" s="58">
        <v>0</v>
      </c>
      <c r="J232" s="58">
        <v>0</v>
      </c>
      <c r="K232" s="58">
        <v>0</v>
      </c>
      <c r="L232" s="58">
        <v>0</v>
      </c>
      <c r="M232" s="58">
        <v>0</v>
      </c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1:31" s="73" customFormat="1">
      <c r="A233" s="226">
        <v>7219814533</v>
      </c>
      <c r="B233" s="226">
        <v>7219814533</v>
      </c>
      <c r="C233" s="1" t="s">
        <v>534</v>
      </c>
      <c r="D233" s="58">
        <v>0</v>
      </c>
      <c r="E233" s="58">
        <v>25.01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58">
        <v>0</v>
      </c>
      <c r="M233" s="58">
        <v>0</v>
      </c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1:31" s="73" customFormat="1">
      <c r="A234" s="226">
        <v>7272684577</v>
      </c>
      <c r="B234" s="226">
        <v>7272684577</v>
      </c>
      <c r="C234" s="1" t="s">
        <v>535</v>
      </c>
      <c r="D234" s="58">
        <v>0</v>
      </c>
      <c r="E234" s="58">
        <v>0</v>
      </c>
      <c r="F234" s="58">
        <v>0</v>
      </c>
      <c r="G234" s="58">
        <v>0</v>
      </c>
      <c r="H234" s="58">
        <v>0</v>
      </c>
      <c r="I234" s="58">
        <v>0</v>
      </c>
      <c r="J234" s="58">
        <v>0</v>
      </c>
      <c r="K234" s="58">
        <v>0</v>
      </c>
      <c r="L234" s="58">
        <v>0</v>
      </c>
      <c r="M234" s="58">
        <v>0</v>
      </c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1:31" s="73" customFormat="1">
      <c r="A235" s="226">
        <v>7420575248</v>
      </c>
      <c r="B235" s="226">
        <v>7420575248</v>
      </c>
      <c r="C235" s="1" t="s">
        <v>536</v>
      </c>
      <c r="D235" s="58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0</v>
      </c>
      <c r="J235" s="58">
        <v>0</v>
      </c>
      <c r="K235" s="58">
        <v>0</v>
      </c>
      <c r="L235" s="58">
        <v>0</v>
      </c>
      <c r="M235" s="58">
        <v>0</v>
      </c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1:31" s="73" customFormat="1">
      <c r="A236" s="226">
        <v>7465803947</v>
      </c>
      <c r="B236" s="226">
        <v>7465803947</v>
      </c>
      <c r="C236" s="1" t="s">
        <v>537</v>
      </c>
      <c r="D236" s="58">
        <v>0</v>
      </c>
      <c r="E236" s="58">
        <v>0</v>
      </c>
      <c r="F236" s="58">
        <v>0</v>
      </c>
      <c r="G236" s="58">
        <v>0</v>
      </c>
      <c r="H236" s="58">
        <v>0</v>
      </c>
      <c r="I236" s="58">
        <v>0</v>
      </c>
      <c r="J236" s="58">
        <v>0</v>
      </c>
      <c r="K236" s="58">
        <v>0</v>
      </c>
      <c r="L236" s="58">
        <v>0</v>
      </c>
      <c r="M236" s="58">
        <v>0</v>
      </c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1:31" s="73" customFormat="1">
      <c r="A237" s="226">
        <v>7475184577</v>
      </c>
      <c r="B237" s="226">
        <v>7475184577</v>
      </c>
      <c r="C237" s="1" t="s">
        <v>538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58">
        <v>0</v>
      </c>
      <c r="M237" s="58">
        <v>0</v>
      </c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1:31" s="73" customFormat="1">
      <c r="A238" s="226">
        <v>7482649042</v>
      </c>
      <c r="B238" s="226">
        <v>7482649042</v>
      </c>
      <c r="C238" s="1" t="s">
        <v>539</v>
      </c>
      <c r="D238" s="58">
        <v>0</v>
      </c>
      <c r="E238" s="58">
        <v>0.43</v>
      </c>
      <c r="F238" s="58">
        <v>0</v>
      </c>
      <c r="G238" s="58">
        <v>0</v>
      </c>
      <c r="H238" s="58">
        <v>0</v>
      </c>
      <c r="I238" s="58">
        <v>0</v>
      </c>
      <c r="J238" s="58">
        <v>0</v>
      </c>
      <c r="K238" s="58">
        <v>0</v>
      </c>
      <c r="L238" s="58">
        <v>0</v>
      </c>
      <c r="M238" s="58">
        <v>0</v>
      </c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1:31" s="73" customFormat="1">
      <c r="A239" s="226">
        <v>7530575339</v>
      </c>
      <c r="B239" s="226">
        <v>7530575339</v>
      </c>
      <c r="C239" s="1" t="s">
        <v>540</v>
      </c>
      <c r="D239" s="58">
        <v>0</v>
      </c>
      <c r="E239" s="58">
        <v>0</v>
      </c>
      <c r="F239" s="58">
        <v>0</v>
      </c>
      <c r="G239" s="58">
        <v>0</v>
      </c>
      <c r="H239" s="58">
        <v>0</v>
      </c>
      <c r="I239" s="58">
        <v>0</v>
      </c>
      <c r="J239" s="58">
        <v>0</v>
      </c>
      <c r="K239" s="58">
        <v>0</v>
      </c>
      <c r="L239" s="58">
        <v>0</v>
      </c>
      <c r="M239" s="58">
        <v>0</v>
      </c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1:31" s="73" customFormat="1">
      <c r="A240" s="226">
        <v>7537493992</v>
      </c>
      <c r="B240" s="226">
        <v>7537493992</v>
      </c>
      <c r="C240" s="1" t="s">
        <v>541</v>
      </c>
      <c r="D240" s="58">
        <v>0</v>
      </c>
      <c r="E240" s="58">
        <v>144.41</v>
      </c>
      <c r="F240" s="58">
        <v>0</v>
      </c>
      <c r="G240" s="58">
        <v>0</v>
      </c>
      <c r="H240" s="58">
        <v>0</v>
      </c>
      <c r="I240" s="58">
        <v>0</v>
      </c>
      <c r="J240" s="58">
        <v>0</v>
      </c>
      <c r="K240" s="58">
        <v>0</v>
      </c>
      <c r="L240" s="58">
        <v>0</v>
      </c>
      <c r="M240" s="58">
        <v>0</v>
      </c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1:31" s="73" customFormat="1">
      <c r="A241" s="226">
        <v>7574786528</v>
      </c>
      <c r="B241" s="226">
        <v>7574786528</v>
      </c>
      <c r="C241" s="1" t="s">
        <v>542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58">
        <v>0</v>
      </c>
      <c r="M241" s="58">
        <v>0</v>
      </c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1:31" s="73" customFormat="1">
      <c r="A242" s="226">
        <v>7579376968</v>
      </c>
      <c r="B242" s="226">
        <v>7579376968</v>
      </c>
      <c r="C242" s="1" t="s">
        <v>543</v>
      </c>
      <c r="D242" s="58">
        <v>0</v>
      </c>
      <c r="E242" s="58">
        <v>0.44</v>
      </c>
      <c r="F242" s="58">
        <v>0</v>
      </c>
      <c r="G242" s="58">
        <v>0</v>
      </c>
      <c r="H242" s="58">
        <v>0</v>
      </c>
      <c r="I242" s="58">
        <v>0</v>
      </c>
      <c r="J242" s="58">
        <v>0</v>
      </c>
      <c r="K242" s="58">
        <v>0</v>
      </c>
      <c r="L242" s="58">
        <v>0</v>
      </c>
      <c r="M242" s="58">
        <v>0</v>
      </c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1:31" s="73" customFormat="1">
      <c r="A243" s="226">
        <v>7584176547</v>
      </c>
      <c r="B243" s="226">
        <v>7584176547</v>
      </c>
      <c r="C243" s="1" t="s">
        <v>544</v>
      </c>
      <c r="D243" s="58">
        <v>0</v>
      </c>
      <c r="E243" s="58">
        <v>0</v>
      </c>
      <c r="F243" s="58">
        <v>0</v>
      </c>
      <c r="G243" s="58">
        <v>0</v>
      </c>
      <c r="H243" s="58">
        <v>0</v>
      </c>
      <c r="I243" s="58">
        <v>0</v>
      </c>
      <c r="J243" s="58">
        <v>0</v>
      </c>
      <c r="K243" s="58">
        <v>0</v>
      </c>
      <c r="L243" s="58">
        <v>0</v>
      </c>
      <c r="M243" s="58">
        <v>0</v>
      </c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1:31" s="73" customFormat="1">
      <c r="A244" s="226">
        <v>7628894506</v>
      </c>
      <c r="B244" s="226">
        <v>7628894506</v>
      </c>
      <c r="C244" s="1" t="s">
        <v>545</v>
      </c>
      <c r="D244" s="58">
        <v>0</v>
      </c>
      <c r="E244" s="58">
        <v>0</v>
      </c>
      <c r="F244" s="58">
        <v>0</v>
      </c>
      <c r="G244" s="58">
        <v>0</v>
      </c>
      <c r="H244" s="58">
        <v>0</v>
      </c>
      <c r="I244" s="58">
        <v>0</v>
      </c>
      <c r="J244" s="58">
        <v>0</v>
      </c>
      <c r="K244" s="58">
        <v>0</v>
      </c>
      <c r="L244" s="58">
        <v>0</v>
      </c>
      <c r="M244" s="58">
        <v>0</v>
      </c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1:31" s="73" customFormat="1">
      <c r="A245" s="226">
        <v>7664827253</v>
      </c>
      <c r="B245" s="226">
        <v>7664827253</v>
      </c>
      <c r="C245" s="1" t="s">
        <v>546</v>
      </c>
      <c r="D245" s="58">
        <v>0</v>
      </c>
      <c r="E245" s="58">
        <v>0.22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58">
        <v>0</v>
      </c>
      <c r="M245" s="58">
        <v>0</v>
      </c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1:31" s="73" customFormat="1">
      <c r="A246" s="226">
        <v>7708186804</v>
      </c>
      <c r="B246" s="226">
        <v>7708186804</v>
      </c>
      <c r="C246" s="1" t="s">
        <v>547</v>
      </c>
      <c r="D246" s="58">
        <v>0</v>
      </c>
      <c r="E246" s="58">
        <v>0</v>
      </c>
      <c r="F246" s="58">
        <v>0</v>
      </c>
      <c r="G246" s="58">
        <v>0</v>
      </c>
      <c r="H246" s="58">
        <v>0</v>
      </c>
      <c r="I246" s="58">
        <v>0</v>
      </c>
      <c r="J246" s="58">
        <v>0</v>
      </c>
      <c r="K246" s="58">
        <v>0</v>
      </c>
      <c r="L246" s="58">
        <v>0</v>
      </c>
      <c r="M246" s="58">
        <v>0</v>
      </c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1:31" s="73" customFormat="1">
      <c r="A247" s="226">
        <v>7717603485</v>
      </c>
      <c r="B247" s="226">
        <v>7717603485</v>
      </c>
      <c r="C247" s="1" t="s">
        <v>548</v>
      </c>
      <c r="D247" s="58">
        <v>0</v>
      </c>
      <c r="E247" s="58">
        <v>0.31</v>
      </c>
      <c r="F247" s="58">
        <v>0</v>
      </c>
      <c r="G247" s="58">
        <v>0</v>
      </c>
      <c r="H247" s="58">
        <v>0</v>
      </c>
      <c r="I247" s="58">
        <v>0</v>
      </c>
      <c r="J247" s="58">
        <v>0</v>
      </c>
      <c r="K247" s="58">
        <v>0</v>
      </c>
      <c r="L247" s="58">
        <v>0</v>
      </c>
      <c r="M247" s="58">
        <v>0</v>
      </c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1:31" s="73" customFormat="1">
      <c r="A248" s="226">
        <v>7720620490</v>
      </c>
      <c r="B248" s="226">
        <v>7720620490</v>
      </c>
      <c r="C248" s="1" t="s">
        <v>549</v>
      </c>
      <c r="D248" s="58">
        <v>0</v>
      </c>
      <c r="E248" s="58">
        <v>0.21</v>
      </c>
      <c r="F248" s="58">
        <v>0</v>
      </c>
      <c r="G248" s="58">
        <v>0</v>
      </c>
      <c r="H248" s="58">
        <v>0</v>
      </c>
      <c r="I248" s="58">
        <v>0</v>
      </c>
      <c r="J248" s="58">
        <v>0</v>
      </c>
      <c r="K248" s="58">
        <v>0</v>
      </c>
      <c r="L248" s="58">
        <v>0</v>
      </c>
      <c r="M248" s="58">
        <v>0</v>
      </c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1:31" s="73" customFormat="1">
      <c r="A249" s="226">
        <v>7722956614</v>
      </c>
      <c r="B249" s="226">
        <v>7722956614</v>
      </c>
      <c r="C249" s="1" t="s">
        <v>550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58">
        <v>0</v>
      </c>
      <c r="M249" s="58">
        <v>0</v>
      </c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1:31" s="73" customFormat="1">
      <c r="A250" s="226">
        <v>7745007330</v>
      </c>
      <c r="B250" s="226">
        <v>7745007330</v>
      </c>
      <c r="C250" s="1" t="s">
        <v>551</v>
      </c>
      <c r="D250" s="58">
        <v>0</v>
      </c>
      <c r="E250" s="58">
        <v>54.19</v>
      </c>
      <c r="F250" s="58">
        <v>0</v>
      </c>
      <c r="G250" s="58">
        <v>0</v>
      </c>
      <c r="H250" s="58">
        <v>0</v>
      </c>
      <c r="I250" s="58">
        <v>0</v>
      </c>
      <c r="J250" s="58">
        <v>0</v>
      </c>
      <c r="K250" s="58">
        <v>0</v>
      </c>
      <c r="L250" s="58">
        <v>0</v>
      </c>
      <c r="M250" s="58">
        <v>0</v>
      </c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1:31" s="73" customFormat="1">
      <c r="A251" s="226">
        <v>7793655613</v>
      </c>
      <c r="B251" s="226">
        <v>7793655613</v>
      </c>
      <c r="C251" s="1" t="s">
        <v>552</v>
      </c>
      <c r="D251" s="58">
        <v>0</v>
      </c>
      <c r="E251" s="58">
        <v>0</v>
      </c>
      <c r="F251" s="58">
        <v>0</v>
      </c>
      <c r="G251" s="58">
        <v>0</v>
      </c>
      <c r="H251" s="58">
        <v>0</v>
      </c>
      <c r="I251" s="58">
        <v>0</v>
      </c>
      <c r="J251" s="58">
        <v>0</v>
      </c>
      <c r="K251" s="58">
        <v>0</v>
      </c>
      <c r="L251" s="58">
        <v>0</v>
      </c>
      <c r="M251" s="58">
        <v>0</v>
      </c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1:31" s="73" customFormat="1">
      <c r="A252" s="226">
        <v>7795743118</v>
      </c>
      <c r="B252" s="226">
        <v>7795743118</v>
      </c>
      <c r="C252" s="1" t="s">
        <v>553</v>
      </c>
      <c r="D252" s="58">
        <v>0</v>
      </c>
      <c r="E252" s="58">
        <v>0</v>
      </c>
      <c r="F252" s="58">
        <v>0</v>
      </c>
      <c r="G252" s="58">
        <v>0</v>
      </c>
      <c r="H252" s="58">
        <v>0</v>
      </c>
      <c r="I252" s="58">
        <v>0</v>
      </c>
      <c r="J252" s="58">
        <v>0</v>
      </c>
      <c r="K252" s="58">
        <v>0</v>
      </c>
      <c r="L252" s="58">
        <v>0</v>
      </c>
      <c r="M252" s="58">
        <v>0</v>
      </c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1:31" s="73" customFormat="1">
      <c r="A253" s="226">
        <v>7821208369</v>
      </c>
      <c r="B253" s="226">
        <v>7821208369</v>
      </c>
      <c r="C253" s="1" t="s">
        <v>554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58">
        <v>0</v>
      </c>
      <c r="M253" s="58">
        <v>0</v>
      </c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1:31" s="73" customFormat="1">
      <c r="A254" s="226">
        <v>7855156061</v>
      </c>
      <c r="B254" s="226">
        <v>7855156061</v>
      </c>
      <c r="C254" s="1" t="s">
        <v>555</v>
      </c>
      <c r="D254" s="58">
        <v>0</v>
      </c>
      <c r="E254" s="58">
        <v>0</v>
      </c>
      <c r="F254" s="58">
        <v>0</v>
      </c>
      <c r="G254" s="58">
        <v>0</v>
      </c>
      <c r="H254" s="58">
        <v>0</v>
      </c>
      <c r="I254" s="58">
        <v>0</v>
      </c>
      <c r="J254" s="58">
        <v>0</v>
      </c>
      <c r="K254" s="58">
        <v>0</v>
      </c>
      <c r="L254" s="58">
        <v>0</v>
      </c>
      <c r="M254" s="58">
        <v>0</v>
      </c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1:31" s="73" customFormat="1">
      <c r="A255" s="226">
        <v>7942431846</v>
      </c>
      <c r="B255" s="226">
        <v>7942431846</v>
      </c>
      <c r="C255" s="1" t="s">
        <v>556</v>
      </c>
      <c r="D255" s="58">
        <v>0</v>
      </c>
      <c r="E255" s="58">
        <v>0</v>
      </c>
      <c r="F255" s="58">
        <v>0</v>
      </c>
      <c r="G255" s="58">
        <v>0</v>
      </c>
      <c r="H255" s="58">
        <v>0</v>
      </c>
      <c r="I255" s="58">
        <v>0</v>
      </c>
      <c r="J255" s="58">
        <v>0</v>
      </c>
      <c r="K255" s="58">
        <v>0</v>
      </c>
      <c r="L255" s="58">
        <v>0</v>
      </c>
      <c r="M255" s="58">
        <v>0</v>
      </c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1:31" s="73" customFormat="1">
      <c r="A256" s="226">
        <v>7970988616</v>
      </c>
      <c r="B256" s="226">
        <v>7970988616</v>
      </c>
      <c r="C256" s="1" t="s">
        <v>557</v>
      </c>
      <c r="D256" s="58">
        <v>0</v>
      </c>
      <c r="E256" s="58">
        <v>0.1</v>
      </c>
      <c r="F256" s="58">
        <v>0</v>
      </c>
      <c r="G256" s="58">
        <v>0</v>
      </c>
      <c r="H256" s="58">
        <v>0</v>
      </c>
      <c r="I256" s="58">
        <v>0</v>
      </c>
      <c r="J256" s="58">
        <v>0</v>
      </c>
      <c r="K256" s="58">
        <v>0</v>
      </c>
      <c r="L256" s="58">
        <v>0</v>
      </c>
      <c r="M256" s="58">
        <v>0</v>
      </c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1:31" s="73" customFormat="1">
      <c r="A257" s="226">
        <v>7973469274</v>
      </c>
      <c r="B257" s="226">
        <v>7973469274</v>
      </c>
      <c r="C257" s="1" t="s">
        <v>558</v>
      </c>
      <c r="D257" s="58">
        <v>0</v>
      </c>
      <c r="E257" s="58">
        <v>0.42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58">
        <v>0</v>
      </c>
      <c r="M257" s="58">
        <v>0</v>
      </c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1:31" s="73" customFormat="1">
      <c r="A258" s="226">
        <v>7979208219</v>
      </c>
      <c r="B258" s="226">
        <v>7979208219</v>
      </c>
      <c r="C258" s="1" t="s">
        <v>559</v>
      </c>
      <c r="D258" s="58">
        <v>0</v>
      </c>
      <c r="E258" s="58">
        <v>0</v>
      </c>
      <c r="F258" s="58">
        <v>0</v>
      </c>
      <c r="G258" s="58">
        <v>0</v>
      </c>
      <c r="H258" s="58">
        <v>0</v>
      </c>
      <c r="I258" s="58">
        <v>0</v>
      </c>
      <c r="J258" s="58">
        <v>0</v>
      </c>
      <c r="K258" s="58">
        <v>0</v>
      </c>
      <c r="L258" s="58">
        <v>0</v>
      </c>
      <c r="M258" s="58">
        <v>0</v>
      </c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1:31" s="73" customFormat="1">
      <c r="A259" s="226">
        <v>7987985173</v>
      </c>
      <c r="B259" s="226">
        <v>7987985173</v>
      </c>
      <c r="C259" s="1" t="s">
        <v>560</v>
      </c>
      <c r="D259" s="58">
        <v>0</v>
      </c>
      <c r="E259" s="58">
        <v>4.2</v>
      </c>
      <c r="F259" s="58">
        <v>0</v>
      </c>
      <c r="G259" s="58">
        <v>0</v>
      </c>
      <c r="H259" s="58">
        <v>0</v>
      </c>
      <c r="I259" s="58">
        <v>0</v>
      </c>
      <c r="J259" s="58">
        <v>0</v>
      </c>
      <c r="K259" s="58">
        <v>0</v>
      </c>
      <c r="L259" s="58">
        <v>0</v>
      </c>
      <c r="M259" s="58">
        <v>424.3</v>
      </c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1:31" s="73" customFormat="1">
      <c r="A260" s="226">
        <v>8041436279</v>
      </c>
      <c r="B260" s="226">
        <v>8041436279</v>
      </c>
      <c r="C260" s="1" t="s">
        <v>561</v>
      </c>
      <c r="D260" s="58">
        <v>0</v>
      </c>
      <c r="E260" s="58">
        <v>0</v>
      </c>
      <c r="F260" s="58">
        <v>0</v>
      </c>
      <c r="G260" s="58">
        <v>0</v>
      </c>
      <c r="H260" s="58">
        <v>0</v>
      </c>
      <c r="I260" s="58">
        <v>0</v>
      </c>
      <c r="J260" s="58">
        <v>0</v>
      </c>
      <c r="K260" s="58">
        <v>0</v>
      </c>
      <c r="L260" s="58">
        <v>0</v>
      </c>
      <c r="M260" s="58">
        <v>0</v>
      </c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1:31" s="73" customFormat="1">
      <c r="A261" s="226">
        <v>8057941781</v>
      </c>
      <c r="B261" s="226">
        <v>8057941781</v>
      </c>
      <c r="C261" s="1" t="s">
        <v>562</v>
      </c>
      <c r="D261" s="58">
        <v>0</v>
      </c>
      <c r="E261" s="58">
        <v>0.45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58">
        <v>0</v>
      </c>
      <c r="M261" s="58">
        <v>45.81</v>
      </c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1:31" s="73" customFormat="1">
      <c r="A262" s="226">
        <v>8059636187</v>
      </c>
      <c r="B262" s="226">
        <v>8059636187</v>
      </c>
      <c r="C262" s="1" t="s">
        <v>563</v>
      </c>
      <c r="D262" s="58">
        <v>0</v>
      </c>
      <c r="E262" s="58">
        <v>0</v>
      </c>
      <c r="F262" s="58">
        <v>0</v>
      </c>
      <c r="G262" s="58">
        <v>0</v>
      </c>
      <c r="H262" s="58">
        <v>0</v>
      </c>
      <c r="I262" s="58">
        <v>0</v>
      </c>
      <c r="J262" s="58">
        <v>0</v>
      </c>
      <c r="K262" s="58">
        <v>0</v>
      </c>
      <c r="L262" s="58">
        <v>0</v>
      </c>
      <c r="M262" s="58">
        <v>0</v>
      </c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1:31" s="73" customFormat="1">
      <c r="A263" s="226">
        <v>8072286908</v>
      </c>
      <c r="B263" s="226">
        <v>8072286908</v>
      </c>
      <c r="C263" s="1" t="s">
        <v>564</v>
      </c>
      <c r="D263" s="58">
        <v>0</v>
      </c>
      <c r="E263" s="58">
        <v>0</v>
      </c>
      <c r="F263" s="58">
        <v>0</v>
      </c>
      <c r="G263" s="58">
        <v>0</v>
      </c>
      <c r="H263" s="58">
        <v>0</v>
      </c>
      <c r="I263" s="58">
        <v>0</v>
      </c>
      <c r="J263" s="58">
        <v>0</v>
      </c>
      <c r="K263" s="58">
        <v>0</v>
      </c>
      <c r="L263" s="58">
        <v>0</v>
      </c>
      <c r="M263" s="58">
        <v>0</v>
      </c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1:31" s="73" customFormat="1">
      <c r="A264" s="226">
        <v>8087600777</v>
      </c>
      <c r="B264" s="226">
        <v>8087600777</v>
      </c>
      <c r="C264" s="1" t="s">
        <v>565</v>
      </c>
      <c r="D264" s="58">
        <v>0</v>
      </c>
      <c r="E264" s="58">
        <v>0.22</v>
      </c>
      <c r="F264" s="58">
        <v>0</v>
      </c>
      <c r="G264" s="58">
        <v>0</v>
      </c>
      <c r="H264" s="58">
        <v>0</v>
      </c>
      <c r="I264" s="58">
        <v>0</v>
      </c>
      <c r="J264" s="58">
        <v>0</v>
      </c>
      <c r="K264" s="58">
        <v>0</v>
      </c>
      <c r="L264" s="58">
        <v>0</v>
      </c>
      <c r="M264" s="58">
        <v>21.73</v>
      </c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1:31" s="73" customFormat="1">
      <c r="A265" s="226">
        <v>8127083457</v>
      </c>
      <c r="B265" s="226">
        <v>8127083457</v>
      </c>
      <c r="C265" s="1" t="s">
        <v>566</v>
      </c>
      <c r="D265" s="58">
        <v>0</v>
      </c>
      <c r="E265" s="58">
        <v>18.93</v>
      </c>
      <c r="F265" s="58">
        <v>-1.4551915228366852E-13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58">
        <v>0</v>
      </c>
      <c r="M265" s="58">
        <v>0</v>
      </c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1:31" s="73" customFormat="1">
      <c r="A266" s="226">
        <v>8143162866</v>
      </c>
      <c r="B266" s="226">
        <v>8143162866</v>
      </c>
      <c r="C266" s="1" t="s">
        <v>567</v>
      </c>
      <c r="D266" s="58">
        <v>0</v>
      </c>
      <c r="E266" s="58">
        <v>20.010000000000002</v>
      </c>
      <c r="F266" s="58">
        <v>2.2737367544323206E-15</v>
      </c>
      <c r="G266" s="58">
        <v>0</v>
      </c>
      <c r="H266" s="58">
        <v>0</v>
      </c>
      <c r="I266" s="58">
        <v>0</v>
      </c>
      <c r="J266" s="58">
        <v>0</v>
      </c>
      <c r="K266" s="58">
        <v>0</v>
      </c>
      <c r="L266" s="58">
        <v>0</v>
      </c>
      <c r="M266" s="58">
        <v>0</v>
      </c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1:31" s="73" customFormat="1">
      <c r="A267" s="226">
        <v>8169983563</v>
      </c>
      <c r="B267" s="226">
        <v>8169983563</v>
      </c>
      <c r="C267" s="1" t="s">
        <v>568</v>
      </c>
      <c r="D267" s="58">
        <v>0</v>
      </c>
      <c r="E267" s="58">
        <v>0.22</v>
      </c>
      <c r="F267" s="58">
        <v>0</v>
      </c>
      <c r="G267" s="58">
        <v>0</v>
      </c>
      <c r="H267" s="58">
        <v>0</v>
      </c>
      <c r="I267" s="58">
        <v>0</v>
      </c>
      <c r="J267" s="58">
        <v>0</v>
      </c>
      <c r="K267" s="58">
        <v>0</v>
      </c>
      <c r="L267" s="58">
        <v>0</v>
      </c>
      <c r="M267" s="58">
        <v>0</v>
      </c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1:31" s="73" customFormat="1">
      <c r="A268" s="226">
        <v>8197700000</v>
      </c>
      <c r="B268" s="226">
        <v>8197700000</v>
      </c>
      <c r="C268" s="1" t="s">
        <v>569</v>
      </c>
      <c r="D268" s="58">
        <v>0</v>
      </c>
      <c r="E268" s="58">
        <v>0</v>
      </c>
      <c r="F268" s="58">
        <v>0</v>
      </c>
      <c r="G268" s="58">
        <v>0</v>
      </c>
      <c r="H268" s="58">
        <v>0</v>
      </c>
      <c r="I268" s="58">
        <v>0</v>
      </c>
      <c r="J268" s="58">
        <v>0</v>
      </c>
      <c r="K268" s="58">
        <v>0</v>
      </c>
      <c r="L268" s="58">
        <v>0</v>
      </c>
      <c r="M268" s="58">
        <v>0</v>
      </c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1:31" s="73" customFormat="1">
      <c r="A269" s="226">
        <v>8218369387</v>
      </c>
      <c r="B269" s="226">
        <v>8218369387</v>
      </c>
      <c r="C269" s="1" t="s">
        <v>570</v>
      </c>
      <c r="D269" s="58">
        <v>0</v>
      </c>
      <c r="E269" s="58">
        <v>14.93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58">
        <v>0</v>
      </c>
      <c r="M269" s="58">
        <v>0</v>
      </c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1:31" s="73" customFormat="1">
      <c r="A270" s="226">
        <v>8250599719</v>
      </c>
      <c r="B270" s="226">
        <v>8250599719</v>
      </c>
      <c r="C270" s="1" t="s">
        <v>571</v>
      </c>
      <c r="D270" s="58">
        <v>0</v>
      </c>
      <c r="E270" s="58">
        <v>0</v>
      </c>
      <c r="F270" s="58">
        <v>0</v>
      </c>
      <c r="G270" s="58">
        <v>0</v>
      </c>
      <c r="H270" s="58">
        <v>0</v>
      </c>
      <c r="I270" s="58">
        <v>0</v>
      </c>
      <c r="J270" s="58">
        <v>0</v>
      </c>
      <c r="K270" s="58">
        <v>0</v>
      </c>
      <c r="L270" s="58">
        <v>0</v>
      </c>
      <c r="M270" s="58">
        <v>0</v>
      </c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1:31" s="73" customFormat="1">
      <c r="A271" s="226">
        <v>8280552445</v>
      </c>
      <c r="B271" s="226">
        <v>8280552445</v>
      </c>
      <c r="C271" s="1" t="s">
        <v>572</v>
      </c>
      <c r="D271" s="58">
        <v>0</v>
      </c>
      <c r="E271" s="58">
        <v>3.74</v>
      </c>
      <c r="F271" s="58">
        <v>0</v>
      </c>
      <c r="G271" s="58">
        <v>0</v>
      </c>
      <c r="H271" s="58">
        <v>0</v>
      </c>
      <c r="I271" s="58">
        <v>0</v>
      </c>
      <c r="J271" s="58">
        <v>0</v>
      </c>
      <c r="K271" s="58">
        <v>0</v>
      </c>
      <c r="L271" s="58">
        <v>0</v>
      </c>
      <c r="M271" s="58">
        <v>377.61</v>
      </c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1:31" s="73" customFormat="1">
      <c r="A272" s="226">
        <v>8345021516</v>
      </c>
      <c r="B272" s="226">
        <v>8345021516</v>
      </c>
      <c r="C272" s="1" t="s">
        <v>573</v>
      </c>
      <c r="D272" s="58">
        <v>0</v>
      </c>
      <c r="E272" s="58">
        <v>0</v>
      </c>
      <c r="F272" s="58">
        <v>0</v>
      </c>
      <c r="G272" s="58">
        <v>0</v>
      </c>
      <c r="H272" s="58">
        <v>0</v>
      </c>
      <c r="I272" s="58">
        <v>0</v>
      </c>
      <c r="J272" s="58">
        <v>0</v>
      </c>
      <c r="K272" s="58">
        <v>0</v>
      </c>
      <c r="L272" s="58">
        <v>0</v>
      </c>
      <c r="M272" s="58">
        <v>0</v>
      </c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1:31" s="73" customFormat="1">
      <c r="A273" s="226">
        <v>8393134194</v>
      </c>
      <c r="B273" s="226">
        <v>8393134194</v>
      </c>
      <c r="C273" s="1" t="s">
        <v>574</v>
      </c>
      <c r="D273" s="58">
        <v>0</v>
      </c>
      <c r="E273" s="58">
        <v>0.62</v>
      </c>
      <c r="F273" s="58">
        <v>4.5474735088646413E-15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58">
        <v>0</v>
      </c>
      <c r="M273" s="58">
        <v>40.39</v>
      </c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1:31" s="73" customFormat="1">
      <c r="A274" s="226">
        <v>8516824777</v>
      </c>
      <c r="B274" s="226">
        <v>8516824777</v>
      </c>
      <c r="C274" s="1" t="s">
        <v>575</v>
      </c>
      <c r="D274" s="58">
        <v>0</v>
      </c>
      <c r="E274" s="58">
        <v>0</v>
      </c>
      <c r="F274" s="58">
        <v>0</v>
      </c>
      <c r="G274" s="58">
        <v>0</v>
      </c>
      <c r="H274" s="58">
        <v>0</v>
      </c>
      <c r="I274" s="58">
        <v>0</v>
      </c>
      <c r="J274" s="58">
        <v>0</v>
      </c>
      <c r="K274" s="58">
        <v>0</v>
      </c>
      <c r="L274" s="58">
        <v>0</v>
      </c>
      <c r="M274" s="58">
        <v>0</v>
      </c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1:31" s="73" customFormat="1">
      <c r="A275" s="226">
        <v>8523137538</v>
      </c>
      <c r="B275" s="226">
        <v>8523137538</v>
      </c>
      <c r="C275" s="1" t="s">
        <v>576</v>
      </c>
      <c r="D275" s="58">
        <v>0</v>
      </c>
      <c r="E275" s="58">
        <v>0</v>
      </c>
      <c r="F275" s="58">
        <v>0</v>
      </c>
      <c r="G275" s="58">
        <v>0</v>
      </c>
      <c r="H275" s="58">
        <v>0</v>
      </c>
      <c r="I275" s="58">
        <v>0</v>
      </c>
      <c r="J275" s="58">
        <v>0</v>
      </c>
      <c r="K275" s="58">
        <v>0</v>
      </c>
      <c r="L275" s="58">
        <v>0</v>
      </c>
      <c r="M275" s="58">
        <v>0</v>
      </c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1:31" s="73" customFormat="1">
      <c r="A276" s="226">
        <v>8524484895</v>
      </c>
      <c r="B276" s="226">
        <v>8524484895</v>
      </c>
      <c r="C276" s="1" t="s">
        <v>577</v>
      </c>
      <c r="D276" s="58">
        <v>0</v>
      </c>
      <c r="E276" s="58">
        <v>0</v>
      </c>
      <c r="F276" s="58">
        <v>0</v>
      </c>
      <c r="G276" s="58">
        <v>0</v>
      </c>
      <c r="H276" s="58">
        <v>0</v>
      </c>
      <c r="I276" s="58">
        <v>0</v>
      </c>
      <c r="J276" s="58">
        <v>0</v>
      </c>
      <c r="K276" s="58">
        <v>0</v>
      </c>
      <c r="L276" s="58">
        <v>0</v>
      </c>
      <c r="M276" s="58">
        <v>0</v>
      </c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1:31" s="73" customFormat="1">
      <c r="A277" s="226">
        <v>8545941612</v>
      </c>
      <c r="B277" s="226">
        <v>8545941612</v>
      </c>
      <c r="C277" s="1" t="s">
        <v>578</v>
      </c>
      <c r="D277" s="58">
        <v>0</v>
      </c>
      <c r="E277" s="58">
        <v>12.97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58">
        <v>0</v>
      </c>
      <c r="M277" s="58">
        <v>0</v>
      </c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1:31" s="73" customFormat="1">
      <c r="A278" s="226">
        <v>8546593686</v>
      </c>
      <c r="B278" s="226">
        <v>8546593686</v>
      </c>
      <c r="C278" s="1" t="s">
        <v>579</v>
      </c>
      <c r="D278" s="58">
        <v>0</v>
      </c>
      <c r="E278" s="58">
        <v>0.21</v>
      </c>
      <c r="F278" s="58">
        <v>0</v>
      </c>
      <c r="G278" s="58">
        <v>0</v>
      </c>
      <c r="H278" s="58">
        <v>0</v>
      </c>
      <c r="I278" s="58">
        <v>0</v>
      </c>
      <c r="J278" s="58">
        <v>0</v>
      </c>
      <c r="K278" s="58">
        <v>0</v>
      </c>
      <c r="L278" s="58">
        <v>0</v>
      </c>
      <c r="M278" s="58">
        <v>21.37</v>
      </c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1:31" s="73" customFormat="1">
      <c r="A279" s="226">
        <v>8552929620</v>
      </c>
      <c r="B279" s="226">
        <v>8552929620</v>
      </c>
      <c r="C279" s="1" t="s">
        <v>580</v>
      </c>
      <c r="D279" s="58">
        <v>0</v>
      </c>
      <c r="E279" s="58">
        <v>0</v>
      </c>
      <c r="F279" s="58">
        <v>0</v>
      </c>
      <c r="G279" s="58">
        <v>0</v>
      </c>
      <c r="H279" s="58">
        <v>0</v>
      </c>
      <c r="I279" s="58">
        <v>0</v>
      </c>
      <c r="J279" s="58">
        <v>0</v>
      </c>
      <c r="K279" s="58">
        <v>0</v>
      </c>
      <c r="L279" s="58">
        <v>0</v>
      </c>
      <c r="M279" s="58">
        <v>0</v>
      </c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1:31" s="73" customFormat="1">
      <c r="A280" s="226">
        <v>8580790628</v>
      </c>
      <c r="B280" s="226">
        <v>8580790628</v>
      </c>
      <c r="C280" s="1" t="s">
        <v>581</v>
      </c>
      <c r="D280" s="58">
        <v>0</v>
      </c>
      <c r="E280" s="58">
        <v>87.63</v>
      </c>
      <c r="F280" s="58">
        <v>-7.2759576141834261E-14</v>
      </c>
      <c r="G280" s="58">
        <v>0</v>
      </c>
      <c r="H280" s="58">
        <v>0</v>
      </c>
      <c r="I280" s="58">
        <v>0</v>
      </c>
      <c r="J280" s="58">
        <v>0</v>
      </c>
      <c r="K280" s="58">
        <v>0</v>
      </c>
      <c r="L280" s="58">
        <v>0</v>
      </c>
      <c r="M280" s="58">
        <v>0</v>
      </c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1:31" s="73" customFormat="1">
      <c r="A281" s="226">
        <v>8625569501</v>
      </c>
      <c r="B281" s="226">
        <v>8625569501</v>
      </c>
      <c r="C281" s="1" t="s">
        <v>400</v>
      </c>
      <c r="D281" s="58">
        <v>0</v>
      </c>
      <c r="E281" s="58">
        <v>1.23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58">
        <v>0</v>
      </c>
      <c r="M281" s="58">
        <v>124.07</v>
      </c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1:31" s="73" customFormat="1">
      <c r="A282" s="226">
        <v>8627500000</v>
      </c>
      <c r="B282" s="226">
        <v>8627500000</v>
      </c>
      <c r="C282" s="1" t="s">
        <v>582</v>
      </c>
      <c r="D282" s="58">
        <v>0</v>
      </c>
      <c r="E282" s="58">
        <v>37.03</v>
      </c>
      <c r="F282" s="58">
        <v>0</v>
      </c>
      <c r="G282" s="58">
        <v>0</v>
      </c>
      <c r="H282" s="58">
        <v>0</v>
      </c>
      <c r="I282" s="58">
        <v>0</v>
      </c>
      <c r="J282" s="58">
        <v>0</v>
      </c>
      <c r="K282" s="58">
        <v>0</v>
      </c>
      <c r="L282" s="58">
        <v>0</v>
      </c>
      <c r="M282" s="58">
        <v>0</v>
      </c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1:31" s="73" customFormat="1">
      <c r="A283" s="226">
        <v>8656129701</v>
      </c>
      <c r="B283" s="226">
        <v>8656129701</v>
      </c>
      <c r="C283" s="1" t="s">
        <v>583</v>
      </c>
      <c r="D283" s="58">
        <v>0</v>
      </c>
      <c r="E283" s="58">
        <v>62.37</v>
      </c>
      <c r="F283" s="58">
        <v>0</v>
      </c>
      <c r="G283" s="58">
        <v>0</v>
      </c>
      <c r="H283" s="58">
        <v>0</v>
      </c>
      <c r="I283" s="58">
        <v>0</v>
      </c>
      <c r="J283" s="58">
        <v>0</v>
      </c>
      <c r="K283" s="58">
        <v>0</v>
      </c>
      <c r="L283" s="58">
        <v>0</v>
      </c>
      <c r="M283" s="58">
        <v>0</v>
      </c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1:31" s="73" customFormat="1">
      <c r="A284" s="226">
        <v>8679519896</v>
      </c>
      <c r="B284" s="226">
        <v>8679519896</v>
      </c>
      <c r="C284" s="1" t="s">
        <v>584</v>
      </c>
      <c r="D284" s="58">
        <v>0</v>
      </c>
      <c r="E284" s="58">
        <v>0.06</v>
      </c>
      <c r="F284" s="58">
        <v>0</v>
      </c>
      <c r="G284" s="58">
        <v>0</v>
      </c>
      <c r="H284" s="58">
        <v>0</v>
      </c>
      <c r="I284" s="58">
        <v>0</v>
      </c>
      <c r="J284" s="58">
        <v>0</v>
      </c>
      <c r="K284" s="58">
        <v>0</v>
      </c>
      <c r="L284" s="58">
        <v>0</v>
      </c>
      <c r="M284" s="58">
        <v>0</v>
      </c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1:31" s="73" customFormat="1">
      <c r="A285" s="226">
        <v>8698343421</v>
      </c>
      <c r="B285" s="226">
        <v>8698343421</v>
      </c>
      <c r="C285" s="1" t="s">
        <v>585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58">
        <v>0</v>
      </c>
      <c r="M285" s="58">
        <v>0</v>
      </c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1:31" s="73" customFormat="1">
      <c r="A286" s="226">
        <v>8699810000</v>
      </c>
      <c r="B286" s="226">
        <v>8699810000</v>
      </c>
      <c r="C286" s="1" t="s">
        <v>586</v>
      </c>
      <c r="D286" s="58">
        <v>0</v>
      </c>
      <c r="E286" s="58">
        <v>0</v>
      </c>
      <c r="F286" s="58">
        <v>0</v>
      </c>
      <c r="G286" s="58">
        <v>0</v>
      </c>
      <c r="H286" s="58">
        <v>0</v>
      </c>
      <c r="I286" s="58">
        <v>0</v>
      </c>
      <c r="J286" s="58">
        <v>0</v>
      </c>
      <c r="K286" s="58">
        <v>0</v>
      </c>
      <c r="L286" s="58">
        <v>0</v>
      </c>
      <c r="M286" s="58">
        <v>0</v>
      </c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1:31" s="73" customFormat="1">
      <c r="A287" s="226">
        <v>8723587364</v>
      </c>
      <c r="B287" s="226">
        <v>8723587364</v>
      </c>
      <c r="C287" s="1" t="s">
        <v>587</v>
      </c>
      <c r="D287" s="58">
        <v>0</v>
      </c>
      <c r="E287" s="58">
        <v>0</v>
      </c>
      <c r="F287" s="58">
        <v>0</v>
      </c>
      <c r="G287" s="58">
        <v>0</v>
      </c>
      <c r="H287" s="58">
        <v>0</v>
      </c>
      <c r="I287" s="58">
        <v>0</v>
      </c>
      <c r="J287" s="58">
        <v>0</v>
      </c>
      <c r="K287" s="58">
        <v>0</v>
      </c>
      <c r="L287" s="58">
        <v>0</v>
      </c>
      <c r="M287" s="58">
        <v>0</v>
      </c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1:31" s="73" customFormat="1">
      <c r="A288" s="226">
        <v>8730616918</v>
      </c>
      <c r="B288" s="226">
        <v>8730616918</v>
      </c>
      <c r="C288" s="1" t="s">
        <v>588</v>
      </c>
      <c r="D288" s="58">
        <v>0</v>
      </c>
      <c r="E288" s="58">
        <v>0.09</v>
      </c>
      <c r="F288" s="58">
        <v>0</v>
      </c>
      <c r="G288" s="58">
        <v>0</v>
      </c>
      <c r="H288" s="58">
        <v>0</v>
      </c>
      <c r="I288" s="58">
        <v>0</v>
      </c>
      <c r="J288" s="58">
        <v>0</v>
      </c>
      <c r="K288" s="58">
        <v>0</v>
      </c>
      <c r="L288" s="58">
        <v>0</v>
      </c>
      <c r="M288" s="58">
        <v>8.8800000000000008</v>
      </c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1:31" s="73" customFormat="1">
      <c r="A289" s="226">
        <v>8759771600</v>
      </c>
      <c r="B289" s="226">
        <v>8759771600</v>
      </c>
      <c r="C289" s="1" t="s">
        <v>589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58">
        <v>0</v>
      </c>
      <c r="M289" s="58">
        <v>0</v>
      </c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1:31" s="73" customFormat="1">
      <c r="A290" s="226">
        <v>8795673036</v>
      </c>
      <c r="B290" s="226">
        <v>8795673036</v>
      </c>
      <c r="C290" s="1" t="s">
        <v>590</v>
      </c>
      <c r="D290" s="58">
        <v>0</v>
      </c>
      <c r="E290" s="58">
        <v>0.26</v>
      </c>
      <c r="F290" s="58">
        <v>0</v>
      </c>
      <c r="G290" s="58">
        <v>0</v>
      </c>
      <c r="H290" s="58">
        <v>0</v>
      </c>
      <c r="I290" s="58">
        <v>0</v>
      </c>
      <c r="J290" s="58">
        <v>0</v>
      </c>
      <c r="K290" s="58">
        <v>0</v>
      </c>
      <c r="L290" s="58">
        <v>0</v>
      </c>
      <c r="M290" s="58">
        <v>0</v>
      </c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1:31" s="73" customFormat="1">
      <c r="A291" s="226">
        <v>8817988633</v>
      </c>
      <c r="B291" s="226">
        <v>8817988633</v>
      </c>
      <c r="C291" s="1" t="s">
        <v>591</v>
      </c>
      <c r="D291" s="58">
        <v>0</v>
      </c>
      <c r="E291" s="58">
        <v>0.36</v>
      </c>
      <c r="F291" s="58">
        <v>0</v>
      </c>
      <c r="G291" s="58">
        <v>0</v>
      </c>
      <c r="H291" s="58">
        <v>0</v>
      </c>
      <c r="I291" s="58">
        <v>0</v>
      </c>
      <c r="J291" s="58">
        <v>0</v>
      </c>
      <c r="K291" s="58">
        <v>0</v>
      </c>
      <c r="L291" s="58">
        <v>0</v>
      </c>
      <c r="M291" s="58">
        <v>0</v>
      </c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1:31" s="73" customFormat="1">
      <c r="A292" s="226">
        <v>8909307283</v>
      </c>
      <c r="B292" s="226">
        <v>8909307283</v>
      </c>
      <c r="C292" s="1" t="s">
        <v>592</v>
      </c>
      <c r="D292" s="58">
        <v>0</v>
      </c>
      <c r="E292" s="58">
        <v>0</v>
      </c>
      <c r="F292" s="58">
        <v>0</v>
      </c>
      <c r="G292" s="58">
        <v>0</v>
      </c>
      <c r="H292" s="58">
        <v>0</v>
      </c>
      <c r="I292" s="58">
        <v>0</v>
      </c>
      <c r="J292" s="58">
        <v>0</v>
      </c>
      <c r="K292" s="58">
        <v>0</v>
      </c>
      <c r="L292" s="58">
        <v>0</v>
      </c>
      <c r="M292" s="58">
        <v>0</v>
      </c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1:31" s="73" customFormat="1">
      <c r="A293" s="226">
        <v>8981998995</v>
      </c>
      <c r="B293" s="226">
        <v>8981998995</v>
      </c>
      <c r="C293" s="1" t="s">
        <v>593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58">
        <v>0</v>
      </c>
      <c r="M293" s="58">
        <v>0</v>
      </c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1:31" s="73" customFormat="1">
      <c r="A294" s="226">
        <v>9102499214</v>
      </c>
      <c r="B294" s="226">
        <v>9102499214</v>
      </c>
      <c r="C294" s="1" t="s">
        <v>594</v>
      </c>
      <c r="D294" s="58">
        <v>0</v>
      </c>
      <c r="E294" s="58">
        <v>21.98</v>
      </c>
      <c r="F294" s="58">
        <v>0</v>
      </c>
      <c r="G294" s="58">
        <v>0</v>
      </c>
      <c r="H294" s="58">
        <v>0</v>
      </c>
      <c r="I294" s="58">
        <v>0</v>
      </c>
      <c r="J294" s="58">
        <v>0</v>
      </c>
      <c r="K294" s="58">
        <v>0</v>
      </c>
      <c r="L294" s="58">
        <v>0</v>
      </c>
      <c r="M294" s="58">
        <v>0</v>
      </c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1:31" s="73" customFormat="1">
      <c r="A295" s="226">
        <v>9149851273</v>
      </c>
      <c r="B295" s="226">
        <v>9149851273</v>
      </c>
      <c r="C295" s="1" t="s">
        <v>595</v>
      </c>
      <c r="D295" s="58">
        <v>0</v>
      </c>
      <c r="E295" s="58">
        <v>0</v>
      </c>
      <c r="F295" s="58">
        <v>0</v>
      </c>
      <c r="G295" s="58">
        <v>0</v>
      </c>
      <c r="H295" s="58">
        <v>0</v>
      </c>
      <c r="I295" s="58">
        <v>0</v>
      </c>
      <c r="J295" s="58">
        <v>0</v>
      </c>
      <c r="K295" s="58">
        <v>0</v>
      </c>
      <c r="L295" s="58">
        <v>0</v>
      </c>
      <c r="M295" s="58">
        <v>0</v>
      </c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1:31" s="73" customFormat="1">
      <c r="A296" s="226">
        <v>9156733264</v>
      </c>
      <c r="B296" s="226">
        <v>9156733264</v>
      </c>
      <c r="C296" s="1" t="s">
        <v>596</v>
      </c>
      <c r="D296" s="58">
        <v>0</v>
      </c>
      <c r="E296" s="58">
        <v>0</v>
      </c>
      <c r="F296" s="58">
        <v>0</v>
      </c>
      <c r="G296" s="58">
        <v>0</v>
      </c>
      <c r="H296" s="58">
        <v>0</v>
      </c>
      <c r="I296" s="58">
        <v>0</v>
      </c>
      <c r="J296" s="58">
        <v>0</v>
      </c>
      <c r="K296" s="58">
        <v>0</v>
      </c>
      <c r="L296" s="58">
        <v>0</v>
      </c>
      <c r="M296" s="58">
        <v>0</v>
      </c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1:31" s="73" customFormat="1">
      <c r="A297" s="226">
        <v>9208323889</v>
      </c>
      <c r="B297" s="226">
        <v>9208323889</v>
      </c>
      <c r="C297" s="1" t="s">
        <v>597</v>
      </c>
      <c r="D297" s="58">
        <v>0</v>
      </c>
      <c r="E297" s="58">
        <v>0</v>
      </c>
      <c r="F297" s="58">
        <v>0</v>
      </c>
      <c r="G297" s="58">
        <v>0</v>
      </c>
      <c r="H297" s="58">
        <v>0</v>
      </c>
      <c r="I297" s="58">
        <v>0</v>
      </c>
      <c r="J297" s="58">
        <v>0</v>
      </c>
      <c r="K297" s="58">
        <v>0</v>
      </c>
      <c r="L297" s="58">
        <v>0</v>
      </c>
      <c r="M297" s="58">
        <v>0</v>
      </c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1:31" s="73" customFormat="1">
      <c r="A298" s="226">
        <v>9255645410</v>
      </c>
      <c r="B298" s="226">
        <v>9255645410</v>
      </c>
      <c r="C298" s="1" t="s">
        <v>598</v>
      </c>
      <c r="D298" s="58">
        <v>0</v>
      </c>
      <c r="E298" s="58">
        <v>133.06</v>
      </c>
      <c r="F298" s="58">
        <v>0</v>
      </c>
      <c r="G298" s="58">
        <v>0</v>
      </c>
      <c r="H298" s="58">
        <v>0</v>
      </c>
      <c r="I298" s="58">
        <v>0</v>
      </c>
      <c r="J298" s="58">
        <v>0</v>
      </c>
      <c r="K298" s="58">
        <v>0</v>
      </c>
      <c r="L298" s="58">
        <v>0</v>
      </c>
      <c r="M298" s="58">
        <v>0</v>
      </c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1:31" s="73" customFormat="1">
      <c r="A299" s="226">
        <v>9255947122</v>
      </c>
      <c r="B299" s="226">
        <v>9255947122</v>
      </c>
      <c r="C299" s="1" t="s">
        <v>599</v>
      </c>
      <c r="D299" s="58">
        <v>0</v>
      </c>
      <c r="E299" s="58">
        <v>0</v>
      </c>
      <c r="F299" s="58">
        <v>0</v>
      </c>
      <c r="G299" s="58">
        <v>0</v>
      </c>
      <c r="H299" s="58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1:31" s="73" customFormat="1">
      <c r="A300" s="226">
        <v>9306839116</v>
      </c>
      <c r="B300" s="226">
        <v>9306839116</v>
      </c>
      <c r="C300" s="1" t="s">
        <v>600</v>
      </c>
      <c r="D300" s="58">
        <v>0</v>
      </c>
      <c r="E300" s="58">
        <v>0</v>
      </c>
      <c r="F300" s="58">
        <v>0</v>
      </c>
      <c r="G300" s="58">
        <v>0</v>
      </c>
      <c r="H300" s="58">
        <v>0</v>
      </c>
      <c r="I300" s="58">
        <v>0</v>
      </c>
      <c r="J300" s="58">
        <v>0</v>
      </c>
      <c r="K300" s="58">
        <v>0</v>
      </c>
      <c r="L300" s="58">
        <v>0</v>
      </c>
      <c r="M300" s="58">
        <v>0</v>
      </c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1:31" s="73" customFormat="1">
      <c r="A301" s="226">
        <v>9306872847</v>
      </c>
      <c r="B301" s="226">
        <v>9306872847</v>
      </c>
      <c r="C301" s="1" t="s">
        <v>601</v>
      </c>
      <c r="D301" s="58">
        <v>0</v>
      </c>
      <c r="E301" s="58">
        <v>22.01</v>
      </c>
      <c r="F301" s="58">
        <v>7.2759576141834261E-14</v>
      </c>
      <c r="G301" s="58">
        <v>0</v>
      </c>
      <c r="H301" s="58">
        <v>0</v>
      </c>
      <c r="I301" s="58">
        <v>0</v>
      </c>
      <c r="J301" s="58">
        <v>0</v>
      </c>
      <c r="K301" s="58">
        <v>0</v>
      </c>
      <c r="L301" s="58">
        <v>0</v>
      </c>
      <c r="M301" s="58">
        <v>0</v>
      </c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1:31" s="73" customFormat="1">
      <c r="A302" s="226">
        <v>9337858654</v>
      </c>
      <c r="B302" s="226">
        <v>9337858654</v>
      </c>
      <c r="C302" s="1" t="s">
        <v>602</v>
      </c>
      <c r="D302" s="58">
        <v>0</v>
      </c>
      <c r="E302" s="58">
        <v>76.12</v>
      </c>
      <c r="F302" s="58">
        <v>0</v>
      </c>
      <c r="G302" s="58">
        <v>0</v>
      </c>
      <c r="H302" s="58">
        <v>0</v>
      </c>
      <c r="I302" s="58">
        <v>0</v>
      </c>
      <c r="J302" s="58">
        <v>0</v>
      </c>
      <c r="K302" s="58">
        <v>0</v>
      </c>
      <c r="L302" s="58">
        <v>0</v>
      </c>
      <c r="M302" s="58">
        <v>48.54</v>
      </c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1:31" s="73" customFormat="1">
      <c r="A303" s="226">
        <v>9352557730</v>
      </c>
      <c r="B303" s="226">
        <v>9352557730</v>
      </c>
      <c r="C303" s="1" t="s">
        <v>603</v>
      </c>
      <c r="D303" s="58">
        <v>0</v>
      </c>
      <c r="E303" s="58">
        <v>0</v>
      </c>
      <c r="F303" s="58">
        <v>0</v>
      </c>
      <c r="G303" s="58">
        <v>0</v>
      </c>
      <c r="H303" s="58">
        <v>0</v>
      </c>
      <c r="I303" s="58">
        <v>0</v>
      </c>
      <c r="J303" s="58">
        <v>0</v>
      </c>
      <c r="K303" s="58">
        <v>0</v>
      </c>
      <c r="L303" s="58">
        <v>0</v>
      </c>
      <c r="M303" s="58">
        <v>0</v>
      </c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1:31" s="73" customFormat="1">
      <c r="A304" s="226">
        <v>9397887747</v>
      </c>
      <c r="B304" s="226">
        <v>9397887747</v>
      </c>
      <c r="C304" s="1" t="s">
        <v>604</v>
      </c>
      <c r="D304" s="58">
        <v>0</v>
      </c>
      <c r="E304" s="58">
        <v>0</v>
      </c>
      <c r="F304" s="58">
        <v>0</v>
      </c>
      <c r="G304" s="58">
        <v>0</v>
      </c>
      <c r="H304" s="58">
        <v>0</v>
      </c>
      <c r="I304" s="58">
        <v>0</v>
      </c>
      <c r="J304" s="58">
        <v>0</v>
      </c>
      <c r="K304" s="58">
        <v>0</v>
      </c>
      <c r="L304" s="58">
        <v>0</v>
      </c>
      <c r="M304" s="58">
        <v>0</v>
      </c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1:31" s="73" customFormat="1">
      <c r="A305" s="226">
        <v>9402670898</v>
      </c>
      <c r="B305" s="226">
        <v>9402670898</v>
      </c>
      <c r="C305" s="1" t="s">
        <v>605</v>
      </c>
      <c r="D305" s="58">
        <v>0</v>
      </c>
      <c r="E305" s="58">
        <v>58.14</v>
      </c>
      <c r="F305" s="58">
        <v>-1.4551915228366852E-13</v>
      </c>
      <c r="G305" s="58">
        <v>0</v>
      </c>
      <c r="H305" s="58">
        <v>0</v>
      </c>
      <c r="I305" s="58">
        <v>0</v>
      </c>
      <c r="J305" s="58">
        <v>0</v>
      </c>
      <c r="K305" s="58">
        <v>0</v>
      </c>
      <c r="L305" s="58">
        <v>0</v>
      </c>
      <c r="M305" s="58">
        <v>0</v>
      </c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1:31" s="73" customFormat="1">
      <c r="A306" s="226">
        <v>9439491216</v>
      </c>
      <c r="B306" s="226">
        <v>9439491216</v>
      </c>
      <c r="C306" s="1" t="s">
        <v>606</v>
      </c>
      <c r="D306" s="58">
        <v>0</v>
      </c>
      <c r="E306" s="58">
        <v>22.01</v>
      </c>
      <c r="F306" s="58">
        <v>0</v>
      </c>
      <c r="G306" s="58">
        <v>0</v>
      </c>
      <c r="H306" s="58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1:31" s="73" customFormat="1">
      <c r="A307" s="226">
        <v>9627912336</v>
      </c>
      <c r="B307" s="226">
        <v>9627912336</v>
      </c>
      <c r="C307" s="1" t="s">
        <v>607</v>
      </c>
      <c r="D307" s="58">
        <v>0</v>
      </c>
      <c r="E307" s="58">
        <v>0</v>
      </c>
      <c r="F307" s="58">
        <v>0</v>
      </c>
      <c r="G307" s="58">
        <v>0</v>
      </c>
      <c r="H307" s="58">
        <v>0</v>
      </c>
      <c r="I307" s="58">
        <v>0</v>
      </c>
      <c r="J307" s="58">
        <v>0</v>
      </c>
      <c r="K307" s="58">
        <v>0</v>
      </c>
      <c r="L307" s="58">
        <v>0</v>
      </c>
      <c r="M307" s="58">
        <v>0</v>
      </c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1:31" s="73" customFormat="1">
      <c r="A308" s="226">
        <v>9632369511</v>
      </c>
      <c r="B308" s="226">
        <v>9632369511</v>
      </c>
      <c r="C308" s="1" t="s">
        <v>608</v>
      </c>
      <c r="D308" s="58">
        <v>0</v>
      </c>
      <c r="E308" s="58">
        <v>0</v>
      </c>
      <c r="F308" s="58">
        <v>0</v>
      </c>
      <c r="G308" s="58">
        <v>0</v>
      </c>
      <c r="H308" s="58">
        <v>0</v>
      </c>
      <c r="I308" s="58">
        <v>0</v>
      </c>
      <c r="J308" s="58">
        <v>0</v>
      </c>
      <c r="K308" s="58">
        <v>0</v>
      </c>
      <c r="L308" s="58">
        <v>0</v>
      </c>
      <c r="M308" s="58">
        <v>0</v>
      </c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1:31" s="73" customFormat="1">
      <c r="A309" s="226">
        <v>9693376610</v>
      </c>
      <c r="B309" s="226">
        <v>9693376610</v>
      </c>
      <c r="C309" s="1" t="s">
        <v>609</v>
      </c>
      <c r="D309" s="58">
        <v>0</v>
      </c>
      <c r="E309" s="58">
        <v>60</v>
      </c>
      <c r="F309" s="58">
        <v>0</v>
      </c>
      <c r="G309" s="58">
        <v>0</v>
      </c>
      <c r="H309" s="58">
        <v>0</v>
      </c>
      <c r="I309" s="58">
        <v>0</v>
      </c>
      <c r="J309" s="58">
        <v>0</v>
      </c>
      <c r="K309" s="58">
        <v>0</v>
      </c>
      <c r="L309" s="58">
        <v>0</v>
      </c>
      <c r="M309" s="58">
        <v>0</v>
      </c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1:31" s="73" customFormat="1">
      <c r="A310" s="226">
        <v>9700019439</v>
      </c>
      <c r="B310" s="226">
        <v>9700019439</v>
      </c>
      <c r="C310" s="1" t="s">
        <v>610</v>
      </c>
      <c r="D310" s="58">
        <v>0</v>
      </c>
      <c r="E310" s="58">
        <v>0</v>
      </c>
      <c r="F310" s="58">
        <v>0</v>
      </c>
      <c r="G310" s="58">
        <v>0</v>
      </c>
      <c r="H310" s="58">
        <v>0</v>
      </c>
      <c r="I310" s="58">
        <v>0</v>
      </c>
      <c r="J310" s="58">
        <v>0</v>
      </c>
      <c r="K310" s="58">
        <v>0</v>
      </c>
      <c r="L310" s="58">
        <v>0</v>
      </c>
      <c r="M310" s="58">
        <v>0</v>
      </c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1:31" s="73" customFormat="1">
      <c r="A311" s="226">
        <v>9742535833</v>
      </c>
      <c r="B311" s="226">
        <v>9742535833</v>
      </c>
      <c r="C311" s="1" t="s">
        <v>611</v>
      </c>
      <c r="D311" s="58">
        <v>0</v>
      </c>
      <c r="E311" s="58">
        <v>0.33</v>
      </c>
      <c r="F311" s="58">
        <v>0</v>
      </c>
      <c r="G311" s="58">
        <v>0</v>
      </c>
      <c r="H311" s="58">
        <v>0</v>
      </c>
      <c r="I311" s="58">
        <v>0</v>
      </c>
      <c r="J311" s="58">
        <v>0</v>
      </c>
      <c r="K311" s="58">
        <v>0</v>
      </c>
      <c r="L311" s="58">
        <v>0</v>
      </c>
      <c r="M311" s="58">
        <v>33.72</v>
      </c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1:31" s="73" customFormat="1">
      <c r="A312" s="226">
        <v>9770638523</v>
      </c>
      <c r="B312" s="226">
        <v>9770638523</v>
      </c>
      <c r="C312" s="1" t="s">
        <v>612</v>
      </c>
      <c r="D312" s="58">
        <v>0</v>
      </c>
      <c r="E312" s="58">
        <v>0.22</v>
      </c>
      <c r="F312" s="58">
        <v>0</v>
      </c>
      <c r="G312" s="58">
        <v>0</v>
      </c>
      <c r="H312" s="58">
        <v>0</v>
      </c>
      <c r="I312" s="58">
        <v>0</v>
      </c>
      <c r="J312" s="58">
        <v>0</v>
      </c>
      <c r="K312" s="58">
        <v>0</v>
      </c>
      <c r="L312" s="58">
        <v>0</v>
      </c>
      <c r="M312" s="58">
        <v>0</v>
      </c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1:31" s="73" customFormat="1">
      <c r="A313" s="226">
        <v>9808028258</v>
      </c>
      <c r="B313" s="226">
        <v>9808028258</v>
      </c>
      <c r="C313" s="1" t="s">
        <v>613</v>
      </c>
      <c r="D313" s="58">
        <v>0</v>
      </c>
      <c r="E313" s="58">
        <v>45.9</v>
      </c>
      <c r="F313" s="58">
        <v>0</v>
      </c>
      <c r="G313" s="58">
        <v>0</v>
      </c>
      <c r="H313" s="58">
        <v>0</v>
      </c>
      <c r="I313" s="58">
        <v>0</v>
      </c>
      <c r="J313" s="58">
        <v>0</v>
      </c>
      <c r="K313" s="58">
        <v>0</v>
      </c>
      <c r="L313" s="58">
        <v>0</v>
      </c>
      <c r="M313" s="58">
        <v>0</v>
      </c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1:31" s="73" customFormat="1">
      <c r="A314" s="226">
        <v>9828632341</v>
      </c>
      <c r="B314" s="226">
        <v>9828632341</v>
      </c>
      <c r="C314" s="1" t="s">
        <v>614</v>
      </c>
      <c r="D314" s="58">
        <v>0</v>
      </c>
      <c r="E314" s="58">
        <v>0.08</v>
      </c>
      <c r="F314" s="58">
        <v>0</v>
      </c>
      <c r="G314" s="58">
        <v>0</v>
      </c>
      <c r="H314" s="58">
        <v>0</v>
      </c>
      <c r="I314" s="58">
        <v>0</v>
      </c>
      <c r="J314" s="58">
        <v>0</v>
      </c>
      <c r="K314" s="58">
        <v>0</v>
      </c>
      <c r="L314" s="58">
        <v>0</v>
      </c>
      <c r="M314" s="58">
        <v>0</v>
      </c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1:31" s="73" customFormat="1">
      <c r="A315" s="226">
        <v>9846687363</v>
      </c>
      <c r="B315" s="226">
        <v>9846687363</v>
      </c>
      <c r="C315" s="1" t="s">
        <v>615</v>
      </c>
      <c r="D315" s="58">
        <v>0</v>
      </c>
      <c r="E315" s="58">
        <v>0</v>
      </c>
      <c r="F315" s="58">
        <v>0</v>
      </c>
      <c r="G315" s="58">
        <v>0</v>
      </c>
      <c r="H315" s="58">
        <v>0</v>
      </c>
      <c r="I315" s="58">
        <v>0</v>
      </c>
      <c r="J315" s="58">
        <v>0</v>
      </c>
      <c r="K315" s="58">
        <v>0</v>
      </c>
      <c r="L315" s="58">
        <v>0</v>
      </c>
      <c r="M315" s="58">
        <v>0</v>
      </c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1:31" s="73" customFormat="1">
      <c r="A316" s="226">
        <v>9867985554</v>
      </c>
      <c r="B316" s="226">
        <v>9867985554</v>
      </c>
      <c r="C316" s="1" t="s">
        <v>616</v>
      </c>
      <c r="D316" s="58">
        <v>0</v>
      </c>
      <c r="E316" s="58">
        <v>0</v>
      </c>
      <c r="F316" s="58">
        <v>0</v>
      </c>
      <c r="G316" s="58">
        <v>0</v>
      </c>
      <c r="H316" s="58">
        <v>0</v>
      </c>
      <c r="I316" s="58">
        <v>0</v>
      </c>
      <c r="J316" s="58">
        <v>0</v>
      </c>
      <c r="K316" s="58">
        <v>0</v>
      </c>
      <c r="L316" s="58">
        <v>0</v>
      </c>
      <c r="M316" s="58">
        <v>0</v>
      </c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1:31" s="73" customFormat="1">
      <c r="A317" s="226">
        <v>9875570523</v>
      </c>
      <c r="B317" s="226">
        <v>9875570523</v>
      </c>
      <c r="C317" s="1" t="s">
        <v>617</v>
      </c>
      <c r="D317" s="58">
        <v>0</v>
      </c>
      <c r="E317" s="58">
        <v>0.15</v>
      </c>
      <c r="F317" s="58">
        <v>0</v>
      </c>
      <c r="G317" s="58">
        <v>0</v>
      </c>
      <c r="H317" s="58">
        <v>0</v>
      </c>
      <c r="I317" s="58">
        <v>0</v>
      </c>
      <c r="J317" s="58">
        <v>0</v>
      </c>
      <c r="K317" s="58">
        <v>0</v>
      </c>
      <c r="L317" s="58">
        <v>0</v>
      </c>
      <c r="M317" s="58">
        <v>0</v>
      </c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1:31" s="73" customFormat="1" ht="12.75" customHeight="1">
      <c r="A318" s="226">
        <v>9907125643</v>
      </c>
      <c r="B318" s="226">
        <v>9907125643</v>
      </c>
      <c r="C318" s="1" t="s">
        <v>618</v>
      </c>
      <c r="D318" s="58">
        <v>0</v>
      </c>
      <c r="E318" s="58">
        <v>0</v>
      </c>
      <c r="F318" s="58">
        <v>0</v>
      </c>
      <c r="G318" s="58">
        <v>0</v>
      </c>
      <c r="H318" s="58">
        <v>0</v>
      </c>
      <c r="I318" s="58">
        <v>0</v>
      </c>
      <c r="J318" s="58">
        <v>0</v>
      </c>
      <c r="K318" s="58">
        <v>0</v>
      </c>
      <c r="L318" s="58">
        <v>0</v>
      </c>
      <c r="M318" s="58">
        <v>0</v>
      </c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1:31">
      <c r="A319" s="226"/>
      <c r="B319" s="226"/>
      <c r="C319" s="241"/>
      <c r="D319" s="58">
        <v>0</v>
      </c>
      <c r="E319" s="58">
        <v>3519.9799999999987</v>
      </c>
      <c r="F319" s="58">
        <v>-1.4768630762773682E-13</v>
      </c>
      <c r="G319" s="58">
        <v>0</v>
      </c>
      <c r="H319" s="58">
        <v>0</v>
      </c>
      <c r="I319" s="58">
        <v>0</v>
      </c>
      <c r="J319" s="58">
        <v>0</v>
      </c>
      <c r="K319" s="58">
        <v>0</v>
      </c>
      <c r="L319" s="58">
        <v>0</v>
      </c>
      <c r="M319" s="58">
        <v>5289.14</v>
      </c>
    </row>
    <row r="320" spans="1:31">
      <c r="A320" s="226"/>
      <c r="B320" s="226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230"/>
      <c r="B321" s="230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230"/>
      <c r="B322" s="230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230"/>
      <c r="B323" s="230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230"/>
      <c r="B324" s="230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230"/>
      <c r="B325" s="230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230"/>
      <c r="B326" s="230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230"/>
      <c r="B327" s="230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230"/>
      <c r="B328" s="230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230"/>
      <c r="B329" s="230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230"/>
      <c r="B330" s="230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230"/>
      <c r="B331" s="230"/>
      <c r="D331" s="240"/>
      <c r="E331" s="240"/>
      <c r="F331" s="240"/>
      <c r="G331" s="240"/>
      <c r="H331" s="240"/>
      <c r="I331" s="240"/>
      <c r="J331" s="240"/>
      <c r="K331" s="240"/>
      <c r="L331" s="240"/>
      <c r="M331" s="240"/>
    </row>
    <row r="332" spans="1:13">
      <c r="A332" s="230"/>
      <c r="B332" s="230"/>
      <c r="D332" s="240"/>
      <c r="E332" s="240"/>
      <c r="F332" s="240"/>
      <c r="G332" s="240"/>
      <c r="H332" s="240"/>
      <c r="I332" s="240"/>
      <c r="J332" s="240"/>
      <c r="K332" s="240"/>
      <c r="L332" s="240"/>
      <c r="M332" s="240"/>
    </row>
    <row r="333" spans="1:13">
      <c r="A333" s="230"/>
      <c r="B333" s="230"/>
      <c r="D333" s="240"/>
      <c r="E333" s="240"/>
      <c r="F333" s="240"/>
      <c r="G333" s="240"/>
      <c r="H333" s="240"/>
      <c r="I333" s="240"/>
      <c r="J333" s="240"/>
      <c r="K333" s="240"/>
      <c r="L333" s="240"/>
      <c r="M333" s="240"/>
    </row>
    <row r="334" spans="1:13">
      <c r="A334" s="230"/>
      <c r="B334" s="230"/>
      <c r="D334" s="240"/>
      <c r="E334" s="240"/>
      <c r="F334" s="240"/>
      <c r="G334" s="240"/>
      <c r="H334" s="240"/>
      <c r="I334" s="240"/>
      <c r="J334" s="240"/>
      <c r="K334" s="240"/>
      <c r="L334" s="240"/>
      <c r="M334" s="240"/>
    </row>
    <row r="335" spans="1:13">
      <c r="A335" s="230"/>
      <c r="B335" s="230"/>
      <c r="D335" s="240"/>
      <c r="E335" s="240"/>
      <c r="F335" s="240"/>
      <c r="G335" s="240"/>
      <c r="H335" s="240"/>
      <c r="I335" s="240"/>
      <c r="J335" s="240"/>
      <c r="K335" s="240"/>
      <c r="L335" s="240"/>
      <c r="M335" s="240"/>
    </row>
    <row r="336" spans="1:13">
      <c r="A336" s="230"/>
      <c r="B336" s="230"/>
      <c r="D336" s="240"/>
      <c r="E336" s="240"/>
      <c r="F336" s="240"/>
      <c r="G336" s="240"/>
      <c r="H336" s="240"/>
      <c r="I336" s="240"/>
      <c r="J336" s="240"/>
      <c r="K336" s="240"/>
      <c r="L336" s="240"/>
      <c r="M336" s="240"/>
    </row>
    <row r="337" spans="1:13">
      <c r="A337" s="230"/>
      <c r="B337" s="230"/>
      <c r="D337" s="240"/>
      <c r="E337" s="240"/>
      <c r="F337" s="240"/>
      <c r="G337" s="240"/>
      <c r="H337" s="240"/>
      <c r="I337" s="240"/>
      <c r="J337" s="240"/>
      <c r="K337" s="240"/>
      <c r="L337" s="240"/>
      <c r="M337" s="240"/>
    </row>
    <row r="338" spans="1:13">
      <c r="A338" s="230"/>
      <c r="B338" s="230"/>
      <c r="D338" s="240"/>
      <c r="E338" s="240"/>
      <c r="F338" s="240"/>
      <c r="G338" s="240"/>
      <c r="H338" s="240"/>
      <c r="I338" s="240"/>
      <c r="J338" s="240"/>
      <c r="K338" s="240"/>
      <c r="L338" s="240"/>
      <c r="M338" s="240"/>
    </row>
    <row r="339" spans="1:13">
      <c r="A339" s="230"/>
      <c r="B339" s="230"/>
      <c r="D339" s="240"/>
      <c r="E339" s="240"/>
      <c r="F339" s="240"/>
      <c r="G339" s="240"/>
      <c r="H339" s="240"/>
      <c r="I339" s="240"/>
      <c r="J339" s="240"/>
      <c r="K339" s="240"/>
      <c r="L339" s="240"/>
      <c r="M339" s="240"/>
    </row>
    <row r="340" spans="1:13">
      <c r="A340" s="230"/>
      <c r="B340" s="230"/>
      <c r="D340" s="240"/>
      <c r="E340" s="240"/>
      <c r="F340" s="240"/>
      <c r="G340" s="240"/>
      <c r="H340" s="240"/>
      <c r="I340" s="240"/>
      <c r="J340" s="240"/>
      <c r="K340" s="240"/>
      <c r="L340" s="240"/>
      <c r="M340" s="240"/>
    </row>
    <row r="341" spans="1:13">
      <c r="A341" s="230"/>
      <c r="B341" s="230"/>
      <c r="D341" s="240"/>
      <c r="E341" s="240"/>
      <c r="F341" s="240"/>
      <c r="G341" s="240"/>
      <c r="H341" s="240"/>
      <c r="I341" s="240"/>
      <c r="J341" s="240"/>
      <c r="K341" s="240"/>
      <c r="L341" s="240"/>
      <c r="M341" s="240"/>
    </row>
    <row r="342" spans="1:13">
      <c r="A342" s="230"/>
      <c r="B342" s="230"/>
      <c r="D342" s="240"/>
      <c r="E342" s="240"/>
      <c r="F342" s="240"/>
      <c r="G342" s="240"/>
      <c r="H342" s="240"/>
      <c r="I342" s="240"/>
      <c r="J342" s="240"/>
      <c r="K342" s="240"/>
      <c r="L342" s="240"/>
      <c r="M342" s="240"/>
    </row>
    <row r="343" spans="1:13">
      <c r="A343" s="230"/>
      <c r="B343" s="230"/>
      <c r="D343" s="240"/>
      <c r="E343" s="240"/>
      <c r="F343" s="240"/>
      <c r="G343" s="240"/>
      <c r="H343" s="240"/>
      <c r="I343" s="240"/>
      <c r="J343" s="240"/>
      <c r="K343" s="240"/>
      <c r="L343" s="240"/>
      <c r="M343" s="240"/>
    </row>
    <row r="344" spans="1:13">
      <c r="A344" s="230"/>
      <c r="B344" s="230"/>
      <c r="D344" s="240"/>
      <c r="E344" s="240"/>
      <c r="F344" s="240"/>
      <c r="G344" s="240"/>
      <c r="H344" s="240"/>
      <c r="I344" s="240"/>
      <c r="J344" s="240"/>
      <c r="K344" s="240"/>
      <c r="L344" s="240"/>
      <c r="M344" s="240"/>
    </row>
    <row r="345" spans="1:13">
      <c r="A345" s="230"/>
      <c r="B345" s="230"/>
      <c r="D345" s="240"/>
      <c r="E345" s="240"/>
      <c r="F345" s="240"/>
      <c r="G345" s="240"/>
      <c r="H345" s="240"/>
      <c r="I345" s="240"/>
      <c r="J345" s="240"/>
      <c r="K345" s="240"/>
      <c r="L345" s="240"/>
      <c r="M345" s="240"/>
    </row>
    <row r="346" spans="1:13">
      <c r="A346" s="230"/>
      <c r="B346" s="230"/>
      <c r="D346" s="240"/>
      <c r="E346" s="240"/>
      <c r="F346" s="240"/>
      <c r="G346" s="240"/>
      <c r="H346" s="240"/>
      <c r="I346" s="240"/>
      <c r="J346" s="240"/>
      <c r="K346" s="240"/>
      <c r="L346" s="240"/>
      <c r="M346" s="240"/>
    </row>
    <row r="347" spans="1:13">
      <c r="A347" s="230"/>
      <c r="B347" s="230"/>
      <c r="D347" s="240"/>
      <c r="E347" s="240"/>
      <c r="F347" s="240"/>
      <c r="G347" s="240"/>
      <c r="H347" s="240"/>
      <c r="I347" s="240"/>
      <c r="J347" s="240"/>
      <c r="K347" s="240"/>
      <c r="L347" s="240"/>
      <c r="M347" s="240"/>
    </row>
    <row r="348" spans="1:13">
      <c r="A348" s="230"/>
      <c r="B348" s="230"/>
      <c r="D348" s="240"/>
      <c r="E348" s="240"/>
      <c r="F348" s="240"/>
      <c r="G348" s="240"/>
      <c r="H348" s="240"/>
      <c r="I348" s="240"/>
      <c r="J348" s="240"/>
      <c r="K348" s="240"/>
      <c r="L348" s="240"/>
      <c r="M348" s="240"/>
    </row>
    <row r="349" spans="1:13">
      <c r="A349" s="230"/>
      <c r="B349" s="230"/>
      <c r="D349" s="240"/>
      <c r="E349" s="240"/>
      <c r="F349" s="240"/>
      <c r="G349" s="240"/>
      <c r="H349" s="240"/>
      <c r="I349" s="240"/>
      <c r="J349" s="240"/>
      <c r="K349" s="240"/>
      <c r="L349" s="240"/>
      <c r="M349" s="240"/>
    </row>
    <row r="350" spans="1:13">
      <c r="A350" s="230"/>
      <c r="B350" s="230"/>
      <c r="D350" s="240"/>
      <c r="E350" s="240"/>
      <c r="F350" s="240"/>
      <c r="G350" s="240"/>
      <c r="H350" s="240"/>
      <c r="I350" s="240"/>
      <c r="J350" s="240"/>
      <c r="K350" s="240"/>
      <c r="L350" s="240"/>
      <c r="M350" s="240"/>
    </row>
    <row r="351" spans="1:13">
      <c r="A351" s="230"/>
      <c r="B351" s="230"/>
      <c r="D351" s="240"/>
      <c r="E351" s="240"/>
      <c r="F351" s="240"/>
      <c r="G351" s="240"/>
      <c r="H351" s="240"/>
      <c r="I351" s="240"/>
      <c r="J351" s="240"/>
      <c r="K351" s="240"/>
      <c r="L351" s="240"/>
      <c r="M351" s="240"/>
    </row>
    <row r="352" spans="1:13">
      <c r="A352" s="230"/>
      <c r="B352" s="230"/>
      <c r="D352" s="240"/>
      <c r="E352" s="240"/>
      <c r="F352" s="240"/>
      <c r="G352" s="240"/>
      <c r="H352" s="240"/>
      <c r="I352" s="240"/>
      <c r="J352" s="240"/>
      <c r="K352" s="240"/>
      <c r="L352" s="240"/>
      <c r="M352" s="240"/>
    </row>
    <row r="353" spans="1:13">
      <c r="A353" s="230"/>
      <c r="B353" s="230"/>
      <c r="D353" s="240"/>
      <c r="E353" s="240"/>
      <c r="F353" s="240"/>
      <c r="G353" s="240"/>
      <c r="H353" s="240"/>
      <c r="I353" s="240"/>
      <c r="J353" s="240"/>
      <c r="K353" s="240"/>
      <c r="L353" s="240"/>
      <c r="M353" s="240"/>
    </row>
    <row r="354" spans="1:13">
      <c r="A354" s="230"/>
      <c r="B354" s="230"/>
      <c r="D354" s="240"/>
      <c r="E354" s="240"/>
      <c r="F354" s="240"/>
      <c r="G354" s="240"/>
      <c r="H354" s="240"/>
      <c r="I354" s="240"/>
      <c r="J354" s="240"/>
      <c r="K354" s="240"/>
      <c r="L354" s="240"/>
      <c r="M354" s="240"/>
    </row>
    <row r="355" spans="1:13">
      <c r="A355" s="230"/>
      <c r="B355" s="230"/>
      <c r="D355" s="240"/>
      <c r="E355" s="240"/>
      <c r="F355" s="240"/>
      <c r="G355" s="240"/>
      <c r="H355" s="240"/>
      <c r="I355" s="240"/>
      <c r="J355" s="240"/>
      <c r="K355" s="240"/>
      <c r="L355" s="240"/>
      <c r="M355" s="240"/>
    </row>
    <row r="356" spans="1:13">
      <c r="D356" s="7"/>
      <c r="E356" s="7"/>
      <c r="F356" s="7"/>
      <c r="G356" s="7"/>
      <c r="H356" s="7"/>
      <c r="I356" s="7"/>
      <c r="J356" s="7"/>
      <c r="K356" s="7"/>
      <c r="L356" s="7"/>
    </row>
    <row r="357" spans="1:13">
      <c r="D357" s="7"/>
      <c r="E357" s="7"/>
      <c r="F357" s="7"/>
      <c r="G357" s="7"/>
      <c r="H357" s="7"/>
      <c r="I357" s="7"/>
      <c r="J357" s="7"/>
      <c r="K357" s="7"/>
      <c r="L357" s="7"/>
    </row>
    <row r="358" spans="1:13">
      <c r="D358" s="7"/>
      <c r="E358" s="7"/>
      <c r="F358" s="7"/>
      <c r="G358" s="7"/>
      <c r="H358" s="7"/>
      <c r="I358" s="7"/>
      <c r="J358" s="7"/>
      <c r="K358" s="7"/>
      <c r="L358" s="7"/>
    </row>
    <row r="359" spans="1:13">
      <c r="D359" s="7"/>
      <c r="E359" s="7"/>
      <c r="F359" s="7"/>
      <c r="G359" s="7"/>
      <c r="H359" s="7"/>
      <c r="I359" s="7"/>
      <c r="J359" s="7"/>
      <c r="K359" s="7"/>
      <c r="L359" s="7"/>
    </row>
    <row r="360" spans="1:13">
      <c r="D360" s="7"/>
      <c r="E360" s="7"/>
      <c r="F360" s="7"/>
      <c r="G360" s="7"/>
      <c r="H360" s="7"/>
      <c r="I360" s="7"/>
      <c r="J360" s="7"/>
      <c r="K360" s="7"/>
      <c r="L360" s="7"/>
    </row>
    <row r="361" spans="1:13">
      <c r="D361" s="7"/>
      <c r="E361" s="7"/>
      <c r="F361" s="7"/>
      <c r="G361" s="7"/>
      <c r="H361" s="7"/>
      <c r="I361" s="7"/>
      <c r="J361" s="7"/>
      <c r="K361" s="7"/>
      <c r="L361" s="7"/>
    </row>
    <row r="362" spans="1:13">
      <c r="D362" s="7"/>
      <c r="E362" s="7"/>
      <c r="F362" s="7"/>
      <c r="G362" s="7"/>
      <c r="H362" s="7"/>
      <c r="I362" s="7"/>
      <c r="J362" s="7"/>
      <c r="K362" s="7"/>
      <c r="L362" s="7"/>
    </row>
    <row r="363" spans="1:13">
      <c r="D363" s="7"/>
      <c r="E363" s="7"/>
      <c r="F363" s="7"/>
      <c r="G363" s="7"/>
      <c r="H363" s="7"/>
      <c r="I363" s="7"/>
      <c r="J363" s="7"/>
      <c r="K363" s="7"/>
      <c r="L363" s="7"/>
    </row>
    <row r="364" spans="1:13">
      <c r="D364" s="7"/>
      <c r="E364" s="7"/>
      <c r="F364" s="7"/>
      <c r="G364" s="7"/>
      <c r="H364" s="7"/>
      <c r="I364" s="7"/>
      <c r="J364" s="7"/>
      <c r="K364" s="7"/>
      <c r="L364" s="7"/>
    </row>
    <row r="365" spans="1:13">
      <c r="D365" s="7"/>
      <c r="E365" s="7"/>
      <c r="F365" s="7"/>
      <c r="G365" s="7"/>
      <c r="H365" s="7"/>
      <c r="I365" s="7"/>
      <c r="J365" s="7"/>
      <c r="K365" s="7"/>
      <c r="L365" s="7"/>
    </row>
    <row r="366" spans="1:13">
      <c r="D366" s="7"/>
      <c r="E366" s="7"/>
      <c r="F366" s="7"/>
      <c r="G366" s="7"/>
      <c r="H366" s="7"/>
      <c r="I366" s="7"/>
      <c r="J366" s="7"/>
      <c r="K366" s="7"/>
      <c r="L366" s="7"/>
    </row>
    <row r="367" spans="1:13">
      <c r="D367" s="7"/>
      <c r="E367" s="7"/>
      <c r="F367" s="7"/>
      <c r="G367" s="7"/>
      <c r="H367" s="7"/>
      <c r="I367" s="7"/>
      <c r="J367" s="7"/>
      <c r="K367" s="7"/>
      <c r="L367" s="7"/>
    </row>
    <row r="368" spans="1:13">
      <c r="D368" s="7"/>
      <c r="E368" s="7"/>
      <c r="F368" s="7"/>
      <c r="G368" s="7"/>
      <c r="H368" s="7"/>
      <c r="I368" s="7"/>
      <c r="J368" s="7"/>
      <c r="K368" s="7"/>
      <c r="L368" s="7"/>
    </row>
    <row r="369" spans="4:12">
      <c r="D369" s="7"/>
      <c r="E369" s="7"/>
      <c r="F369" s="7"/>
      <c r="G369" s="7"/>
      <c r="H369" s="7"/>
      <c r="I369" s="7"/>
      <c r="J369" s="7"/>
      <c r="K369" s="7"/>
      <c r="L369" s="7"/>
    </row>
    <row r="370" spans="4:12">
      <c r="D370" s="7"/>
      <c r="E370" s="7"/>
      <c r="F370" s="7"/>
      <c r="G370" s="7"/>
      <c r="H370" s="7"/>
      <c r="I370" s="7"/>
      <c r="J370" s="7"/>
      <c r="K370" s="7"/>
      <c r="L370" s="7"/>
    </row>
    <row r="371" spans="4:12">
      <c r="D371" s="7"/>
      <c r="E371" s="7"/>
      <c r="F371" s="7"/>
      <c r="G371" s="7"/>
      <c r="H371" s="7"/>
      <c r="I371" s="7"/>
      <c r="J371" s="7"/>
      <c r="K371" s="7"/>
      <c r="L371" s="7"/>
    </row>
    <row r="372" spans="4:12">
      <c r="D372" s="7"/>
      <c r="E372" s="7"/>
      <c r="F372" s="7"/>
      <c r="G372" s="7"/>
      <c r="H372" s="7"/>
      <c r="I372" s="7"/>
      <c r="J372" s="7"/>
      <c r="K372" s="7"/>
      <c r="L372" s="7"/>
    </row>
    <row r="373" spans="4:12">
      <c r="D373" s="7"/>
      <c r="E373" s="7"/>
      <c r="F373" s="7"/>
      <c r="G373" s="7"/>
      <c r="H373" s="7"/>
      <c r="I373" s="7"/>
      <c r="J373" s="7"/>
      <c r="K373" s="7"/>
      <c r="L373" s="7"/>
    </row>
    <row r="374" spans="4:12">
      <c r="D374" s="7"/>
      <c r="E374" s="7"/>
      <c r="F374" s="7"/>
      <c r="G374" s="7"/>
      <c r="H374" s="7"/>
      <c r="I374" s="7"/>
      <c r="J374" s="7"/>
      <c r="K374" s="7"/>
      <c r="L374" s="7"/>
    </row>
    <row r="375" spans="4:12">
      <c r="D375" s="7"/>
      <c r="E375" s="7"/>
      <c r="F375" s="7"/>
      <c r="G375" s="7"/>
      <c r="H375" s="7"/>
      <c r="I375" s="7"/>
      <c r="J375" s="7"/>
      <c r="K375" s="7"/>
      <c r="L375" s="7"/>
    </row>
    <row r="376" spans="4:12">
      <c r="D376" s="7"/>
      <c r="E376" s="7"/>
      <c r="F376" s="7"/>
      <c r="G376" s="7"/>
      <c r="H376" s="7"/>
      <c r="I376" s="7"/>
      <c r="J376" s="7"/>
      <c r="K376" s="7"/>
      <c r="L376" s="7"/>
    </row>
    <row r="377" spans="4:12">
      <c r="D377" s="7"/>
      <c r="E377" s="7"/>
      <c r="F377" s="7"/>
      <c r="G377" s="7"/>
      <c r="H377" s="7"/>
      <c r="I377" s="7"/>
      <c r="J377" s="7"/>
      <c r="K377" s="7"/>
      <c r="L377" s="7"/>
    </row>
    <row r="378" spans="4:12">
      <c r="D378" s="7"/>
      <c r="E378" s="7"/>
      <c r="F378" s="7"/>
      <c r="G378" s="7"/>
      <c r="H378" s="7"/>
      <c r="I378" s="7"/>
      <c r="J378" s="7"/>
      <c r="K378" s="7"/>
      <c r="L378" s="7"/>
    </row>
    <row r="379" spans="4:12">
      <c r="D379" s="7"/>
      <c r="E379" s="7"/>
      <c r="F379" s="7"/>
      <c r="G379" s="7"/>
      <c r="H379" s="7"/>
      <c r="I379" s="7"/>
      <c r="J379" s="7"/>
      <c r="K379" s="7"/>
      <c r="L379" s="7"/>
    </row>
    <row r="380" spans="4:12">
      <c r="D380" s="7"/>
      <c r="E380" s="7"/>
      <c r="F380" s="7"/>
      <c r="G380" s="7"/>
      <c r="H380" s="7"/>
      <c r="I380" s="7"/>
      <c r="J380" s="7"/>
      <c r="K380" s="7"/>
      <c r="L380" s="7"/>
    </row>
    <row r="381" spans="4:12">
      <c r="D381" s="7"/>
      <c r="E381" s="7"/>
      <c r="F381" s="7"/>
      <c r="G381" s="7"/>
      <c r="H381" s="7"/>
      <c r="I381" s="7"/>
      <c r="J381" s="7"/>
      <c r="K381" s="7"/>
      <c r="L381" s="7"/>
    </row>
    <row r="382" spans="4:12">
      <c r="D382" s="7"/>
      <c r="E382" s="7"/>
      <c r="F382" s="7"/>
      <c r="G382" s="7"/>
      <c r="H382" s="7"/>
      <c r="I382" s="7"/>
      <c r="J382" s="7"/>
      <c r="K382" s="7"/>
      <c r="L382" s="7"/>
    </row>
    <row r="383" spans="4:12">
      <c r="D383" s="7"/>
      <c r="E383" s="7"/>
      <c r="F383" s="7"/>
      <c r="G383" s="7"/>
      <c r="H383" s="7"/>
      <c r="I383" s="7"/>
      <c r="J383" s="7"/>
      <c r="K383" s="7"/>
      <c r="L383" s="7"/>
    </row>
    <row r="384" spans="4:12">
      <c r="D384" s="7"/>
      <c r="E384" s="7"/>
      <c r="F384" s="7"/>
      <c r="G384" s="7"/>
      <c r="H384" s="7"/>
      <c r="I384" s="7"/>
      <c r="J384" s="7"/>
      <c r="K384" s="7"/>
      <c r="L384" s="7"/>
    </row>
    <row r="385" spans="4:12">
      <c r="D385" s="7"/>
      <c r="E385" s="7"/>
      <c r="F385" s="7"/>
      <c r="G385" s="7"/>
      <c r="H385" s="7"/>
      <c r="I385" s="7"/>
      <c r="J385" s="7"/>
      <c r="K385" s="7"/>
      <c r="L385" s="7"/>
    </row>
    <row r="386" spans="4:12">
      <c r="D386" s="7"/>
      <c r="E386" s="7"/>
      <c r="F386" s="7"/>
      <c r="G386" s="7"/>
      <c r="H386" s="7"/>
      <c r="I386" s="7"/>
      <c r="J386" s="7"/>
      <c r="K386" s="7"/>
      <c r="L386" s="7"/>
    </row>
    <row r="387" spans="4:12">
      <c r="D387" s="7"/>
      <c r="E387" s="7"/>
      <c r="F387" s="7"/>
      <c r="G387" s="7"/>
      <c r="H387" s="7"/>
      <c r="I387" s="7"/>
      <c r="J387" s="7"/>
      <c r="K387" s="7"/>
      <c r="L387" s="7"/>
    </row>
    <row r="388" spans="4:12">
      <c r="D388" s="7"/>
      <c r="E388" s="7"/>
      <c r="F388" s="7"/>
      <c r="G388" s="7"/>
      <c r="H388" s="7"/>
      <c r="I388" s="7"/>
      <c r="J388" s="7"/>
      <c r="K388" s="7"/>
      <c r="L388" s="7"/>
    </row>
    <row r="389" spans="4:12">
      <c r="D389" s="7"/>
      <c r="E389" s="7"/>
      <c r="F389" s="7"/>
      <c r="G389" s="7"/>
      <c r="H389" s="7"/>
      <c r="I389" s="7"/>
      <c r="J389" s="7"/>
      <c r="K389" s="7"/>
      <c r="L389" s="7"/>
    </row>
    <row r="390" spans="4:12">
      <c r="D390" s="7"/>
      <c r="E390" s="7"/>
      <c r="F390" s="7"/>
      <c r="G390" s="7"/>
      <c r="H390" s="7"/>
      <c r="I390" s="7"/>
      <c r="J390" s="7"/>
      <c r="K390" s="7"/>
      <c r="L390" s="7"/>
    </row>
    <row r="391" spans="4:12">
      <c r="D391" s="7"/>
      <c r="E391" s="7"/>
      <c r="F391" s="7"/>
      <c r="G391" s="7"/>
      <c r="H391" s="7"/>
      <c r="I391" s="7"/>
      <c r="J391" s="7"/>
      <c r="K391" s="7"/>
      <c r="L391" s="7"/>
    </row>
    <row r="392" spans="4:12">
      <c r="D392" s="7"/>
      <c r="E392" s="7"/>
      <c r="F392" s="7"/>
      <c r="G392" s="7"/>
      <c r="H392" s="7"/>
      <c r="I392" s="7"/>
      <c r="J392" s="7"/>
      <c r="K392" s="7"/>
      <c r="L392" s="7"/>
    </row>
    <row r="393" spans="4:12">
      <c r="D393" s="7"/>
      <c r="E393" s="7"/>
      <c r="F393" s="7"/>
      <c r="G393" s="7"/>
      <c r="H393" s="7"/>
      <c r="I393" s="7"/>
      <c r="J393" s="7"/>
      <c r="K393" s="7"/>
      <c r="L393" s="7"/>
    </row>
    <row r="394" spans="4:12">
      <c r="D394" s="7"/>
      <c r="E394" s="7"/>
      <c r="F394" s="7"/>
      <c r="G394" s="7"/>
      <c r="H394" s="7"/>
      <c r="I394" s="7"/>
      <c r="J394" s="7"/>
      <c r="K394" s="7"/>
      <c r="L394" s="7"/>
    </row>
    <row r="395" spans="4:12">
      <c r="D395" s="7"/>
      <c r="E395" s="7"/>
      <c r="F395" s="7"/>
      <c r="G395" s="7"/>
      <c r="H395" s="7"/>
      <c r="I395" s="7"/>
      <c r="J395" s="7"/>
      <c r="K395" s="7"/>
      <c r="L395" s="7"/>
    </row>
    <row r="396" spans="4:12">
      <c r="D396" s="7"/>
      <c r="E396" s="7"/>
      <c r="F396" s="7"/>
      <c r="G396" s="7"/>
      <c r="H396" s="7"/>
      <c r="I396" s="7"/>
      <c r="J396" s="7"/>
      <c r="K396" s="7"/>
      <c r="L396" s="7"/>
    </row>
    <row r="397" spans="4:12">
      <c r="D397" s="7"/>
      <c r="E397" s="7"/>
      <c r="F397" s="7"/>
      <c r="G397" s="7"/>
      <c r="H397" s="7"/>
      <c r="I397" s="7"/>
      <c r="J397" s="7"/>
      <c r="K397" s="7"/>
      <c r="L397" s="7"/>
    </row>
    <row r="398" spans="4:12">
      <c r="D398" s="7"/>
      <c r="E398" s="7"/>
      <c r="F398" s="7"/>
      <c r="G398" s="7"/>
      <c r="H398" s="7"/>
      <c r="I398" s="7"/>
      <c r="J398" s="7"/>
      <c r="K398" s="7"/>
      <c r="L398" s="7"/>
    </row>
    <row r="399" spans="4:12">
      <c r="D399" s="7"/>
      <c r="E399" s="7"/>
      <c r="F399" s="7"/>
      <c r="G399" s="7"/>
      <c r="H399" s="7"/>
      <c r="I399" s="7"/>
      <c r="J399" s="7"/>
      <c r="K399" s="7"/>
      <c r="L399" s="7"/>
    </row>
    <row r="400" spans="4:12">
      <c r="D400" s="7"/>
      <c r="E400" s="7"/>
      <c r="F400" s="7"/>
      <c r="G400" s="7"/>
      <c r="H400" s="7"/>
      <c r="I400" s="7"/>
      <c r="J400" s="7"/>
      <c r="K400" s="7"/>
      <c r="L400" s="7"/>
    </row>
    <row r="401" spans="4:12">
      <c r="D401" s="7"/>
      <c r="E401" s="7"/>
      <c r="F401" s="7"/>
      <c r="G401" s="7"/>
      <c r="H401" s="7"/>
      <c r="I401" s="7"/>
      <c r="J401" s="7"/>
      <c r="K401" s="7"/>
      <c r="L401" s="7"/>
    </row>
    <row r="402" spans="4:12">
      <c r="D402" s="7"/>
      <c r="E402" s="7"/>
      <c r="F402" s="7"/>
      <c r="G402" s="7"/>
      <c r="H402" s="7"/>
      <c r="I402" s="7"/>
      <c r="J402" s="7"/>
      <c r="K402" s="7"/>
      <c r="L402" s="7"/>
    </row>
    <row r="403" spans="4:12">
      <c r="D403" s="7"/>
      <c r="E403" s="7"/>
      <c r="F403" s="7"/>
      <c r="G403" s="7"/>
      <c r="H403" s="7"/>
      <c r="I403" s="7"/>
      <c r="J403" s="7"/>
      <c r="K403" s="7"/>
      <c r="L403" s="7"/>
    </row>
    <row r="404" spans="4:12">
      <c r="D404" s="7"/>
      <c r="E404" s="7"/>
      <c r="F404" s="7"/>
      <c r="G404" s="7"/>
      <c r="H404" s="7"/>
      <c r="I404" s="7"/>
      <c r="J404" s="7"/>
      <c r="K404" s="7"/>
      <c r="L404" s="7"/>
    </row>
    <row r="405" spans="4:12">
      <c r="D405" s="7"/>
      <c r="E405" s="7"/>
      <c r="F405" s="7"/>
      <c r="G405" s="7"/>
      <c r="H405" s="7"/>
      <c r="I405" s="7"/>
      <c r="J405" s="7"/>
      <c r="K405" s="7"/>
      <c r="L405" s="7"/>
    </row>
    <row r="406" spans="4:12">
      <c r="D406" s="7"/>
      <c r="E406" s="7"/>
      <c r="F406" s="7"/>
      <c r="G406" s="7"/>
      <c r="H406" s="7"/>
      <c r="I406" s="7"/>
      <c r="J406" s="7"/>
      <c r="K406" s="7"/>
      <c r="L406" s="7"/>
    </row>
    <row r="407" spans="4:12">
      <c r="D407" s="7"/>
      <c r="E407" s="7"/>
      <c r="F407" s="7"/>
      <c r="G407" s="7"/>
      <c r="H407" s="7"/>
      <c r="I407" s="7"/>
      <c r="J407" s="7"/>
      <c r="K407" s="7"/>
      <c r="L407" s="7"/>
    </row>
    <row r="408" spans="4:12">
      <c r="D408" s="7"/>
      <c r="E408" s="7"/>
      <c r="F408" s="7"/>
      <c r="G408" s="7"/>
      <c r="H408" s="7"/>
      <c r="I408" s="7"/>
      <c r="J408" s="7"/>
      <c r="K408" s="7"/>
      <c r="L408" s="7"/>
    </row>
    <row r="409" spans="4:12">
      <c r="D409" s="7"/>
      <c r="E409" s="7"/>
      <c r="F409" s="7"/>
      <c r="G409" s="7"/>
      <c r="H409" s="7"/>
      <c r="I409" s="7"/>
      <c r="J409" s="7"/>
      <c r="K409" s="7"/>
      <c r="L409" s="7"/>
    </row>
    <row r="410" spans="4:12">
      <c r="D410" s="7"/>
      <c r="E410" s="7"/>
      <c r="F410" s="7"/>
      <c r="G410" s="7"/>
      <c r="H410" s="7"/>
      <c r="I410" s="7"/>
      <c r="J410" s="7"/>
      <c r="K410" s="7"/>
      <c r="L410" s="7"/>
    </row>
    <row r="411" spans="4:12">
      <c r="D411" s="7"/>
      <c r="E411" s="7"/>
      <c r="F411" s="7"/>
      <c r="G411" s="7"/>
      <c r="H411" s="7"/>
      <c r="I411" s="7"/>
      <c r="J411" s="7"/>
      <c r="K411" s="7"/>
      <c r="L411" s="7"/>
    </row>
    <row r="412" spans="4:12">
      <c r="D412" s="7"/>
      <c r="E412" s="7"/>
      <c r="F412" s="7"/>
      <c r="G412" s="7"/>
      <c r="H412" s="7"/>
      <c r="I412" s="7"/>
      <c r="J412" s="7"/>
      <c r="K412" s="7"/>
      <c r="L412" s="7"/>
    </row>
    <row r="413" spans="4:12">
      <c r="D413" s="7"/>
      <c r="E413" s="7"/>
      <c r="F413" s="7"/>
      <c r="G413" s="7"/>
      <c r="H413" s="7"/>
      <c r="I413" s="7"/>
      <c r="J413" s="7"/>
      <c r="K413" s="7"/>
      <c r="L413" s="7"/>
    </row>
    <row r="414" spans="4:12">
      <c r="D414" s="7"/>
      <c r="E414" s="7"/>
      <c r="F414" s="7"/>
      <c r="G414" s="7"/>
      <c r="H414" s="7"/>
      <c r="I414" s="7"/>
      <c r="J414" s="7"/>
      <c r="K414" s="7"/>
      <c r="L414" s="7"/>
    </row>
    <row r="415" spans="4:12">
      <c r="D415" s="7"/>
      <c r="E415" s="7"/>
      <c r="F415" s="7"/>
      <c r="G415" s="7"/>
      <c r="H415" s="7"/>
      <c r="I415" s="7"/>
      <c r="J415" s="7"/>
      <c r="K415" s="7"/>
      <c r="L415" s="7"/>
    </row>
    <row r="416" spans="4:12">
      <c r="D416" s="7"/>
      <c r="E416" s="7"/>
      <c r="F416" s="7"/>
      <c r="G416" s="7"/>
      <c r="H416" s="7"/>
      <c r="I416" s="7"/>
      <c r="J416" s="7"/>
      <c r="K416" s="7"/>
      <c r="L416" s="7"/>
    </row>
    <row r="417" spans="4:12">
      <c r="D417" s="7"/>
      <c r="E417" s="7"/>
      <c r="F417" s="7"/>
      <c r="G417" s="7"/>
      <c r="H417" s="7"/>
      <c r="I417" s="7"/>
      <c r="J417" s="7"/>
      <c r="K417" s="7"/>
      <c r="L417" s="7"/>
    </row>
    <row r="418" spans="4:12">
      <c r="D418" s="7"/>
      <c r="E418" s="7"/>
      <c r="F418" s="7"/>
      <c r="G418" s="7"/>
      <c r="H418" s="7"/>
      <c r="I418" s="7"/>
      <c r="J418" s="7"/>
      <c r="K418" s="7"/>
      <c r="L418" s="7"/>
    </row>
    <row r="419" spans="4:12">
      <c r="D419" s="7"/>
      <c r="E419" s="7"/>
      <c r="F419" s="7"/>
      <c r="G419" s="7"/>
      <c r="H419" s="7"/>
      <c r="I419" s="7"/>
      <c r="J419" s="7"/>
      <c r="K419" s="7"/>
      <c r="L419" s="7"/>
    </row>
    <row r="420" spans="4:12">
      <c r="D420" s="7"/>
      <c r="E420" s="7"/>
      <c r="F420" s="7"/>
      <c r="G420" s="7"/>
      <c r="H420" s="7"/>
      <c r="I420" s="7"/>
      <c r="J420" s="7"/>
      <c r="K420" s="7"/>
      <c r="L420" s="7"/>
    </row>
    <row r="421" spans="4:12">
      <c r="D421" s="7"/>
      <c r="E421" s="7"/>
      <c r="F421" s="7"/>
      <c r="G421" s="7"/>
      <c r="H421" s="7"/>
      <c r="I421" s="7"/>
      <c r="J421" s="7"/>
      <c r="K421" s="7"/>
      <c r="L421" s="7"/>
    </row>
    <row r="422" spans="4:12">
      <c r="D422" s="7"/>
      <c r="E422" s="7"/>
      <c r="F422" s="7"/>
      <c r="G422" s="7"/>
      <c r="H422" s="7"/>
      <c r="I422" s="7"/>
      <c r="J422" s="7"/>
      <c r="K422" s="7"/>
      <c r="L422" s="7"/>
    </row>
    <row r="423" spans="4:12">
      <c r="D423" s="7"/>
      <c r="E423" s="7"/>
      <c r="F423" s="7"/>
      <c r="G423" s="7"/>
      <c r="H423" s="7"/>
      <c r="I423" s="7"/>
      <c r="J423" s="7"/>
      <c r="K423" s="7"/>
      <c r="L423" s="7"/>
    </row>
    <row r="424" spans="4:12">
      <c r="D424" s="7"/>
      <c r="E424" s="7"/>
      <c r="F424" s="7"/>
      <c r="G424" s="7"/>
      <c r="H424" s="7"/>
      <c r="I424" s="7"/>
      <c r="J424" s="7"/>
      <c r="K424" s="7"/>
      <c r="L424" s="7"/>
    </row>
    <row r="425" spans="4:12">
      <c r="D425" s="7"/>
      <c r="E425" s="7"/>
      <c r="F425" s="7"/>
      <c r="G425" s="7"/>
      <c r="H425" s="7"/>
      <c r="I425" s="7"/>
      <c r="J425" s="7"/>
      <c r="K425" s="7"/>
      <c r="L425" s="7"/>
    </row>
    <row r="426" spans="4:12">
      <c r="D426" s="7"/>
      <c r="E426" s="7"/>
      <c r="F426" s="7"/>
      <c r="G426" s="7"/>
      <c r="H426" s="7"/>
      <c r="I426" s="7"/>
      <c r="J426" s="7"/>
      <c r="K426" s="7"/>
      <c r="L426" s="7"/>
    </row>
    <row r="427" spans="4:12">
      <c r="D427" s="7"/>
      <c r="E427" s="7"/>
      <c r="F427" s="7"/>
      <c r="G427" s="7"/>
      <c r="H427" s="7"/>
      <c r="I427" s="7"/>
      <c r="J427" s="7"/>
      <c r="K427" s="7"/>
      <c r="L427" s="7"/>
    </row>
    <row r="428" spans="4:12">
      <c r="D428" s="7"/>
      <c r="E428" s="7"/>
      <c r="F428" s="7"/>
      <c r="G428" s="7"/>
      <c r="H428" s="7"/>
      <c r="I428" s="7"/>
      <c r="J428" s="7"/>
      <c r="K428" s="7"/>
      <c r="L428" s="7"/>
    </row>
    <row r="429" spans="4:12">
      <c r="D429" s="7"/>
      <c r="E429" s="7"/>
      <c r="F429" s="7"/>
      <c r="G429" s="7"/>
      <c r="H429" s="7"/>
      <c r="I429" s="7"/>
      <c r="J429" s="7"/>
      <c r="K429" s="7"/>
      <c r="L429" s="7"/>
    </row>
    <row r="430" spans="4:12">
      <c r="D430" s="7"/>
      <c r="E430" s="7"/>
      <c r="F430" s="7"/>
      <c r="G430" s="7"/>
      <c r="H430" s="7"/>
      <c r="I430" s="7"/>
      <c r="J430" s="7"/>
      <c r="K430" s="7"/>
      <c r="L430" s="7"/>
    </row>
    <row r="431" spans="4:12">
      <c r="D431" s="7"/>
      <c r="E431" s="7"/>
      <c r="F431" s="7"/>
      <c r="G431" s="7"/>
      <c r="H431" s="7"/>
      <c r="I431" s="7"/>
      <c r="J431" s="7"/>
      <c r="K431" s="7"/>
      <c r="L431" s="7"/>
    </row>
    <row r="432" spans="4:12">
      <c r="D432" s="7"/>
      <c r="E432" s="7"/>
      <c r="F432" s="7"/>
      <c r="G432" s="7"/>
      <c r="H432" s="7"/>
      <c r="I432" s="7"/>
      <c r="J432" s="7"/>
      <c r="K432" s="7"/>
      <c r="L432" s="7"/>
    </row>
    <row r="433" spans="4:12">
      <c r="D433" s="7"/>
      <c r="E433" s="7"/>
      <c r="F433" s="7"/>
      <c r="G433" s="7"/>
      <c r="H433" s="7"/>
      <c r="I433" s="7"/>
      <c r="J433" s="7"/>
      <c r="K433" s="7"/>
      <c r="L433" s="7"/>
    </row>
    <row r="434" spans="4:12">
      <c r="D434" s="7"/>
      <c r="E434" s="7"/>
      <c r="F434" s="7"/>
      <c r="G434" s="7"/>
      <c r="H434" s="7"/>
      <c r="I434" s="7"/>
      <c r="J434" s="7"/>
      <c r="K434" s="7"/>
      <c r="L434" s="7"/>
    </row>
    <row r="435" spans="4:12">
      <c r="D435" s="7"/>
      <c r="E435" s="7"/>
      <c r="F435" s="7"/>
      <c r="G435" s="7"/>
      <c r="H435" s="7"/>
      <c r="I435" s="7"/>
      <c r="J435" s="7"/>
      <c r="K435" s="7"/>
      <c r="L435" s="7"/>
    </row>
    <row r="436" spans="4:12">
      <c r="D436" s="7"/>
      <c r="E436" s="7"/>
      <c r="F436" s="7"/>
      <c r="G436" s="7"/>
      <c r="H436" s="7"/>
      <c r="I436" s="7"/>
      <c r="J436" s="7"/>
      <c r="K436" s="7"/>
      <c r="L436" s="7"/>
    </row>
    <row r="437" spans="4:12">
      <c r="D437" s="7"/>
      <c r="E437" s="7"/>
      <c r="F437" s="7"/>
      <c r="G437" s="7"/>
      <c r="H437" s="7"/>
      <c r="I437" s="7"/>
      <c r="J437" s="7"/>
      <c r="K437" s="7"/>
      <c r="L437" s="7"/>
    </row>
    <row r="438" spans="4:12">
      <c r="D438" s="7"/>
      <c r="E438" s="7"/>
      <c r="F438" s="7"/>
      <c r="G438" s="7"/>
      <c r="H438" s="7"/>
      <c r="I438" s="7"/>
      <c r="J438" s="7"/>
      <c r="K438" s="7"/>
      <c r="L438" s="7"/>
    </row>
    <row r="439" spans="4:12">
      <c r="D439" s="7"/>
      <c r="E439" s="7"/>
      <c r="F439" s="7"/>
      <c r="G439" s="7"/>
      <c r="H439" s="7"/>
      <c r="I439" s="7"/>
      <c r="J439" s="7"/>
      <c r="K439" s="7"/>
      <c r="L439" s="7"/>
    </row>
    <row r="440" spans="4:12">
      <c r="D440" s="7"/>
      <c r="E440" s="7"/>
      <c r="F440" s="7"/>
      <c r="G440" s="7"/>
      <c r="H440" s="7"/>
      <c r="I440" s="7"/>
      <c r="J440" s="7"/>
      <c r="K440" s="7"/>
      <c r="L440" s="7"/>
    </row>
    <row r="441" spans="4:12">
      <c r="D441" s="7"/>
      <c r="E441" s="7"/>
      <c r="F441" s="7"/>
      <c r="G441" s="7"/>
      <c r="H441" s="7"/>
      <c r="I441" s="7"/>
      <c r="J441" s="7"/>
      <c r="K441" s="7"/>
      <c r="L441" s="7"/>
    </row>
    <row r="442" spans="4:12">
      <c r="D442" s="7"/>
      <c r="E442" s="7"/>
      <c r="F442" s="7"/>
      <c r="G442" s="7"/>
      <c r="H442" s="7"/>
      <c r="I442" s="7"/>
      <c r="J442" s="7"/>
      <c r="K442" s="7"/>
      <c r="L442" s="7"/>
    </row>
    <row r="443" spans="4:12">
      <c r="D443" s="7"/>
      <c r="E443" s="7"/>
      <c r="F443" s="7"/>
      <c r="G443" s="7"/>
      <c r="H443" s="7"/>
      <c r="I443" s="7"/>
      <c r="J443" s="7"/>
      <c r="K443" s="7"/>
      <c r="L443" s="7"/>
    </row>
    <row r="444" spans="4:12">
      <c r="D444" s="7"/>
      <c r="E444" s="7"/>
      <c r="F444" s="7"/>
      <c r="G444" s="7"/>
      <c r="H444" s="7"/>
      <c r="I444" s="7"/>
      <c r="J444" s="7"/>
      <c r="K444" s="7"/>
      <c r="L444" s="7"/>
    </row>
    <row r="445" spans="4:12">
      <c r="D445" s="7"/>
      <c r="E445" s="7"/>
      <c r="F445" s="7"/>
      <c r="G445" s="7"/>
      <c r="H445" s="7"/>
      <c r="I445" s="7"/>
      <c r="J445" s="7"/>
      <c r="K445" s="7"/>
      <c r="L445" s="7"/>
    </row>
    <row r="446" spans="4:12">
      <c r="D446" s="7"/>
      <c r="E446" s="7"/>
      <c r="F446" s="7"/>
      <c r="G446" s="7"/>
      <c r="H446" s="7"/>
      <c r="I446" s="7"/>
      <c r="J446" s="7"/>
      <c r="K446" s="7"/>
      <c r="L446" s="7"/>
    </row>
    <row r="447" spans="4:12">
      <c r="D447" s="7"/>
      <c r="E447" s="7"/>
      <c r="F447" s="7"/>
      <c r="G447" s="7"/>
      <c r="H447" s="7"/>
      <c r="I447" s="7"/>
      <c r="J447" s="7"/>
      <c r="K447" s="7"/>
      <c r="L447" s="7"/>
    </row>
    <row r="448" spans="4:12">
      <c r="D448" s="7"/>
      <c r="E448" s="7"/>
      <c r="F448" s="7"/>
      <c r="G448" s="7"/>
      <c r="H448" s="7"/>
      <c r="I448" s="7"/>
      <c r="J448" s="7"/>
      <c r="K448" s="7"/>
      <c r="L448" s="7"/>
    </row>
    <row r="449" spans="4:12">
      <c r="D449" s="7"/>
      <c r="E449" s="7"/>
      <c r="F449" s="7"/>
      <c r="G449" s="7"/>
      <c r="H449" s="7"/>
      <c r="I449" s="7"/>
      <c r="J449" s="7"/>
      <c r="K449" s="7"/>
      <c r="L449" s="7"/>
    </row>
    <row r="450" spans="4:12">
      <c r="D450" s="7"/>
      <c r="E450" s="7"/>
      <c r="F450" s="7"/>
      <c r="G450" s="7"/>
      <c r="H450" s="7"/>
      <c r="I450" s="7"/>
      <c r="J450" s="7"/>
      <c r="K450" s="7"/>
      <c r="L450" s="7"/>
    </row>
    <row r="451" spans="4:12">
      <c r="D451" s="7"/>
      <c r="E451" s="7"/>
      <c r="F451" s="7"/>
      <c r="G451" s="7"/>
      <c r="H451" s="7"/>
      <c r="I451" s="7"/>
      <c r="J451" s="7"/>
      <c r="K451" s="7"/>
      <c r="L451" s="7"/>
    </row>
    <row r="452" spans="4:12">
      <c r="D452" s="7"/>
      <c r="E452" s="7"/>
      <c r="F452" s="7"/>
      <c r="G452" s="7"/>
      <c r="H452" s="7"/>
      <c r="I452" s="7"/>
      <c r="J452" s="7"/>
      <c r="K452" s="7"/>
      <c r="L452" s="7"/>
    </row>
    <row r="453" spans="4:12">
      <c r="D453" s="7"/>
      <c r="E453" s="7"/>
      <c r="F453" s="7"/>
      <c r="G453" s="7"/>
      <c r="H453" s="7"/>
      <c r="I453" s="7"/>
      <c r="J453" s="7"/>
      <c r="K453" s="7"/>
      <c r="L453" s="7"/>
    </row>
    <row r="454" spans="4:12">
      <c r="D454" s="7"/>
      <c r="E454" s="7"/>
      <c r="F454" s="7"/>
      <c r="G454" s="7"/>
      <c r="H454" s="7"/>
      <c r="I454" s="7"/>
      <c r="J454" s="7"/>
      <c r="K454" s="7"/>
      <c r="L454" s="7"/>
    </row>
    <row r="455" spans="4:12">
      <c r="D455" s="7"/>
      <c r="E455" s="7"/>
      <c r="F455" s="7"/>
      <c r="G455" s="7"/>
      <c r="H455" s="7"/>
      <c r="I455" s="7"/>
      <c r="J455" s="7"/>
      <c r="K455" s="7"/>
      <c r="L455" s="7"/>
    </row>
    <row r="456" spans="4:12">
      <c r="D456" s="7"/>
      <c r="E456" s="7"/>
      <c r="F456" s="7"/>
      <c r="G456" s="7"/>
      <c r="H456" s="7"/>
      <c r="I456" s="7"/>
      <c r="J456" s="7"/>
      <c r="K456" s="7"/>
      <c r="L456" s="7"/>
    </row>
    <row r="457" spans="4:12">
      <c r="D457" s="7"/>
      <c r="E457" s="7"/>
      <c r="F457" s="7"/>
      <c r="G457" s="7"/>
      <c r="H457" s="7"/>
      <c r="I457" s="7"/>
      <c r="J457" s="7"/>
      <c r="K457" s="7"/>
      <c r="L457" s="7"/>
    </row>
    <row r="458" spans="4:12">
      <c r="D458" s="7"/>
      <c r="E458" s="7"/>
      <c r="F458" s="7"/>
      <c r="G458" s="7"/>
      <c r="H458" s="7"/>
      <c r="I458" s="7"/>
      <c r="J458" s="7"/>
      <c r="K458" s="7"/>
      <c r="L458" s="7"/>
    </row>
    <row r="459" spans="4:12">
      <c r="D459" s="7"/>
      <c r="E459" s="7"/>
      <c r="F459" s="7"/>
      <c r="G459" s="7"/>
      <c r="H459" s="7"/>
      <c r="I459" s="7"/>
      <c r="J459" s="7"/>
      <c r="K459" s="7"/>
      <c r="L459" s="7"/>
    </row>
    <row r="460" spans="4:12">
      <c r="D460" s="7"/>
      <c r="E460" s="7"/>
      <c r="F460" s="7"/>
      <c r="G460" s="7"/>
      <c r="H460" s="7"/>
      <c r="I460" s="7"/>
      <c r="J460" s="7"/>
      <c r="K460" s="7"/>
      <c r="L460" s="7"/>
    </row>
    <row r="461" spans="4:12">
      <c r="D461" s="7"/>
      <c r="E461" s="7"/>
      <c r="F461" s="7"/>
      <c r="G461" s="7"/>
      <c r="H461" s="7"/>
      <c r="I461" s="7"/>
      <c r="J461" s="7"/>
      <c r="K461" s="7"/>
      <c r="L461" s="7"/>
    </row>
    <row r="462" spans="4:12">
      <c r="D462" s="7"/>
      <c r="E462" s="7"/>
      <c r="F462" s="7"/>
      <c r="G462" s="7"/>
      <c r="H462" s="7"/>
      <c r="I462" s="7"/>
      <c r="J462" s="7"/>
      <c r="K462" s="7"/>
      <c r="L462" s="7"/>
    </row>
    <row r="463" spans="4:12">
      <c r="D463" s="7"/>
      <c r="E463" s="7"/>
      <c r="F463" s="7"/>
      <c r="G463" s="7"/>
      <c r="H463" s="7"/>
      <c r="I463" s="7"/>
      <c r="J463" s="7"/>
      <c r="K463" s="7"/>
      <c r="L463" s="7"/>
    </row>
    <row r="464" spans="4:12">
      <c r="D464" s="7"/>
      <c r="E464" s="7"/>
      <c r="F464" s="7"/>
      <c r="G464" s="7"/>
      <c r="H464" s="7"/>
      <c r="I464" s="7"/>
      <c r="J464" s="7"/>
      <c r="K464" s="7"/>
      <c r="L464" s="7"/>
    </row>
    <row r="465" spans="4:12">
      <c r="D465" s="7"/>
      <c r="E465" s="7"/>
      <c r="F465" s="7"/>
      <c r="G465" s="7"/>
      <c r="H465" s="7"/>
      <c r="I465" s="7"/>
      <c r="J465" s="7"/>
      <c r="K465" s="7"/>
      <c r="L465" s="7"/>
    </row>
    <row r="466" spans="4:12">
      <c r="D466" s="7"/>
      <c r="E466" s="7"/>
      <c r="F466" s="7"/>
      <c r="G466" s="7"/>
      <c r="H466" s="7"/>
      <c r="I466" s="7"/>
      <c r="J466" s="7"/>
      <c r="K466" s="7"/>
      <c r="L466" s="7"/>
    </row>
    <row r="467" spans="4:12">
      <c r="D467" s="7"/>
      <c r="E467" s="7"/>
      <c r="F467" s="7"/>
      <c r="G467" s="7"/>
      <c r="H467" s="7"/>
      <c r="I467" s="7"/>
      <c r="J467" s="7"/>
      <c r="K467" s="7"/>
      <c r="L467" s="7"/>
    </row>
    <row r="468" spans="4:12">
      <c r="D468" s="7"/>
      <c r="E468" s="7"/>
      <c r="F468" s="7"/>
      <c r="G468" s="7"/>
      <c r="H468" s="7"/>
      <c r="I468" s="7"/>
      <c r="J468" s="7"/>
      <c r="K468" s="7"/>
      <c r="L468" s="7"/>
    </row>
    <row r="469" spans="4:12">
      <c r="D469" s="7"/>
      <c r="E469" s="7"/>
      <c r="F469" s="7"/>
      <c r="G469" s="7"/>
      <c r="H469" s="7"/>
      <c r="I469" s="7"/>
      <c r="J469" s="7"/>
      <c r="K469" s="7"/>
      <c r="L469" s="7"/>
    </row>
    <row r="470" spans="4:12">
      <c r="D470" s="7"/>
      <c r="E470" s="7"/>
      <c r="F470" s="7"/>
      <c r="G470" s="7"/>
      <c r="H470" s="7"/>
      <c r="I470" s="7"/>
      <c r="J470" s="7"/>
      <c r="K470" s="7"/>
      <c r="L470" s="7"/>
    </row>
    <row r="471" spans="4:12">
      <c r="D471" s="7"/>
      <c r="E471" s="7"/>
      <c r="F471" s="7"/>
      <c r="G471" s="7"/>
      <c r="H471" s="7"/>
      <c r="I471" s="7"/>
      <c r="J471" s="7"/>
      <c r="K471" s="7"/>
      <c r="L471" s="7"/>
    </row>
    <row r="472" spans="4:12">
      <c r="D472" s="7"/>
      <c r="E472" s="7"/>
      <c r="F472" s="7"/>
      <c r="G472" s="7"/>
      <c r="H472" s="7"/>
      <c r="I472" s="7"/>
      <c r="J472" s="7"/>
      <c r="K472" s="7"/>
      <c r="L472" s="7"/>
    </row>
    <row r="473" spans="4:12">
      <c r="D473" s="7"/>
      <c r="E473" s="7"/>
      <c r="F473" s="7"/>
      <c r="G473" s="7"/>
      <c r="H473" s="7"/>
      <c r="I473" s="7"/>
      <c r="J473" s="7"/>
      <c r="K473" s="7"/>
      <c r="L473" s="7"/>
    </row>
    <row r="474" spans="4:12">
      <c r="D474" s="7"/>
      <c r="E474" s="7"/>
      <c r="F474" s="7"/>
      <c r="G474" s="7"/>
      <c r="H474" s="7"/>
      <c r="I474" s="7"/>
      <c r="J474" s="7"/>
      <c r="K474" s="7"/>
      <c r="L474" s="7"/>
    </row>
    <row r="475" spans="4:12">
      <c r="D475" s="7"/>
      <c r="E475" s="7"/>
      <c r="F475" s="7"/>
      <c r="G475" s="7"/>
      <c r="H475" s="7"/>
      <c r="I475" s="7"/>
      <c r="J475" s="7"/>
      <c r="K475" s="7"/>
      <c r="L475" s="7"/>
    </row>
    <row r="476" spans="4:12">
      <c r="D476" s="7"/>
      <c r="E476" s="7"/>
      <c r="F476" s="7"/>
      <c r="G476" s="7"/>
      <c r="H476" s="7"/>
      <c r="I476" s="7"/>
      <c r="J476" s="7"/>
      <c r="K476" s="7"/>
      <c r="L476" s="7"/>
    </row>
    <row r="477" spans="4:12">
      <c r="D477" s="7"/>
      <c r="E477" s="7"/>
      <c r="F477" s="7"/>
      <c r="G477" s="7"/>
      <c r="H477" s="7"/>
      <c r="I477" s="7"/>
      <c r="J477" s="7"/>
      <c r="K477" s="7"/>
      <c r="L477" s="7"/>
    </row>
    <row r="478" spans="4:12">
      <c r="D478" s="7"/>
      <c r="E478" s="7"/>
      <c r="F478" s="7"/>
      <c r="G478" s="7"/>
      <c r="H478" s="7"/>
      <c r="I478" s="7"/>
      <c r="J478" s="7"/>
      <c r="K478" s="7"/>
      <c r="L478" s="7"/>
    </row>
    <row r="479" spans="4:12">
      <c r="D479" s="7"/>
      <c r="E479" s="7"/>
      <c r="F479" s="7"/>
      <c r="G479" s="7"/>
      <c r="H479" s="7"/>
      <c r="I479" s="7"/>
      <c r="J479" s="7"/>
      <c r="K479" s="7"/>
      <c r="L479" s="7"/>
    </row>
    <row r="480" spans="4:12">
      <c r="D480" s="7"/>
      <c r="E480" s="7"/>
      <c r="F480" s="7"/>
      <c r="G480" s="7"/>
      <c r="H480" s="7"/>
      <c r="I480" s="7"/>
      <c r="J480" s="7"/>
      <c r="K480" s="7"/>
      <c r="L480" s="7"/>
    </row>
    <row r="481" spans="4:12">
      <c r="D481" s="7"/>
      <c r="E481" s="7"/>
      <c r="F481" s="7"/>
      <c r="G481" s="7"/>
      <c r="H481" s="7"/>
      <c r="I481" s="7"/>
      <c r="J481" s="7"/>
      <c r="K481" s="7"/>
      <c r="L481" s="7"/>
    </row>
    <row r="482" spans="4:12">
      <c r="D482" s="7"/>
      <c r="E482" s="7"/>
      <c r="F482" s="7"/>
      <c r="G482" s="7"/>
      <c r="H482" s="7"/>
      <c r="I482" s="7"/>
      <c r="J482" s="7"/>
      <c r="K482" s="7"/>
      <c r="L482" s="7"/>
    </row>
    <row r="483" spans="4:12">
      <c r="D483" s="7"/>
      <c r="E483" s="7"/>
      <c r="F483" s="7"/>
      <c r="G483" s="7"/>
      <c r="H483" s="7"/>
      <c r="I483" s="7"/>
      <c r="J483" s="7"/>
      <c r="K483" s="7"/>
      <c r="L483" s="7"/>
    </row>
    <row r="484" spans="4:12">
      <c r="D484" s="7"/>
      <c r="E484" s="7"/>
      <c r="F484" s="7"/>
      <c r="G484" s="7"/>
      <c r="H484" s="7"/>
      <c r="I484" s="7"/>
      <c r="J484" s="7"/>
      <c r="K484" s="7"/>
      <c r="L484" s="7"/>
    </row>
    <row r="485" spans="4:12">
      <c r="D485" s="7"/>
      <c r="E485" s="7"/>
      <c r="F485" s="7"/>
      <c r="G485" s="7"/>
      <c r="H485" s="7"/>
      <c r="I485" s="7"/>
      <c r="J485" s="7"/>
      <c r="K485" s="7"/>
      <c r="L485" s="7"/>
    </row>
    <row r="486" spans="4:12">
      <c r="D486" s="7"/>
      <c r="E486" s="7"/>
      <c r="F486" s="7"/>
      <c r="G486" s="7"/>
      <c r="H486" s="7"/>
      <c r="I486" s="7"/>
      <c r="J486" s="7"/>
      <c r="K486" s="7"/>
      <c r="L486" s="7"/>
    </row>
    <row r="487" spans="4:12">
      <c r="D487" s="7"/>
      <c r="E487" s="7"/>
      <c r="F487" s="7"/>
      <c r="G487" s="7"/>
      <c r="H487" s="7"/>
      <c r="I487" s="7"/>
      <c r="J487" s="7"/>
      <c r="K487" s="7"/>
      <c r="L487" s="7"/>
    </row>
    <row r="488" spans="4:12">
      <c r="D488" s="7"/>
      <c r="E488" s="7"/>
      <c r="F488" s="7"/>
      <c r="G488" s="7"/>
      <c r="H488" s="7"/>
      <c r="I488" s="7"/>
      <c r="J488" s="7"/>
      <c r="K488" s="7"/>
      <c r="L488" s="7"/>
    </row>
    <row r="489" spans="4:12">
      <c r="D489" s="7"/>
      <c r="E489" s="7"/>
      <c r="F489" s="7"/>
      <c r="G489" s="7"/>
      <c r="H489" s="7"/>
      <c r="I489" s="7"/>
      <c r="J489" s="7"/>
      <c r="K489" s="7"/>
      <c r="L489" s="7"/>
    </row>
    <row r="490" spans="4:12">
      <c r="D490" s="7"/>
      <c r="E490" s="7"/>
      <c r="F490" s="7"/>
      <c r="G490" s="7"/>
      <c r="H490" s="7"/>
      <c r="I490" s="7"/>
      <c r="J490" s="7"/>
      <c r="K490" s="7"/>
      <c r="L490" s="7"/>
    </row>
    <row r="491" spans="4:12">
      <c r="D491" s="7"/>
      <c r="E491" s="7"/>
      <c r="F491" s="7"/>
      <c r="G491" s="7"/>
      <c r="H491" s="7"/>
      <c r="I491" s="7"/>
      <c r="J491" s="7"/>
      <c r="K491" s="7"/>
      <c r="L491" s="7"/>
    </row>
    <row r="492" spans="4:12">
      <c r="D492" s="7"/>
      <c r="E492" s="7"/>
      <c r="F492" s="7"/>
      <c r="G492" s="7"/>
      <c r="H492" s="7"/>
      <c r="I492" s="7"/>
      <c r="J492" s="7"/>
      <c r="K492" s="7"/>
      <c r="L492" s="7"/>
    </row>
    <row r="493" spans="4:12">
      <c r="D493" s="7"/>
      <c r="E493" s="7"/>
      <c r="F493" s="7"/>
      <c r="G493" s="7"/>
      <c r="H493" s="7"/>
      <c r="I493" s="7"/>
      <c r="J493" s="7"/>
      <c r="K493" s="7"/>
      <c r="L493" s="7"/>
    </row>
    <row r="494" spans="4:12">
      <c r="D494" s="7"/>
      <c r="E494" s="7"/>
      <c r="F494" s="7"/>
      <c r="G494" s="7"/>
      <c r="H494" s="7"/>
      <c r="I494" s="7"/>
      <c r="J494" s="7"/>
      <c r="K494" s="7"/>
      <c r="L494" s="7"/>
    </row>
    <row r="495" spans="4:12">
      <c r="D495" s="7"/>
      <c r="E495" s="7"/>
      <c r="F495" s="7"/>
      <c r="G495" s="7"/>
      <c r="H495" s="7"/>
      <c r="I495" s="7"/>
      <c r="J495" s="7"/>
      <c r="K495" s="7"/>
      <c r="L495" s="7"/>
    </row>
    <row r="496" spans="4:12">
      <c r="D496" s="7"/>
      <c r="E496" s="7"/>
      <c r="F496" s="7"/>
      <c r="G496" s="7"/>
      <c r="H496" s="7"/>
      <c r="I496" s="7"/>
      <c r="J496" s="7"/>
      <c r="K496" s="7"/>
      <c r="L496" s="7"/>
    </row>
    <row r="497" spans="4:12">
      <c r="D497" s="7"/>
      <c r="E497" s="7"/>
      <c r="F497" s="7"/>
      <c r="G497" s="7"/>
      <c r="H497" s="7"/>
      <c r="I497" s="7"/>
      <c r="J497" s="7"/>
      <c r="K497" s="7"/>
      <c r="L497" s="7"/>
    </row>
    <row r="498" spans="4:12">
      <c r="D498" s="7"/>
      <c r="E498" s="7"/>
      <c r="F498" s="7"/>
      <c r="G498" s="7"/>
      <c r="H498" s="7"/>
      <c r="I498" s="7"/>
      <c r="J498" s="7"/>
      <c r="K498" s="7"/>
      <c r="L498" s="7"/>
    </row>
    <row r="499" spans="4:12">
      <c r="D499" s="7"/>
      <c r="E499" s="7"/>
      <c r="F499" s="7"/>
      <c r="G499" s="7"/>
      <c r="H499" s="7"/>
      <c r="I499" s="7"/>
      <c r="J499" s="7"/>
      <c r="K499" s="7"/>
      <c r="L499" s="7"/>
    </row>
    <row r="500" spans="4:12">
      <c r="D500" s="7"/>
      <c r="E500" s="7"/>
      <c r="F500" s="7"/>
      <c r="G500" s="7"/>
      <c r="H500" s="7"/>
      <c r="I500" s="7"/>
      <c r="J500" s="7"/>
      <c r="K500" s="7"/>
      <c r="L500" s="7"/>
    </row>
    <row r="501" spans="4:12">
      <c r="D501" s="7"/>
      <c r="E501" s="7"/>
      <c r="F501" s="7"/>
      <c r="G501" s="7"/>
      <c r="H501" s="7"/>
      <c r="I501" s="7"/>
      <c r="J501" s="7"/>
      <c r="K501" s="7"/>
      <c r="L501" s="7"/>
    </row>
    <row r="502" spans="4:12">
      <c r="D502" s="7"/>
      <c r="E502" s="7"/>
      <c r="F502" s="7"/>
      <c r="G502" s="7"/>
      <c r="H502" s="7"/>
      <c r="I502" s="7"/>
      <c r="J502" s="7"/>
      <c r="K502" s="7"/>
      <c r="L502" s="7"/>
    </row>
    <row r="503" spans="4:12">
      <c r="D503" s="7"/>
      <c r="E503" s="7"/>
      <c r="F503" s="7"/>
      <c r="G503" s="7"/>
      <c r="H503" s="7"/>
      <c r="I503" s="7"/>
      <c r="J503" s="7"/>
      <c r="K503" s="7"/>
      <c r="L503" s="7"/>
    </row>
    <row r="504" spans="4:12">
      <c r="D504" s="7"/>
      <c r="E504" s="7"/>
      <c r="F504" s="7"/>
      <c r="G504" s="7"/>
      <c r="H504" s="7"/>
      <c r="I504" s="7"/>
      <c r="J504" s="7"/>
      <c r="K504" s="7"/>
      <c r="L504" s="7"/>
    </row>
    <row r="505" spans="4:12">
      <c r="D505" s="7"/>
      <c r="E505" s="7"/>
      <c r="F505" s="7"/>
      <c r="G505" s="7"/>
      <c r="H505" s="7"/>
      <c r="I505" s="7"/>
      <c r="J505" s="7"/>
      <c r="K505" s="7"/>
      <c r="L505" s="7"/>
    </row>
    <row r="506" spans="4:12">
      <c r="D506" s="7"/>
      <c r="E506" s="7"/>
      <c r="F506" s="7"/>
      <c r="G506" s="7"/>
      <c r="H506" s="7"/>
      <c r="I506" s="7"/>
      <c r="J506" s="7"/>
      <c r="K506" s="7"/>
      <c r="L506" s="7"/>
    </row>
    <row r="507" spans="4:12">
      <c r="D507" s="7"/>
      <c r="E507" s="7"/>
      <c r="F507" s="7"/>
      <c r="G507" s="7"/>
      <c r="H507" s="7"/>
      <c r="I507" s="7"/>
      <c r="J507" s="7"/>
      <c r="K507" s="7"/>
      <c r="L507" s="7"/>
    </row>
    <row r="508" spans="4:12">
      <c r="D508" s="7"/>
      <c r="E508" s="7"/>
      <c r="F508" s="7"/>
      <c r="G508" s="7"/>
      <c r="H508" s="7"/>
      <c r="I508" s="7"/>
      <c r="J508" s="7"/>
      <c r="K508" s="7"/>
      <c r="L508" s="7"/>
    </row>
    <row r="509" spans="4:12">
      <c r="D509" s="7"/>
      <c r="E509" s="7"/>
      <c r="F509" s="7"/>
      <c r="G509" s="7"/>
      <c r="H509" s="7"/>
      <c r="I509" s="7"/>
      <c r="J509" s="7"/>
      <c r="K509" s="7"/>
      <c r="L509" s="7"/>
    </row>
    <row r="510" spans="4:12">
      <c r="D510" s="7"/>
      <c r="E510" s="7"/>
      <c r="F510" s="7"/>
      <c r="G510" s="7"/>
      <c r="H510" s="7"/>
      <c r="I510" s="7"/>
      <c r="J510" s="7"/>
      <c r="K510" s="7"/>
      <c r="L510" s="7"/>
    </row>
    <row r="511" spans="4:12">
      <c r="D511" s="7"/>
      <c r="E511" s="7"/>
      <c r="F511" s="7"/>
      <c r="G511" s="7"/>
      <c r="H511" s="7"/>
      <c r="I511" s="7"/>
      <c r="J511" s="7"/>
      <c r="K511" s="7"/>
      <c r="L511" s="7"/>
    </row>
    <row r="512" spans="4:12">
      <c r="D512" s="7"/>
      <c r="E512" s="7"/>
      <c r="F512" s="7"/>
      <c r="G512" s="7"/>
      <c r="H512" s="7"/>
      <c r="I512" s="7"/>
      <c r="J512" s="7"/>
      <c r="K512" s="7"/>
      <c r="L512" s="7"/>
    </row>
    <row r="513" spans="4:12">
      <c r="D513" s="7"/>
      <c r="E513" s="7"/>
      <c r="F513" s="7"/>
      <c r="G513" s="7"/>
      <c r="H513" s="7"/>
      <c r="I513" s="7"/>
      <c r="J513" s="7"/>
      <c r="K513" s="7"/>
      <c r="L513" s="7"/>
    </row>
    <row r="514" spans="4:12">
      <c r="D514" s="7"/>
      <c r="E514" s="7"/>
      <c r="F514" s="7"/>
      <c r="G514" s="7"/>
      <c r="H514" s="7"/>
      <c r="I514" s="7"/>
      <c r="J514" s="7"/>
      <c r="K514" s="7"/>
      <c r="L514" s="7"/>
    </row>
    <row r="515" spans="4:12">
      <c r="D515" s="7"/>
      <c r="E515" s="7"/>
      <c r="F515" s="7"/>
      <c r="G515" s="7"/>
      <c r="H515" s="7"/>
      <c r="I515" s="7"/>
      <c r="J515" s="7"/>
      <c r="K515" s="7"/>
      <c r="L515" s="7"/>
    </row>
    <row r="516" spans="4:12">
      <c r="D516" s="7"/>
      <c r="E516" s="7"/>
      <c r="F516" s="7"/>
      <c r="G516" s="7"/>
      <c r="H516" s="7"/>
      <c r="I516" s="7"/>
      <c r="J516" s="7"/>
      <c r="K516" s="7"/>
      <c r="L516" s="7"/>
    </row>
    <row r="517" spans="4:12">
      <c r="D517" s="7"/>
      <c r="E517" s="7"/>
      <c r="F517" s="7"/>
      <c r="G517" s="7"/>
      <c r="H517" s="7"/>
      <c r="I517" s="7"/>
      <c r="J517" s="7"/>
      <c r="K517" s="7"/>
      <c r="L517" s="7"/>
    </row>
    <row r="518" spans="4:12">
      <c r="D518" s="7"/>
      <c r="E518" s="7"/>
      <c r="F518" s="7"/>
      <c r="G518" s="7"/>
      <c r="H518" s="7"/>
      <c r="I518" s="7"/>
      <c r="J518" s="7"/>
      <c r="K518" s="7"/>
      <c r="L518" s="7"/>
    </row>
    <row r="519" spans="4:12">
      <c r="D519" s="7"/>
      <c r="E519" s="7"/>
      <c r="F519" s="7"/>
      <c r="G519" s="7"/>
      <c r="H519" s="7"/>
      <c r="I519" s="7"/>
      <c r="J519" s="7"/>
      <c r="K519" s="7"/>
      <c r="L519" s="7"/>
    </row>
    <row r="520" spans="4:12">
      <c r="D520" s="7"/>
      <c r="E520" s="7"/>
      <c r="F520" s="7"/>
      <c r="G520" s="7"/>
      <c r="H520" s="7"/>
      <c r="I520" s="7"/>
      <c r="J520" s="7"/>
      <c r="K520" s="7"/>
      <c r="L520" s="7"/>
    </row>
    <row r="521" spans="4:12">
      <c r="D521" s="7"/>
      <c r="E521" s="7"/>
      <c r="F521" s="7"/>
      <c r="G521" s="7"/>
      <c r="H521" s="7"/>
      <c r="I521" s="7"/>
      <c r="J521" s="7"/>
      <c r="K521" s="7"/>
      <c r="L521" s="7"/>
    </row>
    <row r="522" spans="4:12">
      <c r="D522" s="7"/>
      <c r="E522" s="7"/>
      <c r="F522" s="7"/>
      <c r="G522" s="7"/>
      <c r="H522" s="7"/>
      <c r="I522" s="7"/>
      <c r="J522" s="7"/>
      <c r="K522" s="7"/>
      <c r="L522" s="7"/>
    </row>
    <row r="523" spans="4:12">
      <c r="D523" s="7"/>
      <c r="E523" s="7"/>
      <c r="F523" s="7"/>
      <c r="G523" s="7"/>
      <c r="H523" s="7"/>
      <c r="I523" s="7"/>
      <c r="J523" s="7"/>
      <c r="K523" s="7"/>
      <c r="L523" s="7"/>
    </row>
    <row r="524" spans="4:12">
      <c r="D524" s="7"/>
      <c r="E524" s="7"/>
      <c r="F524" s="7"/>
      <c r="G524" s="7"/>
      <c r="H524" s="7"/>
      <c r="I524" s="7"/>
      <c r="J524" s="7"/>
      <c r="K524" s="7"/>
      <c r="L524" s="7"/>
    </row>
    <row r="525" spans="4:12">
      <c r="D525" s="7"/>
      <c r="E525" s="7"/>
      <c r="F525" s="7"/>
      <c r="G525" s="7"/>
      <c r="H525" s="7"/>
      <c r="I525" s="7"/>
      <c r="J525" s="7"/>
      <c r="K525" s="7"/>
      <c r="L525" s="7"/>
    </row>
    <row r="526" spans="4:12">
      <c r="D526" s="7"/>
      <c r="E526" s="7"/>
      <c r="F526" s="7"/>
      <c r="G526" s="7"/>
      <c r="H526" s="7"/>
      <c r="I526" s="7"/>
      <c r="J526" s="7"/>
      <c r="K526" s="7"/>
      <c r="L526" s="7"/>
    </row>
    <row r="527" spans="4:12">
      <c r="D527" s="7"/>
      <c r="E527" s="7"/>
      <c r="F527" s="7"/>
      <c r="G527" s="7"/>
      <c r="H527" s="7"/>
      <c r="I527" s="7"/>
      <c r="J527" s="7"/>
      <c r="K527" s="7"/>
      <c r="L527" s="7"/>
    </row>
    <row r="528" spans="4:12">
      <c r="D528" s="7"/>
      <c r="E528" s="7"/>
      <c r="F528" s="7"/>
      <c r="G528" s="7"/>
      <c r="H528" s="7"/>
      <c r="I528" s="7"/>
      <c r="J528" s="7"/>
      <c r="K528" s="7"/>
      <c r="L528" s="7"/>
    </row>
    <row r="529" spans="4:12">
      <c r="D529" s="7"/>
      <c r="E529" s="7"/>
      <c r="F529" s="7"/>
      <c r="G529" s="7"/>
      <c r="H529" s="7"/>
      <c r="I529" s="7"/>
      <c r="J529" s="7"/>
      <c r="K529" s="7"/>
      <c r="L529" s="7"/>
    </row>
    <row r="530" spans="4:12">
      <c r="D530" s="7"/>
      <c r="E530" s="7"/>
      <c r="F530" s="7"/>
      <c r="G530" s="7"/>
      <c r="H530" s="7"/>
      <c r="I530" s="7"/>
      <c r="J530" s="7"/>
      <c r="K530" s="7"/>
      <c r="L530" s="7"/>
    </row>
    <row r="531" spans="4:12">
      <c r="D531" s="7"/>
      <c r="E531" s="7"/>
      <c r="F531" s="7"/>
      <c r="G531" s="7"/>
      <c r="H531" s="7"/>
      <c r="I531" s="7"/>
      <c r="J531" s="7"/>
      <c r="K531" s="7"/>
      <c r="L531" s="7"/>
    </row>
    <row r="532" spans="4:12">
      <c r="D532" s="7"/>
      <c r="E532" s="7"/>
      <c r="F532" s="7"/>
      <c r="G532" s="7"/>
      <c r="H532" s="7"/>
      <c r="I532" s="7"/>
      <c r="J532" s="7"/>
      <c r="K532" s="7"/>
      <c r="L532" s="7"/>
    </row>
    <row r="533" spans="4:12">
      <c r="D533" s="7"/>
      <c r="E533" s="7"/>
      <c r="F533" s="7"/>
      <c r="G533" s="7"/>
      <c r="H533" s="7"/>
      <c r="I533" s="7"/>
      <c r="J533" s="7"/>
      <c r="K533" s="7"/>
      <c r="L533" s="7"/>
    </row>
    <row r="534" spans="4:12">
      <c r="D534" s="7"/>
      <c r="E534" s="7"/>
      <c r="F534" s="7"/>
      <c r="G534" s="7"/>
      <c r="H534" s="7"/>
      <c r="I534" s="7"/>
      <c r="J534" s="7"/>
      <c r="K534" s="7"/>
      <c r="L534" s="7"/>
    </row>
    <row r="535" spans="4:12">
      <c r="D535" s="7"/>
      <c r="E535" s="7"/>
      <c r="F535" s="7"/>
      <c r="G535" s="7"/>
      <c r="H535" s="7"/>
      <c r="I535" s="7"/>
      <c r="J535" s="7"/>
      <c r="K535" s="7"/>
      <c r="L535" s="7"/>
    </row>
    <row r="536" spans="4:12">
      <c r="D536" s="7"/>
      <c r="E536" s="7"/>
      <c r="F536" s="7"/>
      <c r="G536" s="7"/>
      <c r="H536" s="7"/>
      <c r="I536" s="7"/>
      <c r="J536" s="7"/>
      <c r="K536" s="7"/>
      <c r="L536" s="7"/>
    </row>
    <row r="537" spans="4:12">
      <c r="D537" s="7"/>
      <c r="E537" s="7"/>
      <c r="F537" s="7"/>
      <c r="G537" s="7"/>
      <c r="H537" s="7"/>
      <c r="I537" s="7"/>
      <c r="J537" s="7"/>
      <c r="K537" s="7"/>
      <c r="L537" s="7"/>
    </row>
    <row r="538" spans="4:12">
      <c r="D538" s="7"/>
      <c r="E538" s="7"/>
      <c r="F538" s="7"/>
      <c r="G538" s="7"/>
      <c r="H538" s="7"/>
      <c r="I538" s="7"/>
      <c r="J538" s="7"/>
      <c r="K538" s="7"/>
      <c r="L538" s="7"/>
    </row>
    <row r="539" spans="4:12">
      <c r="D539" s="7"/>
      <c r="E539" s="7"/>
      <c r="F539" s="7"/>
      <c r="G539" s="7"/>
      <c r="H539" s="7"/>
      <c r="I539" s="7"/>
      <c r="J539" s="7"/>
      <c r="K539" s="7"/>
      <c r="L539" s="7"/>
    </row>
    <row r="540" spans="4:12">
      <c r="D540" s="7"/>
      <c r="E540" s="7"/>
      <c r="F540" s="7"/>
      <c r="G540" s="7"/>
      <c r="H540" s="7"/>
      <c r="I540" s="7"/>
      <c r="J540" s="7"/>
      <c r="K540" s="7"/>
      <c r="L540" s="7"/>
    </row>
    <row r="541" spans="4:12">
      <c r="D541" s="7"/>
      <c r="E541" s="7"/>
      <c r="F541" s="7"/>
      <c r="G541" s="7"/>
      <c r="H541" s="7"/>
      <c r="I541" s="7"/>
      <c r="J541" s="7"/>
      <c r="K541" s="7"/>
      <c r="L541" s="7"/>
    </row>
    <row r="542" spans="4:12">
      <c r="D542" s="7"/>
      <c r="E542" s="7"/>
      <c r="F542" s="7"/>
      <c r="G542" s="7"/>
      <c r="H542" s="7"/>
      <c r="I542" s="7"/>
      <c r="J542" s="7"/>
      <c r="K542" s="7"/>
      <c r="L542" s="7"/>
    </row>
    <row r="543" spans="4:12">
      <c r="D543" s="7"/>
      <c r="E543" s="7"/>
      <c r="F543" s="7"/>
      <c r="G543" s="7"/>
      <c r="H543" s="7"/>
      <c r="I543" s="7"/>
      <c r="J543" s="7"/>
      <c r="K543" s="7"/>
      <c r="L543" s="7"/>
    </row>
    <row r="544" spans="4:12">
      <c r="D544" s="7"/>
      <c r="E544" s="7"/>
      <c r="F544" s="7"/>
      <c r="G544" s="7"/>
      <c r="H544" s="7"/>
      <c r="I544" s="7"/>
      <c r="J544" s="7"/>
      <c r="K544" s="7"/>
      <c r="L544" s="7"/>
    </row>
    <row r="545" spans="4:12">
      <c r="D545" s="7"/>
      <c r="E545" s="7"/>
      <c r="F545" s="7"/>
      <c r="G545" s="7"/>
      <c r="H545" s="7"/>
      <c r="I545" s="7"/>
      <c r="J545" s="7"/>
      <c r="K545" s="7"/>
      <c r="L545" s="7"/>
    </row>
    <row r="546" spans="4:12">
      <c r="D546" s="7"/>
      <c r="E546" s="7"/>
      <c r="F546" s="7"/>
      <c r="G546" s="7"/>
      <c r="H546" s="7"/>
      <c r="I546" s="7"/>
      <c r="J546" s="7"/>
      <c r="K546" s="7"/>
      <c r="L546" s="7"/>
    </row>
    <row r="547" spans="4:12">
      <c r="D547" s="7"/>
      <c r="E547" s="7"/>
      <c r="F547" s="7"/>
      <c r="G547" s="7"/>
      <c r="H547" s="7"/>
      <c r="I547" s="7"/>
      <c r="J547" s="7"/>
      <c r="K547" s="7"/>
      <c r="L547" s="7"/>
    </row>
    <row r="548" spans="4:12">
      <c r="D548" s="7"/>
      <c r="E548" s="7"/>
      <c r="F548" s="7"/>
      <c r="G548" s="7"/>
      <c r="H548" s="7"/>
      <c r="I548" s="7"/>
      <c r="J548" s="7"/>
      <c r="K548" s="7"/>
      <c r="L548" s="7"/>
    </row>
    <row r="549" spans="4:12">
      <c r="D549" s="7"/>
      <c r="E549" s="7"/>
      <c r="F549" s="7"/>
      <c r="G549" s="7"/>
      <c r="H549" s="7"/>
      <c r="I549" s="7"/>
      <c r="J549" s="7"/>
      <c r="K549" s="7"/>
      <c r="L549" s="7"/>
    </row>
    <row r="550" spans="4:12">
      <c r="D550" s="7"/>
      <c r="E550" s="7"/>
      <c r="F550" s="7"/>
      <c r="G550" s="7"/>
      <c r="H550" s="7"/>
      <c r="I550" s="7"/>
      <c r="J550" s="7"/>
      <c r="K550" s="7"/>
      <c r="L550" s="7"/>
    </row>
    <row r="551" spans="4:12">
      <c r="D551" s="7"/>
      <c r="E551" s="7"/>
      <c r="F551" s="7"/>
      <c r="G551" s="7"/>
      <c r="H551" s="7"/>
      <c r="I551" s="7"/>
      <c r="J551" s="7"/>
      <c r="K551" s="7"/>
      <c r="L551" s="7"/>
    </row>
    <row r="552" spans="4:12">
      <c r="D552" s="7"/>
      <c r="E552" s="7"/>
      <c r="F552" s="7"/>
      <c r="G552" s="7"/>
      <c r="H552" s="7"/>
      <c r="I552" s="7"/>
      <c r="J552" s="7"/>
      <c r="K552" s="7"/>
      <c r="L552" s="7"/>
    </row>
    <row r="553" spans="4:12">
      <c r="D553" s="7"/>
      <c r="E553" s="7"/>
      <c r="F553" s="7"/>
      <c r="G553" s="7"/>
      <c r="H553" s="7"/>
      <c r="I553" s="7"/>
      <c r="J553" s="7"/>
      <c r="K553" s="7"/>
      <c r="L553" s="7"/>
    </row>
    <row r="554" spans="4:12">
      <c r="D554" s="7"/>
      <c r="E554" s="7"/>
      <c r="F554" s="7"/>
      <c r="G554" s="7"/>
      <c r="H554" s="7"/>
      <c r="I554" s="7"/>
      <c r="J554" s="7"/>
      <c r="K554" s="7"/>
      <c r="L554" s="7"/>
    </row>
    <row r="555" spans="4:12">
      <c r="D555" s="7"/>
      <c r="E555" s="7"/>
      <c r="F555" s="7"/>
      <c r="G555" s="7"/>
      <c r="H555" s="7"/>
      <c r="I555" s="7"/>
      <c r="J555" s="7"/>
      <c r="K555" s="7"/>
      <c r="L555" s="7"/>
    </row>
    <row r="556" spans="4:12">
      <c r="D556" s="7"/>
      <c r="E556" s="7"/>
      <c r="F556" s="7"/>
      <c r="G556" s="7"/>
      <c r="H556" s="7"/>
      <c r="I556" s="7"/>
      <c r="J556" s="7"/>
      <c r="K556" s="7"/>
      <c r="L556" s="7"/>
    </row>
    <row r="557" spans="4:12">
      <c r="D557" s="7"/>
      <c r="E557" s="7"/>
      <c r="F557" s="7"/>
      <c r="G557" s="7"/>
      <c r="H557" s="7"/>
      <c r="I557" s="7"/>
      <c r="J557" s="7"/>
      <c r="K557" s="7"/>
      <c r="L557" s="7"/>
    </row>
    <row r="558" spans="4:12">
      <c r="D558" s="7"/>
      <c r="E558" s="7"/>
      <c r="F558" s="7"/>
      <c r="G558" s="7"/>
      <c r="H558" s="7"/>
      <c r="I558" s="7"/>
      <c r="J558" s="7"/>
      <c r="K558" s="7"/>
      <c r="L558" s="7"/>
    </row>
    <row r="559" spans="4:12">
      <c r="D559" s="7"/>
      <c r="E559" s="7"/>
      <c r="F559" s="7"/>
      <c r="G559" s="7"/>
      <c r="H559" s="7"/>
      <c r="I559" s="7"/>
      <c r="J559" s="7"/>
      <c r="K559" s="7"/>
      <c r="L559" s="7"/>
    </row>
    <row r="560" spans="4:12">
      <c r="D560" s="7"/>
      <c r="E560" s="7"/>
      <c r="F560" s="7"/>
      <c r="G560" s="7"/>
      <c r="H560" s="7"/>
      <c r="I560" s="7"/>
      <c r="J560" s="7"/>
      <c r="K560" s="7"/>
      <c r="L560" s="7"/>
    </row>
    <row r="561" spans="4:12">
      <c r="D561" s="7"/>
      <c r="E561" s="7"/>
      <c r="F561" s="7"/>
      <c r="G561" s="7"/>
      <c r="H561" s="7"/>
      <c r="I561" s="7"/>
      <c r="J561" s="7"/>
      <c r="K561" s="7"/>
      <c r="L561" s="7"/>
    </row>
    <row r="562" spans="4:12">
      <c r="D562" s="7"/>
      <c r="E562" s="7"/>
      <c r="F562" s="7"/>
      <c r="G562" s="7"/>
      <c r="H562" s="7"/>
      <c r="I562" s="7"/>
      <c r="J562" s="7"/>
      <c r="K562" s="7"/>
      <c r="L562" s="7"/>
    </row>
    <row r="563" spans="4:12">
      <c r="D563" s="7"/>
      <c r="E563" s="7"/>
      <c r="F563" s="7"/>
      <c r="G563" s="7"/>
      <c r="H563" s="7"/>
      <c r="I563" s="7"/>
      <c r="J563" s="7"/>
      <c r="K563" s="7"/>
      <c r="L563" s="7"/>
    </row>
    <row r="564" spans="4:12">
      <c r="D564" s="7"/>
      <c r="E564" s="7"/>
      <c r="F564" s="7"/>
      <c r="G564" s="7"/>
      <c r="H564" s="7"/>
      <c r="I564" s="7"/>
      <c r="J564" s="7"/>
      <c r="K564" s="7"/>
      <c r="L564" s="7"/>
    </row>
    <row r="565" spans="4:12">
      <c r="D565" s="7"/>
      <c r="E565" s="7"/>
      <c r="F565" s="7"/>
      <c r="G565" s="7"/>
      <c r="H565" s="7"/>
      <c r="I565" s="7"/>
      <c r="J565" s="7"/>
      <c r="K565" s="7"/>
      <c r="L565" s="7"/>
    </row>
    <row r="566" spans="4:12">
      <c r="D566" s="7"/>
      <c r="E566" s="7"/>
      <c r="F566" s="7"/>
      <c r="G566" s="7"/>
      <c r="H566" s="7"/>
      <c r="I566" s="7"/>
      <c r="J566" s="7"/>
      <c r="K566" s="7"/>
      <c r="L566" s="7"/>
    </row>
    <row r="567" spans="4:12">
      <c r="D567" s="7"/>
      <c r="E567" s="7"/>
      <c r="F567" s="7"/>
      <c r="G567" s="7"/>
      <c r="H567" s="7"/>
      <c r="I567" s="7"/>
      <c r="J567" s="7"/>
      <c r="K567" s="7"/>
      <c r="L567" s="7"/>
    </row>
    <row r="568" spans="4:12">
      <c r="D568" s="7"/>
      <c r="E568" s="7"/>
      <c r="F568" s="7"/>
      <c r="G568" s="7"/>
      <c r="H568" s="7"/>
      <c r="I568" s="7"/>
      <c r="J568" s="7"/>
      <c r="K568" s="7"/>
      <c r="L568" s="7"/>
    </row>
    <row r="569" spans="4:12">
      <c r="D569" s="7"/>
      <c r="E569" s="7"/>
      <c r="F569" s="7"/>
      <c r="G569" s="7"/>
      <c r="H569" s="7"/>
      <c r="I569" s="7"/>
      <c r="J569" s="7"/>
      <c r="K569" s="7"/>
      <c r="L569" s="7"/>
    </row>
    <row r="570" spans="4:12">
      <c r="D570" s="7"/>
      <c r="E570" s="7"/>
      <c r="F570" s="7"/>
      <c r="G570" s="7"/>
      <c r="H570" s="7"/>
      <c r="I570" s="7"/>
      <c r="J570" s="7"/>
      <c r="K570" s="7"/>
      <c r="L570" s="7"/>
    </row>
    <row r="571" spans="4:12">
      <c r="D571" s="7"/>
      <c r="E571" s="7"/>
      <c r="F571" s="7"/>
      <c r="G571" s="7"/>
      <c r="H571" s="7"/>
      <c r="I571" s="7"/>
      <c r="J571" s="7"/>
      <c r="K571" s="7"/>
      <c r="L571" s="7"/>
    </row>
    <row r="572" spans="4:12">
      <c r="D572" s="7"/>
      <c r="E572" s="7"/>
      <c r="F572" s="7"/>
      <c r="G572" s="7"/>
      <c r="H572" s="7"/>
      <c r="I572" s="7"/>
      <c r="J572" s="7"/>
      <c r="K572" s="7"/>
      <c r="L572" s="7"/>
    </row>
    <row r="573" spans="4:12">
      <c r="D573" s="7"/>
      <c r="E573" s="7"/>
      <c r="F573" s="7"/>
      <c r="G573" s="7"/>
      <c r="H573" s="7"/>
      <c r="I573" s="7"/>
      <c r="J573" s="7"/>
      <c r="K573" s="7"/>
      <c r="L573" s="7"/>
    </row>
    <row r="574" spans="4:12">
      <c r="D574" s="7"/>
      <c r="E574" s="7"/>
      <c r="F574" s="7"/>
      <c r="G574" s="7"/>
      <c r="H574" s="7"/>
      <c r="I574" s="7"/>
      <c r="J574" s="7"/>
      <c r="K574" s="7"/>
      <c r="L574" s="7"/>
    </row>
    <row r="575" spans="4:12">
      <c r="D575" s="7"/>
      <c r="E575" s="7"/>
      <c r="F575" s="7"/>
      <c r="G575" s="7"/>
      <c r="H575" s="7"/>
      <c r="I575" s="7"/>
      <c r="J575" s="7"/>
      <c r="K575" s="7"/>
      <c r="L575" s="7"/>
    </row>
    <row r="576" spans="4:12">
      <c r="D576" s="7"/>
      <c r="E576" s="7"/>
      <c r="F576" s="7"/>
      <c r="G576" s="7"/>
      <c r="H576" s="7"/>
      <c r="I576" s="7"/>
      <c r="J576" s="7"/>
      <c r="K576" s="7"/>
      <c r="L576" s="7"/>
    </row>
    <row r="577" spans="4:12">
      <c r="D577" s="7"/>
      <c r="E577" s="7"/>
      <c r="F577" s="7"/>
      <c r="G577" s="7"/>
      <c r="H577" s="7"/>
      <c r="I577" s="7"/>
      <c r="J577" s="7"/>
      <c r="K577" s="7"/>
      <c r="L577" s="7"/>
    </row>
    <row r="578" spans="4:12">
      <c r="D578" s="7"/>
      <c r="E578" s="7"/>
      <c r="F578" s="7"/>
      <c r="G578" s="7"/>
      <c r="H578" s="7"/>
      <c r="I578" s="7"/>
      <c r="J578" s="7"/>
      <c r="K578" s="7"/>
      <c r="L578" s="7"/>
    </row>
    <row r="579" spans="4:12">
      <c r="D579" s="7"/>
      <c r="E579" s="7"/>
      <c r="F579" s="7"/>
      <c r="G579" s="7"/>
      <c r="H579" s="7"/>
      <c r="I579" s="7"/>
      <c r="J579" s="7"/>
      <c r="K579" s="7"/>
      <c r="L579" s="7"/>
    </row>
    <row r="580" spans="4:12">
      <c r="D580" s="7"/>
      <c r="E580" s="7"/>
      <c r="F580" s="7"/>
      <c r="G580" s="7"/>
      <c r="H580" s="7"/>
      <c r="I580" s="7"/>
      <c r="J580" s="7"/>
      <c r="K580" s="7"/>
      <c r="L580" s="7"/>
    </row>
    <row r="581" spans="4:12">
      <c r="D581" s="7"/>
      <c r="E581" s="7"/>
      <c r="F581" s="7"/>
      <c r="G581" s="7"/>
      <c r="H581" s="7"/>
      <c r="I581" s="7"/>
      <c r="J581" s="7"/>
      <c r="K581" s="7"/>
      <c r="L581" s="7"/>
    </row>
    <row r="582" spans="4:12">
      <c r="D582" s="7"/>
      <c r="E582" s="7"/>
      <c r="F582" s="7"/>
      <c r="G582" s="7"/>
      <c r="H582" s="7"/>
      <c r="I582" s="7"/>
      <c r="J582" s="7"/>
      <c r="K582" s="7"/>
      <c r="L582" s="7"/>
    </row>
    <row r="583" spans="4:12">
      <c r="D583" s="7"/>
      <c r="E583" s="7"/>
      <c r="F583" s="7"/>
      <c r="G583" s="7"/>
      <c r="H583" s="7"/>
      <c r="I583" s="7"/>
      <c r="J583" s="7"/>
      <c r="K583" s="7"/>
      <c r="L583" s="7"/>
    </row>
    <row r="584" spans="4:12">
      <c r="D584" s="7"/>
      <c r="E584" s="7"/>
      <c r="F584" s="7"/>
      <c r="G584" s="7"/>
      <c r="H584" s="7"/>
      <c r="I584" s="7"/>
      <c r="J584" s="7"/>
      <c r="K584" s="7"/>
      <c r="L584" s="7"/>
    </row>
    <row r="585" spans="4:12">
      <c r="D585" s="7"/>
      <c r="E585" s="7"/>
      <c r="F585" s="7"/>
      <c r="G585" s="7"/>
      <c r="H585" s="7"/>
      <c r="I585" s="7"/>
      <c r="J585" s="7"/>
      <c r="K585" s="7"/>
      <c r="L585" s="7"/>
    </row>
    <row r="586" spans="4:12">
      <c r="D586" s="7"/>
      <c r="E586" s="7"/>
      <c r="F586" s="7"/>
      <c r="G586" s="7"/>
      <c r="H586" s="7"/>
      <c r="I586" s="7"/>
      <c r="J586" s="7"/>
      <c r="K586" s="7"/>
      <c r="L586" s="7"/>
    </row>
    <row r="587" spans="4:12">
      <c r="D587" s="7"/>
      <c r="E587" s="7"/>
      <c r="F587" s="7"/>
      <c r="G587" s="7"/>
      <c r="H587" s="7"/>
      <c r="I587" s="7"/>
      <c r="J587" s="7"/>
      <c r="K587" s="7"/>
      <c r="L587" s="7"/>
    </row>
    <row r="588" spans="4:12">
      <c r="D588" s="7"/>
      <c r="E588" s="7"/>
      <c r="F588" s="7"/>
      <c r="G588" s="7"/>
      <c r="H588" s="7"/>
      <c r="I588" s="7"/>
      <c r="J588" s="7"/>
      <c r="K588" s="7"/>
      <c r="L588" s="7"/>
    </row>
    <row r="589" spans="4:12">
      <c r="D589" s="7"/>
      <c r="E589" s="7"/>
      <c r="F589" s="7"/>
      <c r="G589" s="7"/>
      <c r="H589" s="7"/>
      <c r="I589" s="7"/>
      <c r="J589" s="7"/>
      <c r="K589" s="7"/>
      <c r="L589" s="7"/>
    </row>
    <row r="590" spans="4:12">
      <c r="D590" s="7"/>
      <c r="E590" s="7"/>
      <c r="F590" s="7"/>
      <c r="G590" s="7"/>
      <c r="H590" s="7"/>
      <c r="I590" s="7"/>
      <c r="J590" s="7"/>
      <c r="K590" s="7"/>
      <c r="L590" s="7"/>
    </row>
    <row r="591" spans="4:12">
      <c r="D591" s="7"/>
      <c r="E591" s="7"/>
      <c r="F591" s="7"/>
      <c r="G591" s="7"/>
      <c r="H591" s="7"/>
      <c r="I591" s="7"/>
      <c r="J591" s="7"/>
      <c r="K591" s="7"/>
      <c r="L591" s="7"/>
    </row>
    <row r="592" spans="4:12">
      <c r="D592" s="7"/>
      <c r="E592" s="7"/>
      <c r="F592" s="7"/>
      <c r="G592" s="7"/>
      <c r="H592" s="7"/>
      <c r="I592" s="7"/>
      <c r="J592" s="7"/>
      <c r="K592" s="7"/>
      <c r="L592" s="7"/>
    </row>
    <row r="593" spans="4:12">
      <c r="D593" s="7"/>
      <c r="E593" s="7"/>
      <c r="F593" s="7"/>
      <c r="G593" s="7"/>
      <c r="H593" s="7"/>
      <c r="I593" s="7"/>
      <c r="J593" s="7"/>
      <c r="K593" s="7"/>
      <c r="L593" s="7"/>
    </row>
    <row r="594" spans="4:12">
      <c r="D594" s="7"/>
      <c r="E594" s="7"/>
      <c r="F594" s="7"/>
      <c r="G594" s="7"/>
      <c r="H594" s="7"/>
      <c r="I594" s="7"/>
      <c r="J594" s="7"/>
      <c r="K594" s="7"/>
      <c r="L594" s="7"/>
    </row>
    <row r="595" spans="4:12">
      <c r="D595" s="7"/>
      <c r="E595" s="7"/>
      <c r="F595" s="7"/>
      <c r="G595" s="7"/>
      <c r="H595" s="7"/>
      <c r="I595" s="7"/>
      <c r="J595" s="7"/>
      <c r="K595" s="7"/>
      <c r="L595" s="7"/>
    </row>
    <row r="596" spans="4:12">
      <c r="D596" s="7"/>
      <c r="E596" s="7"/>
      <c r="F596" s="7"/>
      <c r="G596" s="7"/>
      <c r="H596" s="7"/>
      <c r="I596" s="7"/>
      <c r="J596" s="7"/>
      <c r="K596" s="7"/>
      <c r="L596" s="7"/>
    </row>
    <row r="597" spans="4:12">
      <c r="D597" s="7"/>
      <c r="E597" s="7"/>
      <c r="F597" s="7"/>
      <c r="G597" s="7"/>
      <c r="H597" s="7"/>
      <c r="I597" s="7"/>
      <c r="J597" s="7"/>
      <c r="K597" s="7"/>
      <c r="L597" s="7"/>
    </row>
    <row r="598" spans="4:12">
      <c r="D598" s="7"/>
      <c r="E598" s="7"/>
      <c r="F598" s="7"/>
      <c r="G598" s="7"/>
      <c r="H598" s="7"/>
      <c r="I598" s="7"/>
      <c r="J598" s="7"/>
      <c r="K598" s="7"/>
      <c r="L598" s="7"/>
    </row>
    <row r="599" spans="4:12">
      <c r="D599" s="7"/>
      <c r="E599" s="7"/>
      <c r="F599" s="7"/>
      <c r="G599" s="7"/>
      <c r="H599" s="7"/>
      <c r="I599" s="7"/>
      <c r="J599" s="7"/>
      <c r="K599" s="7"/>
      <c r="L599" s="7"/>
    </row>
    <row r="600" spans="4:12">
      <c r="D600" s="7"/>
      <c r="E600" s="7"/>
      <c r="F600" s="7"/>
      <c r="G600" s="7"/>
      <c r="H600" s="7"/>
      <c r="I600" s="7"/>
      <c r="J600" s="7"/>
      <c r="K600" s="7"/>
      <c r="L600" s="7"/>
    </row>
    <row r="601" spans="4:12">
      <c r="D601" s="7"/>
      <c r="E601" s="7"/>
      <c r="F601" s="7"/>
      <c r="G601" s="7"/>
      <c r="H601" s="7"/>
      <c r="I601" s="7"/>
      <c r="J601" s="7"/>
      <c r="K601" s="7"/>
      <c r="L601" s="7"/>
    </row>
    <row r="602" spans="4:12">
      <c r="D602" s="7"/>
      <c r="E602" s="7"/>
      <c r="F602" s="7"/>
      <c r="G602" s="7"/>
      <c r="H602" s="7"/>
      <c r="I602" s="7"/>
      <c r="J602" s="7"/>
      <c r="K602" s="7"/>
      <c r="L602" s="7"/>
    </row>
    <row r="603" spans="4:12">
      <c r="D603" s="7"/>
      <c r="E603" s="7"/>
      <c r="F603" s="7"/>
      <c r="G603" s="7"/>
      <c r="H603" s="7"/>
      <c r="I603" s="7"/>
      <c r="J603" s="7"/>
      <c r="K603" s="7"/>
      <c r="L603" s="7"/>
    </row>
    <row r="604" spans="4:12">
      <c r="D604" s="7"/>
      <c r="E604" s="7"/>
      <c r="F604" s="7"/>
      <c r="G604" s="7"/>
      <c r="H604" s="7"/>
      <c r="I604" s="7"/>
      <c r="J604" s="7"/>
      <c r="K604" s="7"/>
      <c r="L604" s="7"/>
    </row>
    <row r="605" spans="4:12">
      <c r="D605" s="7"/>
      <c r="E605" s="7"/>
      <c r="F605" s="7"/>
      <c r="G605" s="7"/>
      <c r="H605" s="7"/>
      <c r="I605" s="7"/>
      <c r="J605" s="7"/>
      <c r="K605" s="7"/>
      <c r="L605" s="7"/>
    </row>
    <row r="606" spans="4:12">
      <c r="D606" s="7"/>
      <c r="E606" s="7"/>
      <c r="F606" s="7"/>
      <c r="G606" s="7"/>
      <c r="H606" s="7"/>
      <c r="I606" s="7"/>
      <c r="J606" s="7"/>
      <c r="K606" s="7"/>
      <c r="L606" s="7"/>
    </row>
    <row r="607" spans="4:12">
      <c r="D607" s="7"/>
      <c r="E607" s="7"/>
      <c r="F607" s="7"/>
      <c r="G607" s="7"/>
      <c r="H607" s="7"/>
      <c r="I607" s="7"/>
      <c r="J607" s="7"/>
      <c r="K607" s="7"/>
      <c r="L607" s="7"/>
    </row>
    <row r="608" spans="4:12">
      <c r="D608" s="7"/>
      <c r="E608" s="7"/>
      <c r="F608" s="7"/>
      <c r="G608" s="7"/>
      <c r="H608" s="7"/>
      <c r="I608" s="7"/>
      <c r="J608" s="7"/>
      <c r="K608" s="7"/>
      <c r="L608" s="7"/>
    </row>
    <row r="609" spans="4:12">
      <c r="D609" s="7"/>
      <c r="E609" s="7"/>
      <c r="F609" s="7"/>
      <c r="G609" s="7"/>
      <c r="H609" s="7"/>
      <c r="I609" s="7"/>
      <c r="J609" s="7"/>
      <c r="K609" s="7"/>
      <c r="L609" s="7"/>
    </row>
    <row r="610" spans="4:12">
      <c r="D610" s="7"/>
      <c r="E610" s="7"/>
      <c r="F610" s="7"/>
      <c r="G610" s="7"/>
      <c r="H610" s="7"/>
      <c r="I610" s="7"/>
      <c r="J610" s="7"/>
      <c r="K610" s="7"/>
      <c r="L610" s="7"/>
    </row>
    <row r="611" spans="4:12">
      <c r="D611" s="7"/>
      <c r="E611" s="7"/>
      <c r="F611" s="7"/>
      <c r="G611" s="7"/>
      <c r="H611" s="7"/>
      <c r="I611" s="7"/>
      <c r="J611" s="7"/>
      <c r="K611" s="7"/>
      <c r="L611" s="7"/>
    </row>
    <row r="612" spans="4:12">
      <c r="D612" s="7"/>
      <c r="E612" s="7"/>
      <c r="F612" s="7"/>
      <c r="G612" s="7"/>
      <c r="H612" s="7"/>
      <c r="I612" s="7"/>
      <c r="J612" s="7"/>
      <c r="K612" s="7"/>
      <c r="L612" s="7"/>
    </row>
    <row r="613" spans="4:12">
      <c r="D613" s="7"/>
      <c r="E613" s="7"/>
      <c r="F613" s="7"/>
      <c r="G613" s="7"/>
      <c r="H613" s="7"/>
      <c r="I613" s="7"/>
      <c r="J613" s="7"/>
      <c r="K613" s="7"/>
      <c r="L613" s="7"/>
    </row>
    <row r="614" spans="4:12">
      <c r="D614" s="7"/>
      <c r="E614" s="7"/>
      <c r="F614" s="7"/>
      <c r="G614" s="7"/>
      <c r="H614" s="7"/>
      <c r="I614" s="7"/>
      <c r="J614" s="7"/>
      <c r="K614" s="7"/>
      <c r="L614" s="7"/>
    </row>
    <row r="615" spans="4:12">
      <c r="D615" s="7"/>
      <c r="E615" s="7"/>
      <c r="F615" s="7"/>
      <c r="G615" s="7"/>
      <c r="H615" s="7"/>
      <c r="I615" s="7"/>
      <c r="J615" s="7"/>
      <c r="K615" s="7"/>
      <c r="L615" s="7"/>
    </row>
    <row r="616" spans="4:12">
      <c r="D616" s="7"/>
      <c r="E616" s="7"/>
      <c r="F616" s="7"/>
      <c r="G616" s="7"/>
      <c r="H616" s="7"/>
      <c r="I616" s="7"/>
      <c r="J616" s="7"/>
      <c r="K616" s="7"/>
      <c r="L616" s="7"/>
    </row>
    <row r="617" spans="4:12">
      <c r="D617" s="7"/>
      <c r="E617" s="7"/>
      <c r="F617" s="7"/>
      <c r="G617" s="7"/>
      <c r="H617" s="7"/>
      <c r="I617" s="7"/>
      <c r="J617" s="7"/>
      <c r="K617" s="7"/>
      <c r="L617" s="7"/>
    </row>
    <row r="618" spans="4:12">
      <c r="D618" s="7"/>
      <c r="E618" s="7"/>
      <c r="F618" s="7"/>
      <c r="G618" s="7"/>
      <c r="H618" s="7"/>
      <c r="I618" s="7"/>
      <c r="J618" s="7"/>
      <c r="K618" s="7"/>
      <c r="L618" s="7"/>
    </row>
    <row r="619" spans="4:12">
      <c r="D619" s="7"/>
      <c r="E619" s="7"/>
      <c r="F619" s="7"/>
      <c r="G619" s="7"/>
      <c r="H619" s="7"/>
      <c r="I619" s="7"/>
      <c r="J619" s="7"/>
      <c r="K619" s="7"/>
      <c r="L619" s="7"/>
    </row>
    <row r="620" spans="4:12">
      <c r="D620" s="7"/>
      <c r="E620" s="7"/>
      <c r="F620" s="7"/>
      <c r="G620" s="7"/>
      <c r="H620" s="7"/>
      <c r="I620" s="7"/>
      <c r="J620" s="7"/>
      <c r="K620" s="7"/>
      <c r="L620" s="7"/>
    </row>
    <row r="621" spans="4:12">
      <c r="D621" s="7"/>
      <c r="E621" s="7"/>
      <c r="F621" s="7"/>
      <c r="G621" s="7"/>
      <c r="H621" s="7"/>
      <c r="I621" s="7"/>
      <c r="J621" s="7"/>
      <c r="K621" s="7"/>
      <c r="L621" s="7"/>
    </row>
    <row r="622" spans="4:12">
      <c r="D622" s="7"/>
      <c r="E622" s="7"/>
      <c r="F622" s="7"/>
      <c r="G622" s="7"/>
      <c r="H622" s="7"/>
      <c r="I622" s="7"/>
      <c r="J622" s="7"/>
      <c r="K622" s="7"/>
      <c r="L622" s="7"/>
    </row>
    <row r="623" spans="4:12">
      <c r="D623" s="7"/>
      <c r="E623" s="7"/>
      <c r="F623" s="7"/>
      <c r="G623" s="7"/>
      <c r="H623" s="7"/>
      <c r="I623" s="7"/>
      <c r="J623" s="7"/>
      <c r="K623" s="7"/>
      <c r="L623" s="7"/>
    </row>
    <row r="624" spans="4:12">
      <c r="D624" s="7"/>
      <c r="E624" s="7"/>
      <c r="F624" s="7"/>
      <c r="G624" s="7"/>
      <c r="H624" s="7"/>
      <c r="I624" s="7"/>
      <c r="J624" s="7"/>
      <c r="K624" s="7"/>
      <c r="L624" s="7"/>
    </row>
    <row r="625" spans="4:12">
      <c r="D625" s="7"/>
      <c r="E625" s="7"/>
      <c r="F625" s="7"/>
      <c r="G625" s="7"/>
      <c r="H625" s="7"/>
      <c r="I625" s="7"/>
      <c r="J625" s="7"/>
      <c r="K625" s="7"/>
      <c r="L625" s="7"/>
    </row>
    <row r="626" spans="4:12">
      <c r="D626" s="7"/>
      <c r="E626" s="7"/>
      <c r="F626" s="7"/>
      <c r="G626" s="7"/>
      <c r="H626" s="7"/>
      <c r="I626" s="7"/>
      <c r="J626" s="7"/>
      <c r="K626" s="7"/>
      <c r="L626" s="7"/>
    </row>
    <row r="627" spans="4:12">
      <c r="D627" s="7"/>
      <c r="E627" s="7"/>
      <c r="F627" s="7"/>
      <c r="G627" s="7"/>
      <c r="H627" s="7"/>
      <c r="I627" s="7"/>
      <c r="J627" s="7"/>
      <c r="K627" s="7"/>
      <c r="L627" s="7"/>
    </row>
    <row r="628" spans="4:12">
      <c r="D628" s="7"/>
      <c r="E628" s="7"/>
      <c r="F628" s="7"/>
      <c r="G628" s="7"/>
      <c r="H628" s="7"/>
      <c r="I628" s="7"/>
      <c r="J628" s="7"/>
      <c r="K628" s="7"/>
      <c r="L628" s="7"/>
    </row>
    <row r="629" spans="4:12">
      <c r="D629" s="7"/>
      <c r="E629" s="7"/>
      <c r="F629" s="7"/>
      <c r="G629" s="7"/>
      <c r="H629" s="7"/>
      <c r="I629" s="7"/>
      <c r="J629" s="7"/>
      <c r="K629" s="7"/>
      <c r="L629" s="7"/>
    </row>
    <row r="630" spans="4:12">
      <c r="D630" s="7"/>
      <c r="E630" s="7"/>
      <c r="F630" s="7"/>
      <c r="G630" s="7"/>
      <c r="H630" s="7"/>
      <c r="I630" s="7"/>
      <c r="J630" s="7"/>
      <c r="K630" s="7"/>
      <c r="L630" s="7"/>
    </row>
    <row r="631" spans="4:12">
      <c r="D631" s="7"/>
      <c r="E631" s="7"/>
      <c r="F631" s="7"/>
      <c r="G631" s="7"/>
      <c r="H631" s="7"/>
      <c r="I631" s="7"/>
      <c r="J631" s="7"/>
      <c r="K631" s="7"/>
      <c r="L631" s="7"/>
    </row>
    <row r="632" spans="4:12">
      <c r="D632" s="7"/>
      <c r="E632" s="7"/>
      <c r="F632" s="7"/>
      <c r="G632" s="7"/>
      <c r="H632" s="7"/>
      <c r="I632" s="7"/>
      <c r="J632" s="7"/>
      <c r="K632" s="7"/>
      <c r="L632" s="7"/>
    </row>
    <row r="633" spans="4:12">
      <c r="D633" s="7"/>
      <c r="E633" s="7"/>
      <c r="F633" s="7"/>
      <c r="G633" s="7"/>
      <c r="H633" s="7"/>
      <c r="I633" s="7"/>
      <c r="J633" s="7"/>
      <c r="K633" s="7"/>
      <c r="L633" s="7"/>
    </row>
    <row r="634" spans="4:12">
      <c r="D634" s="7"/>
      <c r="E634" s="7"/>
      <c r="F634" s="7"/>
      <c r="G634" s="7"/>
      <c r="H634" s="7"/>
      <c r="I634" s="7"/>
      <c r="J634" s="7"/>
      <c r="K634" s="7"/>
      <c r="L634" s="7"/>
    </row>
    <row r="635" spans="4:12">
      <c r="D635" s="7"/>
      <c r="E635" s="7"/>
      <c r="F635" s="7"/>
      <c r="G635" s="7"/>
      <c r="H635" s="7"/>
      <c r="I635" s="7"/>
      <c r="J635" s="7"/>
      <c r="K635" s="7"/>
      <c r="L635" s="7"/>
    </row>
    <row r="636" spans="4:12">
      <c r="D636" s="7"/>
      <c r="E636" s="7"/>
      <c r="F636" s="7"/>
      <c r="G636" s="7"/>
      <c r="H636" s="7"/>
      <c r="I636" s="7"/>
      <c r="J636" s="7"/>
      <c r="K636" s="7"/>
      <c r="L636" s="7"/>
    </row>
    <row r="637" spans="4:12">
      <c r="D637" s="7"/>
      <c r="E637" s="7"/>
      <c r="F637" s="7"/>
      <c r="G637" s="7"/>
      <c r="H637" s="7"/>
      <c r="I637" s="7"/>
      <c r="J637" s="7"/>
      <c r="K637" s="7"/>
      <c r="L637" s="7"/>
    </row>
    <row r="638" spans="4:12">
      <c r="D638" s="7"/>
      <c r="E638" s="7"/>
      <c r="F638" s="7"/>
      <c r="G638" s="7"/>
      <c r="H638" s="7"/>
      <c r="I638" s="7"/>
      <c r="J638" s="7"/>
      <c r="K638" s="7"/>
      <c r="L638" s="7"/>
    </row>
    <row r="639" spans="4:12">
      <c r="D639" s="7"/>
      <c r="E639" s="7"/>
      <c r="F639" s="7"/>
      <c r="G639" s="7"/>
      <c r="H639" s="7"/>
      <c r="I639" s="7"/>
      <c r="J639" s="7"/>
      <c r="K639" s="7"/>
      <c r="L639" s="7"/>
    </row>
    <row r="640" spans="4:12">
      <c r="D640" s="7"/>
      <c r="E640" s="7"/>
      <c r="F640" s="7"/>
      <c r="G640" s="7"/>
      <c r="H640" s="7"/>
      <c r="I640" s="7"/>
      <c r="J640" s="7"/>
      <c r="K640" s="7"/>
      <c r="L640" s="7"/>
    </row>
    <row r="641" spans="4:12">
      <c r="D641" s="7"/>
      <c r="E641" s="7"/>
      <c r="F641" s="7"/>
      <c r="G641" s="7"/>
      <c r="H641" s="7"/>
      <c r="I641" s="7"/>
      <c r="J641" s="7"/>
      <c r="K641" s="7"/>
      <c r="L641" s="7"/>
    </row>
    <row r="642" spans="4:12">
      <c r="D642" s="7"/>
      <c r="E642" s="7"/>
      <c r="F642" s="7"/>
      <c r="G642" s="7"/>
      <c r="H642" s="7"/>
      <c r="I642" s="7"/>
      <c r="J642" s="7"/>
      <c r="K642" s="7"/>
      <c r="L642" s="7"/>
    </row>
    <row r="643" spans="4:12">
      <c r="D643" s="7"/>
      <c r="E643" s="7"/>
      <c r="F643" s="7"/>
      <c r="G643" s="7"/>
      <c r="H643" s="7"/>
      <c r="I643" s="7"/>
      <c r="J643" s="7"/>
      <c r="K643" s="7"/>
      <c r="L643" s="7"/>
    </row>
    <row r="644" spans="4:12">
      <c r="D644" s="7"/>
      <c r="E644" s="7"/>
      <c r="F644" s="7"/>
      <c r="G644" s="7"/>
      <c r="H644" s="7"/>
      <c r="I644" s="7"/>
      <c r="J644" s="7"/>
      <c r="K644" s="7"/>
      <c r="L644" s="7"/>
    </row>
    <row r="645" spans="4:12">
      <c r="D645" s="7"/>
      <c r="E645" s="7"/>
      <c r="F645" s="7"/>
      <c r="G645" s="7"/>
      <c r="H645" s="7"/>
      <c r="I645" s="7"/>
      <c r="J645" s="7"/>
      <c r="K645" s="7"/>
      <c r="L645" s="7"/>
    </row>
    <row r="646" spans="4:12">
      <c r="D646" s="7"/>
      <c r="E646" s="7"/>
      <c r="F646" s="7"/>
      <c r="G646" s="7"/>
      <c r="H646" s="7"/>
      <c r="I646" s="7"/>
      <c r="J646" s="7"/>
      <c r="K646" s="7"/>
      <c r="L646" s="7"/>
    </row>
    <row r="647" spans="4:12">
      <c r="D647" s="7"/>
      <c r="E647" s="7"/>
      <c r="F647" s="7"/>
      <c r="G647" s="7"/>
      <c r="H647" s="7"/>
      <c r="I647" s="7"/>
      <c r="J647" s="7"/>
      <c r="K647" s="7"/>
      <c r="L647" s="7"/>
    </row>
    <row r="648" spans="4:12">
      <c r="D648" s="7"/>
      <c r="E648" s="7"/>
      <c r="F648" s="7"/>
      <c r="G648" s="7"/>
      <c r="H648" s="7"/>
      <c r="I648" s="7"/>
      <c r="J648" s="7"/>
      <c r="K648" s="7"/>
      <c r="L648" s="7"/>
    </row>
    <row r="649" spans="4:12">
      <c r="D649" s="7"/>
      <c r="E649" s="7"/>
      <c r="F649" s="7"/>
      <c r="G649" s="7"/>
      <c r="H649" s="7"/>
      <c r="I649" s="7"/>
      <c r="J649" s="7"/>
      <c r="K649" s="7"/>
      <c r="L649" s="7"/>
    </row>
    <row r="650" spans="4:12">
      <c r="D650" s="7"/>
      <c r="E650" s="7"/>
      <c r="F650" s="7"/>
      <c r="G650" s="7"/>
      <c r="H650" s="7"/>
      <c r="I650" s="7"/>
      <c r="J650" s="7"/>
      <c r="K650" s="7"/>
      <c r="L650" s="7"/>
    </row>
    <row r="651" spans="4:12">
      <c r="D651" s="7"/>
      <c r="E651" s="7"/>
      <c r="F651" s="7"/>
      <c r="G651" s="7"/>
      <c r="H651" s="7"/>
      <c r="I651" s="7"/>
      <c r="J651" s="7"/>
      <c r="K651" s="7"/>
      <c r="L651" s="7"/>
    </row>
    <row r="652" spans="4:12">
      <c r="D652" s="7"/>
      <c r="E652" s="7"/>
      <c r="F652" s="7"/>
      <c r="G652" s="7"/>
      <c r="H652" s="7"/>
      <c r="I652" s="7"/>
      <c r="J652" s="7"/>
      <c r="K652" s="7"/>
      <c r="L652" s="7"/>
    </row>
    <row r="653" spans="4:12">
      <c r="D653" s="7"/>
      <c r="E653" s="7"/>
      <c r="F653" s="7"/>
      <c r="G653" s="7"/>
      <c r="H653" s="7"/>
      <c r="I653" s="7"/>
      <c r="J653" s="7"/>
      <c r="K653" s="7"/>
      <c r="L653" s="7"/>
    </row>
    <row r="654" spans="4:12">
      <c r="D654" s="7"/>
      <c r="E654" s="7"/>
      <c r="F654" s="7"/>
      <c r="G654" s="7"/>
      <c r="H654" s="7"/>
      <c r="I654" s="7"/>
      <c r="J654" s="7"/>
      <c r="K654" s="7"/>
      <c r="L654" s="7"/>
    </row>
    <row r="655" spans="4:12">
      <c r="D655" s="7"/>
      <c r="E655" s="7"/>
      <c r="F655" s="7"/>
      <c r="G655" s="7"/>
      <c r="H655" s="7"/>
      <c r="I655" s="7"/>
      <c r="J655" s="7"/>
      <c r="K655" s="7"/>
      <c r="L655" s="7"/>
    </row>
    <row r="656" spans="4:12">
      <c r="D656" s="7"/>
      <c r="E656" s="7"/>
      <c r="F656" s="7"/>
      <c r="G656" s="7"/>
      <c r="H656" s="7"/>
      <c r="I656" s="7"/>
      <c r="J656" s="7"/>
      <c r="K656" s="7"/>
      <c r="L656" s="7"/>
    </row>
    <row r="657" spans="4:12">
      <c r="D657" s="7"/>
      <c r="E657" s="7"/>
      <c r="F657" s="7"/>
      <c r="G657" s="7"/>
      <c r="H657" s="7"/>
      <c r="I657" s="7"/>
      <c r="J657" s="7"/>
      <c r="K657" s="7"/>
      <c r="L657" s="7"/>
    </row>
    <row r="658" spans="4:12">
      <c r="D658" s="7"/>
      <c r="E658" s="7"/>
      <c r="F658" s="7"/>
      <c r="G658" s="7"/>
      <c r="H658" s="7"/>
      <c r="I658" s="7"/>
      <c r="J658" s="7"/>
      <c r="K658" s="7"/>
      <c r="L658" s="7"/>
    </row>
    <row r="659" spans="4:12">
      <c r="D659" s="7"/>
      <c r="E659" s="7"/>
      <c r="F659" s="7"/>
      <c r="G659" s="7"/>
      <c r="H659" s="7"/>
      <c r="I659" s="7"/>
      <c r="J659" s="7"/>
      <c r="K659" s="7"/>
      <c r="L659" s="7"/>
    </row>
    <row r="660" spans="4:12">
      <c r="D660" s="7"/>
      <c r="E660" s="7"/>
      <c r="F660" s="7"/>
      <c r="G660" s="7"/>
      <c r="H660" s="7"/>
      <c r="I660" s="7"/>
      <c r="J660" s="7"/>
      <c r="K660" s="7"/>
      <c r="L660" s="7"/>
    </row>
    <row r="661" spans="4:12">
      <c r="D661" s="7"/>
      <c r="E661" s="7"/>
      <c r="F661" s="7"/>
      <c r="G661" s="7"/>
      <c r="H661" s="7"/>
      <c r="I661" s="7"/>
      <c r="J661" s="7"/>
      <c r="K661" s="7"/>
      <c r="L661" s="7"/>
    </row>
    <row r="662" spans="4:12">
      <c r="D662" s="7"/>
      <c r="E662" s="7"/>
      <c r="F662" s="7"/>
      <c r="G662" s="7"/>
      <c r="H662" s="7"/>
      <c r="I662" s="7"/>
      <c r="J662" s="7"/>
      <c r="K662" s="7"/>
      <c r="L662" s="7"/>
    </row>
    <row r="663" spans="4:12">
      <c r="D663" s="7"/>
      <c r="E663" s="7"/>
      <c r="F663" s="7"/>
      <c r="G663" s="7"/>
      <c r="H663" s="7"/>
      <c r="I663" s="7"/>
      <c r="J663" s="7"/>
      <c r="K663" s="7"/>
      <c r="L663" s="7"/>
    </row>
    <row r="664" spans="4:12">
      <c r="D664" s="7"/>
      <c r="E664" s="7"/>
      <c r="F664" s="7"/>
      <c r="G664" s="7"/>
      <c r="H664" s="7"/>
      <c r="I664" s="7"/>
      <c r="J664" s="7"/>
      <c r="K664" s="7"/>
      <c r="L664" s="7"/>
    </row>
    <row r="665" spans="4:12">
      <c r="D665" s="7"/>
      <c r="E665" s="7"/>
      <c r="F665" s="7"/>
      <c r="G665" s="7"/>
      <c r="H665" s="7"/>
      <c r="I665" s="7"/>
      <c r="J665" s="7"/>
      <c r="K665" s="7"/>
      <c r="L665" s="7"/>
    </row>
    <row r="666" spans="4:12">
      <c r="D666" s="7"/>
      <c r="E666" s="7"/>
      <c r="F666" s="7"/>
      <c r="G666" s="7"/>
      <c r="H666" s="7"/>
      <c r="I666" s="7"/>
      <c r="J666" s="7"/>
      <c r="K666" s="7"/>
      <c r="L666" s="7"/>
    </row>
    <row r="667" spans="4:12">
      <c r="D667" s="7"/>
      <c r="E667" s="7"/>
      <c r="F667" s="7"/>
      <c r="G667" s="7"/>
      <c r="H667" s="7"/>
      <c r="I667" s="7"/>
      <c r="J667" s="7"/>
      <c r="K667" s="7"/>
      <c r="L667" s="7"/>
    </row>
    <row r="668" spans="4:12">
      <c r="D668" s="7"/>
      <c r="E668" s="7"/>
      <c r="F668" s="7"/>
      <c r="G668" s="7"/>
      <c r="H668" s="7"/>
      <c r="I668" s="7"/>
      <c r="J668" s="7"/>
      <c r="K668" s="7"/>
      <c r="L668" s="7"/>
    </row>
    <row r="669" spans="4:12">
      <c r="D669" s="7"/>
      <c r="E669" s="7"/>
      <c r="F669" s="7"/>
      <c r="G669" s="7"/>
      <c r="H669" s="7"/>
      <c r="I669" s="7"/>
      <c r="J669" s="7"/>
      <c r="K669" s="7"/>
      <c r="L669" s="7"/>
    </row>
    <row r="670" spans="4:12">
      <c r="D670" s="7"/>
      <c r="E670" s="7"/>
      <c r="F670" s="7"/>
      <c r="G670" s="7"/>
      <c r="H670" s="7"/>
      <c r="I670" s="7"/>
      <c r="J670" s="7"/>
      <c r="K670" s="7"/>
      <c r="L670" s="7"/>
    </row>
    <row r="671" spans="4:12">
      <c r="D671" s="7"/>
      <c r="E671" s="7"/>
      <c r="F671" s="7"/>
      <c r="G671" s="7"/>
      <c r="H671" s="7"/>
      <c r="I671" s="7"/>
      <c r="J671" s="7"/>
      <c r="K671" s="7"/>
      <c r="L671" s="7"/>
    </row>
    <row r="672" spans="4:12">
      <c r="D672" s="7"/>
      <c r="E672" s="7"/>
      <c r="F672" s="7"/>
      <c r="G672" s="7"/>
      <c r="H672" s="7"/>
      <c r="I672" s="7"/>
      <c r="J672" s="7"/>
      <c r="K672" s="7"/>
      <c r="L672" s="7"/>
    </row>
    <row r="673" spans="4:12">
      <c r="D673" s="7"/>
      <c r="E673" s="7"/>
      <c r="F673" s="7"/>
      <c r="G673" s="7"/>
      <c r="H673" s="7"/>
      <c r="I673" s="7"/>
      <c r="J673" s="7"/>
      <c r="K673" s="7"/>
      <c r="L673" s="7"/>
    </row>
    <row r="674" spans="4:12">
      <c r="D674" s="7"/>
      <c r="E674" s="7"/>
      <c r="F674" s="7"/>
      <c r="G674" s="7"/>
      <c r="H674" s="7"/>
      <c r="I674" s="7"/>
      <c r="J674" s="7"/>
      <c r="K674" s="7"/>
      <c r="L674" s="7"/>
    </row>
    <row r="675" spans="4:12">
      <c r="D675" s="7"/>
      <c r="E675" s="7"/>
      <c r="F675" s="7"/>
      <c r="G675" s="7"/>
      <c r="H675" s="7"/>
      <c r="I675" s="7"/>
      <c r="J675" s="7"/>
      <c r="K675" s="7"/>
      <c r="L675" s="7"/>
    </row>
    <row r="676" spans="4:12">
      <c r="D676" s="7"/>
      <c r="E676" s="7"/>
      <c r="F676" s="7"/>
      <c r="G676" s="7"/>
      <c r="H676" s="7"/>
      <c r="I676" s="7"/>
      <c r="J676" s="7"/>
      <c r="K676" s="7"/>
      <c r="L676" s="7"/>
    </row>
    <row r="677" spans="4:12">
      <c r="D677" s="7"/>
      <c r="E677" s="7"/>
      <c r="F677" s="7"/>
      <c r="G677" s="7"/>
      <c r="H677" s="7"/>
      <c r="I677" s="7"/>
      <c r="J677" s="7"/>
      <c r="K677" s="7"/>
      <c r="L677" s="7"/>
    </row>
    <row r="678" spans="4:12">
      <c r="D678" s="7"/>
      <c r="E678" s="7"/>
      <c r="F678" s="7"/>
      <c r="G678" s="7"/>
      <c r="H678" s="7"/>
      <c r="I678" s="7"/>
      <c r="J678" s="7"/>
      <c r="K678" s="7"/>
      <c r="L678" s="7"/>
    </row>
    <row r="679" spans="4:12">
      <c r="D679" s="7"/>
      <c r="E679" s="7"/>
      <c r="F679" s="7"/>
      <c r="G679" s="7"/>
      <c r="H679" s="7"/>
      <c r="I679" s="7"/>
      <c r="J679" s="7"/>
      <c r="K679" s="7"/>
      <c r="L679" s="7"/>
    </row>
    <row r="680" spans="4:12">
      <c r="D680" s="7"/>
      <c r="E680" s="7"/>
      <c r="F680" s="7"/>
      <c r="G680" s="7"/>
      <c r="H680" s="7"/>
      <c r="I680" s="7"/>
      <c r="J680" s="7"/>
      <c r="K680" s="7"/>
      <c r="L680" s="7"/>
    </row>
    <row r="681" spans="4:12">
      <c r="D681" s="7"/>
      <c r="E681" s="7"/>
      <c r="F681" s="7"/>
      <c r="G681" s="7"/>
      <c r="H681" s="7"/>
      <c r="I681" s="7"/>
      <c r="J681" s="7"/>
      <c r="K681" s="7"/>
      <c r="L681" s="7"/>
    </row>
    <row r="682" spans="4:12">
      <c r="D682" s="7"/>
      <c r="E682" s="7"/>
      <c r="F682" s="7"/>
      <c r="G682" s="7"/>
      <c r="H682" s="7"/>
      <c r="I682" s="7"/>
      <c r="J682" s="7"/>
      <c r="K682" s="7"/>
      <c r="L682" s="7"/>
    </row>
    <row r="683" spans="4:12">
      <c r="D683" s="7"/>
      <c r="E683" s="7"/>
      <c r="F683" s="7"/>
      <c r="G683" s="7"/>
      <c r="H683" s="7"/>
      <c r="I683" s="7"/>
      <c r="J683" s="7"/>
      <c r="K683" s="7"/>
      <c r="L683" s="7"/>
    </row>
    <row r="684" spans="4:12">
      <c r="D684" s="7"/>
      <c r="E684" s="7"/>
      <c r="F684" s="7"/>
      <c r="G684" s="7"/>
      <c r="H684" s="7"/>
      <c r="I684" s="7"/>
      <c r="J684" s="7"/>
      <c r="K684" s="7"/>
      <c r="L684" s="7"/>
    </row>
    <row r="685" spans="4:12">
      <c r="D685" s="7"/>
      <c r="E685" s="7"/>
      <c r="F685" s="7"/>
      <c r="G685" s="7"/>
      <c r="H685" s="7"/>
      <c r="I685" s="7"/>
      <c r="J685" s="7"/>
      <c r="K685" s="7"/>
      <c r="L685" s="7"/>
    </row>
    <row r="686" spans="4:12">
      <c r="D686" s="7"/>
      <c r="E686" s="7"/>
      <c r="F686" s="7"/>
      <c r="G686" s="7"/>
      <c r="H686" s="7"/>
      <c r="I686" s="7"/>
      <c r="J686" s="7"/>
      <c r="K686" s="7"/>
      <c r="L686" s="7"/>
    </row>
    <row r="687" spans="4:12">
      <c r="D687" s="7"/>
      <c r="E687" s="7"/>
      <c r="F687" s="7"/>
      <c r="G687" s="7"/>
      <c r="H687" s="7"/>
      <c r="I687" s="7"/>
      <c r="J687" s="7"/>
      <c r="K687" s="7"/>
      <c r="L687" s="7"/>
    </row>
    <row r="688" spans="4:12">
      <c r="D688" s="7"/>
      <c r="E688" s="7"/>
      <c r="F688" s="7"/>
      <c r="G688" s="7"/>
      <c r="H688" s="7"/>
      <c r="I688" s="7"/>
      <c r="J688" s="7"/>
      <c r="K688" s="7"/>
      <c r="L688" s="7"/>
    </row>
    <row r="689" spans="4:12">
      <c r="D689" s="7"/>
      <c r="E689" s="7"/>
      <c r="F689" s="7"/>
      <c r="G689" s="7"/>
      <c r="H689" s="7"/>
      <c r="I689" s="7"/>
      <c r="J689" s="7"/>
      <c r="K689" s="7"/>
      <c r="L689" s="7"/>
    </row>
    <row r="690" spans="4:12">
      <c r="D690" s="7"/>
      <c r="E690" s="7"/>
      <c r="F690" s="7"/>
      <c r="G690" s="7"/>
      <c r="H690" s="7"/>
      <c r="I690" s="7"/>
      <c r="J690" s="7"/>
      <c r="K690" s="7"/>
      <c r="L690" s="7"/>
    </row>
    <row r="691" spans="4:12">
      <c r="D691" s="7"/>
      <c r="E691" s="7"/>
      <c r="F691" s="7"/>
      <c r="G691" s="7"/>
      <c r="H691" s="7"/>
      <c r="I691" s="7"/>
      <c r="J691" s="7"/>
      <c r="K691" s="7"/>
      <c r="L691" s="7"/>
    </row>
    <row r="692" spans="4:12">
      <c r="D692" s="7"/>
      <c r="E692" s="7"/>
      <c r="F692" s="7"/>
      <c r="G692" s="7"/>
      <c r="H692" s="7"/>
      <c r="I692" s="7"/>
      <c r="J692" s="7"/>
      <c r="K692" s="7"/>
      <c r="L692" s="7"/>
    </row>
    <row r="693" spans="4:12">
      <c r="D693" s="7"/>
      <c r="E693" s="7"/>
      <c r="F693" s="7"/>
      <c r="G693" s="7"/>
      <c r="H693" s="7"/>
      <c r="I693" s="7"/>
      <c r="J693" s="7"/>
      <c r="K693" s="7"/>
      <c r="L693" s="7"/>
    </row>
    <row r="694" spans="4:12">
      <c r="D694" s="7"/>
      <c r="E694" s="7"/>
      <c r="F694" s="7"/>
      <c r="G694" s="7"/>
      <c r="H694" s="7"/>
      <c r="I694" s="7"/>
      <c r="J694" s="7"/>
      <c r="K694" s="7"/>
      <c r="L694" s="7"/>
    </row>
    <row r="695" spans="4:12">
      <c r="D695" s="7"/>
      <c r="E695" s="7"/>
      <c r="F695" s="7"/>
      <c r="G695" s="7"/>
      <c r="H695" s="7"/>
      <c r="I695" s="7"/>
      <c r="J695" s="7"/>
      <c r="K695" s="7"/>
      <c r="L695" s="7"/>
    </row>
    <row r="696" spans="4:12">
      <c r="D696" s="7"/>
      <c r="E696" s="7"/>
      <c r="F696" s="7"/>
      <c r="G696" s="7"/>
      <c r="H696" s="7"/>
      <c r="I696" s="7"/>
      <c r="J696" s="7"/>
      <c r="K696" s="7"/>
      <c r="L696" s="7"/>
    </row>
    <row r="697" spans="4:12">
      <c r="D697" s="7"/>
      <c r="E697" s="7"/>
      <c r="F697" s="7"/>
      <c r="G697" s="7"/>
      <c r="H697" s="7"/>
      <c r="I697" s="7"/>
      <c r="J697" s="7"/>
      <c r="K697" s="7"/>
      <c r="L697" s="7"/>
    </row>
    <row r="698" spans="4:12">
      <c r="D698" s="7"/>
      <c r="E698" s="7"/>
      <c r="F698" s="7"/>
      <c r="G698" s="7"/>
      <c r="H698" s="7"/>
      <c r="I698" s="7"/>
      <c r="J698" s="7"/>
      <c r="K698" s="7"/>
      <c r="L698" s="7"/>
    </row>
    <row r="699" spans="4:12">
      <c r="D699" s="7"/>
      <c r="E699" s="7"/>
      <c r="F699" s="7"/>
      <c r="G699" s="7"/>
      <c r="H699" s="7"/>
      <c r="I699" s="7"/>
      <c r="J699" s="7"/>
      <c r="K699" s="7"/>
      <c r="L699" s="7"/>
    </row>
    <row r="700" spans="4:12">
      <c r="D700" s="7"/>
      <c r="E700" s="7"/>
      <c r="F700" s="7"/>
      <c r="G700" s="7"/>
      <c r="H700" s="7"/>
      <c r="I700" s="7"/>
      <c r="J700" s="7"/>
      <c r="K700" s="7"/>
      <c r="L700" s="7"/>
    </row>
    <row r="701" spans="4:12">
      <c r="D701" s="7"/>
      <c r="E701" s="7"/>
      <c r="F701" s="7"/>
      <c r="G701" s="7"/>
      <c r="H701" s="7"/>
      <c r="I701" s="7"/>
      <c r="J701" s="7"/>
      <c r="K701" s="7"/>
      <c r="L701" s="7"/>
    </row>
    <row r="702" spans="4:12">
      <c r="D702" s="7"/>
      <c r="E702" s="7"/>
      <c r="F702" s="7"/>
      <c r="G702" s="7"/>
      <c r="H702" s="7"/>
      <c r="I702" s="7"/>
      <c r="J702" s="7"/>
      <c r="K702" s="7"/>
      <c r="L702" s="7"/>
    </row>
    <row r="703" spans="4:12">
      <c r="D703" s="7"/>
      <c r="E703" s="7"/>
      <c r="F703" s="7"/>
      <c r="G703" s="7"/>
      <c r="H703" s="7"/>
      <c r="I703" s="7"/>
      <c r="J703" s="7"/>
      <c r="K703" s="7"/>
      <c r="L703" s="7"/>
    </row>
    <row r="704" spans="4:12">
      <c r="D704" s="7"/>
      <c r="E704" s="7"/>
      <c r="F704" s="7"/>
      <c r="G704" s="7"/>
      <c r="H704" s="7"/>
      <c r="I704" s="7"/>
      <c r="J704" s="7"/>
      <c r="K704" s="7"/>
      <c r="L704" s="7"/>
    </row>
    <row r="705" spans="4:12">
      <c r="D705" s="7"/>
      <c r="E705" s="7"/>
      <c r="F705" s="7"/>
      <c r="G705" s="7"/>
      <c r="H705" s="7"/>
      <c r="I705" s="7"/>
      <c r="J705" s="7"/>
      <c r="K705" s="7"/>
      <c r="L705" s="7"/>
    </row>
    <row r="706" spans="4:12">
      <c r="D706" s="7"/>
      <c r="E706" s="7"/>
      <c r="F706" s="7"/>
      <c r="G706" s="7"/>
      <c r="H706" s="7"/>
      <c r="I706" s="7"/>
      <c r="J706" s="7"/>
      <c r="K706" s="7"/>
      <c r="L706" s="7"/>
    </row>
    <row r="707" spans="4:12">
      <c r="D707" s="7"/>
      <c r="E707" s="7"/>
      <c r="F707" s="7"/>
      <c r="G707" s="7"/>
      <c r="H707" s="7"/>
      <c r="I707" s="7"/>
      <c r="J707" s="7"/>
      <c r="K707" s="7"/>
      <c r="L707" s="7"/>
    </row>
    <row r="708" spans="4:12">
      <c r="D708" s="7"/>
      <c r="E708" s="7"/>
      <c r="F708" s="7"/>
      <c r="G708" s="7"/>
      <c r="H708" s="7"/>
      <c r="I708" s="7"/>
      <c r="J708" s="7"/>
      <c r="K708" s="7"/>
      <c r="L708" s="7"/>
    </row>
    <row r="709" spans="4:12">
      <c r="D709" s="7"/>
      <c r="E709" s="7"/>
      <c r="F709" s="7"/>
      <c r="G709" s="7"/>
      <c r="H709" s="7"/>
      <c r="I709" s="7"/>
      <c r="J709" s="7"/>
      <c r="K709" s="7"/>
      <c r="L709" s="7"/>
    </row>
    <row r="710" spans="4:12">
      <c r="D710" s="7"/>
      <c r="E710" s="7"/>
      <c r="F710" s="7"/>
      <c r="G710" s="7"/>
      <c r="H710" s="7"/>
      <c r="I710" s="7"/>
      <c r="J710" s="7"/>
      <c r="K710" s="7"/>
      <c r="L710" s="7"/>
    </row>
    <row r="711" spans="4:12">
      <c r="D711" s="7"/>
      <c r="E711" s="7"/>
      <c r="F711" s="7"/>
      <c r="G711" s="7"/>
      <c r="H711" s="7"/>
      <c r="I711" s="7"/>
      <c r="J711" s="7"/>
      <c r="K711" s="7"/>
      <c r="L711" s="7"/>
    </row>
    <row r="712" spans="4:12">
      <c r="D712" s="7"/>
      <c r="E712" s="7"/>
      <c r="F712" s="7"/>
      <c r="G712" s="7"/>
      <c r="H712" s="7"/>
      <c r="I712" s="7"/>
      <c r="J712" s="7"/>
      <c r="K712" s="7"/>
      <c r="L712" s="7"/>
    </row>
    <row r="713" spans="4:12">
      <c r="D713" s="7"/>
      <c r="E713" s="7"/>
      <c r="F713" s="7"/>
      <c r="G713" s="7"/>
      <c r="H713" s="7"/>
      <c r="I713" s="7"/>
      <c r="J713" s="7"/>
      <c r="K713" s="7"/>
      <c r="L713" s="7"/>
    </row>
    <row r="714" spans="4:12">
      <c r="D714" s="7"/>
      <c r="E714" s="7"/>
      <c r="F714" s="7"/>
      <c r="G714" s="7"/>
      <c r="H714" s="7"/>
      <c r="I714" s="7"/>
      <c r="J714" s="7"/>
      <c r="K714" s="7"/>
      <c r="L714" s="7"/>
    </row>
    <row r="715" spans="4:12">
      <c r="D715" s="7"/>
      <c r="E715" s="7"/>
      <c r="F715" s="7"/>
      <c r="G715" s="7"/>
      <c r="H715" s="7"/>
      <c r="I715" s="7"/>
      <c r="J715" s="7"/>
      <c r="K715" s="7"/>
      <c r="L715" s="7"/>
    </row>
    <row r="716" spans="4:12">
      <c r="D716" s="7"/>
      <c r="E716" s="7"/>
      <c r="F716" s="7"/>
      <c r="G716" s="7"/>
      <c r="H716" s="7"/>
      <c r="I716" s="7"/>
      <c r="J716" s="7"/>
      <c r="K716" s="7"/>
      <c r="L716" s="7"/>
    </row>
    <row r="717" spans="4:12">
      <c r="D717" s="7"/>
      <c r="E717" s="7"/>
      <c r="F717" s="7"/>
      <c r="G717" s="7"/>
      <c r="H717" s="7"/>
      <c r="I717" s="7"/>
      <c r="J717" s="7"/>
      <c r="K717" s="7"/>
      <c r="L717" s="7"/>
    </row>
    <row r="718" spans="4:12">
      <c r="D718" s="7"/>
      <c r="E718" s="7"/>
      <c r="F718" s="7"/>
      <c r="G718" s="7"/>
      <c r="H718" s="7"/>
      <c r="I718" s="7"/>
      <c r="J718" s="7"/>
      <c r="K718" s="7"/>
      <c r="L718" s="7"/>
    </row>
    <row r="719" spans="4:12">
      <c r="D719" s="7"/>
      <c r="E719" s="7"/>
      <c r="F719" s="7"/>
      <c r="G719" s="7"/>
      <c r="H719" s="7"/>
      <c r="I719" s="7"/>
      <c r="J719" s="7"/>
      <c r="K719" s="7"/>
      <c r="L719" s="7"/>
    </row>
    <row r="720" spans="4:12">
      <c r="D720" s="7"/>
      <c r="E720" s="7"/>
      <c r="F720" s="7"/>
      <c r="G720" s="7"/>
      <c r="H720" s="7"/>
      <c r="I720" s="7"/>
      <c r="J720" s="7"/>
      <c r="K720" s="7"/>
      <c r="L720" s="7"/>
    </row>
    <row r="721" spans="4:12">
      <c r="D721" s="7"/>
      <c r="E721" s="7"/>
      <c r="F721" s="7"/>
      <c r="G721" s="7"/>
      <c r="H721" s="7"/>
      <c r="I721" s="7"/>
      <c r="J721" s="7"/>
      <c r="K721" s="7"/>
      <c r="L721" s="7"/>
    </row>
    <row r="722" spans="4:12">
      <c r="D722" s="7"/>
      <c r="E722" s="7"/>
      <c r="F722" s="7"/>
      <c r="G722" s="7"/>
      <c r="H722" s="7"/>
      <c r="I722" s="7"/>
      <c r="J722" s="7"/>
      <c r="K722" s="7"/>
      <c r="L722" s="7"/>
    </row>
    <row r="723" spans="4:12">
      <c r="D723" s="7"/>
      <c r="E723" s="7"/>
      <c r="F723" s="7"/>
      <c r="G723" s="7"/>
      <c r="H723" s="7"/>
      <c r="I723" s="7"/>
      <c r="J723" s="7"/>
      <c r="K723" s="7"/>
      <c r="L723" s="7"/>
    </row>
    <row r="724" spans="4:12">
      <c r="D724" s="7"/>
      <c r="E724" s="7"/>
      <c r="F724" s="7"/>
      <c r="G724" s="7"/>
      <c r="H724" s="7"/>
      <c r="I724" s="7"/>
      <c r="J724" s="7"/>
      <c r="K724" s="7"/>
      <c r="L724" s="7"/>
    </row>
    <row r="725" spans="4:12">
      <c r="D725" s="7"/>
      <c r="E725" s="7"/>
      <c r="F725" s="7"/>
      <c r="G725" s="7"/>
      <c r="H725" s="7"/>
      <c r="I725" s="7"/>
      <c r="J725" s="7"/>
      <c r="K725" s="7"/>
      <c r="L725" s="7"/>
    </row>
    <row r="726" spans="4:12">
      <c r="D726" s="7"/>
      <c r="E726" s="7"/>
      <c r="F726" s="7"/>
      <c r="G726" s="7"/>
      <c r="H726" s="7"/>
      <c r="I726" s="7"/>
      <c r="J726" s="7"/>
      <c r="K726" s="7"/>
      <c r="L726" s="7"/>
    </row>
    <row r="727" spans="4:12">
      <c r="D727" s="7"/>
      <c r="E727" s="7"/>
      <c r="F727" s="7"/>
      <c r="G727" s="7"/>
      <c r="H727" s="7"/>
      <c r="I727" s="7"/>
      <c r="J727" s="7"/>
      <c r="K727" s="7"/>
      <c r="L727" s="7"/>
    </row>
    <row r="728" spans="4:12">
      <c r="D728" s="7"/>
      <c r="E728" s="7"/>
      <c r="F728" s="7"/>
      <c r="G728" s="7"/>
      <c r="H728" s="7"/>
      <c r="I728" s="7"/>
      <c r="J728" s="7"/>
      <c r="K728" s="7"/>
      <c r="L728" s="7"/>
    </row>
    <row r="729" spans="4:12">
      <c r="D729" s="7"/>
      <c r="E729" s="7"/>
      <c r="F729" s="7"/>
      <c r="G729" s="7"/>
      <c r="H729" s="7"/>
      <c r="I729" s="7"/>
      <c r="J729" s="7"/>
      <c r="K729" s="7"/>
      <c r="L729" s="7"/>
    </row>
    <row r="730" spans="4:12">
      <c r="D730" s="7"/>
      <c r="E730" s="7"/>
      <c r="F730" s="7"/>
      <c r="G730" s="7"/>
      <c r="H730" s="7"/>
      <c r="I730" s="7"/>
      <c r="J730" s="7"/>
      <c r="K730" s="7"/>
      <c r="L730" s="7"/>
    </row>
    <row r="731" spans="4:12">
      <c r="D731" s="7"/>
      <c r="E731" s="7"/>
      <c r="F731" s="7"/>
      <c r="G731" s="7"/>
      <c r="H731" s="7"/>
      <c r="I731" s="7"/>
      <c r="J731" s="7"/>
      <c r="K731" s="7"/>
      <c r="L731" s="7"/>
    </row>
    <row r="732" spans="4:12">
      <c r="D732" s="7"/>
      <c r="E732" s="7"/>
      <c r="F732" s="7"/>
      <c r="G732" s="7"/>
      <c r="H732" s="7"/>
      <c r="I732" s="7"/>
      <c r="J732" s="7"/>
      <c r="K732" s="7"/>
      <c r="L732" s="7"/>
    </row>
    <row r="733" spans="4:12">
      <c r="D733" s="7"/>
      <c r="E733" s="7"/>
      <c r="F733" s="7"/>
      <c r="G733" s="7"/>
      <c r="H733" s="7"/>
      <c r="I733" s="7"/>
      <c r="J733" s="7"/>
      <c r="K733" s="7"/>
      <c r="L733" s="7"/>
    </row>
    <row r="734" spans="4:12">
      <c r="D734" s="7"/>
      <c r="E734" s="7"/>
      <c r="F734" s="7"/>
      <c r="G734" s="7"/>
      <c r="H734" s="7"/>
      <c r="I734" s="7"/>
      <c r="J734" s="7"/>
      <c r="K734" s="7"/>
      <c r="L734" s="7"/>
    </row>
    <row r="735" spans="4:12">
      <c r="D735" s="7"/>
      <c r="E735" s="7"/>
      <c r="F735" s="7"/>
      <c r="G735" s="7"/>
      <c r="H735" s="7"/>
      <c r="I735" s="7"/>
      <c r="J735" s="7"/>
      <c r="K735" s="7"/>
      <c r="L735" s="7"/>
    </row>
    <row r="736" spans="4:12">
      <c r="D736" s="7"/>
      <c r="E736" s="7"/>
      <c r="F736" s="7"/>
      <c r="G736" s="7"/>
      <c r="H736" s="7"/>
      <c r="I736" s="7"/>
      <c r="J736" s="7"/>
      <c r="K736" s="7"/>
      <c r="L736" s="7"/>
    </row>
    <row r="737" spans="4:12">
      <c r="D737" s="7"/>
      <c r="E737" s="7"/>
      <c r="F737" s="7"/>
      <c r="G737" s="7"/>
      <c r="H737" s="7"/>
      <c r="I737" s="7"/>
      <c r="J737" s="7"/>
      <c r="K737" s="7"/>
      <c r="L737" s="7"/>
    </row>
    <row r="738" spans="4:12">
      <c r="D738" s="7"/>
      <c r="E738" s="7"/>
      <c r="F738" s="7"/>
      <c r="G738" s="7"/>
      <c r="H738" s="7"/>
      <c r="I738" s="7"/>
      <c r="J738" s="7"/>
      <c r="K738" s="7"/>
      <c r="L738" s="7"/>
    </row>
    <row r="739" spans="4:12">
      <c r="D739" s="7"/>
      <c r="E739" s="7"/>
      <c r="F739" s="7"/>
      <c r="G739" s="7"/>
      <c r="H739" s="7"/>
      <c r="I739" s="7"/>
      <c r="J739" s="7"/>
      <c r="K739" s="7"/>
      <c r="L739" s="7"/>
    </row>
    <row r="740" spans="4:12">
      <c r="D740" s="7"/>
      <c r="E740" s="7"/>
      <c r="F740" s="7"/>
      <c r="G740" s="7"/>
      <c r="H740" s="7"/>
      <c r="I740" s="7"/>
      <c r="J740" s="7"/>
      <c r="K740" s="7"/>
      <c r="L740" s="7"/>
    </row>
    <row r="741" spans="4:12">
      <c r="D741" s="7"/>
      <c r="E741" s="7"/>
      <c r="F741" s="7"/>
      <c r="G741" s="7"/>
      <c r="H741" s="7"/>
      <c r="I741" s="7"/>
      <c r="J741" s="7"/>
      <c r="K741" s="7"/>
      <c r="L741" s="7"/>
    </row>
    <row r="742" spans="4:12">
      <c r="D742" s="7"/>
      <c r="E742" s="7"/>
      <c r="F742" s="7"/>
      <c r="G742" s="7"/>
      <c r="H742" s="7"/>
      <c r="I742" s="7"/>
      <c r="J742" s="7"/>
      <c r="K742" s="7"/>
      <c r="L742" s="7"/>
    </row>
    <row r="743" spans="4:12">
      <c r="D743" s="7"/>
      <c r="E743" s="7"/>
      <c r="F743" s="7"/>
      <c r="G743" s="7"/>
      <c r="H743" s="7"/>
      <c r="I743" s="7"/>
      <c r="J743" s="7"/>
      <c r="K743" s="7"/>
      <c r="L743" s="7"/>
    </row>
    <row r="744" spans="4:12">
      <c r="D744" s="7"/>
      <c r="E744" s="7"/>
      <c r="F744" s="7"/>
      <c r="G744" s="7"/>
      <c r="H744" s="7"/>
      <c r="I744" s="7"/>
      <c r="J744" s="7"/>
      <c r="K744" s="7"/>
      <c r="L744" s="7"/>
    </row>
    <row r="745" spans="4:12">
      <c r="D745" s="7"/>
      <c r="E745" s="7"/>
      <c r="F745" s="7"/>
      <c r="G745" s="7"/>
      <c r="H745" s="7"/>
      <c r="I745" s="7"/>
      <c r="J745" s="7"/>
      <c r="K745" s="7"/>
      <c r="L745" s="7"/>
    </row>
    <row r="746" spans="4:12">
      <c r="D746" s="7"/>
      <c r="E746" s="7"/>
      <c r="F746" s="7"/>
      <c r="G746" s="7"/>
      <c r="H746" s="7"/>
      <c r="I746" s="7"/>
      <c r="J746" s="7"/>
      <c r="K746" s="7"/>
      <c r="L746" s="7"/>
    </row>
    <row r="747" spans="4:12">
      <c r="D747" s="7"/>
      <c r="E747" s="7"/>
      <c r="F747" s="7"/>
      <c r="G747" s="7"/>
      <c r="H747" s="7"/>
      <c r="I747" s="7"/>
      <c r="J747" s="7"/>
      <c r="K747" s="7"/>
      <c r="L747" s="7"/>
    </row>
    <row r="748" spans="4:12">
      <c r="D748" s="7"/>
      <c r="E748" s="7"/>
      <c r="F748" s="7"/>
      <c r="G748" s="7"/>
      <c r="H748" s="7"/>
      <c r="I748" s="7"/>
      <c r="J748" s="7"/>
      <c r="K748" s="7"/>
      <c r="L748" s="7"/>
    </row>
    <row r="749" spans="4:12">
      <c r="D749" s="7"/>
      <c r="E749" s="7"/>
      <c r="F749" s="7"/>
      <c r="G749" s="7"/>
      <c r="H749" s="7"/>
      <c r="I749" s="7"/>
      <c r="J749" s="7"/>
      <c r="K749" s="7"/>
      <c r="L749" s="7"/>
    </row>
    <row r="750" spans="4:12">
      <c r="D750" s="7"/>
      <c r="E750" s="7"/>
      <c r="F750" s="7"/>
      <c r="G750" s="7"/>
      <c r="H750" s="7"/>
      <c r="I750" s="7"/>
      <c r="J750" s="7"/>
      <c r="K750" s="7"/>
      <c r="L750" s="7"/>
    </row>
    <row r="751" spans="4:12">
      <c r="D751" s="7"/>
      <c r="E751" s="7"/>
      <c r="F751" s="7"/>
      <c r="G751" s="7"/>
      <c r="H751" s="7"/>
      <c r="I751" s="7"/>
      <c r="J751" s="7"/>
      <c r="K751" s="7"/>
      <c r="L751" s="7"/>
    </row>
    <row r="752" spans="4:12">
      <c r="D752" s="7"/>
      <c r="E752" s="7"/>
      <c r="F752" s="7"/>
      <c r="G752" s="7"/>
      <c r="H752" s="7"/>
      <c r="I752" s="7"/>
      <c r="J752" s="7"/>
      <c r="K752" s="7"/>
      <c r="L752" s="7"/>
    </row>
    <row r="753" spans="4:12">
      <c r="D753" s="7"/>
      <c r="E753" s="7"/>
      <c r="F753" s="7"/>
      <c r="G753" s="7"/>
      <c r="H753" s="7"/>
      <c r="I753" s="7"/>
      <c r="J753" s="7"/>
      <c r="K753" s="7"/>
      <c r="L753" s="7"/>
    </row>
    <row r="754" spans="4:12">
      <c r="D754" s="7"/>
      <c r="E754" s="7"/>
      <c r="F754" s="7"/>
      <c r="G754" s="7"/>
      <c r="H754" s="7"/>
      <c r="I754" s="7"/>
      <c r="J754" s="7"/>
      <c r="K754" s="7"/>
      <c r="L754" s="7"/>
    </row>
    <row r="755" spans="4:12">
      <c r="D755" s="7"/>
      <c r="E755" s="7"/>
      <c r="F755" s="7"/>
      <c r="G755" s="7"/>
      <c r="H755" s="7"/>
      <c r="I755" s="7"/>
      <c r="J755" s="7"/>
      <c r="K755" s="7"/>
      <c r="L755" s="7"/>
    </row>
    <row r="756" spans="4:12">
      <c r="D756" s="7"/>
      <c r="E756" s="7"/>
      <c r="F756" s="7"/>
      <c r="G756" s="7"/>
      <c r="H756" s="7"/>
      <c r="I756" s="7"/>
      <c r="J756" s="7"/>
      <c r="K756" s="7"/>
      <c r="L756" s="7"/>
    </row>
    <row r="757" spans="4:12">
      <c r="D757" s="7"/>
      <c r="E757" s="7"/>
      <c r="F757" s="7"/>
      <c r="G757" s="7"/>
      <c r="H757" s="7"/>
      <c r="I757" s="7"/>
      <c r="J757" s="7"/>
      <c r="K757" s="7"/>
      <c r="L757" s="7"/>
    </row>
    <row r="758" spans="4:12">
      <c r="D758" s="7"/>
      <c r="E758" s="7"/>
      <c r="F758" s="7"/>
      <c r="G758" s="7"/>
      <c r="H758" s="7"/>
      <c r="I758" s="7"/>
      <c r="J758" s="7"/>
      <c r="K758" s="7"/>
      <c r="L758" s="7"/>
    </row>
    <row r="759" spans="4:12">
      <c r="D759" s="7"/>
      <c r="E759" s="7"/>
      <c r="F759" s="7"/>
      <c r="G759" s="7"/>
      <c r="H759" s="7"/>
      <c r="I759" s="7"/>
      <c r="J759" s="7"/>
      <c r="K759" s="7"/>
      <c r="L759" s="7"/>
    </row>
    <row r="760" spans="4:12">
      <c r="D760" s="7"/>
      <c r="E760" s="7"/>
      <c r="F760" s="7"/>
      <c r="G760" s="7"/>
      <c r="H760" s="7"/>
      <c r="I760" s="7"/>
      <c r="J760" s="7"/>
      <c r="K760" s="7"/>
      <c r="L760" s="7"/>
    </row>
    <row r="761" spans="4:12">
      <c r="D761" s="7"/>
      <c r="E761" s="7"/>
      <c r="F761" s="7"/>
      <c r="G761" s="7"/>
      <c r="H761" s="7"/>
      <c r="I761" s="7"/>
      <c r="J761" s="7"/>
      <c r="K761" s="7"/>
      <c r="L761" s="7"/>
    </row>
    <row r="762" spans="4:12">
      <c r="D762" s="7"/>
      <c r="E762" s="7"/>
      <c r="F762" s="7"/>
      <c r="G762" s="7"/>
      <c r="H762" s="7"/>
      <c r="I762" s="7"/>
      <c r="J762" s="7"/>
      <c r="K762" s="7"/>
      <c r="L762" s="7"/>
    </row>
    <row r="763" spans="4:12">
      <c r="D763" s="7"/>
      <c r="E763" s="7"/>
      <c r="F763" s="7"/>
      <c r="G763" s="7"/>
      <c r="H763" s="7"/>
      <c r="I763" s="7"/>
      <c r="J763" s="7"/>
      <c r="K763" s="7"/>
      <c r="L763" s="7"/>
    </row>
    <row r="764" spans="4:12">
      <c r="D764" s="7"/>
      <c r="E764" s="7"/>
      <c r="F764" s="7"/>
      <c r="G764" s="7"/>
      <c r="H764" s="7"/>
      <c r="I764" s="7"/>
      <c r="J764" s="7"/>
      <c r="K764" s="7"/>
      <c r="L764" s="7"/>
    </row>
    <row r="765" spans="4:12">
      <c r="D765" s="7"/>
      <c r="E765" s="7"/>
      <c r="F765" s="7"/>
      <c r="G765" s="7"/>
      <c r="H765" s="7"/>
      <c r="I765" s="7"/>
      <c r="J765" s="7"/>
      <c r="K765" s="7"/>
      <c r="L765" s="7"/>
    </row>
    <row r="766" spans="4:12">
      <c r="D766" s="7"/>
      <c r="E766" s="7"/>
      <c r="F766" s="7"/>
      <c r="G766" s="7"/>
      <c r="H766" s="7"/>
      <c r="I766" s="7"/>
      <c r="J766" s="7"/>
      <c r="K766" s="7"/>
      <c r="L766" s="7"/>
    </row>
    <row r="767" spans="4:12">
      <c r="D767" s="7"/>
      <c r="E767" s="7"/>
      <c r="F767" s="7"/>
      <c r="G767" s="7"/>
      <c r="H767" s="7"/>
      <c r="I767" s="7"/>
      <c r="J767" s="7"/>
      <c r="K767" s="7"/>
      <c r="L767" s="7"/>
    </row>
    <row r="768" spans="4:12">
      <c r="D768" s="7"/>
      <c r="E768" s="7"/>
      <c r="F768" s="7"/>
      <c r="G768" s="7"/>
      <c r="H768" s="7"/>
      <c r="I768" s="7"/>
      <c r="J768" s="7"/>
      <c r="K768" s="7"/>
      <c r="L768" s="7"/>
    </row>
    <row r="769" spans="4:12">
      <c r="D769" s="7"/>
      <c r="E769" s="7"/>
      <c r="F769" s="7"/>
      <c r="G769" s="7"/>
      <c r="H769" s="7"/>
      <c r="I769" s="7"/>
      <c r="J769" s="7"/>
      <c r="K769" s="7"/>
      <c r="L769" s="7"/>
    </row>
    <row r="770" spans="4:12">
      <c r="D770" s="7"/>
      <c r="E770" s="7"/>
      <c r="F770" s="7"/>
      <c r="G770" s="7"/>
      <c r="H770" s="7"/>
      <c r="I770" s="7"/>
      <c r="J770" s="7"/>
      <c r="K770" s="7"/>
      <c r="L770" s="7"/>
    </row>
    <row r="771" spans="4:12">
      <c r="D771" s="7"/>
      <c r="E771" s="7"/>
      <c r="F771" s="7"/>
      <c r="G771" s="7"/>
      <c r="H771" s="7"/>
      <c r="I771" s="7"/>
      <c r="J771" s="7"/>
      <c r="K771" s="7"/>
      <c r="L771" s="7"/>
    </row>
    <row r="772" spans="4:12">
      <c r="D772" s="7"/>
      <c r="E772" s="7"/>
      <c r="F772" s="7"/>
      <c r="G772" s="7"/>
      <c r="H772" s="7"/>
      <c r="I772" s="7"/>
      <c r="J772" s="7"/>
      <c r="K772" s="7"/>
      <c r="L772" s="7"/>
    </row>
    <row r="773" spans="4:12">
      <c r="D773" s="7"/>
      <c r="E773" s="7"/>
      <c r="F773" s="7"/>
      <c r="G773" s="7"/>
      <c r="H773" s="7"/>
      <c r="I773" s="7"/>
      <c r="J773" s="7"/>
      <c r="K773" s="7"/>
      <c r="L773" s="7"/>
    </row>
    <row r="774" spans="4:12">
      <c r="D774" s="7"/>
      <c r="E774" s="7"/>
      <c r="F774" s="7"/>
      <c r="G774" s="7"/>
      <c r="H774" s="7"/>
      <c r="I774" s="7"/>
      <c r="J774" s="7"/>
      <c r="K774" s="7"/>
      <c r="L774" s="7"/>
    </row>
    <row r="775" spans="4:12">
      <c r="D775" s="7"/>
      <c r="E775" s="7"/>
      <c r="F775" s="7"/>
      <c r="G775" s="7"/>
      <c r="H775" s="7"/>
      <c r="I775" s="7"/>
      <c r="J775" s="7"/>
      <c r="K775" s="7"/>
      <c r="L775" s="7"/>
    </row>
    <row r="776" spans="4:12">
      <c r="D776" s="7"/>
      <c r="E776" s="7"/>
      <c r="F776" s="7"/>
      <c r="G776" s="7"/>
      <c r="H776" s="7"/>
      <c r="I776" s="7"/>
      <c r="J776" s="7"/>
      <c r="K776" s="7"/>
      <c r="L776" s="7"/>
    </row>
    <row r="777" spans="4:12">
      <c r="D777" s="7"/>
      <c r="E777" s="7"/>
      <c r="F777" s="7"/>
      <c r="G777" s="7"/>
      <c r="H777" s="7"/>
      <c r="I777" s="7"/>
      <c r="J777" s="7"/>
      <c r="K777" s="7"/>
      <c r="L777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"/>
  <sheetViews>
    <sheetView workbookViewId="0">
      <selection activeCell="G13" sqref="G13"/>
    </sheetView>
  </sheetViews>
  <sheetFormatPr defaultColWidth="9.1796875" defaultRowHeight="13"/>
  <cols>
    <col min="1" max="1" width="5.81640625" style="432" bestFit="1" customWidth="1"/>
    <col min="2" max="2" width="12.1796875" style="162" bestFit="1" customWidth="1"/>
    <col min="3" max="3" width="10.81640625" style="432" bestFit="1" customWidth="1"/>
    <col min="4" max="4" width="29.26953125" style="432" bestFit="1" customWidth="1"/>
    <col min="5" max="5" width="14.26953125" style="483" bestFit="1" customWidth="1"/>
    <col min="6" max="6" width="20.81640625" style="432" bestFit="1" customWidth="1"/>
    <col min="7" max="7" width="15.7265625" style="432" customWidth="1"/>
    <col min="8" max="8" width="37" style="432" bestFit="1" customWidth="1"/>
    <col min="9" max="16384" width="9.1796875" style="432"/>
  </cols>
  <sheetData>
    <row r="1" spans="1:7">
      <c r="A1" s="485" t="s">
        <v>693</v>
      </c>
      <c r="B1" s="540" t="s">
        <v>694</v>
      </c>
      <c r="C1" s="485" t="s">
        <v>695</v>
      </c>
      <c r="D1" s="485" t="s">
        <v>696</v>
      </c>
      <c r="E1" s="541" t="s">
        <v>697</v>
      </c>
      <c r="F1" s="485" t="s">
        <v>698</v>
      </c>
    </row>
    <row r="2" spans="1:7">
      <c r="A2" s="432" t="s">
        <v>125</v>
      </c>
      <c r="B2" s="162">
        <v>368593</v>
      </c>
      <c r="C2" s="489">
        <v>43830</v>
      </c>
      <c r="D2" s="432" t="s">
        <v>700</v>
      </c>
      <c r="E2" s="483">
        <v>1097415.6499999999</v>
      </c>
      <c r="F2" s="432" t="s">
        <v>699</v>
      </c>
    </row>
    <row r="3" spans="1:7">
      <c r="A3" s="432" t="s">
        <v>125</v>
      </c>
      <c r="B3" s="162">
        <v>24089</v>
      </c>
      <c r="C3" s="489">
        <v>44196</v>
      </c>
      <c r="D3" s="432" t="s">
        <v>700</v>
      </c>
      <c r="E3" s="483">
        <v>267311.71000000002</v>
      </c>
      <c r="F3" s="432" t="s">
        <v>2279</v>
      </c>
    </row>
    <row r="4" spans="1:7">
      <c r="A4" s="432" t="s">
        <v>125</v>
      </c>
      <c r="B4" s="162">
        <v>45560</v>
      </c>
      <c r="C4" s="489">
        <v>44561</v>
      </c>
      <c r="D4" s="432" t="s">
        <v>2325</v>
      </c>
      <c r="E4" s="483">
        <v>8548.17</v>
      </c>
      <c r="F4" s="432" t="s">
        <v>2279</v>
      </c>
      <c r="G4" s="606">
        <f>SUM(E2:E4)</f>
        <v>1373275.5299999998</v>
      </c>
    </row>
    <row r="5" spans="1:7">
      <c r="A5" s="432" t="s">
        <v>125</v>
      </c>
      <c r="C5" s="489">
        <v>44742</v>
      </c>
      <c r="D5" s="432" t="s">
        <v>2290</v>
      </c>
      <c r="F5" s="432" t="s">
        <v>2311</v>
      </c>
    </row>
    <row r="6" spans="1:7">
      <c r="C6" s="489"/>
    </row>
    <row r="7" spans="1:7" ht="13.5" thickBot="1">
      <c r="C7" s="484"/>
      <c r="D7" s="485" t="s">
        <v>701</v>
      </c>
      <c r="E7" s="486">
        <f>SUM(E2:E6)</f>
        <v>1373275.5299999998</v>
      </c>
    </row>
    <row r="8" spans="1:7">
      <c r="C8" s="484"/>
    </row>
    <row r="9" spans="1:7">
      <c r="D9" s="487" t="s">
        <v>666</v>
      </c>
      <c r="E9" s="488">
        <f>+E7-'AR 112102'!E2</f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F14"/>
  <sheetViews>
    <sheetView zoomScale="92" zoomScaleNormal="92" workbookViewId="0">
      <selection activeCell="O8" sqref="N8:O9"/>
    </sheetView>
  </sheetViews>
  <sheetFormatPr defaultColWidth="9.1796875" defaultRowHeight="14.5"/>
  <cols>
    <col min="1" max="1" width="13" style="242" bestFit="1" customWidth="1"/>
    <col min="2" max="2" width="12.54296875" style="208" bestFit="1" customWidth="1"/>
    <col min="3" max="3" width="26.26953125" style="306" customWidth="1"/>
    <col min="4" max="4" width="9.1796875" style="208"/>
    <col min="5" max="5" width="12.1796875" style="305" bestFit="1" customWidth="1"/>
    <col min="6" max="6" width="9" style="242" bestFit="1" customWidth="1"/>
    <col min="7" max="7" width="9.1796875" style="208" bestFit="1" customWidth="1"/>
    <col min="8" max="16384" width="9.1796875" style="208"/>
  </cols>
  <sheetData>
    <row r="2" spans="3:5" ht="15" thickBot="1">
      <c r="C2" s="306" t="s">
        <v>2322</v>
      </c>
      <c r="E2" s="307">
        <v>-333295.33000000025</v>
      </c>
    </row>
    <row r="4" spans="3:5">
      <c r="C4" s="306" t="s">
        <v>2323</v>
      </c>
      <c r="E4" s="305">
        <v>11065.06</v>
      </c>
    </row>
    <row r="5" spans="3:5">
      <c r="C5" s="306" t="s">
        <v>2331</v>
      </c>
      <c r="E5" s="305">
        <v>1298.6500000000001</v>
      </c>
    </row>
    <row r="6" spans="3:5">
      <c r="C6" s="306" t="s">
        <v>2332</v>
      </c>
      <c r="E6" s="305">
        <v>-7517.02</v>
      </c>
    </row>
    <row r="7" spans="3:5">
      <c r="C7" s="306" t="s">
        <v>2333</v>
      </c>
      <c r="E7" s="305">
        <v>-13747.34</v>
      </c>
    </row>
    <row r="8" spans="3:5">
      <c r="C8" s="306" t="s">
        <v>2337</v>
      </c>
      <c r="E8" s="305">
        <v>-1014.92</v>
      </c>
    </row>
    <row r="9" spans="3:5">
      <c r="C9" s="306" t="s">
        <v>2342</v>
      </c>
      <c r="E9" s="305">
        <v>-37388.550000000003</v>
      </c>
    </row>
    <row r="11" spans="3:5" ht="15" thickBot="1">
      <c r="C11" s="605" t="s">
        <v>2324</v>
      </c>
      <c r="E11" s="307">
        <f>SUM(E2:E9)</f>
        <v>-380599.45000000024</v>
      </c>
    </row>
    <row r="14" spans="3:5">
      <c r="C14" s="306" t="s">
        <v>666</v>
      </c>
      <c r="E14" s="308">
        <f>+E11-'AR 112102'!E3</f>
        <v>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L102"/>
  <sheetViews>
    <sheetView workbookViewId="0">
      <selection activeCell="I33" sqref="I33"/>
    </sheetView>
  </sheetViews>
  <sheetFormatPr defaultColWidth="8" defaultRowHeight="13"/>
  <cols>
    <col min="1" max="1" width="23.81640625" style="148" customWidth="1"/>
    <col min="2" max="2" width="17.453125" style="148" customWidth="1"/>
    <col min="3" max="3" width="11" style="148" bestFit="1" customWidth="1"/>
    <col min="4" max="4" width="13.453125" style="148" bestFit="1" customWidth="1"/>
    <col min="5" max="5" width="14.453125" style="148" bestFit="1" customWidth="1"/>
    <col min="6" max="6" width="15.26953125" style="148" bestFit="1" customWidth="1"/>
    <col min="7" max="7" width="15.453125" style="148" bestFit="1" customWidth="1"/>
    <col min="8" max="8" width="13.7265625" style="148" bestFit="1" customWidth="1"/>
    <col min="9" max="9" width="12" style="148" bestFit="1" customWidth="1"/>
    <col min="10" max="10" width="16.26953125" style="148" bestFit="1" customWidth="1"/>
    <col min="11" max="11" width="12.54296875" style="148" bestFit="1" customWidth="1"/>
    <col min="12" max="255" width="6.81640625" style="148" customWidth="1"/>
    <col min="256" max="16384" width="8" style="148"/>
  </cols>
  <sheetData>
    <row r="1" spans="1:12">
      <c r="A1" s="580" t="s">
        <v>2310</v>
      </c>
    </row>
    <row r="2" spans="1:12">
      <c r="A2" s="580" t="s">
        <v>0</v>
      </c>
    </row>
    <row r="3" spans="1:12">
      <c r="A3" s="580"/>
    </row>
    <row r="4" spans="1:12">
      <c r="A4" s="580" t="s">
        <v>2340</v>
      </c>
      <c r="B4" s="581"/>
      <c r="C4" s="582"/>
    </row>
    <row r="5" spans="1:12">
      <c r="B5" s="581"/>
      <c r="C5" s="582"/>
    </row>
    <row r="6" spans="1:12" s="584" customFormat="1" ht="26">
      <c r="A6" s="583" t="s">
        <v>209</v>
      </c>
      <c r="B6" s="583" t="s">
        <v>210</v>
      </c>
      <c r="C6" s="583" t="s">
        <v>211</v>
      </c>
      <c r="D6" s="583" t="s">
        <v>212</v>
      </c>
      <c r="E6" s="583" t="s">
        <v>213</v>
      </c>
      <c r="F6" s="583" t="s">
        <v>214</v>
      </c>
      <c r="G6" s="583" t="s">
        <v>215</v>
      </c>
      <c r="H6" s="583" t="s">
        <v>216</v>
      </c>
      <c r="I6" s="583" t="s">
        <v>217</v>
      </c>
      <c r="J6" s="583" t="s">
        <v>218</v>
      </c>
      <c r="K6" s="583" t="s">
        <v>219</v>
      </c>
    </row>
    <row r="7" spans="1:12">
      <c r="A7" s="148" t="s">
        <v>2316</v>
      </c>
      <c r="B7" s="559">
        <v>-405.81</v>
      </c>
      <c r="C7" s="559">
        <v>6073.0800000000017</v>
      </c>
      <c r="D7" s="559">
        <v>-405.81</v>
      </c>
      <c r="E7" s="559">
        <v>0</v>
      </c>
      <c r="F7" s="559">
        <v>0</v>
      </c>
      <c r="G7" s="559">
        <v>0</v>
      </c>
      <c r="H7" s="559">
        <v>0</v>
      </c>
      <c r="I7" s="559">
        <v>7001.0800000000008</v>
      </c>
      <c r="J7" s="559">
        <v>7001.0800000000008</v>
      </c>
      <c r="K7" s="559">
        <v>180667.72999999989</v>
      </c>
      <c r="L7" s="126"/>
    </row>
    <row r="8" spans="1:12">
      <c r="A8" s="148" t="s">
        <v>221</v>
      </c>
      <c r="B8" s="559">
        <v>276064.36999999755</v>
      </c>
      <c r="C8" s="559">
        <v>41857.94</v>
      </c>
      <c r="D8" s="559">
        <v>139136.32000000196</v>
      </c>
      <c r="E8" s="559">
        <v>31211.749999999807</v>
      </c>
      <c r="F8" s="559">
        <v>17116.519999999906</v>
      </c>
      <c r="G8" s="559">
        <v>31797.440000000006</v>
      </c>
      <c r="H8" s="559">
        <v>56802.340000000004</v>
      </c>
      <c r="I8" s="559">
        <v>194258.18000000011</v>
      </c>
      <c r="J8" s="559">
        <v>194258.18000000011</v>
      </c>
      <c r="K8" s="559">
        <v>681597.32999999949</v>
      </c>
    </row>
    <row r="10" spans="1:12" ht="13.5" thickBot="1">
      <c r="A10" s="148" t="s">
        <v>100</v>
      </c>
      <c r="B10" s="585">
        <f>SUM(B7:B9)</f>
        <v>275658.55999999755</v>
      </c>
      <c r="C10" s="585">
        <f t="shared" ref="C10:K10" si="0">SUM(C7:C9)</f>
        <v>47931.020000000004</v>
      </c>
      <c r="D10" s="585">
        <f t="shared" si="0"/>
        <v>138730.51000000196</v>
      </c>
      <c r="E10" s="585">
        <f t="shared" si="0"/>
        <v>31211.749999999807</v>
      </c>
      <c r="F10" s="585">
        <f t="shared" si="0"/>
        <v>17116.519999999906</v>
      </c>
      <c r="G10" s="585">
        <f t="shared" si="0"/>
        <v>31797.440000000006</v>
      </c>
      <c r="H10" s="585">
        <f t="shared" si="0"/>
        <v>56802.340000000004</v>
      </c>
      <c r="I10" s="585">
        <f t="shared" si="0"/>
        <v>201259.2600000001</v>
      </c>
      <c r="J10" s="585">
        <f t="shared" si="0"/>
        <v>201259.2600000001</v>
      </c>
      <c r="K10" s="585">
        <f t="shared" si="0"/>
        <v>862265.05999999936</v>
      </c>
    </row>
    <row r="12" spans="1:12">
      <c r="B12" s="586"/>
      <c r="C12" s="586"/>
      <c r="D12" s="586"/>
      <c r="E12" s="586"/>
      <c r="F12" s="586"/>
      <c r="G12" s="586"/>
      <c r="H12" s="586"/>
    </row>
    <row r="13" spans="1:12">
      <c r="A13" s="587"/>
      <c r="B13" s="588"/>
      <c r="C13" s="588"/>
      <c r="D13" s="588">
        <v>2.4999999999999467E-3</v>
      </c>
      <c r="E13" s="588">
        <v>5.0000000000000044E-3</v>
      </c>
      <c r="F13" s="588">
        <v>1.0000000000000009E-2</v>
      </c>
      <c r="G13" s="588">
        <v>0.19999999999999996</v>
      </c>
      <c r="H13" s="588">
        <v>0.85</v>
      </c>
      <c r="I13" s="587"/>
      <c r="J13" s="587" t="s">
        <v>223</v>
      </c>
      <c r="K13" s="587"/>
    </row>
    <row r="14" spans="1:12">
      <c r="A14" s="587" t="s">
        <v>222</v>
      </c>
      <c r="B14" s="589"/>
      <c r="C14" s="589"/>
      <c r="D14" s="589" t="s">
        <v>3</v>
      </c>
      <c r="E14" s="589" t="s">
        <v>4</v>
      </c>
      <c r="F14" s="589" t="s">
        <v>5</v>
      </c>
      <c r="G14" s="589" t="s">
        <v>6</v>
      </c>
      <c r="H14" s="589" t="s">
        <v>7</v>
      </c>
      <c r="I14" s="587"/>
      <c r="J14" s="587"/>
      <c r="K14" s="587"/>
    </row>
    <row r="15" spans="1:12">
      <c r="A15" s="587"/>
      <c r="B15" s="587"/>
      <c r="C15" s="587"/>
      <c r="D15" s="587"/>
      <c r="E15" s="587"/>
      <c r="F15" s="587"/>
      <c r="G15" s="587"/>
      <c r="H15" s="587"/>
      <c r="I15" s="587"/>
      <c r="J15" s="587"/>
      <c r="K15" s="587"/>
    </row>
    <row r="16" spans="1:12">
      <c r="A16" s="587" t="s">
        <v>220</v>
      </c>
      <c r="B16" s="587"/>
      <c r="C16" s="587"/>
      <c r="D16" s="590">
        <f>D7*D13</f>
        <v>-1.0145249999999784</v>
      </c>
      <c r="E16" s="590">
        <f>E7*E13</f>
        <v>0</v>
      </c>
      <c r="F16" s="590">
        <f>F7*F13</f>
        <v>0</v>
      </c>
      <c r="G16" s="590">
        <f>G7*G13</f>
        <v>0</v>
      </c>
      <c r="H16" s="590">
        <f>H7*H13</f>
        <v>0</v>
      </c>
      <c r="I16" s="587"/>
      <c r="J16" s="591">
        <f>SUM(D16:H16)</f>
        <v>-1.0145249999999784</v>
      </c>
      <c r="K16" s="587"/>
    </row>
    <row r="17" spans="1:11">
      <c r="A17" s="587" t="s">
        <v>221</v>
      </c>
      <c r="B17" s="587"/>
      <c r="C17" s="587"/>
      <c r="D17" s="590">
        <f>D8*D13</f>
        <v>347.8407999999975</v>
      </c>
      <c r="E17" s="590">
        <f>E8*E13</f>
        <v>156.05874999999918</v>
      </c>
      <c r="F17" s="590">
        <f>F8*F13</f>
        <v>171.1651999999992</v>
      </c>
      <c r="G17" s="590">
        <f>G8*G13</f>
        <v>6359.4879999999994</v>
      </c>
      <c r="H17" s="590">
        <f>H8*H13</f>
        <v>48281.989000000001</v>
      </c>
      <c r="I17" s="587"/>
      <c r="J17" s="591">
        <f>SUM(D17:H17)</f>
        <v>55316.541749999997</v>
      </c>
      <c r="K17" s="587"/>
    </row>
    <row r="18" spans="1:11" ht="13.5" thickBot="1">
      <c r="A18" s="587"/>
      <c r="B18" s="587"/>
      <c r="C18" s="587"/>
      <c r="D18" s="587"/>
      <c r="E18" s="587"/>
      <c r="F18" s="587"/>
      <c r="G18" s="587"/>
      <c r="H18" s="587"/>
      <c r="I18" s="587"/>
      <c r="J18" s="592">
        <f>SUM(J16:J17)</f>
        <v>55315.527224999998</v>
      </c>
      <c r="K18" s="587"/>
    </row>
    <row r="21" spans="1:11">
      <c r="A21" s="593"/>
      <c r="B21" s="594"/>
      <c r="C21" s="594"/>
      <c r="D21" s="594"/>
      <c r="E21" s="594"/>
      <c r="F21" s="594"/>
      <c r="G21" s="595"/>
    </row>
    <row r="22" spans="1:11">
      <c r="A22" s="596" t="s">
        <v>2317</v>
      </c>
      <c r="B22" s="597" t="s">
        <v>2313</v>
      </c>
      <c r="C22" s="597"/>
      <c r="D22" s="597"/>
      <c r="E22" s="597"/>
      <c r="F22" s="597"/>
      <c r="G22" s="598"/>
    </row>
    <row r="23" spans="1:11">
      <c r="A23" s="599"/>
      <c r="B23" s="597" t="s">
        <v>2314</v>
      </c>
      <c r="C23" s="597"/>
      <c r="D23" s="597"/>
      <c r="E23" s="597"/>
      <c r="F23" s="597"/>
      <c r="G23" s="598"/>
    </row>
    <row r="24" spans="1:11">
      <c r="A24" s="599"/>
      <c r="B24" s="597" t="s">
        <v>2315</v>
      </c>
      <c r="C24" s="597"/>
      <c r="D24" s="597"/>
      <c r="E24" s="597"/>
      <c r="F24" s="597"/>
      <c r="G24" s="598"/>
    </row>
    <row r="25" spans="1:11">
      <c r="A25" s="599"/>
      <c r="B25" s="597"/>
      <c r="C25" s="597"/>
      <c r="D25" s="597"/>
      <c r="E25" s="597"/>
      <c r="F25" s="597"/>
      <c r="G25" s="598"/>
    </row>
    <row r="26" spans="1:11">
      <c r="A26" s="599"/>
      <c r="B26" s="597" t="s">
        <v>2318</v>
      </c>
      <c r="C26" s="597"/>
      <c r="D26" s="597"/>
      <c r="E26" s="597"/>
      <c r="F26" s="597"/>
      <c r="G26" s="598"/>
    </row>
    <row r="27" spans="1:11">
      <c r="A27" s="600"/>
      <c r="B27" s="601"/>
      <c r="C27" s="601"/>
      <c r="D27" s="601"/>
      <c r="E27" s="601"/>
      <c r="F27" s="601"/>
      <c r="G27" s="602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pageMargins left="0.7" right="0.7" top="0.75" bottom="0.75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FFA96F3-EEEB-457C-93C1-01CCB800ED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4DF45C-C508-4EAC-B3A2-DDD1706617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58FF28-D8D4-43D6-B638-BC8C56998A32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9</vt:i4>
      </vt:variant>
    </vt:vector>
  </HeadingPairs>
  <TitlesOfParts>
    <vt:vector size="30" baseType="lpstr">
      <vt:lpstr>JE</vt:lpstr>
      <vt:lpstr>&lt;Divestment JE&gt;</vt:lpstr>
      <vt:lpstr>CabWoodsTable</vt:lpstr>
      <vt:lpstr>CCB Aging schedule</vt:lpstr>
      <vt:lpstr>Reconcile</vt:lpstr>
      <vt:lpstr>Woodbury</vt:lpstr>
      <vt:lpstr>co 2010 acct 112102</vt:lpstr>
      <vt:lpstr>co 2020 acct 112102</vt:lpstr>
      <vt:lpstr>KY WW</vt:lpstr>
      <vt:lpstr>LT-PR</vt:lpstr>
      <vt:lpstr>AR 112102</vt:lpstr>
      <vt:lpstr>Uncoll 112202</vt:lpstr>
      <vt:lpstr>CCB dwnld</vt:lpstr>
      <vt:lpstr>CCB Avail</vt:lpstr>
      <vt:lpstr>Balance is CCB suspense acct</vt:lpstr>
      <vt:lpstr>wo process</vt:lpstr>
      <vt:lpstr>Oracle Co</vt:lpstr>
      <vt:lpstr>Oracle BUs</vt:lpstr>
      <vt:lpstr>Bio Tech Aging</vt:lpstr>
      <vt:lpstr>SC Stone Creek</vt:lpstr>
      <vt:lpstr>Alafaya</vt:lpstr>
      <vt:lpstr>'AR 112102'!Print_Area</vt:lpstr>
      <vt:lpstr>'Bio Tech Aging'!Print_Area</vt:lpstr>
      <vt:lpstr>CabWoodsTable!Print_Area</vt:lpstr>
      <vt:lpstr>'CCB Aging schedule'!Print_Area</vt:lpstr>
      <vt:lpstr>JE!Print_Area</vt:lpstr>
      <vt:lpstr>'KY WW'!Print_Area</vt:lpstr>
      <vt:lpstr>Reconcile!Print_Area</vt:lpstr>
      <vt:lpstr>'SC Stone Creek'!Print_Area</vt:lpstr>
      <vt:lpstr>Reconcile!Print_Titles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CM_RCVAGD</dc:title>
  <dc:creator>Crystal Decisions</dc:creator>
  <dc:description>Powered by Crystal</dc:description>
  <cp:lastModifiedBy>James Kilbane</cp:lastModifiedBy>
  <cp:lastPrinted>2020-03-04T21:01:05Z</cp:lastPrinted>
  <dcterms:created xsi:type="dcterms:W3CDTF">2010-01-04T20:59:46Z</dcterms:created>
  <dcterms:modified xsi:type="dcterms:W3CDTF">2022-09-27T19:33:53Z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01ABF3CCFB80805C67D62EABDD70F364D18EE5EB832A649A145973CE9275BC3281529CF753D25ACA5B67AB5AA521370E97F3FC93F5290AB3DB1D9AC583852EF227C0831DA6D6A5898132DAC56A9E762CF92B16954782FDE92A2D0B719C025F53DC159BEB472AF122C5ED90F6B60569522FB0626065108F410194A57E76EB09D</vt:lpwstr>
  </property>
  <property fmtid="{D5CDD505-2E9C-101B-9397-08002B2CF9AE}" pid="3" name="Business Objects Context Information1">
    <vt:lpwstr>85702CA19032D010472E68F7F491E1BB2A4D5384D15AE3FECD6278951390E10C7B64E444B654EDBC5960DE391F648CFEAA011728D456D4F39ADA632A18FCA4A4F1F585927C6895901C922B887AF0757F6DD9ED20982982995D11B35520239373C22D8142F6A18C6A7E6F60C42EECCC5BF597A0EB94FDDBD3784300B7F2900AE</vt:lpwstr>
  </property>
  <property fmtid="{D5CDD505-2E9C-101B-9397-08002B2CF9AE}" pid="4" name="Business Objects Context Information2">
    <vt:lpwstr>B0E792CB4104240B582F8B3DC8C63EBFBEB0095E94A982F186B5243CAC1A6D72E58427087595B942F77B869AA88D512DA2C7ED999DCA391B664A88F33FA38E233E4917DD60669C21A8A918505702EF72D3D99C56FB147B8F611DBB4DD637AF73874793361D4D3C028B25B47A471FD966BF4A7622AB96D556B86B6EB673ADD38</vt:lpwstr>
  </property>
  <property fmtid="{D5CDD505-2E9C-101B-9397-08002B2CF9AE}" pid="5" name="Business Objects Context Information3">
    <vt:lpwstr>712D996C91B3E338DD2DD93E8610B69B4A2637A7C891483B69A88A3E6598BA7710C74C00C5F26E2E45362BA26213270FBC150C2BA08C51E11B36DA5DC471E7975B5881A90EE958F5F55902328EA783861DC1F6E336CD54BC8A3BA239E12F6934FDEB20D3FF94DA6CE5A4BC82143E97002C4C89B1C8B995FABEE6229E196B92F</vt:lpwstr>
  </property>
  <property fmtid="{D5CDD505-2E9C-101B-9397-08002B2CF9AE}" pid="6" name="Business Objects Context Information4">
    <vt:lpwstr>AF3E0300809B16D5263E54D0636905FE33E66B083C1765BC115C9FEFEA17C2B4C777055C4B9B4C0FD35CD4B9AF39F58F71EDB167F5F970CF29D384FD68FB58D671AEE284464AD11F8455B110CAB82B8D15E1984271A991F7FE19D80AC8C12EF1BCEAE3F9801F6F1AB3E25A8D3117DC8DB065B0CA783B695CD64608602A743E8</vt:lpwstr>
  </property>
  <property fmtid="{D5CDD505-2E9C-101B-9397-08002B2CF9AE}" pid="7" name="Business Objects Context Information5">
    <vt:lpwstr>963F1200EBBF842A8837937F8EB87F8F5D6F55AB93BCC95352AC80FA6923BD7284348A92F2B2E05F8CF6E290474247DD0611FFE1124E5B519DB03C8C0F770FBE85DB6AD8F0858ABD36A130DF95827A0711EE4F7008F316394F827B679FE093D7FABC5B7DD03C5DC13952D68B070FEB53F72DE252238FC731723CDD36C0BAD10</vt:lpwstr>
  </property>
  <property fmtid="{D5CDD505-2E9C-101B-9397-08002B2CF9AE}" pid="8" name="Business Objects Context Information6">
    <vt:lpwstr>7AC790A1336176ECDB7FD55A7A4360F8009D7D08EBFAED1A9E5F272BA172C96A8C7E3A743F6DD18BCD9E7C1E90A6B71B6EE16CAFF47462876345A5AE11447A2AE896DF86F5D4506776938E991041D312867348234FDD7447042AB099A21C524FC63DCD10A01231D2E8B88E7D2B2E06611635D09F8A9A1E118208BC949D7A848</vt:lpwstr>
  </property>
  <property fmtid="{D5CDD505-2E9C-101B-9397-08002B2CF9AE}" pid="9" name="Business Objects Context Information7">
    <vt:lpwstr>63067DBCC761F74F90953586AAA591304AD14F7299EC8507C1C275BA2520BF0F96AD260FB46768C6A2A7408823ED5411AF97436DFCA6D4F17D9A62FCE59FEFF989EC987DD1F8B07E320171E8B6A40DC3B1FC26CABA9C00FD43A374001AE451150E442852A5FA0E217D9CF4F61AC032827F745F25AE0850ED5C3B66B6CAB6E85</vt:lpwstr>
  </property>
  <property fmtid="{D5CDD505-2E9C-101B-9397-08002B2CF9AE}" pid="10" name="Business Objects Context Information8">
    <vt:lpwstr>1D8D0BA52733A7DAA5A46E9D1D57B6B705F4174D1FD066FE701CD7F4E1457C0A725C36DD0962AD48AA0EE5D96D9240B21CF7198DC922CE5B1F76FD8A09DCCA28B638315D1822BAE44F34D2456C120B43E274930B5F6BF7AE3E598FE532AC5EDE4179855A6590C1F42959C4037B1AC466EB6AAD9D5ABC4FA472D7A078F72E98F</vt:lpwstr>
  </property>
  <property fmtid="{D5CDD505-2E9C-101B-9397-08002B2CF9AE}" pid="11" name="Business Objects Context Information9">
    <vt:lpwstr>61824CE1E4F</vt:lpwstr>
  </property>
  <property fmtid="{D5CDD505-2E9C-101B-9397-08002B2CF9AE}" pid="12" name="SV_QUERY_LIST_4F35BF76-6C0D-4D9B-82B2-816C12CF3733">
    <vt:lpwstr>empty_477D106A-C0D6-4607-AEBD-E2C9D60EA279</vt:lpwstr>
  </property>
  <property fmtid="{D5CDD505-2E9C-101B-9397-08002B2CF9AE}" pid="13" name="SV_HIDDEN_GRID_QUERY_LIST_4F35BF76-6C0D-4D9B-82B2-816C12CF3733">
    <vt:lpwstr>empty_477D106A-C0D6-4607-AEBD-E2C9D60EA279</vt:lpwstr>
  </property>
  <property fmtid="{D5CDD505-2E9C-101B-9397-08002B2CF9AE}" pid="14" name="ContentTypeId">
    <vt:lpwstr>0x010100180E6C50716BFC40BF67FFB0DB8DCAB1</vt:lpwstr>
  </property>
  <property fmtid="{D5CDD505-2E9C-101B-9397-08002B2CF9AE}" pid="15" name="MediaServiceImageTags">
    <vt:lpwstr/>
  </property>
</Properties>
</file>