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1/Attachments to Responses/"/>
    </mc:Choice>
  </mc:AlternateContent>
  <xr:revisionPtr revIDLastSave="0" documentId="8_{F39A2352-ADFA-457E-896B-4A244091790E}" xr6:coauthVersionLast="47" xr6:coauthVersionMax="47" xr10:uidLastSave="{00000000-0000-0000-0000-000000000000}"/>
  <bookViews>
    <workbookView xWindow="-110" yWindow="-110" windowWidth="19420" windowHeight="10420" tabRatio="957" xr2:uid="{30A93E5D-A0DC-4D21-B2F1-3AAD9E77077F}"/>
  </bookViews>
  <sheets>
    <sheet name="DR1-111_2022 TotalCompbyCompnt" sheetId="22" r:id="rId1"/>
    <sheet name="DR1-112_2022 vs. 2023" sheetId="4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'DR1-111_2022 TotalCompbyCompnt'!$B$1:$P$31</definedName>
    <definedName name="_xlnm.Print_Area" localSheetId="1">'DR1-112_2022 vs. 2023'!$B$1:$J$31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42" l="1"/>
  <c r="N9" i="42" s="1"/>
  <c r="M8" i="42"/>
  <c r="M34" i="42"/>
  <c r="H26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8" i="42"/>
  <c r="J8" i="42"/>
  <c r="F8" i="42"/>
  <c r="N8" i="42" l="1"/>
  <c r="O8" i="42" s="1"/>
  <c r="L8" i="42"/>
  <c r="N23" i="42"/>
  <c r="N15" i="42"/>
  <c r="N22" i="42"/>
  <c r="N14" i="42"/>
  <c r="N16" i="42"/>
  <c r="N20" i="42"/>
  <c r="N12" i="42"/>
  <c r="N13" i="42"/>
  <c r="N19" i="42"/>
  <c r="N11" i="42"/>
  <c r="N21" i="42"/>
  <c r="N26" i="42"/>
  <c r="N18" i="42"/>
  <c r="N10" i="42"/>
  <c r="N24" i="42"/>
  <c r="N25" i="42"/>
  <c r="N17" i="42"/>
  <c r="L19" i="42" l="1"/>
  <c r="M19" i="42" s="1"/>
  <c r="J26" i="42"/>
  <c r="O26" i="42" s="1"/>
  <c r="F26" i="42"/>
  <c r="J25" i="42"/>
  <c r="O25" i="42" s="1"/>
  <c r="F25" i="42"/>
  <c r="J24" i="42"/>
  <c r="O24" i="42" s="1"/>
  <c r="F24" i="42"/>
  <c r="J23" i="42"/>
  <c r="O23" i="42" s="1"/>
  <c r="F23" i="42"/>
  <c r="J22" i="42"/>
  <c r="O22" i="42" s="1"/>
  <c r="F22" i="42"/>
  <c r="J21" i="42"/>
  <c r="O21" i="42" s="1"/>
  <c r="F21" i="42"/>
  <c r="J20" i="42"/>
  <c r="O20" i="42" s="1"/>
  <c r="F20" i="42"/>
  <c r="J19" i="42"/>
  <c r="O19" i="42" s="1"/>
  <c r="F19" i="42"/>
  <c r="J18" i="42"/>
  <c r="O18" i="42" s="1"/>
  <c r="F18" i="42"/>
  <c r="J17" i="42"/>
  <c r="O17" i="42" s="1"/>
  <c r="F17" i="42"/>
  <c r="J16" i="42"/>
  <c r="O16" i="42" s="1"/>
  <c r="F16" i="42"/>
  <c r="J15" i="42"/>
  <c r="O15" i="42" s="1"/>
  <c r="F15" i="42"/>
  <c r="L14" i="42"/>
  <c r="M14" i="42" s="1"/>
  <c r="J14" i="42"/>
  <c r="O14" i="42" s="1"/>
  <c r="F14" i="42"/>
  <c r="J13" i="42"/>
  <c r="O13" i="42" s="1"/>
  <c r="F13" i="42"/>
  <c r="J12" i="42"/>
  <c r="O12" i="42" s="1"/>
  <c r="F12" i="42"/>
  <c r="J11" i="42"/>
  <c r="O11" i="42" s="1"/>
  <c r="F11" i="42"/>
  <c r="J10" i="42"/>
  <c r="O10" i="42" s="1"/>
  <c r="F10" i="42"/>
  <c r="J9" i="42"/>
  <c r="O9" i="42" s="1"/>
  <c r="F9" i="42"/>
  <c r="J27" i="42" l="1"/>
  <c r="L22" i="42"/>
  <c r="M22" i="42" s="1"/>
  <c r="L12" i="42"/>
  <c r="M12" i="42" s="1"/>
  <c r="L15" i="42"/>
  <c r="M15" i="42" s="1"/>
  <c r="L23" i="42"/>
  <c r="M23" i="42" s="1"/>
  <c r="L10" i="42"/>
  <c r="M10" i="42" s="1"/>
  <c r="L18" i="42"/>
  <c r="M18" i="42" s="1"/>
  <c r="L26" i="42"/>
  <c r="M26" i="42" s="1"/>
  <c r="L17" i="42"/>
  <c r="M17" i="42" s="1"/>
  <c r="L20" i="42"/>
  <c r="M20" i="42" s="1"/>
  <c r="L13" i="42"/>
  <c r="M13" i="42" s="1"/>
  <c r="L21" i="42"/>
  <c r="M21" i="42" s="1"/>
  <c r="L9" i="42"/>
  <c r="M9" i="42" s="1"/>
  <c r="L25" i="42"/>
  <c r="M25" i="42" s="1"/>
  <c r="L16" i="42"/>
  <c r="M16" i="42" s="1"/>
  <c r="L24" i="42"/>
  <c r="M24" i="42" s="1"/>
  <c r="L11" i="42"/>
  <c r="M11" i="42" s="1"/>
  <c r="H27" i="42" l="1"/>
  <c r="X16" i="22"/>
  <c r="R34" i="22"/>
  <c r="T13" i="22" s="1"/>
  <c r="H21" i="22"/>
  <c r="R36" i="22"/>
  <c r="X11" i="22" s="1"/>
  <c r="R35" i="22"/>
  <c r="V12" i="22" s="1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M9" i="22"/>
  <c r="M10" i="22"/>
  <c r="M11" i="22"/>
  <c r="M12" i="22"/>
  <c r="M13" i="22"/>
  <c r="O13" i="22" s="1"/>
  <c r="M14" i="22"/>
  <c r="M15" i="22"/>
  <c r="M16" i="22"/>
  <c r="M17" i="22"/>
  <c r="M18" i="22"/>
  <c r="M19" i="22"/>
  <c r="M20" i="22"/>
  <c r="M21" i="22"/>
  <c r="O21" i="22" s="1"/>
  <c r="M22" i="22"/>
  <c r="O22" i="22" s="1"/>
  <c r="M23" i="22"/>
  <c r="M24" i="22"/>
  <c r="M25" i="22"/>
  <c r="M26" i="22"/>
  <c r="M8" i="22"/>
  <c r="K9" i="22"/>
  <c r="L9" i="22" s="1"/>
  <c r="K10" i="22"/>
  <c r="L10" i="22" s="1"/>
  <c r="K11" i="22"/>
  <c r="L11" i="22" s="1"/>
  <c r="K12" i="22"/>
  <c r="L12" i="22" s="1"/>
  <c r="K13" i="22"/>
  <c r="L13" i="22" s="1"/>
  <c r="K14" i="22"/>
  <c r="L14" i="22" s="1"/>
  <c r="K15" i="22"/>
  <c r="L15" i="22" s="1"/>
  <c r="K16" i="22"/>
  <c r="L16" i="22" s="1"/>
  <c r="K17" i="22"/>
  <c r="L17" i="22" s="1"/>
  <c r="K18" i="22"/>
  <c r="L18" i="22" s="1"/>
  <c r="K19" i="22"/>
  <c r="L19" i="22" s="1"/>
  <c r="K20" i="22"/>
  <c r="L20" i="22" s="1"/>
  <c r="K21" i="22"/>
  <c r="L21" i="22" s="1"/>
  <c r="K22" i="22"/>
  <c r="L22" i="22" s="1"/>
  <c r="K23" i="22"/>
  <c r="L23" i="22" s="1"/>
  <c r="K24" i="22"/>
  <c r="L24" i="22" s="1"/>
  <c r="K25" i="22"/>
  <c r="L25" i="22" s="1"/>
  <c r="K26" i="22"/>
  <c r="L26" i="22" s="1"/>
  <c r="K8" i="22"/>
  <c r="L8" i="22" s="1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8" i="22"/>
  <c r="H9" i="22"/>
  <c r="I9" i="22" s="1"/>
  <c r="H10" i="22"/>
  <c r="I10" i="22" s="1"/>
  <c r="H11" i="22"/>
  <c r="I11" i="22" s="1"/>
  <c r="H12" i="22"/>
  <c r="I12" i="22" s="1"/>
  <c r="H13" i="22"/>
  <c r="I13" i="22" s="1"/>
  <c r="H14" i="22"/>
  <c r="I14" i="22" s="1"/>
  <c r="H15" i="22"/>
  <c r="I15" i="22" s="1"/>
  <c r="H16" i="22"/>
  <c r="I16" i="22" s="1"/>
  <c r="H17" i="22"/>
  <c r="I17" i="22" s="1"/>
  <c r="H18" i="22"/>
  <c r="I18" i="22" s="1"/>
  <c r="H19" i="22"/>
  <c r="I19" i="22" s="1"/>
  <c r="H20" i="22"/>
  <c r="I20" i="22" s="1"/>
  <c r="I21" i="22"/>
  <c r="H22" i="22"/>
  <c r="I22" i="22" s="1"/>
  <c r="H23" i="22"/>
  <c r="I23" i="22" s="1"/>
  <c r="H24" i="22"/>
  <c r="I24" i="22" s="1"/>
  <c r="H25" i="22"/>
  <c r="I25" i="22" s="1"/>
  <c r="H26" i="22"/>
  <c r="I26" i="22" s="1"/>
  <c r="H8" i="22"/>
  <c r="I8" i="22" s="1"/>
  <c r="O20" i="22" l="1"/>
  <c r="O12" i="22"/>
  <c r="O14" i="22"/>
  <c r="O25" i="22"/>
  <c r="O17" i="22"/>
  <c r="O9" i="22"/>
  <c r="T10" i="22"/>
  <c r="U10" i="22"/>
  <c r="X24" i="22"/>
  <c r="Y24" i="22" s="1"/>
  <c r="Y11" i="22"/>
  <c r="O19" i="22"/>
  <c r="O11" i="22"/>
  <c r="Y16" i="22"/>
  <c r="O26" i="22"/>
  <c r="O18" i="22"/>
  <c r="O10" i="22"/>
  <c r="U13" i="22"/>
  <c r="T26" i="22"/>
  <c r="T18" i="22"/>
  <c r="U18" i="22" s="1"/>
  <c r="U26" i="22"/>
  <c r="W12" i="22"/>
  <c r="T20" i="22"/>
  <c r="U20" i="22" s="1"/>
  <c r="T12" i="22"/>
  <c r="U12" i="22" s="1"/>
  <c r="X26" i="22"/>
  <c r="Y26" i="22" s="1"/>
  <c r="X18" i="22"/>
  <c r="Y18" i="22" s="1"/>
  <c r="X10" i="22"/>
  <c r="Y10" i="22" s="1"/>
  <c r="T8" i="22"/>
  <c r="U8" i="22" s="1"/>
  <c r="T19" i="22"/>
  <c r="U19" i="22" s="1"/>
  <c r="T11" i="22"/>
  <c r="U11" i="22" s="1"/>
  <c r="X25" i="22"/>
  <c r="Y25" i="22" s="1"/>
  <c r="X17" i="22"/>
  <c r="Y17" i="22" s="1"/>
  <c r="X9" i="22"/>
  <c r="Y9" i="22" s="1"/>
  <c r="O15" i="22"/>
  <c r="T25" i="22"/>
  <c r="U25" i="22" s="1"/>
  <c r="T17" i="22"/>
  <c r="U17" i="22" s="1"/>
  <c r="T9" i="22"/>
  <c r="U9" i="22" s="1"/>
  <c r="X23" i="22"/>
  <c r="Y23" i="22" s="1"/>
  <c r="X15" i="22"/>
  <c r="Y15" i="22" s="1"/>
  <c r="T24" i="22"/>
  <c r="U24" i="22" s="1"/>
  <c r="T16" i="22"/>
  <c r="U16" i="22" s="1"/>
  <c r="X22" i="22"/>
  <c r="Y22" i="22" s="1"/>
  <c r="X14" i="22"/>
  <c r="Y14" i="22" s="1"/>
  <c r="V19" i="22"/>
  <c r="W19" i="22" s="1"/>
  <c r="T23" i="22"/>
  <c r="U23" i="22" s="1"/>
  <c r="T15" i="22"/>
  <c r="U15" i="22" s="1"/>
  <c r="X21" i="22"/>
  <c r="Y21" i="22" s="1"/>
  <c r="X13" i="22"/>
  <c r="Y13" i="22" s="1"/>
  <c r="V18" i="22"/>
  <c r="W18" i="22" s="1"/>
  <c r="T22" i="22"/>
  <c r="U22" i="22" s="1"/>
  <c r="T14" i="22"/>
  <c r="U14" i="22" s="1"/>
  <c r="X20" i="22"/>
  <c r="Y20" i="22" s="1"/>
  <c r="X12" i="22"/>
  <c r="Y12" i="22" s="1"/>
  <c r="T21" i="22"/>
  <c r="U21" i="22" s="1"/>
  <c r="X8" i="22"/>
  <c r="Y8" i="22" s="1"/>
  <c r="X19" i="22"/>
  <c r="Y19" i="22" s="1"/>
  <c r="V17" i="22"/>
  <c r="V15" i="22"/>
  <c r="W15" i="22" s="1"/>
  <c r="V8" i="22"/>
  <c r="W8" i="22" s="1"/>
  <c r="V11" i="22"/>
  <c r="W11" i="22" s="1"/>
  <c r="W17" i="22"/>
  <c r="V26" i="22"/>
  <c r="W26" i="22" s="1"/>
  <c r="V10" i="22"/>
  <c r="W10" i="22" s="1"/>
  <c r="V25" i="22"/>
  <c r="W25" i="22" s="1"/>
  <c r="V9" i="22"/>
  <c r="W9" i="22" s="1"/>
  <c r="O23" i="22"/>
  <c r="V23" i="22"/>
  <c r="W23" i="22" s="1"/>
  <c r="V24" i="22"/>
  <c r="W24" i="22" s="1"/>
  <c r="V16" i="22"/>
  <c r="W16" i="22" s="1"/>
  <c r="O8" i="22"/>
  <c r="R33" i="22"/>
  <c r="Q8" i="22" s="1"/>
  <c r="V22" i="22"/>
  <c r="W22" i="22" s="1"/>
  <c r="V14" i="22"/>
  <c r="W14" i="22" s="1"/>
  <c r="V21" i="22"/>
  <c r="W21" i="22" s="1"/>
  <c r="V13" i="22"/>
  <c r="W13" i="22" s="1"/>
  <c r="V20" i="22"/>
  <c r="W20" i="22" s="1"/>
  <c r="O24" i="22"/>
  <c r="O16" i="22"/>
  <c r="I27" i="22" l="1"/>
  <c r="F27" i="22"/>
  <c r="L27" i="22"/>
  <c r="P8" i="22"/>
  <c r="R8" i="22"/>
  <c r="P11" i="22" l="1"/>
  <c r="P19" i="22"/>
  <c r="P25" i="22"/>
  <c r="P16" i="22"/>
  <c r="P24" i="22"/>
  <c r="P15" i="22"/>
  <c r="P20" i="22"/>
  <c r="P12" i="22"/>
  <c r="P22" i="22"/>
  <c r="P10" i="22"/>
  <c r="P17" i="22"/>
  <c r="P9" i="22"/>
  <c r="P23" i="22"/>
  <c r="P14" i="22"/>
  <c r="Q14" i="22" l="1"/>
  <c r="R14" i="22" s="1"/>
  <c r="Q24" i="22"/>
  <c r="Q23" i="22"/>
  <c r="R23" i="22" s="1"/>
  <c r="Q22" i="22"/>
  <c r="R22" i="22" s="1"/>
  <c r="Q17" i="22"/>
  <c r="R17" i="22" s="1"/>
  <c r="Q12" i="22"/>
  <c r="Q26" i="22"/>
  <c r="R26" i="22" s="1"/>
  <c r="Q25" i="22"/>
  <c r="R25" i="22" s="1"/>
  <c r="Q15" i="22"/>
  <c r="R15" i="22" s="1"/>
  <c r="Q21" i="22"/>
  <c r="R21" i="22" s="1"/>
  <c r="Q10" i="22"/>
  <c r="R10" i="22" s="1"/>
  <c r="Q18" i="22"/>
  <c r="R18" i="22" s="1"/>
  <c r="Q9" i="22"/>
  <c r="R9" i="22" s="1"/>
  <c r="Q16" i="22"/>
  <c r="Q11" i="22"/>
  <c r="R11" i="22" s="1"/>
  <c r="Q19" i="22"/>
  <c r="R19" i="22" s="1"/>
  <c r="Q13" i="22"/>
  <c r="R13" i="22" s="1"/>
  <c r="Q20" i="22"/>
  <c r="P21" i="22"/>
  <c r="P26" i="22"/>
  <c r="P13" i="22"/>
  <c r="P18" i="22"/>
  <c r="S14" i="22" l="1"/>
  <c r="S9" i="22"/>
  <c r="S13" i="22"/>
  <c r="S15" i="22"/>
  <c r="S18" i="22"/>
  <c r="S19" i="22"/>
  <c r="S23" i="22"/>
  <c r="S25" i="22"/>
  <c r="S10" i="22"/>
  <c r="S11" i="22"/>
  <c r="S22" i="22"/>
  <c r="R24" i="22"/>
  <c r="S24" i="22"/>
  <c r="S17" i="22"/>
  <c r="S26" i="22"/>
  <c r="S8" i="22"/>
  <c r="S20" i="22"/>
  <c r="R20" i="22"/>
  <c r="R12" i="22"/>
  <c r="S12" i="22"/>
  <c r="R16" i="22"/>
  <c r="S16" i="22"/>
  <c r="S21" i="22"/>
  <c r="O27" i="22" l="1"/>
  <c r="P27" i="22"/>
</calcChain>
</file>

<file path=xl/sharedStrings.xml><?xml version="1.0" encoding="utf-8"?>
<sst xmlns="http://schemas.openxmlformats.org/spreadsheetml/2006/main" count="103" uniqueCount="64">
  <si>
    <t>Position</t>
  </si>
  <si>
    <t>GIS Analyst</t>
  </si>
  <si>
    <t>#</t>
  </si>
  <si>
    <t>Financial Planning &amp; Analysis Manager</t>
  </si>
  <si>
    <t>Senior Vice President</t>
  </si>
  <si>
    <t>Dir. Engineering &amp; Asset Management</t>
  </si>
  <si>
    <t>President KY</t>
  </si>
  <si>
    <t>Compliance Manager</t>
  </si>
  <si>
    <t>Water-Wastewater Operator II</t>
  </si>
  <si>
    <t>Field Tech I</t>
  </si>
  <si>
    <t>State Operations Manager</t>
  </si>
  <si>
    <t>Water-Wastewater Operator I</t>
  </si>
  <si>
    <t>Lead Water-Wastewater Operator</t>
  </si>
  <si>
    <t>KY Operations Apprentice</t>
  </si>
  <si>
    <t>Delta to Midpoint</t>
  </si>
  <si>
    <t>WSCK Base Compensation</t>
  </si>
  <si>
    <t>Weighted Average</t>
  </si>
  <si>
    <t>WSCK Total Compensation (Incl. Health &amp; Retirement)</t>
  </si>
  <si>
    <t>WSCK Health Benefit Cost</t>
  </si>
  <si>
    <t>WSCK Retirement Benefit Cost</t>
  </si>
  <si>
    <t>Q4 2021 Average for all civilian workers in service-providing industries</t>
  </si>
  <si>
    <t>Weighted Average Calculations</t>
  </si>
  <si>
    <t>% of Midpoint</t>
  </si>
  <si>
    <t>Notes:</t>
  </si>
  <si>
    <t>Total WSCK Cash Compensation</t>
  </si>
  <si>
    <t>% of Total WSCK Comp</t>
  </si>
  <si>
    <t>Total Compensation Market Midpoint (1)</t>
  </si>
  <si>
    <t xml:space="preserve">   (1) Market midpoint for base compensation inflated by 13.0% (7.8% for health benefits and 5.2% for retirement benefits) based on latest BLS average (Q4 2021) for all civilian workers in service-providing industries</t>
  </si>
  <si>
    <t>Market Midpoint for Base Comp</t>
  </si>
  <si>
    <t>WSCK Market Position - Total Compensation 2022</t>
  </si>
  <si>
    <t>Health Benefits</t>
  </si>
  <si>
    <t>Retirement Benefits</t>
  </si>
  <si>
    <t>Market Midpoint for Health Benefits</t>
  </si>
  <si>
    <t>Base Compensation</t>
  </si>
  <si>
    <t>Total Compensation</t>
  </si>
  <si>
    <t>Total WSCK Health Benefit</t>
  </si>
  <si>
    <t>Total WSCK Retirement Benefit</t>
  </si>
  <si>
    <t>% Total Health</t>
  </si>
  <si>
    <t>% Total Retirement</t>
  </si>
  <si>
    <t>% to Midpoint</t>
  </si>
  <si>
    <t>% Base Comp</t>
  </si>
  <si>
    <t>Delta to Median</t>
  </si>
  <si>
    <t>Total WSCK Base Compensation</t>
  </si>
  <si>
    <t>WSCK Base Compensation - 2022</t>
  </si>
  <si>
    <t>WSCK Base Compensation - 2023</t>
  </si>
  <si>
    <t>% Increase 2022 to 2023</t>
  </si>
  <si>
    <t>Attachment AG DR 1-41</t>
  </si>
  <si>
    <t>Page 1 of 2</t>
  </si>
  <si>
    <t>Market Midpoint for Base Comp - 2022</t>
  </si>
  <si>
    <t>Total WSCK Base Compensation - 2023</t>
  </si>
  <si>
    <t>Total WSCK Base Compensation - 2022</t>
  </si>
  <si>
    <t>Market Midpoint for Base Comp - 2023</t>
  </si>
  <si>
    <t>Page 2 of 2</t>
  </si>
  <si>
    <t>WSCK Market Position - Base Compensation 2022 vs. 2023</t>
  </si>
  <si>
    <t xml:space="preserve"> WSCK % of Mkt Midpoint  for Base Comp - 2022</t>
  </si>
  <si>
    <t>WSCK  % of Mkt Midpoint  for Base Comp - 2023</t>
  </si>
  <si>
    <t xml:space="preserve"> WSCK % of Mkt Midpoint  for Base Comp</t>
  </si>
  <si>
    <t xml:space="preserve"> WSCK % of Mkt Midpoint  for Health Benefits</t>
  </si>
  <si>
    <t>WSCK  % of Mkt Midpoint  for Health Benefits</t>
  </si>
  <si>
    <t>WSCK  % of Mkt Midpoint</t>
  </si>
  <si>
    <t>2022 % Base Comp</t>
  </si>
  <si>
    <t xml:space="preserve"> 2022 Delta to Median</t>
  </si>
  <si>
    <t>2023 % Base Comp</t>
  </si>
  <si>
    <t xml:space="preserve"> 2023 Delta to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</si>
</sst>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165" fontId="0" fillId="0" borderId="0" xfId="0" applyNumberFormat="1"/>
    <xf numFmtId="0" fontId="2" fillId="0" borderId="0" xfId="0" applyFont="1"/>
    <xf numFmtId="0" fontId="0" fillId="2" borderId="0" xfId="0" applyFill="1" applyAlignment="1">
      <alignment vertical="center"/>
    </xf>
    <xf numFmtId="165" fontId="0" fillId="0" borderId="0" xfId="2" applyNumberFormat="1" applyFont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164" fontId="2" fillId="0" borderId="0" xfId="1" applyNumberFormat="1" applyFont="1" applyBorder="1" applyAlignment="1">
      <alignment horizontal="right" vertical="center"/>
    </xf>
    <xf numFmtId="164" fontId="3" fillId="0" borderId="8" xfId="1" applyNumberFormat="1" applyFont="1" applyBorder="1"/>
    <xf numFmtId="9" fontId="3" fillId="0" borderId="9" xfId="2" applyFont="1" applyBorder="1" applyAlignment="1">
      <alignment horizontal="center"/>
    </xf>
    <xf numFmtId="164" fontId="3" fillId="0" borderId="10" xfId="1" applyNumberFormat="1" applyFont="1" applyBorder="1"/>
    <xf numFmtId="164" fontId="3" fillId="0" borderId="11" xfId="1" applyNumberFormat="1" applyFont="1" applyBorder="1" applyAlignment="1">
      <alignment horizontal="center"/>
    </xf>
    <xf numFmtId="9" fontId="3" fillId="0" borderId="12" xfId="2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right" vertical="center"/>
    </xf>
    <xf numFmtId="9" fontId="4" fillId="0" borderId="14" xfId="2" applyFont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9" fontId="3" fillId="0" borderId="11" xfId="2" applyFont="1" applyBorder="1" applyAlignment="1">
      <alignment horizontal="center"/>
    </xf>
    <xf numFmtId="164" fontId="0" fillId="0" borderId="0" xfId="0" applyNumberFormat="1"/>
    <xf numFmtId="9" fontId="0" fillId="0" borderId="0" xfId="2" applyNumberFormat="1" applyFont="1" applyAlignment="1">
      <alignment horizontal="center"/>
    </xf>
    <xf numFmtId="9" fontId="0" fillId="0" borderId="0" xfId="2" applyNumberFormat="1" applyFont="1"/>
    <xf numFmtId="9" fontId="4" fillId="2" borderId="4" xfId="0" applyNumberFormat="1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/>
    </xf>
    <xf numFmtId="9" fontId="4" fillId="2" borderId="16" xfId="0" applyNumberFormat="1" applyFont="1" applyFill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9" fontId="3" fillId="0" borderId="0" xfId="2" applyFont="1" applyBorder="1" applyAlignment="1">
      <alignment horizontal="center"/>
    </xf>
    <xf numFmtId="9" fontId="4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9" fontId="3" fillId="0" borderId="19" xfId="2" applyFont="1" applyBorder="1" applyAlignment="1">
      <alignment horizontal="center"/>
    </xf>
    <xf numFmtId="9" fontId="3" fillId="0" borderId="20" xfId="2" applyFont="1" applyBorder="1" applyAlignment="1">
      <alignment horizontal="center"/>
    </xf>
    <xf numFmtId="165" fontId="0" fillId="0" borderId="0" xfId="2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18" xfId="3" xr:uid="{D6C62854-CCFD-4793-81D0-900BE82608F9}"/>
    <cellStyle name="Percent" xfId="2" builtinId="5"/>
  </cellStyles>
  <dxfs count="30">
    <dxf>
      <font>
        <color theme="4" tint="-0.24994659260841701"/>
      </font>
      <fill>
        <patternFill patternType="solid">
          <bgColor theme="0" tint="-4.9989318521683403E-2"/>
        </patternFill>
      </fill>
    </dxf>
    <dxf>
      <font>
        <strike val="0"/>
        <color auto="1"/>
      </font>
    </dxf>
    <dxf>
      <font>
        <strike val="0"/>
        <color rgb="FFFF0000"/>
      </font>
    </dxf>
    <dxf>
      <font>
        <color theme="4" tint="-0.24994659260841701"/>
      </font>
      <fill>
        <patternFill patternType="solid">
          <bgColor theme="0" tint="-4.9989318521683403E-2"/>
        </patternFill>
      </fill>
    </dxf>
    <dxf>
      <font>
        <strike val="0"/>
        <color auto="1"/>
      </font>
    </dxf>
    <dxf>
      <font>
        <strike val="0"/>
        <color rgb="FFFF0000"/>
      </font>
    </dxf>
    <dxf>
      <font>
        <color theme="4" tint="-0.24994659260841701"/>
      </font>
      <fill>
        <patternFill patternType="solid">
          <bgColor theme="0" tint="-4.9989318521683403E-2"/>
        </patternFill>
      </fill>
    </dxf>
    <dxf>
      <font>
        <strike val="0"/>
        <color auto="1"/>
      </font>
    </dxf>
    <dxf>
      <font>
        <strike val="0"/>
        <color rgb="FFFF0000"/>
      </font>
    </dxf>
    <dxf>
      <font>
        <color theme="4" tint="-0.24994659260841701"/>
      </font>
      <fill>
        <patternFill patternType="solid">
          <bgColor theme="0" tint="-4.9989318521683403E-2"/>
        </patternFill>
      </fill>
    </dxf>
    <dxf>
      <font>
        <strike val="0"/>
        <color auto="1"/>
      </font>
    </dxf>
    <dxf>
      <font>
        <strike val="0"/>
        <color rgb="FFFF0000"/>
      </font>
    </dxf>
    <dxf>
      <font>
        <color theme="4" tint="-0.24994659260841701"/>
      </font>
      <fill>
        <patternFill patternType="solid">
          <bgColor theme="0" tint="-4.9989318521683403E-2"/>
        </patternFill>
      </fill>
    </dxf>
    <dxf>
      <font>
        <strike val="0"/>
        <color auto="1"/>
      </font>
    </dxf>
    <dxf>
      <font>
        <strike val="0"/>
        <color rgb="FFFF0000"/>
      </font>
    </dxf>
    <dxf>
      <font>
        <color theme="4" tint="-0.24994659260841701"/>
      </font>
      <fill>
        <patternFill>
          <bgColor theme="0" tint="-4.9989318521683403E-2"/>
        </patternFill>
      </fill>
    </dxf>
    <dxf>
      <font>
        <color auto="1"/>
      </font>
    </dxf>
    <dxf>
      <font>
        <color rgb="FFFF0000"/>
      </font>
    </dxf>
    <dxf>
      <font>
        <color theme="4" tint="-0.24994659260841701"/>
      </font>
      <fill>
        <patternFill patternType="solid">
          <bgColor theme="0" tint="-4.9989318521683403E-2"/>
        </patternFill>
      </fill>
    </dxf>
    <dxf>
      <font>
        <strike val="0"/>
        <color auto="1"/>
      </font>
    </dxf>
    <dxf>
      <font>
        <strike val="0"/>
        <color rgb="FFFF0000"/>
      </font>
    </dxf>
    <dxf>
      <font>
        <color theme="4" tint="-0.24994659260841701"/>
      </font>
      <fill>
        <patternFill>
          <bgColor theme="0" tint="-4.9989318521683403E-2"/>
        </patternFill>
      </fill>
    </dxf>
    <dxf>
      <font>
        <color auto="1"/>
      </font>
    </dxf>
    <dxf>
      <font>
        <color rgb="FFFF0000"/>
      </font>
    </dxf>
    <dxf>
      <font>
        <color theme="4" tint="-0.24994659260841701"/>
      </font>
      <fill>
        <patternFill patternType="solid">
          <bgColor theme="0" tint="-4.9989318521683403E-2"/>
        </patternFill>
      </fill>
    </dxf>
    <dxf>
      <font>
        <strike val="0"/>
        <color auto="1"/>
      </font>
    </dxf>
    <dxf>
      <font>
        <strike val="0"/>
        <color rgb="FFFF0000"/>
      </font>
    </dxf>
    <dxf>
      <font>
        <color theme="4" tint="-0.24994659260841701"/>
      </font>
      <fill>
        <patternFill>
          <bgColor theme="0" tint="-4.9989318521683403E-2"/>
        </patternFill>
      </fill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F104-4968-4263-889B-7C68EB70F7AD}">
  <dimension ref="B1:Y49"/>
  <sheetViews>
    <sheetView tabSelected="1" view="pageBreakPreview" zoomScale="75" zoomScaleNormal="75" zoomScaleSheetLayoutView="75" workbookViewId="0">
      <selection activeCell="L27" sqref="L27"/>
    </sheetView>
  </sheetViews>
  <sheetFormatPr defaultRowHeight="14.5" outlineLevelRow="1" x14ac:dyDescent="0.35"/>
  <cols>
    <col min="1" max="1" width="1.90625" customWidth="1"/>
    <col min="2" max="2" width="3.08984375" style="1" customWidth="1"/>
    <col min="3" max="3" width="25.90625" customWidth="1"/>
    <col min="4" max="15" width="11.7265625" style="1" customWidth="1"/>
    <col min="16" max="16" width="11.7265625" customWidth="1"/>
    <col min="17" max="25" width="12.36328125" customWidth="1"/>
  </cols>
  <sheetData>
    <row r="1" spans="2:25" x14ac:dyDescent="0.35">
      <c r="B1" s="53" t="s">
        <v>46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25" x14ac:dyDescent="0.35"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25" x14ac:dyDescent="0.35">
      <c r="B3" s="53" t="s">
        <v>29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25" ht="15" thickBot="1" x14ac:dyDescent="0.4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25" ht="15" thickBot="1" x14ac:dyDescent="0.4">
      <c r="B5"/>
      <c r="D5" s="61" t="s">
        <v>33</v>
      </c>
      <c r="E5" s="62"/>
      <c r="F5" s="63"/>
      <c r="G5" s="61" t="s">
        <v>30</v>
      </c>
      <c r="H5" s="62"/>
      <c r="I5" s="63"/>
      <c r="J5" s="61" t="s">
        <v>31</v>
      </c>
      <c r="K5" s="62"/>
      <c r="L5" s="63"/>
      <c r="M5" s="61" t="s">
        <v>34</v>
      </c>
      <c r="N5" s="62"/>
      <c r="O5" s="62"/>
      <c r="P5" s="63"/>
    </row>
    <row r="6" spans="2:25" ht="14.5" customHeight="1" x14ac:dyDescent="0.35">
      <c r="B6" s="55" t="s">
        <v>2</v>
      </c>
      <c r="C6" s="57" t="s">
        <v>0</v>
      </c>
      <c r="D6" s="59" t="s">
        <v>15</v>
      </c>
      <c r="E6" s="54" t="s">
        <v>28</v>
      </c>
      <c r="F6" s="60" t="s">
        <v>56</v>
      </c>
      <c r="G6" s="59" t="s">
        <v>18</v>
      </c>
      <c r="H6" s="54" t="s">
        <v>32</v>
      </c>
      <c r="I6" s="60" t="s">
        <v>57</v>
      </c>
      <c r="J6" s="59" t="s">
        <v>19</v>
      </c>
      <c r="K6" s="54" t="s">
        <v>32</v>
      </c>
      <c r="L6" s="60" t="s">
        <v>58</v>
      </c>
      <c r="M6" s="59" t="s">
        <v>17</v>
      </c>
      <c r="N6" s="54" t="s">
        <v>26</v>
      </c>
      <c r="O6" s="54" t="s">
        <v>59</v>
      </c>
      <c r="P6" s="60" t="s">
        <v>14</v>
      </c>
      <c r="Q6" s="9" t="s">
        <v>21</v>
      </c>
    </row>
    <row r="7" spans="2:25" ht="37" customHeight="1" x14ac:dyDescent="0.35">
      <c r="B7" s="56"/>
      <c r="C7" s="58"/>
      <c r="D7" s="59"/>
      <c r="E7" s="54"/>
      <c r="F7" s="60"/>
      <c r="G7" s="59"/>
      <c r="H7" s="54"/>
      <c r="I7" s="60"/>
      <c r="J7" s="59"/>
      <c r="K7" s="54"/>
      <c r="L7" s="60"/>
      <c r="M7" s="59"/>
      <c r="N7" s="54"/>
      <c r="O7" s="54"/>
      <c r="P7" s="60"/>
      <c r="Q7" s="16" t="s">
        <v>25</v>
      </c>
      <c r="R7" s="16" t="s">
        <v>22</v>
      </c>
      <c r="S7" s="16" t="s">
        <v>14</v>
      </c>
      <c r="T7" s="16" t="s">
        <v>40</v>
      </c>
      <c r="U7" s="16" t="s">
        <v>41</v>
      </c>
      <c r="V7" s="17" t="s">
        <v>37</v>
      </c>
      <c r="W7" s="17" t="s">
        <v>22</v>
      </c>
      <c r="X7" s="17" t="s">
        <v>38</v>
      </c>
      <c r="Y7" s="17" t="s">
        <v>39</v>
      </c>
    </row>
    <row r="8" spans="2:25" outlineLevel="1" x14ac:dyDescent="0.35">
      <c r="B8" s="39">
        <v>1</v>
      </c>
      <c r="C8" s="40" t="s">
        <v>7</v>
      </c>
      <c r="D8" s="20">
        <v>77250</v>
      </c>
      <c r="E8" s="3">
        <v>105879.66666666701</v>
      </c>
      <c r="F8" s="21">
        <f>D8/E8</f>
        <v>0.72960184360232605</v>
      </c>
      <c r="G8" s="25">
        <v>7744</v>
      </c>
      <c r="H8" s="3">
        <f t="shared" ref="H8:H26" si="0">E8*$K$33</f>
        <v>8258.6140000000269</v>
      </c>
      <c r="I8" s="21">
        <f>G8/H8</f>
        <v>0.93768760714569965</v>
      </c>
      <c r="J8" s="25">
        <v>5408</v>
      </c>
      <c r="K8" s="3">
        <f t="shared" ref="K8:K26" si="1">E8*$L$33</f>
        <v>5505.7426666666843</v>
      </c>
      <c r="L8" s="21">
        <f>J8/K8</f>
        <v>0.98224714219601184</v>
      </c>
      <c r="M8" s="25">
        <f>SUM(D8,G8,J8)</f>
        <v>90402</v>
      </c>
      <c r="N8" s="3">
        <f>E8*(1+(SUM($K$33:$L$33)))</f>
        <v>119644.02333333371</v>
      </c>
      <c r="O8" s="4">
        <f t="shared" ref="O8:O26" si="2">M8/N8</f>
        <v>0.75559144102113573</v>
      </c>
      <c r="P8" s="21">
        <f>1-O8</f>
        <v>0.24440855897886427</v>
      </c>
      <c r="Q8" s="32">
        <f t="shared" ref="Q8:Q26" si="3">M8/$R$33</f>
        <v>4.3039928265540386E-2</v>
      </c>
      <c r="R8" s="15">
        <f t="shared" ref="R8:R26" si="4">O8*Q8</f>
        <v>3.2520601419605971E-2</v>
      </c>
      <c r="S8" s="15">
        <f t="shared" ref="S8:S26" si="5">P8*Q8</f>
        <v>1.0519326845934415E-2</v>
      </c>
      <c r="T8" s="15">
        <f t="shared" ref="T8:T26" si="6">D8/$R$34</f>
        <v>4.5490688633200285E-2</v>
      </c>
      <c r="U8" s="15">
        <f t="shared" ref="U8:U26" si="7">F8*T8</f>
        <v>3.3190090293522309E-2</v>
      </c>
      <c r="V8" s="33">
        <f t="shared" ref="V8:V26" si="8">G8/$R$35</f>
        <v>2.7976777540543566E-2</v>
      </c>
      <c r="W8" s="15">
        <f t="shared" ref="W8:W26" si="9">I8*V8</f>
        <v>2.6233477587639848E-2</v>
      </c>
      <c r="X8" s="33">
        <f t="shared" ref="X8:X26" si="10">J8/$R$36</f>
        <v>4.3101593196834327E-2</v>
      </c>
      <c r="Y8" s="33">
        <f t="shared" ref="Y8:Y26" si="11">L8*X8</f>
        <v>4.2336416741685583E-2</v>
      </c>
    </row>
    <row r="9" spans="2:25" outlineLevel="1" x14ac:dyDescent="0.35">
      <c r="B9" s="39">
        <v>2</v>
      </c>
      <c r="C9" s="40" t="s">
        <v>5</v>
      </c>
      <c r="D9" s="20">
        <v>129854.16</v>
      </c>
      <c r="E9" s="3">
        <v>159047.77777777778</v>
      </c>
      <c r="F9" s="21">
        <f t="shared" ref="F9:F26" si="12">D9/E9</f>
        <v>0.81644749655938464</v>
      </c>
      <c r="G9" s="25">
        <v>7226</v>
      </c>
      <c r="H9" s="3">
        <f t="shared" si="0"/>
        <v>12405.726666666667</v>
      </c>
      <c r="I9" s="21">
        <f t="shared" ref="I9:I26" si="13">G9/H9</f>
        <v>0.58247293319913007</v>
      </c>
      <c r="J9" s="25">
        <v>9362</v>
      </c>
      <c r="K9" s="3">
        <f t="shared" si="1"/>
        <v>8270.4844444444443</v>
      </c>
      <c r="L9" s="21">
        <f t="shared" ref="L9:L26" si="14">J9/K9</f>
        <v>1.1319772212725414</v>
      </c>
      <c r="M9" s="25">
        <f t="shared" ref="M9:M26" si="15">SUM(D9,G9,J9)</f>
        <v>146442.16</v>
      </c>
      <c r="N9" s="3">
        <f t="shared" ref="N9:N26" si="16">E9*(1+(SUM($K$33:$L$33)))</f>
        <v>179723.98888888888</v>
      </c>
      <c r="O9" s="4">
        <f t="shared" si="2"/>
        <v>0.81481699190715839</v>
      </c>
      <c r="P9" s="21">
        <f t="shared" ref="P9:P26" si="17">1-O9</f>
        <v>0.18518300809284161</v>
      </c>
      <c r="Q9" s="32">
        <f t="shared" si="3"/>
        <v>6.9720360848773116E-2</v>
      </c>
      <c r="R9" s="15">
        <f t="shared" si="4"/>
        <v>5.6809334701478927E-2</v>
      </c>
      <c r="S9" s="15">
        <f t="shared" si="5"/>
        <v>1.291102614729419E-2</v>
      </c>
      <c r="T9" s="15">
        <f t="shared" si="6"/>
        <v>7.6468027964864349E-2</v>
      </c>
      <c r="U9" s="15">
        <f t="shared" si="7"/>
        <v>6.2432129998746512E-2</v>
      </c>
      <c r="V9" s="33">
        <f t="shared" si="8"/>
        <v>2.6105397018074357E-2</v>
      </c>
      <c r="W9" s="15">
        <f t="shared" si="9"/>
        <v>1.5205687173445594E-2</v>
      </c>
      <c r="X9" s="33">
        <f t="shared" si="10"/>
        <v>7.4614851240525693E-2</v>
      </c>
      <c r="Y9" s="33">
        <f t="shared" si="11"/>
        <v>8.4462311972914317E-2</v>
      </c>
    </row>
    <row r="10" spans="2:25" outlineLevel="1" x14ac:dyDescent="0.35">
      <c r="B10" s="39">
        <v>3</v>
      </c>
      <c r="C10" s="40" t="s">
        <v>9</v>
      </c>
      <c r="D10" s="20">
        <v>34379.799999999996</v>
      </c>
      <c r="E10" s="3">
        <v>42494.777777777781</v>
      </c>
      <c r="F10" s="21">
        <f t="shared" si="12"/>
        <v>0.80903588153315553</v>
      </c>
      <c r="G10" s="25">
        <v>14393</v>
      </c>
      <c r="H10" s="3">
        <f t="shared" si="0"/>
        <v>3314.5926666666669</v>
      </c>
      <c r="I10" s="21">
        <f t="shared" si="13"/>
        <v>4.3423133541396437</v>
      </c>
      <c r="J10" s="25">
        <v>2893</v>
      </c>
      <c r="K10" s="3">
        <f t="shared" si="1"/>
        <v>2209.7284444444444</v>
      </c>
      <c r="L10" s="21">
        <f t="shared" si="14"/>
        <v>1.3092106440831643</v>
      </c>
      <c r="M10" s="25">
        <f t="shared" si="15"/>
        <v>51665.799999999996</v>
      </c>
      <c r="N10" s="3">
        <f t="shared" si="16"/>
        <v>48019.09888888889</v>
      </c>
      <c r="O10" s="4">
        <f t="shared" si="2"/>
        <v>1.0759427226976745</v>
      </c>
      <c r="P10" s="21">
        <f>1-O10</f>
        <v>-7.5942722697674547E-2</v>
      </c>
      <c r="Q10" s="32">
        <f t="shared" si="3"/>
        <v>2.4597822236031904E-2</v>
      </c>
      <c r="R10" s="15">
        <f t="shared" si="4"/>
        <v>2.6465847829069567E-2</v>
      </c>
      <c r="S10" s="15">
        <f t="shared" si="5"/>
        <v>-1.8680255930376638E-3</v>
      </c>
      <c r="T10" s="15">
        <f t="shared" si="6"/>
        <v>2.0245446952384453E-2</v>
      </c>
      <c r="U10" s="15">
        <f t="shared" si="7"/>
        <v>1.6379293022155093E-2</v>
      </c>
      <c r="V10" s="33">
        <f t="shared" si="8"/>
        <v>5.1997644517180211E-2</v>
      </c>
      <c r="W10" s="15">
        <f t="shared" si="9"/>
        <v>0.22579006617075767</v>
      </c>
      <c r="X10" s="33">
        <f t="shared" si="10"/>
        <v>2.3057120768942625E-2</v>
      </c>
      <c r="Y10" s="33">
        <f t="shared" si="11"/>
        <v>3.018662793261068E-2</v>
      </c>
    </row>
    <row r="11" spans="2:25" outlineLevel="1" x14ac:dyDescent="0.35">
      <c r="B11" s="39">
        <v>4</v>
      </c>
      <c r="C11" s="40" t="s">
        <v>9</v>
      </c>
      <c r="D11" s="20">
        <v>36852.22730627298</v>
      </c>
      <c r="E11" s="3">
        <v>40852.777777777781</v>
      </c>
      <c r="F11" s="21">
        <f t="shared" si="12"/>
        <v>0.90207396683608299</v>
      </c>
      <c r="G11" s="25">
        <v>7226</v>
      </c>
      <c r="H11" s="3">
        <f t="shared" si="0"/>
        <v>3186.5166666666669</v>
      </c>
      <c r="I11" s="21">
        <f t="shared" si="13"/>
        <v>2.2676799640150422</v>
      </c>
      <c r="J11" s="25">
        <v>3656</v>
      </c>
      <c r="K11" s="3">
        <f t="shared" si="1"/>
        <v>2124.3444444444444</v>
      </c>
      <c r="L11" s="21">
        <f t="shared" si="14"/>
        <v>1.7210015115774278</v>
      </c>
      <c r="M11" s="25">
        <f t="shared" si="15"/>
        <v>47734.22730627298</v>
      </c>
      <c r="N11" s="3">
        <f t="shared" si="16"/>
        <v>46163.638888888891</v>
      </c>
      <c r="O11" s="4">
        <f t="shared" si="2"/>
        <v>1.0340221970188341</v>
      </c>
      <c r="P11" s="21">
        <f t="shared" si="17"/>
        <v>-3.4022197018834133E-2</v>
      </c>
      <c r="Q11" s="32">
        <f t="shared" si="3"/>
        <v>2.2726020653005333E-2</v>
      </c>
      <c r="R11" s="15">
        <f t="shared" si="4"/>
        <v>2.3499209805115974E-2</v>
      </c>
      <c r="S11" s="15">
        <f t="shared" si="5"/>
        <v>-7.73189152110641E-4</v>
      </c>
      <c r="T11" s="15">
        <f t="shared" si="6"/>
        <v>2.1701400619153211E-2</v>
      </c>
      <c r="U11" s="15">
        <f t="shared" si="7"/>
        <v>1.9576268542418562E-2</v>
      </c>
      <c r="V11" s="33">
        <f t="shared" si="8"/>
        <v>2.6105397018074357E-2</v>
      </c>
      <c r="W11" s="15">
        <f t="shared" si="9"/>
        <v>5.9198685770545247E-2</v>
      </c>
      <c r="X11" s="33">
        <f t="shared" si="10"/>
        <v>2.9138207235137999E-2</v>
      </c>
      <c r="Y11" s="33">
        <f t="shared" si="11"/>
        <v>5.0146898696328837E-2</v>
      </c>
    </row>
    <row r="12" spans="2:25" outlineLevel="1" x14ac:dyDescent="0.35">
      <c r="B12" s="39">
        <v>5</v>
      </c>
      <c r="C12" s="40" t="s">
        <v>9</v>
      </c>
      <c r="D12" s="20">
        <v>36150.400000000001</v>
      </c>
      <c r="E12" s="3">
        <v>42494.777777777781</v>
      </c>
      <c r="F12" s="21">
        <f t="shared" si="12"/>
        <v>0.85070217778393686</v>
      </c>
      <c r="G12" s="25">
        <v>14027</v>
      </c>
      <c r="H12" s="3">
        <f t="shared" si="0"/>
        <v>3314.5926666666669</v>
      </c>
      <c r="I12" s="21">
        <f t="shared" si="13"/>
        <v>4.2318925462736594</v>
      </c>
      <c r="J12" s="25">
        <v>3169</v>
      </c>
      <c r="K12" s="3">
        <f t="shared" si="1"/>
        <v>2209.7284444444444</v>
      </c>
      <c r="L12" s="21">
        <f t="shared" si="14"/>
        <v>1.4341128693741956</v>
      </c>
      <c r="M12" s="25">
        <f t="shared" si="15"/>
        <v>53346.400000000001</v>
      </c>
      <c r="N12" s="3">
        <f t="shared" si="16"/>
        <v>48019.09888888889</v>
      </c>
      <c r="O12" s="4">
        <f t="shared" si="2"/>
        <v>1.1109412969918058</v>
      </c>
      <c r="P12" s="21">
        <f t="shared" si="17"/>
        <v>-0.11094129699180577</v>
      </c>
      <c r="Q12" s="32">
        <f t="shared" si="3"/>
        <v>2.5397947271352663E-2</v>
      </c>
      <c r="R12" s="15">
        <f t="shared" si="4"/>
        <v>2.8215628482566021E-2</v>
      </c>
      <c r="S12" s="15">
        <f t="shared" si="5"/>
        <v>-2.8176812112133587E-3</v>
      </c>
      <c r="T12" s="15">
        <f t="shared" si="6"/>
        <v>2.1288111202144255E-2</v>
      </c>
      <c r="U12" s="15">
        <f t="shared" si="7"/>
        <v>1.810984256057074E-2</v>
      </c>
      <c r="V12" s="33">
        <f t="shared" si="8"/>
        <v>5.0675394958833241E-2</v>
      </c>
      <c r="W12" s="15">
        <f t="shared" si="9"/>
        <v>0.21445282620576017</v>
      </c>
      <c r="X12" s="33">
        <f t="shared" si="10"/>
        <v>2.525683225605917E-2</v>
      </c>
      <c r="Y12" s="33">
        <f t="shared" si="11"/>
        <v>3.6221148178039751E-2</v>
      </c>
    </row>
    <row r="13" spans="2:25" outlineLevel="1" x14ac:dyDescent="0.35">
      <c r="B13" s="39">
        <v>6</v>
      </c>
      <c r="C13" s="40" t="s">
        <v>9</v>
      </c>
      <c r="D13" s="20">
        <v>33592.259999999995</v>
      </c>
      <c r="E13" s="3">
        <v>42494.777777777781</v>
      </c>
      <c r="F13" s="21">
        <f t="shared" si="12"/>
        <v>0.79050325137990796</v>
      </c>
      <c r="G13" s="25">
        <v>7226</v>
      </c>
      <c r="H13" s="3">
        <f t="shared" si="0"/>
        <v>3314.5926666666669</v>
      </c>
      <c r="I13" s="21">
        <f t="shared" si="13"/>
        <v>2.1800567148622987</v>
      </c>
      <c r="J13" s="25">
        <v>3122</v>
      </c>
      <c r="K13" s="3">
        <f t="shared" si="1"/>
        <v>2209.7284444444444</v>
      </c>
      <c r="L13" s="21">
        <f t="shared" si="14"/>
        <v>1.4128432875311576</v>
      </c>
      <c r="M13" s="25">
        <f t="shared" si="15"/>
        <v>43940.259999999995</v>
      </c>
      <c r="N13" s="3">
        <f t="shared" si="16"/>
        <v>48019.09888888889</v>
      </c>
      <c r="O13" s="4">
        <f t="shared" si="2"/>
        <v>0.91505798769096236</v>
      </c>
      <c r="P13" s="21">
        <f t="shared" si="17"/>
        <v>8.494201230903764E-2</v>
      </c>
      <c r="Q13" s="32">
        <f t="shared" si="3"/>
        <v>2.0919732288767874E-2</v>
      </c>
      <c r="R13" s="15">
        <f t="shared" si="4"/>
        <v>1.9142768131193581E-2</v>
      </c>
      <c r="S13" s="15">
        <f t="shared" si="5"/>
        <v>1.7769641575742928E-3</v>
      </c>
      <c r="T13" s="15">
        <f t="shared" si="6"/>
        <v>1.9781683367579395E-2</v>
      </c>
      <c r="U13" s="15">
        <f t="shared" si="7"/>
        <v>1.5637485019839359E-2</v>
      </c>
      <c r="V13" s="33">
        <f t="shared" si="8"/>
        <v>2.6105397018074357E-2</v>
      </c>
      <c r="W13" s="15">
        <f t="shared" si="9"/>
        <v>5.6911246063399229E-2</v>
      </c>
      <c r="X13" s="33">
        <f t="shared" si="10"/>
        <v>2.4882243705716858E-2</v>
      </c>
      <c r="Y13" s="33">
        <f t="shared" si="11"/>
        <v>3.5154710998336461E-2</v>
      </c>
    </row>
    <row r="14" spans="2:25" outlineLevel="1" x14ac:dyDescent="0.35">
      <c r="B14" s="39">
        <v>7</v>
      </c>
      <c r="C14" s="40" t="s">
        <v>9</v>
      </c>
      <c r="D14" s="20">
        <v>34028.800000000003</v>
      </c>
      <c r="E14" s="3">
        <v>42494.777777777781</v>
      </c>
      <c r="F14" s="21">
        <f t="shared" si="12"/>
        <v>0.80077604306934447</v>
      </c>
      <c r="G14" s="25">
        <v>7226</v>
      </c>
      <c r="H14" s="3">
        <f t="shared" si="0"/>
        <v>3314.5926666666669</v>
      </c>
      <c r="I14" s="21">
        <f t="shared" si="13"/>
        <v>2.1800567148622987</v>
      </c>
      <c r="J14" s="25">
        <v>2423</v>
      </c>
      <c r="K14" s="3">
        <f t="shared" si="1"/>
        <v>2209.7284444444444</v>
      </c>
      <c r="L14" s="21">
        <f t="shared" si="14"/>
        <v>1.096514825652785</v>
      </c>
      <c r="M14" s="25">
        <f t="shared" si="15"/>
        <v>43677.8</v>
      </c>
      <c r="N14" s="3">
        <f t="shared" si="16"/>
        <v>48019.09888888889</v>
      </c>
      <c r="O14" s="4">
        <f t="shared" si="2"/>
        <v>0.90959224580756515</v>
      </c>
      <c r="P14" s="21">
        <f t="shared" si="17"/>
        <v>9.0407754192434853E-2</v>
      </c>
      <c r="Q14" s="32">
        <f t="shared" si="3"/>
        <v>2.0794776429687616E-2</v>
      </c>
      <c r="R14" s="15">
        <f t="shared" si="4"/>
        <v>1.8914767393745782E-2</v>
      </c>
      <c r="S14" s="15">
        <f t="shared" si="5"/>
        <v>1.8800090359418361E-3</v>
      </c>
      <c r="T14" s="15">
        <f t="shared" si="6"/>
        <v>2.0038751396264674E-2</v>
      </c>
      <c r="U14" s="15">
        <f t="shared" si="7"/>
        <v>1.6046552051151127E-2</v>
      </c>
      <c r="V14" s="33">
        <f t="shared" si="8"/>
        <v>2.6105397018074357E-2</v>
      </c>
      <c r="W14" s="15">
        <f t="shared" si="9"/>
        <v>5.6911246063399229E-2</v>
      </c>
      <c r="X14" s="33">
        <f t="shared" si="10"/>
        <v>1.9311235265519523E-2</v>
      </c>
      <c r="Y14" s="33">
        <f t="shared" si="11"/>
        <v>2.1175055770311053E-2</v>
      </c>
    </row>
    <row r="15" spans="2:25" outlineLevel="1" x14ac:dyDescent="0.35">
      <c r="B15" s="39">
        <v>8</v>
      </c>
      <c r="C15" s="40" t="s">
        <v>3</v>
      </c>
      <c r="D15" s="20">
        <v>120000</v>
      </c>
      <c r="E15" s="3">
        <v>124132</v>
      </c>
      <c r="F15" s="21">
        <f t="shared" si="12"/>
        <v>0.96671285405858276</v>
      </c>
      <c r="G15" s="25">
        <v>26893</v>
      </c>
      <c r="H15" s="3">
        <f t="shared" si="0"/>
        <v>9682.2960000000003</v>
      </c>
      <c r="I15" s="21">
        <f t="shared" si="13"/>
        <v>2.7775436735253702</v>
      </c>
      <c r="J15" s="25">
        <v>8694</v>
      </c>
      <c r="K15" s="3">
        <f t="shared" si="1"/>
        <v>6454.8639999999996</v>
      </c>
      <c r="L15" s="21">
        <f t="shared" si="14"/>
        <v>1.3468912745489294</v>
      </c>
      <c r="M15" s="25">
        <f t="shared" si="15"/>
        <v>155587</v>
      </c>
      <c r="N15" s="3">
        <f t="shared" si="16"/>
        <v>140269.15999999997</v>
      </c>
      <c r="O15" s="4">
        <f t="shared" si="2"/>
        <v>1.1092031919204479</v>
      </c>
      <c r="P15" s="21">
        <f t="shared" si="17"/>
        <v>-0.10920319192044792</v>
      </c>
      <c r="Q15" s="32">
        <f t="shared" si="3"/>
        <v>7.407417224232464E-2</v>
      </c>
      <c r="R15" s="15">
        <f t="shared" si="4"/>
        <v>8.2163308290051529E-2</v>
      </c>
      <c r="S15" s="15">
        <f t="shared" si="5"/>
        <v>-8.0891360477268939E-3</v>
      </c>
      <c r="T15" s="15">
        <f t="shared" si="6"/>
        <v>7.066514739137908E-2</v>
      </c>
      <c r="U15" s="15">
        <f t="shared" si="7"/>
        <v>6.8312906317190489E-2</v>
      </c>
      <c r="V15" s="33">
        <f t="shared" si="8"/>
        <v>9.7156440908811745E-2</v>
      </c>
      <c r="W15" s="15">
        <f t="shared" si="9"/>
        <v>0.26985625778851152</v>
      </c>
      <c r="X15" s="33">
        <f t="shared" si="10"/>
        <v>6.929091184417116E-2</v>
      </c>
      <c r="Y15" s="33">
        <f t="shared" si="11"/>
        <v>9.3327324568453204E-2</v>
      </c>
    </row>
    <row r="16" spans="2:25" outlineLevel="1" x14ac:dyDescent="0.35">
      <c r="B16" s="39">
        <v>9</v>
      </c>
      <c r="C16" s="40" t="s">
        <v>1</v>
      </c>
      <c r="D16" s="20">
        <v>67600.05</v>
      </c>
      <c r="E16" s="3">
        <v>76286.333333333299</v>
      </c>
      <c r="F16" s="21">
        <f t="shared" si="12"/>
        <v>0.88613578666340453</v>
      </c>
      <c r="G16" s="25">
        <v>26893</v>
      </c>
      <c r="H16" s="3">
        <f t="shared" si="0"/>
        <v>5950.3339999999971</v>
      </c>
      <c r="I16" s="21">
        <f t="shared" si="13"/>
        <v>4.5195782287179194</v>
      </c>
      <c r="J16" s="25">
        <v>4874</v>
      </c>
      <c r="K16" s="3">
        <f t="shared" si="1"/>
        <v>3966.8893333333313</v>
      </c>
      <c r="L16" s="21">
        <f t="shared" si="14"/>
        <v>1.2286705250495189</v>
      </c>
      <c r="M16" s="25">
        <f t="shared" si="15"/>
        <v>99367.05</v>
      </c>
      <c r="N16" s="3">
        <f t="shared" si="16"/>
        <v>86203.556666666627</v>
      </c>
      <c r="O16" s="4">
        <f t="shared" si="2"/>
        <v>1.1527024387663516</v>
      </c>
      <c r="P16" s="21">
        <f t="shared" si="17"/>
        <v>-0.15270243876635159</v>
      </c>
      <c r="Q16" s="32">
        <f t="shared" si="3"/>
        <v>4.7308142562757068E-2</v>
      </c>
      <c r="R16" s="15">
        <f t="shared" si="4"/>
        <v>5.4532211305596309E-2</v>
      </c>
      <c r="S16" s="15">
        <f t="shared" si="5"/>
        <v>-7.2240687428392425E-3</v>
      </c>
      <c r="T16" s="15">
        <f t="shared" si="6"/>
        <v>3.9808062474288301E-2</v>
      </c>
      <c r="U16" s="15">
        <f t="shared" si="7"/>
        <v>3.5275348756199421E-2</v>
      </c>
      <c r="V16" s="33">
        <f t="shared" si="8"/>
        <v>9.7156440908811745E-2</v>
      </c>
      <c r="W16" s="15">
        <f t="shared" si="9"/>
        <v>0.43910613511118457</v>
      </c>
      <c r="X16" s="33">
        <f t="shared" si="10"/>
        <v>3.8845629667413187E-2</v>
      </c>
      <c r="Y16" s="33">
        <f t="shared" si="11"/>
        <v>4.7728480199339729E-2</v>
      </c>
    </row>
    <row r="17" spans="2:25" outlineLevel="1" x14ac:dyDescent="0.35">
      <c r="B17" s="39">
        <v>10</v>
      </c>
      <c r="C17" s="40" t="s">
        <v>13</v>
      </c>
      <c r="D17" s="20">
        <v>31200</v>
      </c>
      <c r="E17" s="3">
        <v>42021.5</v>
      </c>
      <c r="F17" s="21">
        <f t="shared" si="12"/>
        <v>0.74247706531180468</v>
      </c>
      <c r="G17" s="25">
        <v>7226</v>
      </c>
      <c r="H17" s="3">
        <f t="shared" si="0"/>
        <v>3277.6770000000001</v>
      </c>
      <c r="I17" s="21">
        <f t="shared" si="13"/>
        <v>2.2046101553020629</v>
      </c>
      <c r="J17" s="25">
        <v>2184</v>
      </c>
      <c r="K17" s="3">
        <f t="shared" si="1"/>
        <v>2185.1179999999999</v>
      </c>
      <c r="L17" s="21">
        <f t="shared" si="14"/>
        <v>0.99948835715050632</v>
      </c>
      <c r="M17" s="25">
        <f t="shared" si="15"/>
        <v>40610</v>
      </c>
      <c r="N17" s="3">
        <f t="shared" si="16"/>
        <v>47484.294999999998</v>
      </c>
      <c r="O17" s="4">
        <f t="shared" si="2"/>
        <v>0.85523013451078933</v>
      </c>
      <c r="P17" s="21">
        <f t="shared" si="17"/>
        <v>0.14476986548921067</v>
      </c>
      <c r="Q17" s="32">
        <f t="shared" si="3"/>
        <v>1.9334212593345224E-2</v>
      </c>
      <c r="R17" s="15">
        <f t="shared" si="4"/>
        <v>1.6535201236866831E-2</v>
      </c>
      <c r="S17" s="15">
        <f t="shared" si="5"/>
        <v>2.7990113564783912E-3</v>
      </c>
      <c r="T17" s="15">
        <f t="shared" si="6"/>
        <v>1.8372938321758563E-2</v>
      </c>
      <c r="U17" s="15">
        <f t="shared" si="7"/>
        <v>1.3641485326294091E-2</v>
      </c>
      <c r="V17" s="33">
        <f t="shared" si="8"/>
        <v>2.6105397018074357E-2</v>
      </c>
      <c r="W17" s="15">
        <f t="shared" si="9"/>
        <v>5.7552223374238917E-2</v>
      </c>
      <c r="X17" s="33">
        <f t="shared" si="10"/>
        <v>1.7406412637183094E-2</v>
      </c>
      <c r="Y17" s="33">
        <f t="shared" si="11"/>
        <v>1.7397506770621941E-2</v>
      </c>
    </row>
    <row r="18" spans="2:25" outlineLevel="1" x14ac:dyDescent="0.35">
      <c r="B18" s="39">
        <v>11</v>
      </c>
      <c r="C18" s="40" t="s">
        <v>12</v>
      </c>
      <c r="D18" s="20">
        <v>53560.135064934984</v>
      </c>
      <c r="E18" s="3">
        <v>57053</v>
      </c>
      <c r="F18" s="21">
        <f t="shared" si="12"/>
        <v>0.9387785929738135</v>
      </c>
      <c r="G18" s="25">
        <v>16892</v>
      </c>
      <c r="H18" s="3">
        <f t="shared" si="0"/>
        <v>4450.134</v>
      </c>
      <c r="I18" s="21">
        <f t="shared" si="13"/>
        <v>3.7958407544581805</v>
      </c>
      <c r="J18" s="25">
        <v>4772</v>
      </c>
      <c r="K18" s="3">
        <f t="shared" si="1"/>
        <v>2966.7559999999999</v>
      </c>
      <c r="L18" s="21">
        <f t="shared" si="14"/>
        <v>1.6084908903866715</v>
      </c>
      <c r="M18" s="25">
        <f t="shared" si="15"/>
        <v>75224.135064934992</v>
      </c>
      <c r="N18" s="3">
        <f t="shared" si="16"/>
        <v>64469.889999999992</v>
      </c>
      <c r="O18" s="4">
        <f t="shared" si="2"/>
        <v>1.1668103523200521</v>
      </c>
      <c r="P18" s="21">
        <f t="shared" si="17"/>
        <v>-0.16681035232005215</v>
      </c>
      <c r="Q18" s="32">
        <f t="shared" si="3"/>
        <v>3.5813824661314164E-2</v>
      </c>
      <c r="R18" s="15">
        <f t="shared" si="4"/>
        <v>4.1787941370996555E-2</v>
      </c>
      <c r="S18" s="15">
        <f t="shared" si="5"/>
        <v>-5.9741167096823882E-3</v>
      </c>
      <c r="T18" s="15">
        <f t="shared" si="6"/>
        <v>3.1540290322215017E-2</v>
      </c>
      <c r="U18" s="15">
        <f t="shared" si="7"/>
        <v>2.9609349370674602E-2</v>
      </c>
      <c r="V18" s="33">
        <f t="shared" si="8"/>
        <v>6.1025791091795185E-2</v>
      </c>
      <c r="W18" s="15">
        <f t="shared" si="9"/>
        <v>0.23164418489928715</v>
      </c>
      <c r="X18" s="33">
        <f t="shared" si="10"/>
        <v>3.8032692813478812E-2</v>
      </c>
      <c r="Y18" s="33">
        <f t="shared" si="11"/>
        <v>6.1175239927355296E-2</v>
      </c>
    </row>
    <row r="19" spans="2:25" outlineLevel="1" x14ac:dyDescent="0.35">
      <c r="B19" s="39">
        <v>12</v>
      </c>
      <c r="C19" s="40" t="s">
        <v>12</v>
      </c>
      <c r="D19" s="20">
        <v>65951.600000000006</v>
      </c>
      <c r="E19" s="3">
        <v>57053</v>
      </c>
      <c r="F19" s="21">
        <f t="shared" si="12"/>
        <v>1.1559707640264316</v>
      </c>
      <c r="G19" s="25">
        <v>24824</v>
      </c>
      <c r="H19" s="3">
        <f t="shared" si="0"/>
        <v>4450.134</v>
      </c>
      <c r="I19" s="21">
        <f t="shared" si="13"/>
        <v>5.5782589917517091</v>
      </c>
      <c r="J19" s="25">
        <v>5383</v>
      </c>
      <c r="K19" s="3">
        <f t="shared" si="1"/>
        <v>2966.7559999999999</v>
      </c>
      <c r="L19" s="21">
        <f t="shared" si="14"/>
        <v>1.814439744960489</v>
      </c>
      <c r="M19" s="25">
        <f t="shared" si="15"/>
        <v>96158.6</v>
      </c>
      <c r="N19" s="3">
        <f t="shared" si="16"/>
        <v>64469.889999999992</v>
      </c>
      <c r="O19" s="4">
        <f t="shared" si="2"/>
        <v>1.4915272850628412</v>
      </c>
      <c r="P19" s="21">
        <f t="shared" si="17"/>
        <v>-0.49152728506284116</v>
      </c>
      <c r="Q19" s="32">
        <f t="shared" si="3"/>
        <v>4.5780615983217095E-2</v>
      </c>
      <c r="R19" s="15">
        <f t="shared" si="4"/>
        <v>6.8283037865952301E-2</v>
      </c>
      <c r="S19" s="15">
        <f t="shared" si="5"/>
        <v>-2.2502421882735209E-2</v>
      </c>
      <c r="T19" s="15">
        <f t="shared" si="6"/>
        <v>3.8837329455810643E-2</v>
      </c>
      <c r="U19" s="15">
        <f t="shared" si="7"/>
        <v>4.4894817403779666E-2</v>
      </c>
      <c r="V19" s="33">
        <f t="shared" si="8"/>
        <v>8.9681756930068898E-2</v>
      </c>
      <c r="W19" s="15">
        <f t="shared" si="9"/>
        <v>0.50026806699124804</v>
      </c>
      <c r="X19" s="33">
        <f t="shared" si="10"/>
        <v>4.2902343967928844E-2</v>
      </c>
      <c r="Y19" s="33">
        <f t="shared" si="11"/>
        <v>7.7843718047375984E-2</v>
      </c>
    </row>
    <row r="20" spans="2:25" outlineLevel="1" x14ac:dyDescent="0.35">
      <c r="B20" s="39">
        <v>13</v>
      </c>
      <c r="C20" s="40" t="s">
        <v>6</v>
      </c>
      <c r="D20" s="20">
        <v>272400</v>
      </c>
      <c r="E20" s="3">
        <v>254441.44444444447</v>
      </c>
      <c r="F20" s="21">
        <f t="shared" si="12"/>
        <v>1.0705803081521048</v>
      </c>
      <c r="G20" s="25">
        <v>23673</v>
      </c>
      <c r="H20" s="3">
        <f t="shared" si="0"/>
        <v>19846.432666666668</v>
      </c>
      <c r="I20" s="21">
        <f t="shared" si="13"/>
        <v>1.1928088235101462</v>
      </c>
      <c r="J20" s="25">
        <v>18315</v>
      </c>
      <c r="K20" s="3">
        <f t="shared" si="1"/>
        <v>13230.955111111112</v>
      </c>
      <c r="L20" s="21">
        <f t="shared" si="14"/>
        <v>1.3842538082998559</v>
      </c>
      <c r="M20" s="25">
        <f t="shared" si="15"/>
        <v>314388</v>
      </c>
      <c r="N20" s="3">
        <f t="shared" si="16"/>
        <v>287518.83222222223</v>
      </c>
      <c r="O20" s="4">
        <f t="shared" si="2"/>
        <v>1.0934518534668041</v>
      </c>
      <c r="P20" s="21">
        <f t="shared" si="17"/>
        <v>-9.3451853466804069E-2</v>
      </c>
      <c r="Q20" s="32">
        <f t="shared" si="3"/>
        <v>0.14967851339070717</v>
      </c>
      <c r="R20" s="15">
        <f t="shared" si="4"/>
        <v>0.16366624789122461</v>
      </c>
      <c r="S20" s="15">
        <f t="shared" si="5"/>
        <v>-1.3987734500517438E-2</v>
      </c>
      <c r="T20" s="15">
        <f t="shared" si="6"/>
        <v>0.16040988457843053</v>
      </c>
      <c r="U20" s="15">
        <f t="shared" si="7"/>
        <v>0.17173166366261972</v>
      </c>
      <c r="V20" s="33">
        <f t="shared" si="8"/>
        <v>8.5523534958327457E-2</v>
      </c>
      <c r="W20" s="15">
        <f t="shared" si="9"/>
        <v>0.10201322711607143</v>
      </c>
      <c r="X20" s="33">
        <f t="shared" si="10"/>
        <v>0.14596998509615769</v>
      </c>
      <c r="Y20" s="33">
        <f t="shared" si="11"/>
        <v>0.20205950776682949</v>
      </c>
    </row>
    <row r="21" spans="2:25" outlineLevel="1" x14ac:dyDescent="0.35">
      <c r="B21" s="39">
        <v>14</v>
      </c>
      <c r="C21" s="40" t="s">
        <v>4</v>
      </c>
      <c r="D21" s="20">
        <v>416679.08400000003</v>
      </c>
      <c r="E21" s="3">
        <v>429039.33333333331</v>
      </c>
      <c r="F21" s="21">
        <f t="shared" si="12"/>
        <v>0.97119087138863736</v>
      </c>
      <c r="G21" s="25">
        <v>15678</v>
      </c>
      <c r="H21" s="3">
        <f t="shared" si="0"/>
        <v>33465.067999999999</v>
      </c>
      <c r="I21" s="21">
        <f t="shared" si="13"/>
        <v>0.46848851465056041</v>
      </c>
      <c r="J21" s="25">
        <v>27813</v>
      </c>
      <c r="K21" s="3">
        <f t="shared" si="1"/>
        <v>22310.045333333332</v>
      </c>
      <c r="L21" s="21">
        <f t="shared" si="14"/>
        <v>1.2466581570968271</v>
      </c>
      <c r="M21" s="25">
        <f t="shared" si="15"/>
        <v>460170.08400000003</v>
      </c>
      <c r="N21" s="3">
        <f t="shared" si="16"/>
        <v>484814.4466666666</v>
      </c>
      <c r="O21" s="4">
        <f t="shared" si="2"/>
        <v>0.9491674333632002</v>
      </c>
      <c r="P21" s="21">
        <f t="shared" si="17"/>
        <v>5.0832566636799803E-2</v>
      </c>
      <c r="Q21" s="32">
        <f t="shared" si="3"/>
        <v>0.21908461544332752</v>
      </c>
      <c r="R21" s="15">
        <f t="shared" si="4"/>
        <v>0.20794798212970692</v>
      </c>
      <c r="S21" s="15">
        <f t="shared" si="5"/>
        <v>1.1136633313620605E-2</v>
      </c>
      <c r="T21" s="15">
        <f t="shared" si="6"/>
        <v>0.24537240738137359</v>
      </c>
      <c r="U21" s="15">
        <f t="shared" si="7"/>
        <v>0.23830344213944393</v>
      </c>
      <c r="V21" s="33">
        <f t="shared" si="8"/>
        <v>5.6639968786239933E-2</v>
      </c>
      <c r="W21" s="15">
        <f t="shared" si="9"/>
        <v>2.6535174846519651E-2</v>
      </c>
      <c r="X21" s="33">
        <f t="shared" si="10"/>
        <v>0.22166875214192922</v>
      </c>
      <c r="Y21" s="33">
        <f t="shared" si="11"/>
        <v>0.27634515803121085</v>
      </c>
    </row>
    <row r="22" spans="2:25" outlineLevel="1" x14ac:dyDescent="0.35">
      <c r="B22" s="39">
        <v>15</v>
      </c>
      <c r="C22" s="40" t="s">
        <v>10</v>
      </c>
      <c r="D22" s="20">
        <v>82003.200000000012</v>
      </c>
      <c r="E22" s="3">
        <v>97022.666666666672</v>
      </c>
      <c r="F22" s="21">
        <f t="shared" si="12"/>
        <v>0.8451963115148351</v>
      </c>
      <c r="G22" s="25">
        <v>15383</v>
      </c>
      <c r="H22" s="3">
        <f t="shared" si="0"/>
        <v>7567.768</v>
      </c>
      <c r="I22" s="21">
        <f t="shared" si="13"/>
        <v>2.0326997339241899</v>
      </c>
      <c r="J22" s="25">
        <v>6571</v>
      </c>
      <c r="K22" s="3">
        <f t="shared" si="1"/>
        <v>5045.1786666666667</v>
      </c>
      <c r="L22" s="21">
        <f t="shared" si="14"/>
        <v>1.3024315755979834</v>
      </c>
      <c r="M22" s="25">
        <f t="shared" si="15"/>
        <v>103957.20000000001</v>
      </c>
      <c r="N22" s="3">
        <f t="shared" si="16"/>
        <v>109635.61333333333</v>
      </c>
      <c r="O22" s="4">
        <f t="shared" si="2"/>
        <v>0.94820648910797978</v>
      </c>
      <c r="P22" s="21">
        <f t="shared" si="17"/>
        <v>5.1793510892020223E-2</v>
      </c>
      <c r="Q22" s="32">
        <f t="shared" si="3"/>
        <v>4.9493489421544162E-2</v>
      </c>
      <c r="R22" s="15">
        <f t="shared" si="4"/>
        <v>4.6930047838105324E-2</v>
      </c>
      <c r="S22" s="15">
        <f t="shared" si="5"/>
        <v>2.5634415834388351E-3</v>
      </c>
      <c r="T22" s="15">
        <f t="shared" si="6"/>
        <v>4.8289735121372822E-2</v>
      </c>
      <c r="U22" s="15">
        <f t="shared" si="7"/>
        <v>4.0814306008612695E-2</v>
      </c>
      <c r="V22" s="33">
        <f t="shared" si="8"/>
        <v>5.5574221191397433E-2</v>
      </c>
      <c r="W22" s="15">
        <f t="shared" si="9"/>
        <v>0.11296570462879764</v>
      </c>
      <c r="X22" s="33">
        <f t="shared" si="10"/>
        <v>5.2370667325517449E-2</v>
      </c>
      <c r="Y22" s="33">
        <f t="shared" si="11"/>
        <v>6.8209210759891517E-2</v>
      </c>
    </row>
    <row r="23" spans="2:25" outlineLevel="1" x14ac:dyDescent="0.35">
      <c r="B23" s="39">
        <v>16</v>
      </c>
      <c r="C23" s="40" t="s">
        <v>11</v>
      </c>
      <c r="D23" s="20">
        <v>35588.799999999996</v>
      </c>
      <c r="E23" s="3">
        <v>41343</v>
      </c>
      <c r="F23" s="21">
        <f t="shared" si="12"/>
        <v>0.86081803449193328</v>
      </c>
      <c r="G23" s="25">
        <v>7226</v>
      </c>
      <c r="H23" s="3">
        <f t="shared" si="0"/>
        <v>3224.7539999999999</v>
      </c>
      <c r="I23" s="21">
        <f t="shared" si="13"/>
        <v>2.2407910804979232</v>
      </c>
      <c r="J23" s="25">
        <v>3059</v>
      </c>
      <c r="K23" s="3">
        <f t="shared" si="1"/>
        <v>2149.8359999999998</v>
      </c>
      <c r="L23" s="21">
        <f t="shared" si="14"/>
        <v>1.4228992351044454</v>
      </c>
      <c r="M23" s="25">
        <f t="shared" si="15"/>
        <v>45873.799999999996</v>
      </c>
      <c r="N23" s="3">
        <f t="shared" si="16"/>
        <v>46717.59</v>
      </c>
      <c r="O23" s="4">
        <f t="shared" si="2"/>
        <v>0.98193849468690486</v>
      </c>
      <c r="P23" s="21">
        <f t="shared" si="17"/>
        <v>1.8061505313095139E-2</v>
      </c>
      <c r="Q23" s="32">
        <f t="shared" si="3"/>
        <v>2.1840280760024627E-2</v>
      </c>
      <c r="R23" s="15">
        <f t="shared" si="4"/>
        <v>2.1445812413037953E-2</v>
      </c>
      <c r="S23" s="15">
        <f t="shared" si="5"/>
        <v>3.9446834698667434E-4</v>
      </c>
      <c r="T23" s="15">
        <f t="shared" si="6"/>
        <v>2.0957398312352597E-2</v>
      </c>
      <c r="U23" s="15">
        <f t="shared" si="7"/>
        <v>1.8040506423303921E-2</v>
      </c>
      <c r="V23" s="33">
        <f t="shared" si="8"/>
        <v>2.6105397018074357E-2</v>
      </c>
      <c r="W23" s="15">
        <f t="shared" si="9"/>
        <v>5.8496740790958103E-2</v>
      </c>
      <c r="X23" s="33">
        <f t="shared" si="10"/>
        <v>2.4380135648875038E-2</v>
      </c>
      <c r="Y23" s="33">
        <f t="shared" si="11"/>
        <v>3.4690476366526911E-2</v>
      </c>
    </row>
    <row r="24" spans="2:25" outlineLevel="1" x14ac:dyDescent="0.35">
      <c r="B24" s="39">
        <v>17</v>
      </c>
      <c r="C24" s="40" t="s">
        <v>11</v>
      </c>
      <c r="D24" s="20">
        <v>45427.200000000004</v>
      </c>
      <c r="E24" s="3">
        <v>42439.5</v>
      </c>
      <c r="F24" s="21">
        <f t="shared" si="12"/>
        <v>1.0703990386314637</v>
      </c>
      <c r="G24" s="25">
        <v>14393</v>
      </c>
      <c r="H24" s="3">
        <f t="shared" si="0"/>
        <v>3310.2809999999999</v>
      </c>
      <c r="I24" s="21">
        <f t="shared" si="13"/>
        <v>4.3479692509487862</v>
      </c>
      <c r="J24" s="25">
        <v>3913</v>
      </c>
      <c r="K24" s="3">
        <f t="shared" si="1"/>
        <v>2206.8539999999998</v>
      </c>
      <c r="L24" s="21">
        <f t="shared" si="14"/>
        <v>1.7731123128217818</v>
      </c>
      <c r="M24" s="25">
        <f t="shared" si="15"/>
        <v>63733.200000000004</v>
      </c>
      <c r="N24" s="3">
        <f t="shared" si="16"/>
        <v>47956.634999999995</v>
      </c>
      <c r="O24" s="4">
        <f t="shared" si="2"/>
        <v>1.3289756464355769</v>
      </c>
      <c r="P24" s="21">
        <f t="shared" si="17"/>
        <v>-0.32897564643557686</v>
      </c>
      <c r="Q24" s="32">
        <f t="shared" si="3"/>
        <v>3.0343049447283672E-2</v>
      </c>
      <c r="R24" s="15">
        <f t="shared" si="4"/>
        <v>4.032517375403049E-2</v>
      </c>
      <c r="S24" s="15">
        <f t="shared" si="5"/>
        <v>-9.9821243067468191E-3</v>
      </c>
      <c r="T24" s="15">
        <f t="shared" si="6"/>
        <v>2.6750998196480469E-2</v>
      </c>
      <c r="U24" s="15">
        <f t="shared" si="7"/>
        <v>2.8634242751944712E-2</v>
      </c>
      <c r="V24" s="33">
        <f t="shared" si="8"/>
        <v>5.1997644517180211E-2</v>
      </c>
      <c r="W24" s="15">
        <f t="shared" si="9"/>
        <v>0.2260841594824653</v>
      </c>
      <c r="X24" s="33">
        <f t="shared" si="10"/>
        <v>3.1186489308286377E-2</v>
      </c>
      <c r="Y24" s="33">
        <f t="shared" si="11"/>
        <v>5.5297148186207429E-2</v>
      </c>
    </row>
    <row r="25" spans="2:25" outlineLevel="1" x14ac:dyDescent="0.35">
      <c r="B25" s="39">
        <v>18</v>
      </c>
      <c r="C25" s="40" t="s">
        <v>8</v>
      </c>
      <c r="D25" s="20">
        <v>72009.599999999991</v>
      </c>
      <c r="E25" s="3">
        <v>49123</v>
      </c>
      <c r="F25" s="21">
        <f t="shared" si="12"/>
        <v>1.4659039553773179</v>
      </c>
      <c r="G25" s="25">
        <v>7828</v>
      </c>
      <c r="H25" s="3">
        <f t="shared" si="0"/>
        <v>3831.5940000000001</v>
      </c>
      <c r="I25" s="21">
        <f t="shared" si="13"/>
        <v>2.0430139518957384</v>
      </c>
      <c r="J25" s="25">
        <v>5379</v>
      </c>
      <c r="K25" s="3">
        <f t="shared" si="1"/>
        <v>2554.3959999999997</v>
      </c>
      <c r="L25" s="21">
        <f t="shared" si="14"/>
        <v>2.1057815624515541</v>
      </c>
      <c r="M25" s="25">
        <f t="shared" si="15"/>
        <v>85216.599999999991</v>
      </c>
      <c r="N25" s="3">
        <f t="shared" si="16"/>
        <v>55508.99</v>
      </c>
      <c r="O25" s="4">
        <f t="shared" si="2"/>
        <v>1.5351855618342181</v>
      </c>
      <c r="P25" s="21">
        <f t="shared" si="17"/>
        <v>-0.53518556183421806</v>
      </c>
      <c r="Q25" s="32">
        <f t="shared" si="3"/>
        <v>4.0571185936519635E-2</v>
      </c>
      <c r="R25" s="15">
        <f t="shared" si="4"/>
        <v>6.2284298876236426E-2</v>
      </c>
      <c r="S25" s="15">
        <f t="shared" si="5"/>
        <v>-2.1713112939716787E-2</v>
      </c>
      <c r="T25" s="15">
        <f t="shared" si="6"/>
        <v>4.2404741646618754E-2</v>
      </c>
      <c r="U25" s="15">
        <f t="shared" si="7"/>
        <v>6.2161278506531713E-2</v>
      </c>
      <c r="V25" s="33">
        <f t="shared" si="8"/>
        <v>2.8280244652295332E-2</v>
      </c>
      <c r="W25" s="15">
        <f t="shared" si="9"/>
        <v>5.7776934387664208E-2</v>
      </c>
      <c r="X25" s="33">
        <f t="shared" si="10"/>
        <v>4.2870464091303968E-2</v>
      </c>
      <c r="Y25" s="33">
        <f t="shared" si="11"/>
        <v>9.0275832857209318E-2</v>
      </c>
    </row>
    <row r="26" spans="2:25" ht="15" outlineLevel="1" thickBot="1" x14ac:dyDescent="0.4">
      <c r="B26" s="41">
        <v>19</v>
      </c>
      <c r="C26" s="42" t="s">
        <v>8</v>
      </c>
      <c r="D26" s="22">
        <v>53622.399999999994</v>
      </c>
      <c r="E26" s="23">
        <v>49123</v>
      </c>
      <c r="F26" s="24">
        <f t="shared" si="12"/>
        <v>1.0915945687356228</v>
      </c>
      <c r="G26" s="26">
        <v>24824</v>
      </c>
      <c r="H26" s="23">
        <f t="shared" si="0"/>
        <v>3831.5940000000001</v>
      </c>
      <c r="I26" s="24">
        <f t="shared" si="13"/>
        <v>6.4787657564971655</v>
      </c>
      <c r="J26" s="26">
        <v>4481</v>
      </c>
      <c r="K26" s="23">
        <f t="shared" si="1"/>
        <v>2554.3959999999997</v>
      </c>
      <c r="L26" s="24">
        <f t="shared" si="14"/>
        <v>1.7542307457418507</v>
      </c>
      <c r="M26" s="26">
        <f t="shared" si="15"/>
        <v>82927.399999999994</v>
      </c>
      <c r="N26" s="23">
        <f t="shared" si="16"/>
        <v>55508.99</v>
      </c>
      <c r="O26" s="30">
        <f t="shared" si="2"/>
        <v>1.493945395151308</v>
      </c>
      <c r="P26" s="24">
        <f t="shared" si="17"/>
        <v>-0.49394539515130798</v>
      </c>
      <c r="Q26" s="32">
        <f t="shared" si="3"/>
        <v>3.9481309564476152E-2</v>
      </c>
      <c r="R26" s="15">
        <f t="shared" si="4"/>
        <v>5.8982920618392443E-2</v>
      </c>
      <c r="S26" s="15">
        <f t="shared" si="5"/>
        <v>-1.9501611053916287E-2</v>
      </c>
      <c r="T26" s="15">
        <f t="shared" si="6"/>
        <v>3.1576956662329042E-2</v>
      </c>
      <c r="U26" s="15">
        <f t="shared" si="7"/>
        <v>3.4469234389798521E-2</v>
      </c>
      <c r="V26" s="33">
        <f t="shared" si="8"/>
        <v>8.9681756930068898E-2</v>
      </c>
      <c r="W26" s="15">
        <f t="shared" si="9"/>
        <v>0.58102709578103273</v>
      </c>
      <c r="X26" s="33">
        <f t="shared" si="10"/>
        <v>3.5713431789018979E-2</v>
      </c>
      <c r="Y26" s="33">
        <f t="shared" si="11"/>
        <v>6.2649600080251486E-2</v>
      </c>
    </row>
    <row r="27" spans="2:25" s="7" customFormat="1" ht="20.5" customHeight="1" thickBot="1" x14ac:dyDescent="0.4">
      <c r="B27" s="12"/>
      <c r="C27" s="10"/>
      <c r="E27" s="27" t="s">
        <v>16</v>
      </c>
      <c r="F27" s="34">
        <f>SUM(U8:U26)</f>
        <v>0.96726024254479726</v>
      </c>
      <c r="G27" s="6"/>
      <c r="H27" s="27" t="s">
        <v>16</v>
      </c>
      <c r="I27" s="34">
        <f>SUM(W8:W26)</f>
        <v>3.3180291402329258</v>
      </c>
      <c r="J27" s="6"/>
      <c r="K27" s="27" t="s">
        <v>16</v>
      </c>
      <c r="L27" s="34">
        <f>SUM(Y8:Y26)</f>
        <v>1.3866823738514999</v>
      </c>
      <c r="N27" s="19" t="s">
        <v>16</v>
      </c>
      <c r="O27" s="28">
        <f>SUM(R8:R26)</f>
        <v>1.0704523413529736</v>
      </c>
      <c r="P27" s="29">
        <f>SUM(S8:S26)</f>
        <v>-7.0452341352973499E-2</v>
      </c>
    </row>
    <row r="28" spans="2:25" x14ac:dyDescent="0.35"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2:25" x14ac:dyDescent="0.35">
      <c r="B29" s="18" t="s">
        <v>23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25" x14ac:dyDescent="0.35">
      <c r="B30" s="18" t="s">
        <v>27</v>
      </c>
      <c r="D30" s="5"/>
      <c r="E30" s="5"/>
      <c r="F30" s="5"/>
      <c r="G30" s="5"/>
      <c r="H30" s="5"/>
      <c r="I30" s="5"/>
      <c r="J30" s="5"/>
      <c r="K30" s="5"/>
      <c r="L30" s="5"/>
      <c r="N30" s="2"/>
      <c r="O30" s="2"/>
      <c r="P30" s="8"/>
    </row>
    <row r="31" spans="2:25" x14ac:dyDescent="0.35">
      <c r="D31" s="5"/>
      <c r="E31" s="5"/>
      <c r="F31" s="5"/>
      <c r="G31" s="5"/>
      <c r="H31" s="5"/>
      <c r="I31" s="5"/>
      <c r="J31" s="5"/>
      <c r="K31" s="5"/>
      <c r="L31" s="5"/>
      <c r="M31" s="2"/>
      <c r="N31" s="2"/>
      <c r="O31" s="2"/>
      <c r="P31" s="8"/>
    </row>
    <row r="32" spans="2:25" x14ac:dyDescent="0.35">
      <c r="D32" s="5"/>
      <c r="E32" s="5"/>
      <c r="F32" s="5"/>
      <c r="G32" s="5"/>
      <c r="H32" s="5"/>
      <c r="I32" s="5"/>
      <c r="J32" s="5"/>
      <c r="K32" s="5"/>
      <c r="L32" s="5"/>
      <c r="N32" s="2"/>
      <c r="O32" s="2"/>
    </row>
    <row r="33" spans="4:18" x14ac:dyDescent="0.35">
      <c r="D33" s="5"/>
      <c r="E33" s="5"/>
      <c r="F33" s="5"/>
      <c r="G33" s="5"/>
      <c r="H33" s="5"/>
      <c r="I33" s="5"/>
      <c r="J33" s="13" t="s">
        <v>20</v>
      </c>
      <c r="K33" s="11">
        <v>7.8E-2</v>
      </c>
      <c r="L33" s="11">
        <v>5.1999999999999998E-2</v>
      </c>
      <c r="N33" s="2"/>
      <c r="O33" s="2"/>
      <c r="Q33" s="13" t="s">
        <v>24</v>
      </c>
      <c r="R33" s="2">
        <f>SUM(M8:M26)</f>
        <v>2100421.716371208</v>
      </c>
    </row>
    <row r="34" spans="4:18" x14ac:dyDescent="0.35">
      <c r="D34" s="5"/>
      <c r="E34" s="5"/>
      <c r="F34" s="5"/>
      <c r="G34" s="5"/>
      <c r="H34" s="5"/>
      <c r="I34" s="5"/>
      <c r="J34" s="5"/>
      <c r="K34" s="5"/>
      <c r="L34" s="5"/>
      <c r="N34" s="2"/>
      <c r="O34" s="2"/>
      <c r="Q34" s="14" t="s">
        <v>42</v>
      </c>
      <c r="R34" s="31">
        <f>SUM(D8:D26)</f>
        <v>1698149.716371208</v>
      </c>
    </row>
    <row r="35" spans="4:18" x14ac:dyDescent="0.35">
      <c r="D35" s="5"/>
      <c r="E35" s="5"/>
      <c r="F35" s="5"/>
      <c r="G35" s="5"/>
      <c r="H35" s="5"/>
      <c r="I35" s="5"/>
      <c r="J35" s="5"/>
      <c r="K35" s="11"/>
      <c r="L35" s="11"/>
      <c r="Q35" s="14" t="s">
        <v>35</v>
      </c>
      <c r="R35" s="31">
        <f>SUM(G8:G26)</f>
        <v>276801</v>
      </c>
    </row>
    <row r="36" spans="4:18" x14ac:dyDescent="0.35">
      <c r="D36" s="5"/>
      <c r="E36" s="5"/>
      <c r="F36" s="5"/>
      <c r="G36" s="5"/>
      <c r="H36" s="5"/>
      <c r="I36" s="5"/>
      <c r="J36" s="5"/>
      <c r="K36" s="5"/>
      <c r="L36" s="5"/>
      <c r="Q36" s="14" t="s">
        <v>36</v>
      </c>
      <c r="R36" s="31">
        <f>SUM(J8:J26)</f>
        <v>125471</v>
      </c>
    </row>
    <row r="37" spans="4:18" x14ac:dyDescent="0.35">
      <c r="D37" s="5"/>
      <c r="E37" s="5"/>
      <c r="F37" s="5"/>
      <c r="G37" s="5"/>
      <c r="H37" s="5"/>
      <c r="I37" s="5"/>
      <c r="J37" s="5"/>
      <c r="K37" s="5"/>
      <c r="L37" s="5"/>
    </row>
    <row r="38" spans="4:18" x14ac:dyDescent="0.35">
      <c r="D38" s="5"/>
      <c r="E38" s="5"/>
      <c r="F38" s="5"/>
      <c r="G38" s="5"/>
      <c r="H38" s="5"/>
      <c r="I38" s="5"/>
      <c r="J38" s="5"/>
      <c r="K38" s="5"/>
      <c r="L38" s="5"/>
    </row>
    <row r="39" spans="4:18" x14ac:dyDescent="0.35">
      <c r="D39" s="5"/>
      <c r="E39" s="5"/>
      <c r="F39" s="5"/>
      <c r="G39" s="5"/>
      <c r="H39" s="5"/>
      <c r="I39" s="5"/>
      <c r="J39" s="5"/>
      <c r="K39" s="5"/>
      <c r="L39" s="5"/>
    </row>
    <row r="40" spans="4:18" x14ac:dyDescent="0.35">
      <c r="D40" s="5"/>
      <c r="E40" s="5"/>
      <c r="F40" s="5"/>
      <c r="G40" s="5"/>
      <c r="H40" s="5"/>
      <c r="I40" s="5"/>
      <c r="J40" s="5"/>
      <c r="K40" s="5"/>
      <c r="L40" s="5"/>
    </row>
    <row r="41" spans="4:18" x14ac:dyDescent="0.35">
      <c r="D41" s="5"/>
      <c r="E41" s="5"/>
      <c r="F41" s="5"/>
      <c r="G41" s="5"/>
      <c r="H41" s="5"/>
      <c r="I41" s="5"/>
      <c r="J41" s="5"/>
      <c r="K41" s="5"/>
      <c r="L41" s="5"/>
    </row>
    <row r="42" spans="4:18" x14ac:dyDescent="0.35">
      <c r="D42" s="5"/>
      <c r="E42" s="5"/>
      <c r="F42" s="5"/>
      <c r="G42" s="5"/>
      <c r="H42" s="5"/>
      <c r="I42" s="5"/>
      <c r="J42" s="5"/>
      <c r="K42" s="5"/>
      <c r="L42" s="5"/>
    </row>
    <row r="43" spans="4:18" x14ac:dyDescent="0.35">
      <c r="D43" s="5"/>
      <c r="E43" s="5"/>
      <c r="F43" s="5"/>
      <c r="G43" s="5"/>
      <c r="H43" s="5"/>
      <c r="I43" s="5"/>
      <c r="J43" s="5"/>
      <c r="K43" s="5"/>
      <c r="L43" s="5"/>
    </row>
    <row r="44" spans="4:18" x14ac:dyDescent="0.35">
      <c r="D44" s="5"/>
      <c r="E44" s="5"/>
      <c r="F44" s="5"/>
      <c r="G44" s="5"/>
      <c r="H44" s="5"/>
      <c r="I44" s="5"/>
      <c r="J44" s="5"/>
      <c r="K44" s="5"/>
      <c r="L44" s="5"/>
    </row>
    <row r="45" spans="4:18" x14ac:dyDescent="0.35">
      <c r="D45" s="5"/>
      <c r="E45" s="5"/>
      <c r="F45" s="5"/>
      <c r="G45" s="5"/>
      <c r="H45" s="5"/>
      <c r="I45" s="5"/>
      <c r="J45" s="5"/>
      <c r="K45" s="5"/>
      <c r="L45" s="5"/>
    </row>
    <row r="46" spans="4:18" x14ac:dyDescent="0.35">
      <c r="D46" s="5"/>
      <c r="E46" s="5"/>
      <c r="F46" s="5"/>
      <c r="G46" s="5"/>
      <c r="H46" s="5"/>
      <c r="I46" s="5"/>
      <c r="J46" s="5"/>
      <c r="K46" s="5"/>
      <c r="L46" s="5"/>
    </row>
    <row r="47" spans="4:18" x14ac:dyDescent="0.35">
      <c r="D47" s="5"/>
      <c r="E47" s="5"/>
      <c r="F47" s="5"/>
      <c r="G47" s="5"/>
      <c r="H47" s="5"/>
      <c r="I47" s="5"/>
      <c r="J47" s="5"/>
      <c r="K47" s="5"/>
      <c r="L47" s="5"/>
    </row>
    <row r="48" spans="4:18" x14ac:dyDescent="0.35">
      <c r="D48" s="5"/>
      <c r="E48" s="5"/>
      <c r="F48" s="5"/>
      <c r="G48" s="5"/>
      <c r="H48" s="5"/>
      <c r="I48" s="5"/>
      <c r="J48" s="5"/>
      <c r="K48" s="5"/>
      <c r="L48" s="5"/>
    </row>
    <row r="49" spans="4:12" x14ac:dyDescent="0.35">
      <c r="D49" s="5"/>
      <c r="E49" s="5"/>
      <c r="F49" s="5"/>
      <c r="G49" s="5"/>
      <c r="H49" s="5"/>
      <c r="I49" s="5"/>
      <c r="J49" s="5"/>
      <c r="K49" s="5"/>
      <c r="L49" s="5"/>
    </row>
  </sheetData>
  <mergeCells count="23">
    <mergeCell ref="M5:P5"/>
    <mergeCell ref="E6:E7"/>
    <mergeCell ref="F6:F7"/>
    <mergeCell ref="H6:H7"/>
    <mergeCell ref="D5:F5"/>
    <mergeCell ref="G5:I5"/>
    <mergeCell ref="I6:I7"/>
    <mergeCell ref="B1:P1"/>
    <mergeCell ref="B2:P2"/>
    <mergeCell ref="B3:P3"/>
    <mergeCell ref="B4:P4"/>
    <mergeCell ref="N6:N7"/>
    <mergeCell ref="B6:B7"/>
    <mergeCell ref="C6:C7"/>
    <mergeCell ref="D6:D7"/>
    <mergeCell ref="G6:G7"/>
    <mergeCell ref="J6:J7"/>
    <mergeCell ref="K6:K7"/>
    <mergeCell ref="O6:O7"/>
    <mergeCell ref="P6:P7"/>
    <mergeCell ref="M6:M7"/>
    <mergeCell ref="J5:L5"/>
    <mergeCell ref="L6:L7"/>
  </mergeCells>
  <conditionalFormatting sqref="P9:P26">
    <cfRule type="cellIs" dxfId="29" priority="22" operator="lessThan">
      <formula>-0.1</formula>
    </cfRule>
    <cfRule type="cellIs" dxfId="28" priority="23" operator="between">
      <formula>-0.1</formula>
      <formula>0.1</formula>
    </cfRule>
    <cfRule type="cellIs" dxfId="27" priority="24" stopIfTrue="1" operator="greaterThan">
      <formula>0.1</formula>
    </cfRule>
  </conditionalFormatting>
  <conditionalFormatting sqref="O27">
    <cfRule type="cellIs" dxfId="26" priority="19" operator="greaterThan">
      <formula>1.1</formula>
    </cfRule>
    <cfRule type="cellIs" dxfId="25" priority="20" operator="between">
      <formula>0.9</formula>
      <formula>1.1</formula>
    </cfRule>
    <cfRule type="cellIs" dxfId="24" priority="21" operator="lessThan">
      <formula>0.9</formula>
    </cfRule>
  </conditionalFormatting>
  <conditionalFormatting sqref="P27">
    <cfRule type="cellIs" dxfId="23" priority="16" operator="lessThan">
      <formula>-0.1</formula>
    </cfRule>
    <cfRule type="cellIs" dxfId="22" priority="17" operator="between">
      <formula>-0.1</formula>
      <formula>0.1</formula>
    </cfRule>
    <cfRule type="cellIs" dxfId="21" priority="18" stopIfTrue="1" operator="greaterThan">
      <formula>0.1</formula>
    </cfRule>
  </conditionalFormatting>
  <conditionalFormatting sqref="O8:O26">
    <cfRule type="cellIs" dxfId="20" priority="13" operator="greaterThan">
      <formula>1.1</formula>
    </cfRule>
    <cfRule type="cellIs" dxfId="19" priority="14" operator="between">
      <formula>0.9</formula>
      <formula>1.1</formula>
    </cfRule>
    <cfRule type="cellIs" dxfId="18" priority="15" operator="lessThan">
      <formula>0.9</formula>
    </cfRule>
  </conditionalFormatting>
  <conditionalFormatting sqref="P8">
    <cfRule type="cellIs" dxfId="17" priority="10" operator="lessThan">
      <formula>-0.1</formula>
    </cfRule>
    <cfRule type="cellIs" dxfId="16" priority="11" operator="between">
      <formula>-0.1</formula>
      <formula>0.1</formula>
    </cfRule>
    <cfRule type="cellIs" dxfId="15" priority="12" stopIfTrue="1" operator="greaterThan">
      <formula>0.1</formula>
    </cfRule>
  </conditionalFormatting>
  <conditionalFormatting sqref="F8:F26">
    <cfRule type="cellIs" dxfId="14" priority="7" operator="greaterThan">
      <formula>1.1</formula>
    </cfRule>
    <cfRule type="cellIs" dxfId="13" priority="8" operator="between">
      <formula>0.9</formula>
      <formula>1.1</formula>
    </cfRule>
    <cfRule type="cellIs" dxfId="12" priority="9" operator="lessThan">
      <formula>0.9</formula>
    </cfRule>
  </conditionalFormatting>
  <conditionalFormatting sqref="I8:I26">
    <cfRule type="cellIs" dxfId="11" priority="4" operator="greaterThan">
      <formula>1.1</formula>
    </cfRule>
    <cfRule type="cellIs" dxfId="10" priority="5" operator="between">
      <formula>0.9</formula>
      <formula>1.1</formula>
    </cfRule>
    <cfRule type="cellIs" dxfId="9" priority="6" operator="lessThan">
      <formula>0.9</formula>
    </cfRule>
  </conditionalFormatting>
  <conditionalFormatting sqref="L8:L26">
    <cfRule type="cellIs" dxfId="8" priority="1" operator="greaterThan">
      <formula>1.1</formula>
    </cfRule>
    <cfRule type="cellIs" dxfId="7" priority="2" operator="between">
      <formula>0.9</formula>
      <formula>1.1</formula>
    </cfRule>
    <cfRule type="cellIs" dxfId="6" priority="3" operator="lessThan">
      <formula>0.9</formula>
    </cfRule>
  </conditionalFormatting>
  <printOptions horizontalCentered="1"/>
  <pageMargins left="0.7" right="0.7" top="0.75" bottom="0.75" header="0.3" footer="0.3"/>
  <pageSetup scale="64" orientation="landscape" horizontalDpi="360" verticalDpi="360" r:id="rId1"/>
  <headerFooter>
    <oddHeader>&amp;RExhibit No. __
Schedule QMW-4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474D-41B8-49E8-8993-9D75C863973D}">
  <dimension ref="B1:O49"/>
  <sheetViews>
    <sheetView view="pageBreakPreview" zoomScale="85" zoomScaleNormal="75" zoomScaleSheetLayoutView="85" workbookViewId="0">
      <selection activeCell="B30" sqref="B30:J31"/>
    </sheetView>
  </sheetViews>
  <sheetFormatPr defaultRowHeight="14.5" outlineLevelRow="1" x14ac:dyDescent="0.35"/>
  <cols>
    <col min="1" max="1" width="1.90625" customWidth="1"/>
    <col min="2" max="2" width="3.08984375" style="1" customWidth="1"/>
    <col min="3" max="3" width="25.90625" customWidth="1"/>
    <col min="4" max="6" width="16.453125" style="1" customWidth="1"/>
    <col min="7" max="10" width="17.453125" style="1" customWidth="1"/>
    <col min="11" max="11" width="5.81640625" style="1" customWidth="1"/>
    <col min="12" max="20" width="12.36328125" customWidth="1"/>
  </cols>
  <sheetData>
    <row r="1" spans="2:15" x14ac:dyDescent="0.35">
      <c r="B1" s="53" t="s">
        <v>46</v>
      </c>
      <c r="C1" s="53"/>
      <c r="D1" s="53"/>
      <c r="E1" s="53"/>
      <c r="F1" s="53"/>
      <c r="G1" s="53"/>
      <c r="H1" s="53"/>
      <c r="I1" s="53"/>
      <c r="J1" s="53"/>
      <c r="K1" s="38"/>
    </row>
    <row r="2" spans="2:15" x14ac:dyDescent="0.35">
      <c r="B2" s="53" t="s">
        <v>52</v>
      </c>
      <c r="C2" s="53"/>
      <c r="D2" s="53"/>
      <c r="E2" s="53"/>
      <c r="F2" s="53"/>
      <c r="G2" s="53"/>
      <c r="H2" s="53"/>
      <c r="I2" s="53"/>
      <c r="J2" s="53"/>
      <c r="K2" s="38"/>
    </row>
    <row r="3" spans="2:15" x14ac:dyDescent="0.35">
      <c r="B3" s="53" t="s">
        <v>53</v>
      </c>
      <c r="C3" s="53"/>
      <c r="D3" s="53"/>
      <c r="E3" s="53"/>
      <c r="F3" s="53"/>
      <c r="G3" s="53"/>
      <c r="H3" s="53"/>
      <c r="I3" s="53"/>
      <c r="J3" s="53"/>
      <c r="K3" s="38"/>
    </row>
    <row r="4" spans="2:15" ht="15" thickBot="1" x14ac:dyDescent="0.4">
      <c r="B4" s="53"/>
      <c r="C4" s="53"/>
      <c r="D4" s="53"/>
      <c r="E4" s="53"/>
      <c r="F4" s="53"/>
      <c r="G4" s="53"/>
      <c r="H4" s="53"/>
      <c r="I4" s="53"/>
      <c r="J4" s="53"/>
      <c r="K4" s="38"/>
    </row>
    <row r="5" spans="2:15" x14ac:dyDescent="0.35">
      <c r="B5"/>
      <c r="D5" s="61" t="s">
        <v>33</v>
      </c>
      <c r="E5" s="62"/>
      <c r="F5" s="62"/>
      <c r="G5" s="62"/>
      <c r="H5" s="62"/>
      <c r="I5" s="62"/>
      <c r="J5" s="63"/>
      <c r="K5" s="45"/>
    </row>
    <row r="6" spans="2:15" ht="14.5" customHeight="1" x14ac:dyDescent="0.35">
      <c r="B6" s="66" t="s">
        <v>2</v>
      </c>
      <c r="C6" s="67" t="s">
        <v>0</v>
      </c>
      <c r="D6" s="59" t="s">
        <v>43</v>
      </c>
      <c r="E6" s="54" t="s">
        <v>44</v>
      </c>
      <c r="F6" s="68" t="s">
        <v>45</v>
      </c>
      <c r="G6" s="54" t="s">
        <v>48</v>
      </c>
      <c r="H6" s="65" t="s">
        <v>54</v>
      </c>
      <c r="I6" s="54" t="s">
        <v>51</v>
      </c>
      <c r="J6" s="60" t="s">
        <v>55</v>
      </c>
      <c r="K6" s="46"/>
      <c r="L6" s="9" t="s">
        <v>21</v>
      </c>
    </row>
    <row r="7" spans="2:15" ht="37" customHeight="1" x14ac:dyDescent="0.35">
      <c r="B7" s="66"/>
      <c r="C7" s="67"/>
      <c r="D7" s="59"/>
      <c r="E7" s="54"/>
      <c r="F7" s="69"/>
      <c r="G7" s="54"/>
      <c r="H7" s="65"/>
      <c r="I7" s="54"/>
      <c r="J7" s="60"/>
      <c r="K7" s="46"/>
      <c r="L7" s="16" t="s">
        <v>60</v>
      </c>
      <c r="M7" s="16" t="s">
        <v>61</v>
      </c>
      <c r="N7" s="16" t="s">
        <v>62</v>
      </c>
      <c r="O7" s="16" t="s">
        <v>63</v>
      </c>
    </row>
    <row r="8" spans="2:15" outlineLevel="1" x14ac:dyDescent="0.35">
      <c r="B8" s="43">
        <v>1</v>
      </c>
      <c r="C8" s="44" t="s">
        <v>7</v>
      </c>
      <c r="D8" s="20">
        <v>77250</v>
      </c>
      <c r="E8" s="3">
        <v>77250</v>
      </c>
      <c r="F8" s="35">
        <f>-(D8-E8)/D8</f>
        <v>0</v>
      </c>
      <c r="G8" s="3">
        <v>105879.66666666667</v>
      </c>
      <c r="H8" s="50">
        <f>D8/G8</f>
        <v>0.72960184360232838</v>
      </c>
      <c r="I8" s="3">
        <v>107605.50523333299</v>
      </c>
      <c r="J8" s="21">
        <f>E8/I8</f>
        <v>0.7179000724218545</v>
      </c>
      <c r="K8" s="47"/>
      <c r="L8" s="52">
        <f t="shared" ref="L8:L26" si="0">D8/$M$34</f>
        <v>4.8790388918837913E-2</v>
      </c>
      <c r="M8" s="52">
        <f>H8*L8</f>
        <v>3.5597557705258756E-2</v>
      </c>
      <c r="N8" s="52">
        <f>E8/$M$35</f>
        <v>4.494344072677036E-2</v>
      </c>
      <c r="O8" s="52">
        <f>N8*J8</f>
        <v>3.2264899352635767E-2</v>
      </c>
    </row>
    <row r="9" spans="2:15" outlineLevel="1" x14ac:dyDescent="0.35">
      <c r="B9" s="43">
        <v>2</v>
      </c>
      <c r="C9" s="44" t="s">
        <v>5</v>
      </c>
      <c r="D9" s="20">
        <v>129854.16</v>
      </c>
      <c r="E9" s="3">
        <v>137762.27834399999</v>
      </c>
      <c r="F9" s="35">
        <f t="shared" ref="F9:F26" si="1">-(D9-E9)/D9</f>
        <v>6.0899999999999906E-2</v>
      </c>
      <c r="G9" s="3">
        <v>159047.77777777778</v>
      </c>
      <c r="H9" s="50">
        <f t="shared" ref="H9:H25" si="2">D9/G9</f>
        <v>0.81644749655938464</v>
      </c>
      <c r="I9" s="3">
        <v>161640.25655555556</v>
      </c>
      <c r="J9" s="21">
        <f t="shared" ref="J9:J26" si="3">E9/I9</f>
        <v>0.85227703345454209</v>
      </c>
      <c r="K9" s="47"/>
      <c r="L9" s="52">
        <f t="shared" si="0"/>
        <v>8.201469215700978E-2</v>
      </c>
      <c r="M9" s="52">
        <f t="shared" ref="M9:M26" si="4">H9*L9</f>
        <v>6.6960690092679229E-2</v>
      </c>
      <c r="N9" s="52">
        <f t="shared" ref="N9:N26" si="5">E9/$M$35</f>
        <v>8.0149007005027889E-2</v>
      </c>
      <c r="O9" s="52">
        <f t="shared" ref="O9:O26" si="6">N9*J9</f>
        <v>6.8309157924572483E-2</v>
      </c>
    </row>
    <row r="10" spans="2:15" outlineLevel="1" x14ac:dyDescent="0.35">
      <c r="B10" s="43">
        <v>3</v>
      </c>
      <c r="C10" s="44" t="s">
        <v>9</v>
      </c>
      <c r="D10" s="20">
        <v>34379.799999999996</v>
      </c>
      <c r="E10" s="3">
        <v>39145.599999999999</v>
      </c>
      <c r="F10" s="35">
        <f t="shared" si="1"/>
        <v>0.13862209785978985</v>
      </c>
      <c r="G10" s="3">
        <v>42494.777777777781</v>
      </c>
      <c r="H10" s="50">
        <f t="shared" si="2"/>
        <v>0.80903588153315553</v>
      </c>
      <c r="I10" s="3">
        <v>43140.698400000008</v>
      </c>
      <c r="J10" s="21">
        <f t="shared" si="3"/>
        <v>0.90739374770993486</v>
      </c>
      <c r="K10" s="47"/>
      <c r="L10" s="52">
        <f t="shared" si="0"/>
        <v>2.1713965216205354E-2</v>
      </c>
      <c r="M10" s="52">
        <f t="shared" si="4"/>
        <v>1.7567376990272974E-2</v>
      </c>
      <c r="N10" s="52">
        <f t="shared" si="5"/>
        <v>2.2774601337396269E-2</v>
      </c>
      <c r="O10" s="52">
        <f t="shared" si="6"/>
        <v>2.0665530860139697E-2</v>
      </c>
    </row>
    <row r="11" spans="2:15" outlineLevel="1" x14ac:dyDescent="0.35">
      <c r="B11" s="43">
        <v>4</v>
      </c>
      <c r="C11" s="44" t="s">
        <v>9</v>
      </c>
      <c r="D11" s="20">
        <v>36852.22730627298</v>
      </c>
      <c r="E11" s="3">
        <v>39145.599999999999</v>
      </c>
      <c r="F11" s="35">
        <f t="shared" si="1"/>
        <v>6.2231589821346862E-2</v>
      </c>
      <c r="G11" s="3">
        <v>40852.777777777781</v>
      </c>
      <c r="H11" s="50">
        <f t="shared" si="2"/>
        <v>0.90207396683608299</v>
      </c>
      <c r="I11" s="3">
        <v>41473.740000000005</v>
      </c>
      <c r="J11" s="21">
        <f t="shared" si="3"/>
        <v>0.9438647201819752</v>
      </c>
      <c r="K11" s="47"/>
      <c r="L11" s="52">
        <f t="shared" si="0"/>
        <v>2.3275527544316856E-2</v>
      </c>
      <c r="M11" s="52">
        <f t="shared" si="4"/>
        <v>2.099624746210442E-2</v>
      </c>
      <c r="N11" s="52">
        <f t="shared" si="5"/>
        <v>2.2774601337396269E-2</v>
      </c>
      <c r="O11" s="52">
        <f t="shared" si="6"/>
        <v>2.1496142718577568E-2</v>
      </c>
    </row>
    <row r="12" spans="2:15" outlineLevel="1" x14ac:dyDescent="0.35">
      <c r="B12" s="43">
        <v>5</v>
      </c>
      <c r="C12" s="44" t="s">
        <v>9</v>
      </c>
      <c r="D12" s="20">
        <v>36150.400000000001</v>
      </c>
      <c r="E12" s="3">
        <v>43056</v>
      </c>
      <c r="F12" s="35">
        <f t="shared" si="1"/>
        <v>0.19102416570770997</v>
      </c>
      <c r="G12" s="3">
        <v>42494.777777777781</v>
      </c>
      <c r="H12" s="50">
        <f t="shared" si="2"/>
        <v>0.85070217778393686</v>
      </c>
      <c r="I12" s="3">
        <v>43140.698400000008</v>
      </c>
      <c r="J12" s="21">
        <f t="shared" si="3"/>
        <v>0.99803669381485938</v>
      </c>
      <c r="K12" s="47"/>
      <c r="L12" s="52">
        <f t="shared" si="0"/>
        <v>2.2832259877948975E-2</v>
      </c>
      <c r="M12" s="52">
        <f t="shared" si="4"/>
        <v>1.9423453201899997E-2</v>
      </c>
      <c r="N12" s="52">
        <f t="shared" si="5"/>
        <v>2.5049641215945953E-2</v>
      </c>
      <c r="O12" s="52">
        <f t="shared" si="6"/>
        <v>2.5000461100411132E-2</v>
      </c>
    </row>
    <row r="13" spans="2:15" outlineLevel="1" x14ac:dyDescent="0.35">
      <c r="B13" s="43">
        <v>6</v>
      </c>
      <c r="C13" s="44" t="s">
        <v>9</v>
      </c>
      <c r="D13" s="20">
        <v>33592.259999999995</v>
      </c>
      <c r="E13" s="3">
        <v>39145.599999999999</v>
      </c>
      <c r="F13" s="35">
        <f t="shared" si="1"/>
        <v>0.16531605792524839</v>
      </c>
      <c r="G13" s="3">
        <v>42494.777777777781</v>
      </c>
      <c r="H13" s="50">
        <f t="shared" si="2"/>
        <v>0.79050325137990796</v>
      </c>
      <c r="I13" s="3">
        <v>43140.698400000008</v>
      </c>
      <c r="J13" s="21">
        <f t="shared" si="3"/>
        <v>0.90739374770993486</v>
      </c>
      <c r="K13" s="47"/>
      <c r="L13" s="52">
        <f t="shared" si="0"/>
        <v>2.1216562201459181E-2</v>
      </c>
      <c r="M13" s="52">
        <f t="shared" si="4"/>
        <v>1.6771761403357541E-2</v>
      </c>
      <c r="N13" s="52">
        <f t="shared" si="5"/>
        <v>2.2774601337396269E-2</v>
      </c>
      <c r="O13" s="52">
        <f t="shared" si="6"/>
        <v>2.0665530860139697E-2</v>
      </c>
    </row>
    <row r="14" spans="2:15" outlineLevel="1" x14ac:dyDescent="0.35">
      <c r="B14" s="43">
        <v>7</v>
      </c>
      <c r="C14" s="44" t="s">
        <v>9</v>
      </c>
      <c r="D14" s="20">
        <v>34028.800000000003</v>
      </c>
      <c r="E14" s="3">
        <v>39145.599999999999</v>
      </c>
      <c r="F14" s="35">
        <f t="shared" si="1"/>
        <v>0.15036674816625903</v>
      </c>
      <c r="G14" s="3">
        <v>42494.777777777781</v>
      </c>
      <c r="H14" s="50">
        <f t="shared" si="2"/>
        <v>0.80077604306934447</v>
      </c>
      <c r="I14" s="3">
        <v>43140.698400000008</v>
      </c>
      <c r="J14" s="21">
        <f t="shared" si="3"/>
        <v>0.90739374770993486</v>
      </c>
      <c r="K14" s="47"/>
      <c r="L14" s="52">
        <f t="shared" si="0"/>
        <v>2.149227684713724E-2</v>
      </c>
      <c r="M14" s="52">
        <f t="shared" si="4"/>
        <v>1.7210500410201446E-2</v>
      </c>
      <c r="N14" s="52">
        <f t="shared" si="5"/>
        <v>2.2774601337396269E-2</v>
      </c>
      <c r="O14" s="52">
        <f t="shared" si="6"/>
        <v>2.0665530860139697E-2</v>
      </c>
    </row>
    <row r="15" spans="2:15" outlineLevel="1" x14ac:dyDescent="0.35">
      <c r="B15" s="43">
        <v>8</v>
      </c>
      <c r="C15" s="44" t="s">
        <v>3</v>
      </c>
      <c r="D15" s="20">
        <v>120000</v>
      </c>
      <c r="E15" s="3">
        <v>127308</v>
      </c>
      <c r="F15" s="35">
        <f t="shared" si="1"/>
        <v>6.0900000000000003E-2</v>
      </c>
      <c r="G15" s="3">
        <v>124132</v>
      </c>
      <c r="H15" s="50">
        <f t="shared" si="2"/>
        <v>0.96671285405858276</v>
      </c>
      <c r="I15" s="3">
        <v>126155.35159999999</v>
      </c>
      <c r="J15" s="21">
        <f t="shared" si="3"/>
        <v>1.0091367380406873</v>
      </c>
      <c r="K15" s="47"/>
      <c r="L15" s="52">
        <f t="shared" si="0"/>
        <v>7.5790895407903555E-2</v>
      </c>
      <c r="M15" s="52">
        <f t="shared" si="4"/>
        <v>7.3268032811429976E-2</v>
      </c>
      <c r="N15" s="52">
        <f t="shared" si="5"/>
        <v>7.4066790317717554E-2</v>
      </c>
      <c r="O15" s="52">
        <f t="shared" si="6"/>
        <v>7.4743519178365053E-2</v>
      </c>
    </row>
    <row r="16" spans="2:15" outlineLevel="1" x14ac:dyDescent="0.35">
      <c r="B16" s="43">
        <v>9</v>
      </c>
      <c r="C16" s="44" t="s">
        <v>1</v>
      </c>
      <c r="D16" s="20">
        <v>67600.05</v>
      </c>
      <c r="E16" s="3">
        <v>71716.893045000004</v>
      </c>
      <c r="F16" s="35">
        <f t="shared" si="1"/>
        <v>6.0900000000000017E-2</v>
      </c>
      <c r="G16" s="3">
        <v>76286.333333333299</v>
      </c>
      <c r="H16" s="50">
        <f t="shared" si="2"/>
        <v>0.88613578666340453</v>
      </c>
      <c r="I16" s="3">
        <v>77529.800566666629</v>
      </c>
      <c r="J16" s="21">
        <f t="shared" si="3"/>
        <v>0.92502357185005013</v>
      </c>
      <c r="K16" s="47"/>
      <c r="L16" s="52">
        <f t="shared" si="0"/>
        <v>4.269556932599209E-2</v>
      </c>
      <c r="M16" s="52">
        <f t="shared" si="4"/>
        <v>3.7834071911729925E-2</v>
      </c>
      <c r="N16" s="52">
        <f t="shared" si="5"/>
        <v>4.1724322740143524E-2</v>
      </c>
      <c r="O16" s="52">
        <f t="shared" si="6"/>
        <v>3.8595982054111834E-2</v>
      </c>
    </row>
    <row r="17" spans="2:15" outlineLevel="1" x14ac:dyDescent="0.35">
      <c r="B17" s="43">
        <v>10</v>
      </c>
      <c r="C17" s="44" t="s">
        <v>13</v>
      </c>
      <c r="D17" s="20">
        <v>31200</v>
      </c>
      <c r="E17" s="3">
        <v>32136</v>
      </c>
      <c r="F17" s="35">
        <f t="shared" si="1"/>
        <v>0.03</v>
      </c>
      <c r="G17" s="3">
        <v>42021.5</v>
      </c>
      <c r="H17" s="50">
        <f t="shared" si="2"/>
        <v>0.74247706531180468</v>
      </c>
      <c r="I17" s="3">
        <v>42660.226800000004</v>
      </c>
      <c r="J17" s="21">
        <f t="shared" si="3"/>
        <v>0.75330119904566462</v>
      </c>
      <c r="K17" s="47"/>
      <c r="L17" s="52">
        <f t="shared" si="0"/>
        <v>1.9705632806054925E-2</v>
      </c>
      <c r="M17" s="52">
        <f t="shared" si="4"/>
        <v>1.4630980415951683E-2</v>
      </c>
      <c r="N17" s="52">
        <f t="shared" si="5"/>
        <v>1.8696471342336471E-2</v>
      </c>
      <c r="O17" s="52">
        <f t="shared" si="6"/>
        <v>1.4084074280104971E-2</v>
      </c>
    </row>
    <row r="18" spans="2:15" outlineLevel="1" x14ac:dyDescent="0.35">
      <c r="B18" s="43">
        <v>11</v>
      </c>
      <c r="C18" s="44" t="s">
        <v>12</v>
      </c>
      <c r="D18" s="20">
        <v>53560.135064934984</v>
      </c>
      <c r="E18" s="3">
        <v>66560</v>
      </c>
      <c r="F18" s="35">
        <f t="shared" si="1"/>
        <v>0.24271531278448608</v>
      </c>
      <c r="G18" s="3">
        <v>57053</v>
      </c>
      <c r="H18" s="50">
        <f t="shared" si="2"/>
        <v>0.9387785929738135</v>
      </c>
      <c r="I18" s="3">
        <v>57954.437400000003</v>
      </c>
      <c r="J18" s="21">
        <f t="shared" si="3"/>
        <v>1.148488415832676</v>
      </c>
      <c r="K18" s="47"/>
      <c r="L18" s="52">
        <f t="shared" si="0"/>
        <v>3.3828088289497293E-2</v>
      </c>
      <c r="M18" s="52">
        <f t="shared" si="4"/>
        <v>3.1757085127408206E-2</v>
      </c>
      <c r="N18" s="52">
        <f t="shared" si="5"/>
        <v>3.87240830391435E-2</v>
      </c>
      <c r="O18" s="52">
        <f t="shared" si="6"/>
        <v>4.447416078419892E-2</v>
      </c>
    </row>
    <row r="19" spans="2:15" outlineLevel="1" x14ac:dyDescent="0.35">
      <c r="B19" s="43">
        <v>12</v>
      </c>
      <c r="C19" s="44" t="s">
        <v>12</v>
      </c>
      <c r="D19" s="20">
        <v>65951.600000000006</v>
      </c>
      <c r="E19" s="3">
        <v>66560</v>
      </c>
      <c r="F19" s="35">
        <f t="shared" si="1"/>
        <v>9.2249467791531078E-3</v>
      </c>
      <c r="G19" s="3">
        <v>57053</v>
      </c>
      <c r="H19" s="50">
        <f t="shared" si="2"/>
        <v>1.1559707640264316</v>
      </c>
      <c r="I19" s="3">
        <v>57954.437400000003</v>
      </c>
      <c r="J19" s="21">
        <f t="shared" si="3"/>
        <v>1.148488415832676</v>
      </c>
      <c r="K19" s="47"/>
      <c r="L19" s="52">
        <f t="shared" si="0"/>
        <v>4.1654423479865768E-2</v>
      </c>
      <c r="M19" s="52">
        <f t="shared" si="4"/>
        <v>4.8151295735100963E-2</v>
      </c>
      <c r="N19" s="52">
        <f t="shared" si="5"/>
        <v>3.87240830391435E-2</v>
      </c>
      <c r="O19" s="52">
        <f t="shared" si="6"/>
        <v>4.447416078419892E-2</v>
      </c>
    </row>
    <row r="20" spans="2:15" outlineLevel="1" x14ac:dyDescent="0.35">
      <c r="B20" s="43">
        <v>13</v>
      </c>
      <c r="C20" s="44" t="s">
        <v>6</v>
      </c>
      <c r="D20" s="20">
        <v>227000</v>
      </c>
      <c r="E20" s="3">
        <v>240824.30000000002</v>
      </c>
      <c r="F20" s="35">
        <f t="shared" si="1"/>
        <v>6.0900000000000079E-2</v>
      </c>
      <c r="G20" s="3">
        <v>217849.77777777778</v>
      </c>
      <c r="H20" s="50">
        <f t="shared" si="2"/>
        <v>1.0420024400096295</v>
      </c>
      <c r="I20" s="3">
        <v>221400.72915555554</v>
      </c>
      <c r="J20" s="21">
        <f t="shared" si="3"/>
        <v>1.087730383357489</v>
      </c>
      <c r="K20" s="47"/>
      <c r="L20" s="52">
        <f t="shared" si="0"/>
        <v>0.14337111047995088</v>
      </c>
      <c r="M20" s="52">
        <f t="shared" si="4"/>
        <v>0.14939304694699898</v>
      </c>
      <c r="N20" s="52">
        <f t="shared" si="5"/>
        <v>0.14010967835101573</v>
      </c>
      <c r="O20" s="52">
        <f t="shared" si="6"/>
        <v>0.15240155414484483</v>
      </c>
    </row>
    <row r="21" spans="2:15" outlineLevel="1" x14ac:dyDescent="0.35">
      <c r="B21" s="43">
        <v>14</v>
      </c>
      <c r="C21" s="44" t="s">
        <v>4</v>
      </c>
      <c r="D21" s="20">
        <v>347233</v>
      </c>
      <c r="E21" s="3">
        <v>368379.03351300006</v>
      </c>
      <c r="F21" s="35">
        <f t="shared" si="1"/>
        <v>6.0898686222219833E-2</v>
      </c>
      <c r="G21" s="3">
        <v>350578.66666666669</v>
      </c>
      <c r="H21" s="50">
        <f t="shared" si="2"/>
        <v>0.99045673058638284</v>
      </c>
      <c r="I21" s="3">
        <v>356293.09893333336</v>
      </c>
      <c r="J21" s="21">
        <f t="shared" si="3"/>
        <v>1.0339213266152205</v>
      </c>
      <c r="K21" s="47"/>
      <c r="L21" s="52">
        <f t="shared" si="0"/>
        <v>0.21930916654310478</v>
      </c>
      <c r="M21" s="52">
        <f t="shared" si="4"/>
        <v>0.2172162400819081</v>
      </c>
      <c r="N21" s="52">
        <f t="shared" si="5"/>
        <v>0.21432001628060157</v>
      </c>
      <c r="O21" s="52">
        <f t="shared" si="6"/>
        <v>0.22159003555303525</v>
      </c>
    </row>
    <row r="22" spans="2:15" outlineLevel="1" x14ac:dyDescent="0.35">
      <c r="B22" s="43">
        <v>15</v>
      </c>
      <c r="C22" s="44" t="s">
        <v>10</v>
      </c>
      <c r="D22" s="20">
        <v>82003.200000000012</v>
      </c>
      <c r="E22" s="3">
        <v>86997.194880000025</v>
      </c>
      <c r="F22" s="35">
        <f t="shared" si="1"/>
        <v>6.0900000000000148E-2</v>
      </c>
      <c r="G22" s="3">
        <v>97022.666666666672</v>
      </c>
      <c r="H22" s="50">
        <f t="shared" si="2"/>
        <v>0.8451963115148351</v>
      </c>
      <c r="I22" s="3">
        <v>98604.136133333333</v>
      </c>
      <c r="J22" s="21">
        <f t="shared" si="3"/>
        <v>0.88228748094665821</v>
      </c>
      <c r="K22" s="47"/>
      <c r="L22" s="52">
        <f t="shared" si="0"/>
        <v>5.1792466285944978E-2</v>
      </c>
      <c r="M22" s="52">
        <f t="shared" si="4"/>
        <v>4.3774801469137148E-2</v>
      </c>
      <c r="N22" s="52">
        <f t="shared" si="5"/>
        <v>5.0614281831515485E-2</v>
      </c>
      <c r="O22" s="52">
        <f t="shared" si="6"/>
        <v>4.4656347217052007E-2</v>
      </c>
    </row>
    <row r="23" spans="2:15" outlineLevel="1" x14ac:dyDescent="0.35">
      <c r="B23" s="43">
        <v>16</v>
      </c>
      <c r="C23" s="44" t="s">
        <v>11</v>
      </c>
      <c r="D23" s="20">
        <v>35588.799999999996</v>
      </c>
      <c r="E23" s="3">
        <v>53081.599999999999</v>
      </c>
      <c r="F23" s="35">
        <f t="shared" si="1"/>
        <v>0.49152542372881369</v>
      </c>
      <c r="G23" s="3">
        <v>41343</v>
      </c>
      <c r="H23" s="50">
        <f t="shared" si="2"/>
        <v>0.86081803449193328</v>
      </c>
      <c r="I23" s="3">
        <v>41971.413600000007</v>
      </c>
      <c r="J23" s="21">
        <f t="shared" si="3"/>
        <v>1.2647084157298907</v>
      </c>
      <c r="K23" s="47"/>
      <c r="L23" s="52">
        <f t="shared" si="0"/>
        <v>2.2477558487439979E-2</v>
      </c>
      <c r="M23" s="52">
        <f t="shared" si="4"/>
        <v>1.9349087717335556E-2</v>
      </c>
      <c r="N23" s="52">
        <f t="shared" si="5"/>
        <v>3.088245622371694E-2</v>
      </c>
      <c r="O23" s="52">
        <f t="shared" si="6"/>
        <v>3.9057302284544751E-2</v>
      </c>
    </row>
    <row r="24" spans="2:15" outlineLevel="1" x14ac:dyDescent="0.35">
      <c r="B24" s="43">
        <v>17</v>
      </c>
      <c r="C24" s="44" t="s">
        <v>11</v>
      </c>
      <c r="D24" s="20">
        <v>45427.200000000004</v>
      </c>
      <c r="E24" s="3">
        <v>53081.599999999999</v>
      </c>
      <c r="F24" s="35">
        <f t="shared" si="1"/>
        <v>0.16849816849816834</v>
      </c>
      <c r="G24" s="3">
        <v>42439.5</v>
      </c>
      <c r="H24" s="50">
        <f t="shared" si="2"/>
        <v>1.0703990386314637</v>
      </c>
      <c r="I24" s="3">
        <v>43084.580400000006</v>
      </c>
      <c r="J24" s="21">
        <f t="shared" si="3"/>
        <v>1.2320324233678737</v>
      </c>
      <c r="K24" s="47"/>
      <c r="L24" s="52">
        <f t="shared" si="0"/>
        <v>2.8691401365615973E-2</v>
      </c>
      <c r="M24" s="52">
        <f t="shared" si="4"/>
        <v>3.0711248438744801E-2</v>
      </c>
      <c r="N24" s="52">
        <f t="shared" si="5"/>
        <v>3.088245622371694E-2</v>
      </c>
      <c r="O24" s="52">
        <f t="shared" si="6"/>
        <v>3.8048187380858252E-2</v>
      </c>
    </row>
    <row r="25" spans="2:15" outlineLevel="1" x14ac:dyDescent="0.35">
      <c r="B25" s="43">
        <v>18</v>
      </c>
      <c r="C25" s="44" t="s">
        <v>8</v>
      </c>
      <c r="D25" s="20">
        <v>72009.599999999991</v>
      </c>
      <c r="E25" s="3">
        <v>78064.513699999996</v>
      </c>
      <c r="F25" s="35">
        <f t="shared" si="1"/>
        <v>8.4084812302804152E-2</v>
      </c>
      <c r="G25" s="3">
        <v>49123</v>
      </c>
      <c r="H25" s="50">
        <f t="shared" si="2"/>
        <v>1.4659039553773179</v>
      </c>
      <c r="I25" s="3">
        <v>49899.143400000001</v>
      </c>
      <c r="J25" s="21">
        <f t="shared" si="3"/>
        <v>1.5644459680243727</v>
      </c>
      <c r="K25" s="47"/>
      <c r="L25" s="52">
        <f t="shared" si="0"/>
        <v>4.5480600516374758E-2</v>
      </c>
      <c r="M25" s="52">
        <f t="shared" si="4"/>
        <v>6.6670192189889441E-2</v>
      </c>
      <c r="N25" s="52">
        <f t="shared" si="5"/>
        <v>4.5417318373334667E-2</v>
      </c>
      <c r="O25" s="52">
        <f t="shared" si="6"/>
        <v>7.1052940607642681E-2</v>
      </c>
    </row>
    <row r="26" spans="2:15" ht="15" outlineLevel="1" thickBot="1" x14ac:dyDescent="0.4">
      <c r="B26" s="43">
        <v>19</v>
      </c>
      <c r="C26" s="44" t="s">
        <v>8</v>
      </c>
      <c r="D26" s="22">
        <v>53622.399999999994</v>
      </c>
      <c r="E26" s="23">
        <v>59467.199999999997</v>
      </c>
      <c r="F26" s="37">
        <f t="shared" si="1"/>
        <v>0.10899922420480999</v>
      </c>
      <c r="G26" s="23">
        <v>49123</v>
      </c>
      <c r="H26" s="51">
        <f>D26/G26</f>
        <v>1.0915945687356228</v>
      </c>
      <c r="I26" s="23">
        <v>49899.143400000001</v>
      </c>
      <c r="J26" s="24">
        <f t="shared" si="3"/>
        <v>1.1917479128509447</v>
      </c>
      <c r="K26" s="47"/>
      <c r="L26" s="52">
        <f t="shared" si="0"/>
        <v>3.3867414249339728E-2</v>
      </c>
      <c r="M26" s="52">
        <f t="shared" si="4"/>
        <v>3.6969485451698689E-2</v>
      </c>
      <c r="N26" s="52">
        <f t="shared" si="5"/>
        <v>3.4597547940284766E-2</v>
      </c>
      <c r="O26" s="52">
        <f t="shared" si="6"/>
        <v>4.1231555547594868E-2</v>
      </c>
    </row>
    <row r="27" spans="2:15" s="7" customFormat="1" ht="20.5" customHeight="1" thickBot="1" x14ac:dyDescent="0.4">
      <c r="B27" s="12"/>
      <c r="C27" s="10"/>
      <c r="F27"/>
      <c r="G27" s="19" t="s">
        <v>16</v>
      </c>
      <c r="H27" s="36">
        <f>SUM(M8:M26)</f>
        <v>0.96425315556310787</v>
      </c>
      <c r="I27" s="19" t="s">
        <v>16</v>
      </c>
      <c r="J27" s="36">
        <f>SUM(O8:O26)</f>
        <v>1.0334770734931684</v>
      </c>
      <c r="K27" s="48"/>
    </row>
    <row r="28" spans="2:15" x14ac:dyDescent="0.35">
      <c r="D28" s="2"/>
      <c r="E28" s="2"/>
      <c r="F28" s="2"/>
      <c r="G28" s="2"/>
      <c r="H28" s="2"/>
      <c r="I28" s="2"/>
      <c r="J28" s="2"/>
      <c r="K28" s="2"/>
    </row>
    <row r="29" spans="2:15" x14ac:dyDescent="0.35">
      <c r="B29" s="18"/>
      <c r="D29" s="2"/>
      <c r="E29" s="2"/>
      <c r="F29" s="2"/>
      <c r="G29" s="2"/>
      <c r="H29" s="2"/>
      <c r="I29" s="2"/>
      <c r="J29" s="2"/>
      <c r="K29" s="2"/>
    </row>
    <row r="30" spans="2:15" x14ac:dyDescent="0.35">
      <c r="B30" s="64"/>
      <c r="C30" s="64"/>
      <c r="D30" s="64"/>
      <c r="E30" s="64"/>
      <c r="F30" s="64"/>
      <c r="G30" s="64"/>
      <c r="H30" s="64"/>
      <c r="I30" s="64"/>
      <c r="J30" s="64"/>
      <c r="K30" s="49"/>
    </row>
    <row r="31" spans="2:15" x14ac:dyDescent="0.35">
      <c r="B31" s="64"/>
      <c r="C31" s="64"/>
      <c r="D31" s="64"/>
      <c r="E31" s="64"/>
      <c r="F31" s="64"/>
      <c r="G31" s="64"/>
      <c r="H31" s="64"/>
      <c r="I31" s="64"/>
      <c r="J31" s="64"/>
      <c r="K31" s="49"/>
    </row>
    <row r="32" spans="2:15" x14ac:dyDescent="0.35">
      <c r="D32" s="5"/>
      <c r="E32" s="5"/>
      <c r="F32" s="5"/>
      <c r="G32" s="5"/>
      <c r="H32" s="5"/>
      <c r="I32" s="5"/>
      <c r="J32" s="5"/>
      <c r="K32" s="5"/>
    </row>
    <row r="33" spans="4:13" x14ac:dyDescent="0.35">
      <c r="D33" s="5"/>
      <c r="E33" s="5"/>
      <c r="F33" s="5"/>
      <c r="G33" s="5"/>
      <c r="H33" s="5"/>
      <c r="I33" s="5"/>
      <c r="J33" s="5"/>
      <c r="K33" s="5"/>
      <c r="L33" s="13"/>
      <c r="M33" s="2"/>
    </row>
    <row r="34" spans="4:13" x14ac:dyDescent="0.35">
      <c r="D34" s="5"/>
      <c r="E34" s="5"/>
      <c r="F34" s="5"/>
      <c r="G34" s="5"/>
      <c r="H34" s="5"/>
      <c r="I34" s="5"/>
      <c r="J34" s="5"/>
      <c r="K34" s="5"/>
      <c r="L34" s="14" t="s">
        <v>50</v>
      </c>
      <c r="M34" s="31">
        <f>SUM(D8:D26)</f>
        <v>1583303.6323712079</v>
      </c>
    </row>
    <row r="35" spans="4:13" x14ac:dyDescent="0.35">
      <c r="D35" s="5"/>
      <c r="E35" s="5"/>
      <c r="F35" s="5"/>
      <c r="G35" s="5"/>
      <c r="H35" s="5"/>
      <c r="I35" s="5"/>
      <c r="J35" s="5"/>
      <c r="K35" s="5"/>
      <c r="L35" s="14" t="s">
        <v>49</v>
      </c>
      <c r="M35" s="31">
        <f>SUM(E8:E26)</f>
        <v>1718827.0134820002</v>
      </c>
    </row>
    <row r="36" spans="4:13" x14ac:dyDescent="0.35">
      <c r="D36" s="5"/>
      <c r="E36" s="5"/>
      <c r="F36" s="5"/>
      <c r="G36" s="5"/>
      <c r="H36" s="5"/>
      <c r="I36" s="5"/>
      <c r="J36" s="5"/>
      <c r="K36" s="5"/>
      <c r="L36" s="14"/>
      <c r="M36" s="31"/>
    </row>
    <row r="37" spans="4:13" x14ac:dyDescent="0.35">
      <c r="D37" s="5"/>
      <c r="E37" s="5"/>
      <c r="F37" s="5"/>
      <c r="G37" s="5"/>
      <c r="H37" s="5"/>
      <c r="I37" s="5"/>
      <c r="J37" s="5"/>
      <c r="K37" s="5"/>
    </row>
    <row r="38" spans="4:13" x14ac:dyDescent="0.35">
      <c r="D38" s="5"/>
      <c r="E38" s="5"/>
      <c r="F38" s="5"/>
      <c r="G38" s="5"/>
      <c r="H38" s="5"/>
      <c r="I38" s="5"/>
      <c r="J38" s="5"/>
      <c r="K38" s="5"/>
    </row>
    <row r="39" spans="4:13" x14ac:dyDescent="0.35">
      <c r="D39" s="5"/>
      <c r="E39" s="5"/>
      <c r="F39" s="5"/>
      <c r="G39" s="5"/>
      <c r="H39" s="5"/>
      <c r="I39" s="5"/>
      <c r="J39" s="5"/>
      <c r="K39" s="5"/>
    </row>
    <row r="40" spans="4:13" x14ac:dyDescent="0.35">
      <c r="D40" s="5"/>
      <c r="E40" s="5"/>
      <c r="F40" s="5"/>
      <c r="G40" s="5"/>
      <c r="H40" s="5"/>
      <c r="I40" s="5"/>
      <c r="J40" s="5"/>
      <c r="K40" s="5"/>
    </row>
    <row r="41" spans="4:13" x14ac:dyDescent="0.35">
      <c r="D41" s="5"/>
      <c r="E41" s="5"/>
      <c r="F41" s="5"/>
      <c r="G41" s="5"/>
      <c r="H41" s="5"/>
      <c r="I41" s="5"/>
      <c r="J41" s="5"/>
      <c r="K41" s="5"/>
    </row>
    <row r="42" spans="4:13" x14ac:dyDescent="0.35">
      <c r="D42" s="5"/>
      <c r="E42" s="5"/>
      <c r="F42" s="5"/>
      <c r="G42" s="5"/>
      <c r="H42" s="5"/>
      <c r="I42" s="5"/>
      <c r="J42" s="5"/>
      <c r="K42" s="5"/>
    </row>
    <row r="43" spans="4:13" x14ac:dyDescent="0.35">
      <c r="D43" s="5"/>
      <c r="E43" s="5"/>
      <c r="F43" s="5"/>
      <c r="G43" s="5"/>
      <c r="H43" s="5"/>
      <c r="I43" s="5"/>
      <c r="J43" s="5"/>
      <c r="K43" s="5"/>
    </row>
    <row r="44" spans="4:13" x14ac:dyDescent="0.35">
      <c r="D44" s="5"/>
      <c r="E44" s="5"/>
      <c r="F44" s="5"/>
      <c r="G44" s="5"/>
      <c r="H44" s="5"/>
      <c r="I44" s="5"/>
      <c r="J44" s="5"/>
      <c r="K44" s="5"/>
    </row>
    <row r="45" spans="4:13" x14ac:dyDescent="0.35">
      <c r="D45" s="5"/>
      <c r="E45" s="5"/>
      <c r="F45" s="5"/>
      <c r="G45" s="5"/>
      <c r="H45" s="5"/>
      <c r="I45" s="5"/>
      <c r="J45" s="5"/>
      <c r="K45" s="5"/>
    </row>
    <row r="46" spans="4:13" x14ac:dyDescent="0.35">
      <c r="D46" s="5"/>
      <c r="E46" s="5"/>
      <c r="F46" s="5"/>
      <c r="G46" s="5"/>
      <c r="H46" s="5"/>
      <c r="I46" s="5"/>
      <c r="J46" s="5"/>
      <c r="K46" s="5"/>
    </row>
    <row r="47" spans="4:13" x14ac:dyDescent="0.35">
      <c r="D47" s="5"/>
      <c r="E47" s="5"/>
      <c r="F47" s="5"/>
      <c r="G47" s="5"/>
      <c r="H47" s="5"/>
      <c r="I47" s="5"/>
      <c r="J47" s="5"/>
      <c r="K47" s="5"/>
    </row>
    <row r="48" spans="4:13" x14ac:dyDescent="0.35">
      <c r="D48" s="5"/>
      <c r="E48" s="5"/>
      <c r="F48" s="5"/>
      <c r="G48" s="5"/>
      <c r="H48" s="5"/>
      <c r="I48" s="5"/>
      <c r="J48" s="5"/>
      <c r="K48" s="5"/>
    </row>
    <row r="49" spans="4:11" x14ac:dyDescent="0.35">
      <c r="D49" s="5"/>
      <c r="E49" s="5"/>
      <c r="F49" s="5"/>
      <c r="G49" s="5"/>
      <c r="H49" s="5"/>
      <c r="I49" s="5"/>
      <c r="J49" s="5"/>
      <c r="K49" s="5"/>
    </row>
  </sheetData>
  <mergeCells count="15">
    <mergeCell ref="B1:J1"/>
    <mergeCell ref="B2:J2"/>
    <mergeCell ref="B3:J3"/>
    <mergeCell ref="B4:J4"/>
    <mergeCell ref="D5:J5"/>
    <mergeCell ref="B30:J31"/>
    <mergeCell ref="G6:G7"/>
    <mergeCell ref="H6:H7"/>
    <mergeCell ref="J6:J7"/>
    <mergeCell ref="B6:B7"/>
    <mergeCell ref="C6:C7"/>
    <mergeCell ref="D6:D7"/>
    <mergeCell ref="E6:E7"/>
    <mergeCell ref="F6:F7"/>
    <mergeCell ref="I6:I7"/>
  </mergeCells>
  <phoneticPr fontId="7" type="noConversion"/>
  <conditionalFormatting sqref="J8:K26">
    <cfRule type="cellIs" dxfId="5" priority="10" operator="greaterThan">
      <formula>1.1</formula>
    </cfRule>
    <cfRule type="cellIs" dxfId="4" priority="11" operator="between">
      <formula>0.9</formula>
      <formula>1.1</formula>
    </cfRule>
    <cfRule type="cellIs" dxfId="3" priority="12" operator="lessThan">
      <formula>0.9</formula>
    </cfRule>
  </conditionalFormatting>
  <conditionalFormatting sqref="H8:H26">
    <cfRule type="cellIs" dxfId="2" priority="1" operator="greaterThan">
      <formula>1.1</formula>
    </cfRule>
    <cfRule type="cellIs" dxfId="1" priority="2" operator="between">
      <formula>0.9</formula>
      <formula>1.1</formula>
    </cfRule>
    <cfRule type="cellIs" dxfId="0" priority="3" operator="lessThan">
      <formula>0.9</formula>
    </cfRule>
  </conditionalFormatting>
  <printOptions horizontalCentered="1"/>
  <pageMargins left="0.7" right="0.7" top="0.75" bottom="0.75" header="0.3" footer="0.3"/>
  <pageSetup scale="60" orientation="landscape" horizontalDpi="360" verticalDpi="360" r:id="rId1"/>
  <headerFooter>
    <oddHeader>&amp;RExhibit No. __
Schedule QMW-4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22D993-0F52-4F5A-BAD4-C1D94A318F25}"/>
</file>

<file path=customXml/itemProps2.xml><?xml version="1.0" encoding="utf-8"?>
<ds:datastoreItem xmlns:ds="http://schemas.openxmlformats.org/officeDocument/2006/customXml" ds:itemID="{F377A94B-C8BD-45D0-9520-518A964154C9}"/>
</file>

<file path=customXml/itemProps3.xml><?xml version="1.0" encoding="utf-8"?>
<ds:datastoreItem xmlns:ds="http://schemas.openxmlformats.org/officeDocument/2006/customXml" ds:itemID="{0B03ADE0-A86F-440C-A5FD-995FDFF2BA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DR1-111_2022 TotalCompbyCompnt</vt:lpstr>
      <vt:lpstr>DR1-112_2022 vs. 2023</vt:lpstr>
      <vt:lpstr>'DR1-111_2022 TotalCompbyCompnt'!Print_Area</vt:lpstr>
      <vt:lpstr>'DR1-112_2022 vs.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Watkins</dc:creator>
  <cp:lastModifiedBy>James Kilbane</cp:lastModifiedBy>
  <cp:lastPrinted>2022-06-27T21:01:17Z</cp:lastPrinted>
  <dcterms:created xsi:type="dcterms:W3CDTF">2022-05-12T16:07:41Z</dcterms:created>
  <dcterms:modified xsi:type="dcterms:W3CDTF">2022-07-27T20:30:43Z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{D487EF23-1102-47B9-B92C-6493E542E517}</vt:lpwstr>
  </property>
  <property fmtid="{D5CDD505-2E9C-101B-9397-08002B2CF9AE}" pid="3" name="ContentTypeId">
    <vt:lpwstr>0x010100180E6C50716BFC40BF67FFB0DB8DCAB1</vt:lpwstr>
  </property>
</Properties>
</file>