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ixgroup.sharepoint.com/sites/Regulatory-Kentucky/Shared Documents/Kentucky/WSCKY 2022 Rate Case/Discovery/Staff DR Set 1/DR 49 Excel template spreadsheets/"/>
    </mc:Choice>
  </mc:AlternateContent>
  <xr:revisionPtr revIDLastSave="227" documentId="8_{0F98668D-8D04-4900-8912-539572CF8D1F}" xr6:coauthVersionLast="47" xr6:coauthVersionMax="47" xr10:uidLastSave="{837F2D0F-3DB5-48F4-8912-2DDC4443D347}"/>
  <bookViews>
    <workbookView xWindow="28680" yWindow="-120" windowWidth="29040" windowHeight="15840" xr2:uid="{EF526BCF-38E8-4AF3-953F-64A41BBEF238}"/>
  </bookViews>
  <sheets>
    <sheet name="Exh 33" sheetId="2" r:id="rId1"/>
  </sheets>
  <definedNames>
    <definedName name="_xlnm.Print_Area" localSheetId="0">'Exh 33'!$A$1:$L$46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4" i="2" l="1"/>
  <c r="K44" i="2"/>
  <c r="J44" i="2"/>
  <c r="I44" i="2"/>
  <c r="H44" i="2"/>
  <c r="G44" i="2"/>
  <c r="F44" i="2"/>
  <c r="E44" i="2"/>
  <c r="D44" i="2"/>
  <c r="J11" i="2"/>
  <c r="J10" i="2" s="1"/>
  <c r="I11" i="2"/>
  <c r="I10" i="2" s="1"/>
  <c r="H42" i="2"/>
  <c r="G42" i="2"/>
  <c r="F42" i="2"/>
  <c r="E42" i="2"/>
  <c r="D42" i="2"/>
  <c r="L42" i="2"/>
  <c r="K42" i="2"/>
  <c r="J42" i="2"/>
  <c r="I42" i="2"/>
  <c r="I36" i="2"/>
  <c r="H36" i="2"/>
  <c r="G36" i="2"/>
  <c r="F36" i="2"/>
  <c r="E36" i="2"/>
  <c r="D36" i="2"/>
  <c r="H30" i="2"/>
  <c r="G30" i="2"/>
  <c r="F30" i="2"/>
  <c r="E30" i="2"/>
  <c r="D30" i="2"/>
  <c r="J30" i="2"/>
  <c r="K30" i="2"/>
  <c r="L30" i="2"/>
  <c r="I30" i="2"/>
  <c r="D21" i="2"/>
  <c r="E21" i="2"/>
  <c r="F21" i="2"/>
  <c r="G21" i="2"/>
  <c r="H21" i="2"/>
  <c r="K13" i="2"/>
  <c r="L14" i="2"/>
  <c r="K14" i="2"/>
  <c r="L13" i="2"/>
  <c r="L11" i="2"/>
  <c r="L10" i="2" s="1"/>
  <c r="K11" i="2"/>
  <c r="H14" i="2"/>
  <c r="H15" i="2" s="1"/>
  <c r="G14" i="2"/>
  <c r="G15" i="2" s="1"/>
  <c r="F14" i="2"/>
  <c r="F15" i="2" s="1"/>
  <c r="E14" i="2"/>
  <c r="E15" i="2" s="1"/>
  <c r="D14" i="2"/>
  <c r="D15" i="2" s="1"/>
  <c r="L8" i="2"/>
  <c r="K8" i="2"/>
  <c r="K10" i="2" l="1"/>
  <c r="K15" i="2" s="1"/>
  <c r="K17" i="2" s="1"/>
  <c r="K21" i="2" s="1"/>
  <c r="L15" i="2" l="1"/>
  <c r="K36" i="2"/>
  <c r="L36" i="2"/>
  <c r="L17" i="2" l="1"/>
  <c r="L21" i="2" l="1"/>
  <c r="J36" i="2"/>
  <c r="J15" i="2"/>
  <c r="I15" i="2"/>
  <c r="I17" i="2" l="1"/>
  <c r="J17" i="2"/>
  <c r="J21" i="2" l="1"/>
  <c r="I21" i="2"/>
</calcChain>
</file>

<file path=xl/sharedStrings.xml><?xml version="1.0" encoding="utf-8"?>
<sst xmlns="http://schemas.openxmlformats.org/spreadsheetml/2006/main" count="48" uniqueCount="48">
  <si>
    <t>Base Period</t>
  </si>
  <si>
    <t>Water Service Corporation of Kentucky</t>
  </si>
  <si>
    <t>Case No. 2022-00147</t>
  </si>
  <si>
    <t>Forecasted Period</t>
  </si>
  <si>
    <t>Comparative Income Statements</t>
  </si>
  <si>
    <t>Comparative income statements (exclusive of dividends per share or earnings per share), revenue statistics and sales statistics for 5 calendar years prior to application filing date, base period, forecasted period, and 2 calendar years beyond forecast period</t>
  </si>
  <si>
    <t>Requirements:</t>
  </si>
  <si>
    <t>Response:</t>
  </si>
  <si>
    <t>See Exhibit 14 for more detail on 2024 and 2025 Income Statements.</t>
  </si>
  <si>
    <t>* Detailed Income Statements for 2024 and 2025 provided in Exhibit 14</t>
  </si>
  <si>
    <t>Description</t>
  </si>
  <si>
    <t>Operating Revenues</t>
  </si>
  <si>
    <t>Operating Expenses</t>
  </si>
  <si>
    <t>Depreciation Expenses</t>
  </si>
  <si>
    <t>Amortization of Utility Plant Acquisition Adjustment</t>
  </si>
  <si>
    <t>Taxes Other Than Income</t>
  </si>
  <si>
    <t>Income Taxes</t>
  </si>
  <si>
    <t>See Exhibit 29 Schedule A for revenue and sales statitstics.</t>
  </si>
  <si>
    <t>2024 *</t>
  </si>
  <si>
    <t>2025 *</t>
  </si>
  <si>
    <t>Income From Utility Plant Leased to Others</t>
  </si>
  <si>
    <t>Gains (Losses) from Disposition of Utility Property</t>
  </si>
  <si>
    <t>Revenues From Merchandising, Jobbing and Contract Work</t>
  </si>
  <si>
    <t>Interest and Dividend Income</t>
  </si>
  <si>
    <t>Allowance for funds Used During Constructions</t>
  </si>
  <si>
    <t>Nonutility Income</t>
  </si>
  <si>
    <t>Miscellaneous Nonutility Expenses</t>
  </si>
  <si>
    <t>Interest Expense</t>
  </si>
  <si>
    <t>Amortization of Debt Discount and Exp.</t>
  </si>
  <si>
    <t>Amortization of Premium on Debt</t>
  </si>
  <si>
    <t>Extraordinary Income</t>
  </si>
  <si>
    <t>Extraordinary Deductions</t>
  </si>
  <si>
    <t>Income Taxes, Extraordinary Items</t>
  </si>
  <si>
    <t>(Does not reflect revenues from current filing)</t>
  </si>
  <si>
    <t>OPERATING INCOME:</t>
  </si>
  <si>
    <t>OTHER INCOME AND DEDUCTIONS:</t>
  </si>
  <si>
    <t>INTEREST EXPENSE:</t>
  </si>
  <si>
    <t>Costs and Expenses of Merchandising, Jobbing and Contract Work</t>
  </si>
  <si>
    <t>EXTRAORDINARY ITEMS:</t>
  </si>
  <si>
    <t>Line No.</t>
  </si>
  <si>
    <t>Utility Operating Income (Line 2 - Line 9)</t>
  </si>
  <si>
    <t>Utility Operating Expenses (Lines 4 to 8)</t>
  </si>
  <si>
    <t>Total Other Income and Deductions (Lines 18 to 23)</t>
  </si>
  <si>
    <t>Total Interest Expense (Lines 27 to 29)</t>
  </si>
  <si>
    <t>Total Utility Operating Income (Line 11 + Lines 13 to 14)</t>
  </si>
  <si>
    <t>Total Extraordinary Items (Lines 33 to 35)</t>
  </si>
  <si>
    <t>NET INCOME (Line 15 + Line 24 - Line 30 + Line 36)</t>
  </si>
  <si>
    <t>Exhibit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</si>
</sst>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_);\(0\)"/>
    <numFmt numFmtId="167" formatCode="[$-409]mmmm\-yy;@"/>
    <numFmt numFmtId="168" formatCode="#,##0\ ;\(#,##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Book Antiqua"/>
      <family val="1"/>
    </font>
    <font>
      <sz val="10"/>
      <color indexed="8"/>
      <name val="Book Antiqua"/>
      <family val="1"/>
    </font>
    <font>
      <sz val="10"/>
      <name val="Courier"/>
      <family val="3"/>
    </font>
    <font>
      <b/>
      <sz val="10"/>
      <name val="Book Antiqua"/>
      <family val="1"/>
    </font>
    <font>
      <b/>
      <sz val="10"/>
      <color indexed="8"/>
      <name val="Book Antiqua"/>
      <family val="1"/>
    </font>
    <font>
      <sz val="10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5" fillId="0" borderId="0"/>
    <xf numFmtId="0" fontId="1" fillId="0" borderId="0"/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/>
    <xf numFmtId="168" fontId="6" fillId="0" borderId="0" xfId="0" applyNumberFormat="1" applyFont="1"/>
    <xf numFmtId="0" fontId="7" fillId="0" borderId="0" xfId="0" applyFont="1" applyAlignment="1">
      <alignment horizontal="right"/>
    </xf>
    <xf numFmtId="0" fontId="8" fillId="0" borderId="0" xfId="0" applyFont="1"/>
    <xf numFmtId="164" fontId="8" fillId="0" borderId="0" xfId="1" applyNumberFormat="1" applyFont="1"/>
    <xf numFmtId="0" fontId="8" fillId="0" borderId="0" xfId="0" applyFont="1" applyBorder="1"/>
    <xf numFmtId="164" fontId="8" fillId="0" borderId="0" xfId="1" applyNumberFormat="1" applyFont="1" applyBorder="1"/>
    <xf numFmtId="0" fontId="3" fillId="0" borderId="1" xfId="0" applyFont="1" applyFill="1" applyBorder="1" applyAlignment="1">
      <alignment horizontal="center"/>
    </xf>
    <xf numFmtId="166" fontId="3" fillId="0" borderId="1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164" fontId="8" fillId="0" borderId="0" xfId="1" applyNumberFormat="1" applyFont="1" applyFill="1" applyBorder="1"/>
    <xf numFmtId="164" fontId="8" fillId="0" borderId="1" xfId="1" applyNumberFormat="1" applyFont="1" applyBorder="1"/>
    <xf numFmtId="166" fontId="3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165" fontId="3" fillId="0" borderId="2" xfId="2" applyNumberFormat="1" applyFont="1" applyBorder="1"/>
    <xf numFmtId="165" fontId="8" fillId="0" borderId="0" xfId="2" applyNumberFormat="1" applyFont="1" applyBorder="1"/>
  </cellXfs>
  <cellStyles count="5">
    <cellStyle name="Comma" xfId="1" builtinId="3"/>
    <cellStyle name="Currency" xfId="2" builtinId="4"/>
    <cellStyle name="Normal" xfId="0" builtinId="0"/>
    <cellStyle name="Normal 5 2" xfId="3" xr:uid="{F07E8865-5EAF-4620-A8B4-31C614071F2A}"/>
    <cellStyle name="Normal 6" xfId="4" xr:uid="{EA19ED1A-C49C-429B-888F-4892425A59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D0700-B53E-4B9E-A060-92E15B1C78FB}">
  <sheetPr>
    <pageSetUpPr fitToPage="1"/>
  </sheetPr>
  <dimension ref="A1:R46"/>
  <sheetViews>
    <sheetView tabSelected="1" topLeftCell="A16" zoomScaleNormal="100" workbookViewId="0">
      <pane xSplit="3" topLeftCell="D1" activePane="topRight" state="frozen"/>
      <selection pane="topRight" activeCell="J49" sqref="J49"/>
    </sheetView>
  </sheetViews>
  <sheetFormatPr defaultRowHeight="13.5" x14ac:dyDescent="0.25"/>
  <cols>
    <col min="1" max="1" width="8.7109375" style="6" hidden="1" customWidth="1"/>
    <col min="2" max="2" width="8.7109375" style="6" customWidth="1"/>
    <col min="3" max="3" width="60.42578125" style="6" bestFit="1" customWidth="1"/>
    <col min="4" max="6" width="12.7109375" style="6" customWidth="1"/>
    <col min="7" max="7" width="12.7109375" style="7" customWidth="1"/>
    <col min="8" max="8" width="12.7109375" style="6" customWidth="1"/>
    <col min="9" max="9" width="11.85546875" style="6" customWidth="1"/>
    <col min="10" max="10" width="13.28515625" style="6" customWidth="1"/>
    <col min="11" max="11" width="12.28515625" style="6" customWidth="1"/>
    <col min="12" max="12" width="13.28515625" style="6" customWidth="1"/>
    <col min="13" max="13" width="9.140625" style="6"/>
    <col min="14" max="18" width="12.42578125" style="6" bestFit="1" customWidth="1"/>
    <col min="19" max="16384" width="9.140625" style="6"/>
  </cols>
  <sheetData>
    <row r="1" spans="2:18" ht="15" x14ac:dyDescent="0.3">
      <c r="B1" s="1" t="s">
        <v>1</v>
      </c>
      <c r="D1" s="2"/>
      <c r="L1" s="5" t="s">
        <v>47</v>
      </c>
      <c r="N1" s="1" t="s">
        <v>6</v>
      </c>
    </row>
    <row r="2" spans="2:18" ht="15" x14ac:dyDescent="0.3">
      <c r="B2" s="4" t="s">
        <v>2</v>
      </c>
      <c r="D2" s="2"/>
      <c r="O2" s="6" t="s">
        <v>5</v>
      </c>
    </row>
    <row r="3" spans="2:18" ht="15" x14ac:dyDescent="0.3">
      <c r="B3" s="3" t="s">
        <v>4</v>
      </c>
      <c r="D3" s="2"/>
    </row>
    <row r="4" spans="2:18" ht="15" x14ac:dyDescent="0.3">
      <c r="B4" s="6" t="s">
        <v>33</v>
      </c>
      <c r="D4" s="2"/>
      <c r="O4" s="1" t="s">
        <v>7</v>
      </c>
    </row>
    <row r="5" spans="2:18" ht="15" x14ac:dyDescent="0.3">
      <c r="C5" s="3"/>
      <c r="D5" s="2"/>
      <c r="O5" s="6" t="s">
        <v>8</v>
      </c>
    </row>
    <row r="6" spans="2:18" ht="30" x14ac:dyDescent="0.3">
      <c r="B6" s="10" t="s">
        <v>39</v>
      </c>
      <c r="C6" s="10" t="s">
        <v>10</v>
      </c>
      <c r="D6" s="10">
        <v>2017</v>
      </c>
      <c r="E6" s="10">
        <v>2018</v>
      </c>
      <c r="F6" s="10">
        <v>2019</v>
      </c>
      <c r="G6" s="11">
        <v>2020</v>
      </c>
      <c r="H6" s="10">
        <v>2021</v>
      </c>
      <c r="I6" s="13" t="s">
        <v>0</v>
      </c>
      <c r="J6" s="13" t="s">
        <v>3</v>
      </c>
      <c r="K6" s="10" t="s">
        <v>18</v>
      </c>
      <c r="L6" s="10" t="s">
        <v>19</v>
      </c>
      <c r="O6" s="6" t="s">
        <v>17</v>
      </c>
    </row>
    <row r="7" spans="2:18" ht="15" x14ac:dyDescent="0.3">
      <c r="B7" s="19">
        <v>1</v>
      </c>
      <c r="C7" s="18" t="s">
        <v>34</v>
      </c>
      <c r="D7" s="12"/>
      <c r="E7" s="12"/>
      <c r="F7" s="12"/>
      <c r="G7" s="16"/>
      <c r="H7" s="12"/>
      <c r="I7" s="17"/>
      <c r="J7" s="17"/>
      <c r="K7" s="12"/>
      <c r="L7" s="12"/>
    </row>
    <row r="8" spans="2:18" ht="15" x14ac:dyDescent="0.3">
      <c r="B8" s="19">
        <v>2</v>
      </c>
      <c r="C8" s="8" t="s">
        <v>11</v>
      </c>
      <c r="D8" s="21">
        <v>2477391</v>
      </c>
      <c r="E8" s="21">
        <v>2647249.54</v>
      </c>
      <c r="F8" s="21">
        <v>2939700</v>
      </c>
      <c r="G8" s="21">
        <v>2923208</v>
      </c>
      <c r="H8" s="21">
        <v>3406420</v>
      </c>
      <c r="I8" s="21">
        <v>3254763</v>
      </c>
      <c r="J8" s="21">
        <v>3262188</v>
      </c>
      <c r="K8" s="21">
        <f>3113868.82417009+127300</f>
        <v>3241168.8241700898</v>
      </c>
      <c r="L8" s="21">
        <f>3093813.76799522+126480</f>
        <v>3220293.7679952201</v>
      </c>
    </row>
    <row r="9" spans="2:18" ht="15" x14ac:dyDescent="0.3">
      <c r="B9" s="19">
        <v>3</v>
      </c>
      <c r="C9" s="8"/>
      <c r="D9" s="9"/>
      <c r="E9" s="9"/>
      <c r="F9" s="9"/>
      <c r="G9" s="9"/>
      <c r="H9" s="9"/>
      <c r="I9" s="9"/>
      <c r="J9" s="9"/>
      <c r="K9" s="9"/>
      <c r="L9" s="9"/>
    </row>
    <row r="10" spans="2:18" ht="15" x14ac:dyDescent="0.3">
      <c r="B10" s="19">
        <v>4</v>
      </c>
      <c r="C10" s="8" t="s">
        <v>12</v>
      </c>
      <c r="D10" s="9">
        <v>1785800</v>
      </c>
      <c r="E10" s="9">
        <v>1987769.01</v>
      </c>
      <c r="F10" s="9">
        <v>2253101</v>
      </c>
      <c r="G10" s="9">
        <v>2381740</v>
      </c>
      <c r="H10" s="9">
        <v>2855773</v>
      </c>
      <c r="I10" s="9">
        <f>3120340.9218951-I11-I12-I13-I14+127834</f>
        <v>2737668.7416453147</v>
      </c>
      <c r="J10" s="9">
        <f>3297715-J11-J12-J13+128126-J14</f>
        <v>2885729.2618938428</v>
      </c>
      <c r="K10" s="9">
        <f>3531410-K11-K12-K13+127300</f>
        <v>3077563</v>
      </c>
      <c r="L10" s="9">
        <f>3522731-L11-L12-L13+126480</f>
        <v>3065347</v>
      </c>
    </row>
    <row r="11" spans="2:18" ht="15" x14ac:dyDescent="0.3">
      <c r="B11" s="19">
        <v>5</v>
      </c>
      <c r="C11" s="8" t="s">
        <v>13</v>
      </c>
      <c r="D11" s="9">
        <v>282544</v>
      </c>
      <c r="E11" s="9">
        <v>300413.34999999998</v>
      </c>
      <c r="F11" s="9">
        <v>383639</v>
      </c>
      <c r="G11" s="9">
        <v>409035</v>
      </c>
      <c r="H11" s="9">
        <v>329285</v>
      </c>
      <c r="I11" s="9">
        <f>392355.180249785-10356</f>
        <v>381999.18024978501</v>
      </c>
      <c r="J11" s="9">
        <f>474204.738106157-10356</f>
        <v>463848.73810615699</v>
      </c>
      <c r="K11" s="9">
        <f>383883-10356</f>
        <v>373527</v>
      </c>
      <c r="L11" s="9">
        <f>383883-10356</f>
        <v>373527</v>
      </c>
    </row>
    <row r="12" spans="2:18" ht="15" x14ac:dyDescent="0.3">
      <c r="B12" s="19">
        <v>6</v>
      </c>
      <c r="C12" s="8" t="s">
        <v>14</v>
      </c>
      <c r="D12" s="9">
        <v>-3660</v>
      </c>
      <c r="E12" s="9">
        <v>-3660.48</v>
      </c>
      <c r="F12" s="9">
        <v>-3660</v>
      </c>
      <c r="G12" s="9">
        <v>-3660</v>
      </c>
      <c r="H12" s="9">
        <v>-3660</v>
      </c>
      <c r="I12" s="9">
        <v>-3660</v>
      </c>
      <c r="J12" s="9">
        <v>-3660</v>
      </c>
      <c r="K12" s="9">
        <v>-3660</v>
      </c>
      <c r="L12" s="9">
        <v>-3660</v>
      </c>
    </row>
    <row r="13" spans="2:18" ht="15" x14ac:dyDescent="0.3">
      <c r="B13" s="19">
        <v>7</v>
      </c>
      <c r="C13" s="8" t="s">
        <v>15</v>
      </c>
      <c r="D13" s="9">
        <v>156799</v>
      </c>
      <c r="E13" s="9">
        <v>101741.88</v>
      </c>
      <c r="F13" s="9">
        <v>242731</v>
      </c>
      <c r="G13" s="9">
        <v>210678</v>
      </c>
      <c r="H13" s="9">
        <v>164921</v>
      </c>
      <c r="I13" s="9">
        <v>186176</v>
      </c>
      <c r="J13" s="9">
        <v>195232</v>
      </c>
      <c r="K13" s="9">
        <f>71011+133673+6596</f>
        <v>211280</v>
      </c>
      <c r="L13" s="9">
        <f>131331+6555+76111</f>
        <v>213997</v>
      </c>
    </row>
    <row r="14" spans="2:18" ht="15" x14ac:dyDescent="0.3">
      <c r="B14" s="19">
        <v>8</v>
      </c>
      <c r="C14" s="8" t="s">
        <v>16</v>
      </c>
      <c r="D14" s="15">
        <f>-1491-396714+17972</f>
        <v>-380233</v>
      </c>
      <c r="E14" s="15">
        <f>366.18+9089+15716</f>
        <v>25171.18</v>
      </c>
      <c r="F14" s="15">
        <f>250+26161-8621</f>
        <v>17790</v>
      </c>
      <c r="G14" s="15">
        <f>247+24359-17120</f>
        <v>7486</v>
      </c>
      <c r="H14" s="15">
        <f>-39746+111217+27824</f>
        <v>99295</v>
      </c>
      <c r="I14" s="15">
        <v>-54009</v>
      </c>
      <c r="J14" s="15">
        <v>-115309</v>
      </c>
      <c r="K14" s="15">
        <f>-119038-29834</f>
        <v>-148872</v>
      </c>
      <c r="L14" s="15">
        <f>-117014-29327</f>
        <v>-146341</v>
      </c>
    </row>
    <row r="15" spans="2:18" ht="15" x14ac:dyDescent="0.3">
      <c r="B15" s="19">
        <v>9</v>
      </c>
      <c r="C15" s="8" t="s">
        <v>41</v>
      </c>
      <c r="D15" s="9">
        <f t="shared" ref="D15:L15" si="0">SUM(D10:D14)</f>
        <v>1841250</v>
      </c>
      <c r="E15" s="9">
        <f t="shared" si="0"/>
        <v>2411434.94</v>
      </c>
      <c r="F15" s="9">
        <f t="shared" si="0"/>
        <v>2893601</v>
      </c>
      <c r="G15" s="9">
        <f t="shared" si="0"/>
        <v>3005279</v>
      </c>
      <c r="H15" s="9">
        <f t="shared" si="0"/>
        <v>3445614</v>
      </c>
      <c r="I15" s="9">
        <f t="shared" si="0"/>
        <v>3248174.9218950998</v>
      </c>
      <c r="J15" s="9">
        <f t="shared" si="0"/>
        <v>3425841</v>
      </c>
      <c r="K15" s="9">
        <f t="shared" si="0"/>
        <v>3509838</v>
      </c>
      <c r="L15" s="9">
        <f t="shared" si="0"/>
        <v>3502870</v>
      </c>
      <c r="N15" s="7"/>
      <c r="O15" s="7"/>
      <c r="P15" s="7"/>
      <c r="Q15" s="7"/>
      <c r="R15" s="7"/>
    </row>
    <row r="16" spans="2:18" ht="15" x14ac:dyDescent="0.3">
      <c r="B16" s="19">
        <v>10</v>
      </c>
      <c r="C16" s="8"/>
      <c r="D16" s="9"/>
      <c r="E16" s="9"/>
      <c r="F16" s="9"/>
      <c r="G16" s="9"/>
      <c r="H16" s="9"/>
      <c r="I16" s="9"/>
      <c r="J16" s="9"/>
      <c r="K16" s="9"/>
      <c r="L16" s="9"/>
      <c r="N16" s="7"/>
      <c r="O16" s="7"/>
      <c r="P16" s="7"/>
      <c r="Q16" s="7"/>
      <c r="R16" s="7"/>
    </row>
    <row r="17" spans="2:18" ht="15" x14ac:dyDescent="0.3">
      <c r="B17" s="19">
        <v>11</v>
      </c>
      <c r="C17" s="8" t="s">
        <v>40</v>
      </c>
      <c r="D17" s="9">
        <v>636142</v>
      </c>
      <c r="E17" s="9">
        <v>235814.3</v>
      </c>
      <c r="F17" s="9">
        <v>46100</v>
      </c>
      <c r="G17" s="9">
        <v>-82070</v>
      </c>
      <c r="H17" s="9">
        <v>-39194</v>
      </c>
      <c r="I17" s="9">
        <f>I8-I15</f>
        <v>6588.0781049001962</v>
      </c>
      <c r="J17" s="9">
        <f>J8-J15</f>
        <v>-163653</v>
      </c>
      <c r="K17" s="9">
        <f>K8-K15</f>
        <v>-268669.17582991021</v>
      </c>
      <c r="L17" s="9">
        <f>L8-L15</f>
        <v>-282576.23200477986</v>
      </c>
      <c r="N17" s="7"/>
      <c r="O17" s="7"/>
      <c r="P17" s="7"/>
      <c r="Q17" s="7"/>
      <c r="R17" s="7"/>
    </row>
    <row r="18" spans="2:18" ht="15" x14ac:dyDescent="0.3">
      <c r="B18" s="19">
        <v>12</v>
      </c>
      <c r="C18" s="8"/>
      <c r="D18" s="9"/>
      <c r="E18" s="9"/>
      <c r="F18" s="9"/>
      <c r="G18" s="9"/>
      <c r="H18" s="9"/>
      <c r="I18" s="9"/>
      <c r="J18" s="9"/>
      <c r="K18" s="9"/>
      <c r="L18" s="9"/>
      <c r="N18" s="7"/>
      <c r="O18" s="7"/>
      <c r="P18" s="7"/>
      <c r="Q18" s="7"/>
      <c r="R18" s="7"/>
    </row>
    <row r="19" spans="2:18" ht="15" x14ac:dyDescent="0.3">
      <c r="B19" s="19">
        <v>13</v>
      </c>
      <c r="C19" s="8" t="s">
        <v>20</v>
      </c>
      <c r="D19" s="9"/>
      <c r="E19" s="9"/>
      <c r="F19" s="9"/>
      <c r="G19" s="9"/>
      <c r="H19" s="9"/>
      <c r="I19" s="9"/>
      <c r="J19" s="9"/>
      <c r="K19" s="9"/>
      <c r="L19" s="9"/>
      <c r="N19" s="7"/>
      <c r="O19" s="7"/>
      <c r="P19" s="7"/>
      <c r="Q19" s="7"/>
      <c r="R19" s="7"/>
    </row>
    <row r="20" spans="2:18" ht="15" x14ac:dyDescent="0.3">
      <c r="B20" s="19">
        <v>14</v>
      </c>
      <c r="C20" s="8" t="s">
        <v>21</v>
      </c>
      <c r="D20" s="15">
        <v>4277</v>
      </c>
      <c r="E20" s="15">
        <v>7356.1</v>
      </c>
      <c r="F20" s="15"/>
      <c r="G20" s="15"/>
      <c r="H20" s="15"/>
      <c r="I20" s="15"/>
      <c r="J20" s="15"/>
      <c r="K20" s="15"/>
      <c r="L20" s="15"/>
      <c r="N20" s="7"/>
      <c r="O20" s="7"/>
      <c r="P20" s="7"/>
      <c r="Q20" s="7"/>
      <c r="R20" s="7"/>
    </row>
    <row r="21" spans="2:18" ht="15" x14ac:dyDescent="0.3">
      <c r="B21" s="19">
        <v>15</v>
      </c>
      <c r="C21" s="8" t="s">
        <v>44</v>
      </c>
      <c r="D21" s="9">
        <f t="shared" ref="D21:K21" si="1">SUM(D17:D20)</f>
        <v>640419</v>
      </c>
      <c r="E21" s="9">
        <f t="shared" si="1"/>
        <v>243170.4</v>
      </c>
      <c r="F21" s="9">
        <f t="shared" si="1"/>
        <v>46100</v>
      </c>
      <c r="G21" s="9">
        <f t="shared" si="1"/>
        <v>-82070</v>
      </c>
      <c r="H21" s="9">
        <f t="shared" si="1"/>
        <v>-39194</v>
      </c>
      <c r="I21" s="9">
        <f t="shared" si="1"/>
        <v>6588.0781049001962</v>
      </c>
      <c r="J21" s="9">
        <f t="shared" si="1"/>
        <v>-163653</v>
      </c>
      <c r="K21" s="9">
        <f t="shared" si="1"/>
        <v>-268669.17582991021</v>
      </c>
      <c r="L21" s="9">
        <f>SUM(L17:L20)</f>
        <v>-282576.23200477986</v>
      </c>
      <c r="N21" s="7"/>
      <c r="O21" s="7"/>
      <c r="P21" s="7"/>
      <c r="Q21" s="7"/>
      <c r="R21" s="7"/>
    </row>
    <row r="22" spans="2:18" ht="15" x14ac:dyDescent="0.3">
      <c r="B22" s="19">
        <v>16</v>
      </c>
      <c r="C22" s="8"/>
      <c r="D22" s="9"/>
      <c r="E22" s="9"/>
      <c r="F22" s="9"/>
      <c r="G22" s="9"/>
      <c r="H22" s="9"/>
      <c r="I22" s="9"/>
      <c r="J22" s="9"/>
      <c r="K22" s="9"/>
      <c r="L22" s="9"/>
      <c r="N22" s="7"/>
      <c r="O22" s="7"/>
      <c r="P22" s="7"/>
      <c r="Q22" s="7"/>
      <c r="R22" s="7"/>
    </row>
    <row r="23" spans="2:18" ht="15" x14ac:dyDescent="0.3">
      <c r="B23" s="19">
        <v>17</v>
      </c>
      <c r="C23" s="8" t="s">
        <v>35</v>
      </c>
      <c r="D23" s="9"/>
      <c r="E23" s="9"/>
      <c r="F23" s="9"/>
      <c r="G23" s="9"/>
      <c r="H23" s="9"/>
      <c r="I23" s="9"/>
      <c r="J23" s="9"/>
      <c r="K23" s="9"/>
      <c r="L23" s="9"/>
      <c r="N23" s="7"/>
      <c r="O23" s="7"/>
      <c r="P23" s="7"/>
      <c r="Q23" s="7"/>
      <c r="R23" s="7"/>
    </row>
    <row r="24" spans="2:18" ht="15" x14ac:dyDescent="0.3">
      <c r="B24" s="19">
        <v>18</v>
      </c>
      <c r="C24" s="8" t="s">
        <v>22</v>
      </c>
      <c r="D24" s="9">
        <v>177741</v>
      </c>
      <c r="E24" s="9">
        <v>0</v>
      </c>
      <c r="F24" s="9"/>
      <c r="G24" s="9"/>
      <c r="H24" s="9"/>
      <c r="I24" s="9"/>
      <c r="J24" s="9"/>
      <c r="K24" s="9"/>
      <c r="L24" s="9"/>
      <c r="N24" s="7"/>
      <c r="O24" s="7"/>
      <c r="P24" s="7"/>
      <c r="Q24" s="7"/>
      <c r="R24" s="7"/>
    </row>
    <row r="25" spans="2:18" ht="15" x14ac:dyDescent="0.3">
      <c r="B25" s="19">
        <v>19</v>
      </c>
      <c r="C25" s="8" t="s">
        <v>37</v>
      </c>
      <c r="D25" s="9"/>
      <c r="E25" s="9"/>
      <c r="F25" s="9"/>
      <c r="G25" s="9"/>
      <c r="H25" s="9"/>
      <c r="I25" s="9"/>
      <c r="J25" s="9"/>
      <c r="K25" s="9"/>
      <c r="L25" s="9"/>
      <c r="N25" s="7"/>
      <c r="O25" s="7"/>
      <c r="P25" s="7"/>
      <c r="Q25" s="7"/>
      <c r="R25" s="7"/>
    </row>
    <row r="26" spans="2:18" ht="15" x14ac:dyDescent="0.3">
      <c r="B26" s="19">
        <v>20</v>
      </c>
      <c r="C26" s="8" t="s">
        <v>23</v>
      </c>
      <c r="D26" s="9"/>
      <c r="E26" s="9"/>
      <c r="F26" s="9"/>
      <c r="G26" s="9"/>
      <c r="H26" s="9"/>
      <c r="I26" s="9"/>
      <c r="J26" s="9"/>
      <c r="K26" s="9"/>
      <c r="L26" s="9"/>
      <c r="N26" s="7"/>
      <c r="O26" s="7"/>
      <c r="P26" s="7"/>
      <c r="Q26" s="7"/>
      <c r="R26" s="7"/>
    </row>
    <row r="27" spans="2:18" ht="15" x14ac:dyDescent="0.3">
      <c r="B27" s="19">
        <v>21</v>
      </c>
      <c r="C27" s="8" t="s">
        <v>24</v>
      </c>
      <c r="D27" s="9">
        <v>1025</v>
      </c>
      <c r="E27" s="9">
        <v>234.24</v>
      </c>
      <c r="F27" s="9">
        <v>3026</v>
      </c>
      <c r="G27" s="9">
        <v>12349</v>
      </c>
      <c r="H27" s="9">
        <v>154</v>
      </c>
      <c r="I27" s="9"/>
      <c r="J27" s="14">
        <v>26149</v>
      </c>
      <c r="K27" s="9"/>
      <c r="L27" s="9">
        <v>18358</v>
      </c>
      <c r="N27" s="7"/>
      <c r="O27" s="7"/>
      <c r="P27" s="7"/>
      <c r="Q27" s="7"/>
      <c r="R27" s="7"/>
    </row>
    <row r="28" spans="2:18" ht="15" x14ac:dyDescent="0.3">
      <c r="B28" s="19">
        <v>22</v>
      </c>
      <c r="C28" s="8" t="s">
        <v>25</v>
      </c>
      <c r="D28" s="9"/>
      <c r="E28" s="9"/>
      <c r="F28" s="9"/>
      <c r="G28" s="9"/>
      <c r="H28" s="9"/>
      <c r="I28" s="9"/>
      <c r="J28" s="9"/>
      <c r="K28" s="9"/>
      <c r="L28" s="9"/>
      <c r="N28" s="7"/>
      <c r="O28" s="7"/>
      <c r="P28" s="7"/>
      <c r="Q28" s="7"/>
      <c r="R28" s="7"/>
    </row>
    <row r="29" spans="2:18" ht="15" x14ac:dyDescent="0.3">
      <c r="B29" s="19">
        <v>23</v>
      </c>
      <c r="C29" s="8" t="s">
        <v>26</v>
      </c>
      <c r="D29" s="15"/>
      <c r="E29" s="15"/>
      <c r="F29" s="15"/>
      <c r="G29" s="15"/>
      <c r="H29" s="15"/>
      <c r="I29" s="15"/>
      <c r="J29" s="15"/>
      <c r="K29" s="15"/>
      <c r="L29" s="15"/>
      <c r="N29" s="7"/>
      <c r="O29" s="7"/>
      <c r="P29" s="7"/>
      <c r="Q29" s="7"/>
      <c r="R29" s="7"/>
    </row>
    <row r="30" spans="2:18" ht="15" x14ac:dyDescent="0.3">
      <c r="B30" s="19">
        <v>24</v>
      </c>
      <c r="C30" s="8" t="s">
        <v>42</v>
      </c>
      <c r="D30" s="9">
        <f t="shared" ref="D30:H30" si="2">SUM(D24:D29)</f>
        <v>178766</v>
      </c>
      <c r="E30" s="9">
        <f t="shared" si="2"/>
        <v>234.24</v>
      </c>
      <c r="F30" s="9">
        <f t="shared" si="2"/>
        <v>3026</v>
      </c>
      <c r="G30" s="9">
        <f t="shared" si="2"/>
        <v>12349</v>
      </c>
      <c r="H30" s="9">
        <f t="shared" si="2"/>
        <v>154</v>
      </c>
      <c r="I30" s="9">
        <f>SUM(I24:I29)</f>
        <v>0</v>
      </c>
      <c r="J30" s="9">
        <f t="shared" ref="J30:L30" si="3">SUM(J24:J29)</f>
        <v>26149</v>
      </c>
      <c r="K30" s="9">
        <f t="shared" si="3"/>
        <v>0</v>
      </c>
      <c r="L30" s="9">
        <f t="shared" si="3"/>
        <v>18358</v>
      </c>
      <c r="N30" s="7"/>
      <c r="O30" s="7"/>
      <c r="P30" s="7"/>
      <c r="Q30" s="7"/>
      <c r="R30" s="7"/>
    </row>
    <row r="31" spans="2:18" ht="15" x14ac:dyDescent="0.3">
      <c r="B31" s="19">
        <v>25</v>
      </c>
      <c r="C31" s="8"/>
      <c r="D31" s="9"/>
      <c r="E31" s="9"/>
      <c r="F31" s="9"/>
      <c r="G31" s="9"/>
      <c r="H31" s="9"/>
      <c r="I31" s="9"/>
      <c r="J31" s="9"/>
      <c r="K31" s="9"/>
      <c r="L31" s="9"/>
      <c r="N31" s="7"/>
      <c r="O31" s="7"/>
      <c r="P31" s="7"/>
      <c r="Q31" s="7"/>
      <c r="R31" s="7"/>
    </row>
    <row r="32" spans="2:18" ht="15" x14ac:dyDescent="0.3">
      <c r="B32" s="19">
        <v>26</v>
      </c>
      <c r="C32" s="8" t="s">
        <v>36</v>
      </c>
      <c r="D32" s="9"/>
      <c r="E32" s="9"/>
      <c r="F32" s="9"/>
      <c r="G32" s="9"/>
      <c r="H32" s="9"/>
      <c r="I32" s="9"/>
      <c r="J32" s="9"/>
      <c r="K32" s="9"/>
      <c r="L32" s="9"/>
      <c r="N32" s="7"/>
      <c r="O32" s="7"/>
      <c r="P32" s="7"/>
      <c r="Q32" s="7"/>
      <c r="R32" s="7"/>
    </row>
    <row r="33" spans="2:18" ht="15" x14ac:dyDescent="0.3">
      <c r="B33" s="19">
        <v>27</v>
      </c>
      <c r="C33" s="8" t="s">
        <v>27</v>
      </c>
      <c r="D33" s="9">
        <v>156983</v>
      </c>
      <c r="E33" s="9">
        <v>157961</v>
      </c>
      <c r="F33" s="9">
        <v>165521</v>
      </c>
      <c r="G33" s="9">
        <v>154904</v>
      </c>
      <c r="H33" s="9">
        <v>137627</v>
      </c>
      <c r="I33" s="9">
        <v>169049.53467276783</v>
      </c>
      <c r="J33" s="9">
        <v>183198.52069818412</v>
      </c>
      <c r="K33" s="9">
        <v>179140</v>
      </c>
      <c r="L33" s="9">
        <v>175975</v>
      </c>
      <c r="N33" s="7"/>
      <c r="O33" s="7"/>
      <c r="P33" s="7"/>
      <c r="Q33" s="7"/>
      <c r="R33" s="7"/>
    </row>
    <row r="34" spans="2:18" ht="15" x14ac:dyDescent="0.3">
      <c r="B34" s="19">
        <v>28</v>
      </c>
      <c r="C34" s="8" t="s">
        <v>28</v>
      </c>
      <c r="D34" s="9"/>
      <c r="E34" s="9"/>
      <c r="F34" s="9"/>
      <c r="G34" s="9"/>
      <c r="H34" s="9"/>
      <c r="I34" s="9"/>
      <c r="J34" s="9"/>
      <c r="K34" s="9"/>
      <c r="L34" s="9"/>
      <c r="N34" s="7"/>
      <c r="O34" s="7"/>
      <c r="P34" s="7"/>
      <c r="Q34" s="7"/>
      <c r="R34" s="7"/>
    </row>
    <row r="35" spans="2:18" ht="15" x14ac:dyDescent="0.3">
      <c r="B35" s="19">
        <v>29</v>
      </c>
      <c r="C35" s="8" t="s">
        <v>29</v>
      </c>
      <c r="D35" s="15"/>
      <c r="E35" s="15"/>
      <c r="F35" s="15"/>
      <c r="G35" s="15">
        <v>0</v>
      </c>
      <c r="H35" s="15"/>
      <c r="I35" s="15"/>
      <c r="J35" s="15"/>
      <c r="K35" s="15"/>
      <c r="L35" s="15"/>
      <c r="N35" s="7"/>
      <c r="O35" s="7"/>
      <c r="P35" s="7"/>
      <c r="Q35" s="7"/>
      <c r="R35" s="7"/>
    </row>
    <row r="36" spans="2:18" ht="15" x14ac:dyDescent="0.3">
      <c r="B36" s="19">
        <v>30</v>
      </c>
      <c r="C36" s="8" t="s">
        <v>43</v>
      </c>
      <c r="D36" s="9">
        <f t="shared" ref="D36:I36" si="4">D33</f>
        <v>156983</v>
      </c>
      <c r="E36" s="9">
        <f t="shared" si="4"/>
        <v>157961</v>
      </c>
      <c r="F36" s="9">
        <f t="shared" si="4"/>
        <v>165521</v>
      </c>
      <c r="G36" s="9">
        <f t="shared" si="4"/>
        <v>154904</v>
      </c>
      <c r="H36" s="9">
        <f t="shared" si="4"/>
        <v>137627</v>
      </c>
      <c r="I36" s="9">
        <f t="shared" si="4"/>
        <v>169049.53467276783</v>
      </c>
      <c r="J36" s="9">
        <f>J33</f>
        <v>183198.52069818412</v>
      </c>
      <c r="K36" s="9">
        <f t="shared" ref="K36:L36" si="5">K33</f>
        <v>179140</v>
      </c>
      <c r="L36" s="9">
        <f t="shared" si="5"/>
        <v>175975</v>
      </c>
      <c r="N36" s="7"/>
      <c r="O36" s="7"/>
      <c r="P36" s="7"/>
      <c r="Q36" s="7"/>
      <c r="R36" s="7"/>
    </row>
    <row r="37" spans="2:18" ht="15" x14ac:dyDescent="0.3">
      <c r="B37" s="19">
        <v>31</v>
      </c>
      <c r="C37" s="8"/>
      <c r="D37" s="9"/>
      <c r="E37" s="9"/>
      <c r="F37" s="9"/>
      <c r="G37" s="9"/>
      <c r="H37" s="9"/>
      <c r="I37" s="9"/>
      <c r="J37" s="9"/>
      <c r="K37" s="9"/>
      <c r="L37" s="9"/>
      <c r="N37" s="7"/>
      <c r="O37" s="7"/>
      <c r="P37" s="7"/>
      <c r="Q37" s="7"/>
      <c r="R37" s="7"/>
    </row>
    <row r="38" spans="2:18" ht="15" x14ac:dyDescent="0.3">
      <c r="B38" s="19">
        <v>32</v>
      </c>
      <c r="C38" s="8" t="s">
        <v>38</v>
      </c>
      <c r="D38" s="9"/>
      <c r="E38" s="9"/>
      <c r="F38" s="9"/>
      <c r="G38" s="9"/>
      <c r="H38" s="9"/>
      <c r="I38" s="9"/>
      <c r="J38" s="9"/>
      <c r="K38" s="9"/>
      <c r="L38" s="9"/>
      <c r="N38" s="7"/>
      <c r="O38" s="7"/>
      <c r="P38" s="7"/>
      <c r="Q38" s="7"/>
      <c r="R38" s="7"/>
    </row>
    <row r="39" spans="2:18" ht="15" x14ac:dyDescent="0.3">
      <c r="B39" s="19">
        <v>33</v>
      </c>
      <c r="C39" s="8" t="s">
        <v>30</v>
      </c>
      <c r="D39" s="9"/>
      <c r="E39" s="9"/>
      <c r="F39" s="9"/>
      <c r="G39" s="9"/>
      <c r="H39" s="9"/>
      <c r="I39" s="9"/>
      <c r="J39" s="9"/>
      <c r="K39" s="9"/>
      <c r="L39" s="9"/>
      <c r="N39" s="7"/>
      <c r="O39" s="7"/>
      <c r="P39" s="7"/>
      <c r="Q39" s="7"/>
      <c r="R39" s="7"/>
    </row>
    <row r="40" spans="2:18" ht="15" x14ac:dyDescent="0.3">
      <c r="B40" s="19">
        <v>34</v>
      </c>
      <c r="C40" s="8" t="s">
        <v>31</v>
      </c>
      <c r="D40" s="9"/>
      <c r="E40" s="9">
        <v>957</v>
      </c>
      <c r="F40" s="9">
        <v>4149</v>
      </c>
      <c r="G40" s="9">
        <v>1063</v>
      </c>
      <c r="H40" s="9">
        <v>-5728</v>
      </c>
      <c r="I40" s="9"/>
      <c r="J40" s="9"/>
      <c r="K40" s="9"/>
      <c r="L40" s="9"/>
      <c r="N40" s="7"/>
      <c r="O40" s="7"/>
      <c r="P40" s="7"/>
      <c r="Q40" s="7"/>
      <c r="R40" s="7"/>
    </row>
    <row r="41" spans="2:18" ht="15" x14ac:dyDescent="0.3">
      <c r="B41" s="19">
        <v>35</v>
      </c>
      <c r="C41" s="8" t="s">
        <v>32</v>
      </c>
      <c r="D41" s="15"/>
      <c r="E41" s="15"/>
      <c r="F41" s="15"/>
      <c r="G41" s="15"/>
      <c r="H41" s="15"/>
      <c r="I41" s="15"/>
      <c r="J41" s="15"/>
      <c r="K41" s="15"/>
      <c r="L41" s="15"/>
      <c r="N41" s="7"/>
      <c r="O41" s="7"/>
      <c r="P41" s="7"/>
      <c r="Q41" s="7"/>
      <c r="R41" s="7"/>
    </row>
    <row r="42" spans="2:18" ht="15" x14ac:dyDescent="0.3">
      <c r="B42" s="19">
        <v>36</v>
      </c>
      <c r="C42" s="8" t="s">
        <v>45</v>
      </c>
      <c r="D42" s="9">
        <f t="shared" ref="D42:H42" si="6">SUM(D39:D41)</f>
        <v>0</v>
      </c>
      <c r="E42" s="9">
        <f t="shared" si="6"/>
        <v>957</v>
      </c>
      <c r="F42" s="9">
        <f t="shared" si="6"/>
        <v>4149</v>
      </c>
      <c r="G42" s="9">
        <f t="shared" si="6"/>
        <v>1063</v>
      </c>
      <c r="H42" s="9">
        <f t="shared" si="6"/>
        <v>-5728</v>
      </c>
      <c r="I42" s="9">
        <f>SUM(I39:I41)</f>
        <v>0</v>
      </c>
      <c r="J42" s="9">
        <f>SUM(J39:J41)</f>
        <v>0</v>
      </c>
      <c r="K42" s="9">
        <f>SUM(K39:K41)</f>
        <v>0</v>
      </c>
      <c r="L42" s="9">
        <f>SUM(L39:L41)</f>
        <v>0</v>
      </c>
      <c r="N42" s="7"/>
      <c r="O42" s="7"/>
      <c r="P42" s="7"/>
      <c r="Q42" s="7"/>
      <c r="R42" s="7"/>
    </row>
    <row r="43" spans="2:18" ht="15" x14ac:dyDescent="0.3">
      <c r="B43" s="19">
        <v>37</v>
      </c>
      <c r="C43" s="8"/>
      <c r="D43" s="9"/>
      <c r="E43" s="9"/>
      <c r="F43" s="9"/>
      <c r="G43" s="9"/>
      <c r="H43" s="9"/>
      <c r="I43" s="9"/>
      <c r="J43" s="9"/>
      <c r="K43" s="9"/>
      <c r="L43" s="9"/>
      <c r="N43" s="7"/>
      <c r="O43" s="7"/>
      <c r="P43" s="7"/>
      <c r="Q43" s="7"/>
      <c r="R43" s="7"/>
    </row>
    <row r="44" spans="2:18" ht="15.75" thickBot="1" x14ac:dyDescent="0.35">
      <c r="B44" s="19">
        <v>38</v>
      </c>
      <c r="C44" s="8" t="s">
        <v>46</v>
      </c>
      <c r="D44" s="20">
        <f>+D21+D30-D36+D42</f>
        <v>662202</v>
      </c>
      <c r="E44" s="20">
        <f>+E21+E30-E36+E42</f>
        <v>86400.639999999985</v>
      </c>
      <c r="F44" s="20">
        <f>+F21+F30-F36+F42</f>
        <v>-112246</v>
      </c>
      <c r="G44" s="20">
        <f>+G21+G30-G36+G42</f>
        <v>-223562</v>
      </c>
      <c r="H44" s="20">
        <f>+H21+H30-H36+H42</f>
        <v>-182395</v>
      </c>
      <c r="I44" s="20">
        <f t="shared" ref="I44:L44" si="7">+I21+I30-I36+I42</f>
        <v>-162461.45656786763</v>
      </c>
      <c r="J44" s="20">
        <f t="shared" si="7"/>
        <v>-320702.52069818415</v>
      </c>
      <c r="K44" s="20">
        <f t="shared" si="7"/>
        <v>-447809.17582991021</v>
      </c>
      <c r="L44" s="20">
        <f t="shared" si="7"/>
        <v>-440193.23200477986</v>
      </c>
      <c r="N44" s="7"/>
      <c r="O44" s="7"/>
      <c r="P44" s="7"/>
      <c r="Q44" s="7"/>
      <c r="R44" s="7"/>
    </row>
    <row r="45" spans="2:18" ht="15.75" thickTop="1" x14ac:dyDescent="0.3">
      <c r="B45" s="19">
        <v>39</v>
      </c>
      <c r="C45" s="8"/>
      <c r="D45" s="8"/>
      <c r="E45" s="8"/>
      <c r="F45" s="8"/>
      <c r="G45" s="9"/>
      <c r="H45" s="8"/>
      <c r="I45" s="8"/>
      <c r="J45" s="8"/>
      <c r="K45" s="8"/>
      <c r="L45" s="8"/>
    </row>
    <row r="46" spans="2:18" ht="15" x14ac:dyDescent="0.3">
      <c r="B46" s="19">
        <v>40</v>
      </c>
      <c r="C46" s="1" t="s">
        <v>9</v>
      </c>
    </row>
  </sheetData>
  <phoneticPr fontId="2" type="noConversion"/>
  <pageMargins left="0.7" right="0.7" top="0.75" bottom="0.75" header="0.3" footer="0.3"/>
  <pageSetup scale="6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1568b1-c106-4d70-abab-16fd7af8c23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E6C50716BFC40BF67FFB0DB8DCAB1" ma:contentTypeVersion="11" ma:contentTypeDescription="Create a new document." ma:contentTypeScope="" ma:versionID="1b9002d694ddee4997dae11220d103b5">
  <xsd:schema xmlns:xsd="http://www.w3.org/2001/XMLSchema" xmlns:xs="http://www.w3.org/2001/XMLSchema" xmlns:p="http://schemas.microsoft.com/office/2006/metadata/properties" xmlns:ns2="e61568b1-c106-4d70-abab-16fd7af8c238" xmlns:ns3="0343ffb1-f659-47b9-8c3f-42d21e4ec3a0" targetNamespace="http://schemas.microsoft.com/office/2006/metadata/properties" ma:root="true" ma:fieldsID="045163a031dcb388ff49906fb25efbbc" ns2:_="" ns3:_="">
    <xsd:import namespace="e61568b1-c106-4d70-abab-16fd7af8c238"/>
    <xsd:import namespace="0343ffb1-f659-47b9-8c3f-42d21e4ec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568b1-c106-4d70-abab-16fd7af8c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897d326-6b4f-4e9a-8799-b3e387ea2c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3ffb1-f659-47b9-8c3f-42d21e4ec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279F9F-D71C-4554-AD0F-CD40C13B6A01}">
  <ds:schemaRefs>
    <ds:schemaRef ds:uri="http://schemas.microsoft.com/office/2006/metadata/properties"/>
    <ds:schemaRef ds:uri="http://schemas.microsoft.com/office/infopath/2007/PartnerControls"/>
    <ds:schemaRef ds:uri="e61568b1-c106-4d70-abab-16fd7af8c238"/>
  </ds:schemaRefs>
</ds:datastoreItem>
</file>

<file path=customXml/itemProps2.xml><?xml version="1.0" encoding="utf-8"?>
<ds:datastoreItem xmlns:ds="http://schemas.openxmlformats.org/officeDocument/2006/customXml" ds:itemID="{CCCEC9C4-6711-40E1-B405-828E9B9CB8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568b1-c106-4d70-abab-16fd7af8c238"/>
    <ds:schemaRef ds:uri="0343ffb1-f659-47b9-8c3f-42d21e4ec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85EED3-F3FF-40C0-9B36-B12EF03142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 33</vt:lpstr>
      <vt:lpstr>'Exh 33'!Print_Area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Kilbane</dc:creator>
  <cp:keywords/>
  <dc:description/>
  <cp:lastModifiedBy>Dante Destefano</cp:lastModifiedBy>
  <cp:revision/>
  <cp:lastPrinted>2022-05-27T17:30:25Z</cp:lastPrinted>
  <dcterms:created xsi:type="dcterms:W3CDTF">2022-03-24T16:16:05Z</dcterms:created>
  <dcterms:modified xsi:type="dcterms:W3CDTF">2022-06-26T18:50:40Z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0x010100180E6C50716BFC40BF67FFB0DB8DCAB1</vt:lpwstr>
  </property>
  <property fmtid="{D5CDD505-2E9C-101B-9397-08002B2CF9AE}" pid="3" name="MediaServiceImageTags">
    <vt:lpwstr/>
  </property>
</Properties>
</file>