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Staff DR Set 1/"/>
    </mc:Choice>
  </mc:AlternateContent>
  <xr:revisionPtr revIDLastSave="260" documentId="8_{B1395A7D-BD03-46A6-BE92-36E4C675E198}" xr6:coauthVersionLast="47" xr6:coauthVersionMax="47" xr10:uidLastSave="{01872F8D-F3D4-4979-8667-7119C665C147}"/>
  <bookViews>
    <workbookView xWindow="-110" yWindow="-110" windowWidth="19420" windowHeight="10420" activeTab="2" xr2:uid="{6CF75237-9387-49F3-90A5-697BDE429935}"/>
  </bookViews>
  <sheets>
    <sheet name="2019" sheetId="1" r:id="rId1"/>
    <sheet name="2020" sheetId="2" r:id="rId2"/>
    <sheet name="2021" sheetId="3" r:id="rId3"/>
    <sheet name="Base Period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3" l="1"/>
  <c r="C23" i="3" s="1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C23" i="4"/>
  <c r="D23" i="3"/>
  <c r="E23" i="3"/>
  <c r="F23" i="3"/>
  <c r="G23" i="3"/>
  <c r="H23" i="3"/>
  <c r="I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Z23" i="3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C23" i="2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D23" i="1"/>
  <c r="E23" i="1"/>
  <c r="F23" i="1"/>
  <c r="G23" i="1"/>
  <c r="H23" i="1"/>
  <c r="I23" i="1"/>
  <c r="J23" i="1"/>
  <c r="C23" i="1"/>
  <c r="Z25" i="4" l="1"/>
  <c r="Y25" i="4"/>
  <c r="X25" i="4"/>
  <c r="W25" i="4"/>
  <c r="V25" i="4"/>
  <c r="U25" i="4"/>
  <c r="T25" i="4"/>
  <c r="T26" i="4" s="1"/>
  <c r="T27" i="4" s="1"/>
  <c r="S25" i="4"/>
  <c r="R25" i="4"/>
  <c r="Q25" i="4"/>
  <c r="Q26" i="4" s="1"/>
  <c r="Q27" i="4" s="1"/>
  <c r="P25" i="4"/>
  <c r="P26" i="4" s="1"/>
  <c r="P27" i="4" s="1"/>
  <c r="O25" i="4"/>
  <c r="N25" i="4"/>
  <c r="M25" i="4"/>
  <c r="L25" i="4"/>
  <c r="K25" i="4"/>
  <c r="J25" i="4"/>
  <c r="I25" i="4"/>
  <c r="I26" i="4" s="1"/>
  <c r="I27" i="4" s="1"/>
  <c r="H25" i="4"/>
  <c r="H26" i="4" s="1"/>
  <c r="H27" i="4" s="1"/>
  <c r="G25" i="4"/>
  <c r="F25" i="4"/>
  <c r="E25" i="4"/>
  <c r="D25" i="4"/>
  <c r="D26" i="4" s="1"/>
  <c r="D27" i="4" s="1"/>
  <c r="C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Z25" i="3"/>
  <c r="X25" i="3"/>
  <c r="W25" i="3"/>
  <c r="V25" i="3"/>
  <c r="U25" i="3"/>
  <c r="U26" i="3" s="1"/>
  <c r="U27" i="3" s="1"/>
  <c r="T25" i="3"/>
  <c r="T26" i="3" s="1"/>
  <c r="T27" i="3" s="1"/>
  <c r="S25" i="3"/>
  <c r="R25" i="3"/>
  <c r="Q25" i="3"/>
  <c r="P25" i="3"/>
  <c r="O25" i="3"/>
  <c r="N25" i="3"/>
  <c r="M25" i="3"/>
  <c r="M26" i="3" s="1"/>
  <c r="M27" i="3" s="1"/>
  <c r="L25" i="3"/>
  <c r="L26" i="3" s="1"/>
  <c r="L27" i="3" s="1"/>
  <c r="K25" i="3"/>
  <c r="I25" i="3"/>
  <c r="H25" i="3"/>
  <c r="G25" i="3"/>
  <c r="F25" i="3"/>
  <c r="E25" i="3"/>
  <c r="D25" i="3"/>
  <c r="D26" i="3" s="1"/>
  <c r="D27" i="3" s="1"/>
  <c r="C25" i="3"/>
  <c r="C26" i="3" s="1"/>
  <c r="C27" i="3" s="1"/>
  <c r="Z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I24" i="3"/>
  <c r="H24" i="3"/>
  <c r="G24" i="3"/>
  <c r="F24" i="3"/>
  <c r="E24" i="3"/>
  <c r="D24" i="3"/>
  <c r="C24" i="3"/>
  <c r="Z25" i="2"/>
  <c r="Y25" i="2"/>
  <c r="X25" i="2"/>
  <c r="W25" i="2"/>
  <c r="V25" i="2"/>
  <c r="U25" i="2"/>
  <c r="T25" i="2"/>
  <c r="S25" i="2"/>
  <c r="S26" i="2" s="1"/>
  <c r="S27" i="2" s="1"/>
  <c r="R25" i="2"/>
  <c r="Q25" i="2"/>
  <c r="P25" i="2"/>
  <c r="O25" i="2"/>
  <c r="N25" i="2"/>
  <c r="M25" i="2"/>
  <c r="L25" i="2"/>
  <c r="L26" i="2" s="1"/>
  <c r="L27" i="2" s="1"/>
  <c r="K25" i="2"/>
  <c r="K26" i="2" s="1"/>
  <c r="K27" i="2" s="1"/>
  <c r="J25" i="2"/>
  <c r="I25" i="2"/>
  <c r="H25" i="2"/>
  <c r="G25" i="2"/>
  <c r="F25" i="2"/>
  <c r="E25" i="2"/>
  <c r="D25" i="2"/>
  <c r="C25" i="2"/>
  <c r="C26" i="2" s="1"/>
  <c r="C27" i="2" s="1"/>
  <c r="K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J24" i="2"/>
  <c r="I24" i="2"/>
  <c r="H24" i="2"/>
  <c r="G24" i="2"/>
  <c r="F24" i="2"/>
  <c r="E24" i="2"/>
  <c r="D24" i="2"/>
  <c r="C24" i="2"/>
  <c r="I26" i="2"/>
  <c r="I27" i="2" s="1"/>
  <c r="R26" i="2"/>
  <c r="R27" i="2" s="1"/>
  <c r="Z25" i="1"/>
  <c r="Y25" i="1"/>
  <c r="Y26" i="1" s="1"/>
  <c r="Y27" i="1" s="1"/>
  <c r="X25" i="1"/>
  <c r="X26" i="1" s="1"/>
  <c r="X27" i="1" s="1"/>
  <c r="W25" i="1"/>
  <c r="V25" i="1"/>
  <c r="U25" i="1"/>
  <c r="T25" i="1"/>
  <c r="S25" i="1"/>
  <c r="R25" i="1"/>
  <c r="Q25" i="1"/>
  <c r="P25" i="1"/>
  <c r="P26" i="1" s="1"/>
  <c r="P27" i="1" s="1"/>
  <c r="O25" i="1"/>
  <c r="N25" i="1"/>
  <c r="M25" i="1"/>
  <c r="L25" i="1"/>
  <c r="L26" i="1" s="1"/>
  <c r="L27" i="1" s="1"/>
  <c r="K25" i="1"/>
  <c r="J25" i="1"/>
  <c r="I25" i="1"/>
  <c r="I26" i="1" s="1"/>
  <c r="I27" i="1" s="1"/>
  <c r="H25" i="1"/>
  <c r="H26" i="1" s="1"/>
  <c r="H27" i="1" s="1"/>
  <c r="G25" i="1"/>
  <c r="F25" i="1"/>
  <c r="E25" i="1"/>
  <c r="D25" i="1"/>
  <c r="D26" i="1" s="1"/>
  <c r="D27" i="1" s="1"/>
  <c r="X24" i="1"/>
  <c r="W24" i="1"/>
  <c r="S24" i="1"/>
  <c r="P24" i="1"/>
  <c r="O24" i="1"/>
  <c r="K24" i="1"/>
  <c r="H24" i="1"/>
  <c r="G24" i="1"/>
  <c r="Z24" i="1"/>
  <c r="Y24" i="1"/>
  <c r="V24" i="1"/>
  <c r="U24" i="1"/>
  <c r="T24" i="1"/>
  <c r="R24" i="1"/>
  <c r="Q24" i="1"/>
  <c r="N24" i="1"/>
  <c r="M24" i="1"/>
  <c r="L24" i="1"/>
  <c r="J24" i="1"/>
  <c r="I24" i="1"/>
  <c r="F24" i="1"/>
  <c r="E24" i="1"/>
  <c r="D24" i="1"/>
  <c r="C25" i="1"/>
  <c r="Z22" i="4"/>
  <c r="N26" i="4"/>
  <c r="N27" i="4" s="1"/>
  <c r="C20" i="4"/>
  <c r="K22" i="4"/>
  <c r="K26" i="4" s="1"/>
  <c r="K27" i="4" s="1"/>
  <c r="S20" i="3"/>
  <c r="S26" i="3" s="1"/>
  <c r="S27" i="3" s="1"/>
  <c r="J20" i="2"/>
  <c r="X26" i="4"/>
  <c r="X27" i="4" s="1"/>
  <c r="V26" i="4"/>
  <c r="V27" i="4" s="1"/>
  <c r="U26" i="4"/>
  <c r="U27" i="4" s="1"/>
  <c r="S26" i="4"/>
  <c r="S27" i="4" s="1"/>
  <c r="R26" i="4"/>
  <c r="R27" i="4" s="1"/>
  <c r="O26" i="4"/>
  <c r="O27" i="4" s="1"/>
  <c r="M26" i="4"/>
  <c r="M27" i="4" s="1"/>
  <c r="G26" i="4"/>
  <c r="G27" i="4" s="1"/>
  <c r="F26" i="4"/>
  <c r="F27" i="4" s="1"/>
  <c r="E26" i="4"/>
  <c r="E27" i="4" s="1"/>
  <c r="C26" i="4"/>
  <c r="C27" i="4" s="1"/>
  <c r="J22" i="4"/>
  <c r="J21" i="4"/>
  <c r="Y21" i="4" s="1"/>
  <c r="W26" i="4"/>
  <c r="W27" i="4" s="1"/>
  <c r="J20" i="4"/>
  <c r="X26" i="3"/>
  <c r="X27" i="3" s="1"/>
  <c r="V26" i="3"/>
  <c r="V27" i="3" s="1"/>
  <c r="R26" i="3"/>
  <c r="R27" i="3" s="1"/>
  <c r="Q26" i="3"/>
  <c r="Q27" i="3" s="1"/>
  <c r="P26" i="3"/>
  <c r="P27" i="3" s="1"/>
  <c r="O26" i="3"/>
  <c r="O27" i="3" s="1"/>
  <c r="N26" i="3"/>
  <c r="N27" i="3" s="1"/>
  <c r="K26" i="3"/>
  <c r="K27" i="3" s="1"/>
  <c r="I26" i="3"/>
  <c r="I27" i="3" s="1"/>
  <c r="H26" i="3"/>
  <c r="H27" i="3" s="1"/>
  <c r="G26" i="3"/>
  <c r="G27" i="3" s="1"/>
  <c r="F26" i="3"/>
  <c r="F27" i="3" s="1"/>
  <c r="E26" i="3"/>
  <c r="E27" i="3" s="1"/>
  <c r="Z22" i="3"/>
  <c r="J22" i="3"/>
  <c r="Z21" i="3"/>
  <c r="J21" i="3"/>
  <c r="Z20" i="3"/>
  <c r="W26" i="3"/>
  <c r="W27" i="3" s="1"/>
  <c r="J20" i="3"/>
  <c r="X26" i="2"/>
  <c r="X27" i="2" s="1"/>
  <c r="V26" i="2"/>
  <c r="V27" i="2" s="1"/>
  <c r="U26" i="2"/>
  <c r="U27" i="2" s="1"/>
  <c r="T26" i="2"/>
  <c r="T27" i="2" s="1"/>
  <c r="Q26" i="2"/>
  <c r="Q27" i="2" s="1"/>
  <c r="P26" i="2"/>
  <c r="P27" i="2" s="1"/>
  <c r="O26" i="2"/>
  <c r="O27" i="2" s="1"/>
  <c r="M26" i="2"/>
  <c r="M27" i="2" s="1"/>
  <c r="H26" i="2"/>
  <c r="H27" i="2" s="1"/>
  <c r="G26" i="2"/>
  <c r="G27" i="2" s="1"/>
  <c r="F26" i="2"/>
  <c r="F27" i="2" s="1"/>
  <c r="E26" i="2"/>
  <c r="E27" i="2" s="1"/>
  <c r="D26" i="2"/>
  <c r="D27" i="2" s="1"/>
  <c r="Z22" i="2"/>
  <c r="J22" i="2"/>
  <c r="Y22" i="2" s="1"/>
  <c r="Z21" i="2"/>
  <c r="J21" i="2"/>
  <c r="Y21" i="2" s="1"/>
  <c r="Z20" i="2"/>
  <c r="W26" i="2"/>
  <c r="W27" i="2" s="1"/>
  <c r="J26" i="1"/>
  <c r="J27" i="1" s="1"/>
  <c r="K26" i="1"/>
  <c r="K27" i="1" s="1"/>
  <c r="Q26" i="1"/>
  <c r="Q27" i="1" s="1"/>
  <c r="R26" i="1"/>
  <c r="R27" i="1" s="1"/>
  <c r="S26" i="1"/>
  <c r="S27" i="1" s="1"/>
  <c r="Z26" i="1"/>
  <c r="Z27" i="1" s="1"/>
  <c r="E26" i="1"/>
  <c r="F26" i="1"/>
  <c r="F27" i="1" s="1"/>
  <c r="G26" i="1"/>
  <c r="G27" i="1" s="1"/>
  <c r="M26" i="1"/>
  <c r="N26" i="1"/>
  <c r="N27" i="1" s="1"/>
  <c r="O26" i="1"/>
  <c r="T26" i="1"/>
  <c r="T27" i="1" s="1"/>
  <c r="U26" i="1"/>
  <c r="U27" i="1" s="1"/>
  <c r="V26" i="1"/>
  <c r="W26" i="1"/>
  <c r="E27" i="1"/>
  <c r="M27" i="1"/>
  <c r="O27" i="1"/>
  <c r="V27" i="1"/>
  <c r="W27" i="1"/>
  <c r="C24" i="1"/>
  <c r="Z21" i="1"/>
  <c r="Z22" i="1"/>
  <c r="Z20" i="1"/>
  <c r="Y21" i="1"/>
  <c r="Y22" i="1"/>
  <c r="Y20" i="1"/>
  <c r="W21" i="1"/>
  <c r="W20" i="1"/>
  <c r="J20" i="1"/>
  <c r="J21" i="1"/>
  <c r="J22" i="1"/>
  <c r="C22" i="1"/>
  <c r="J25" i="3" l="1"/>
  <c r="J26" i="3" s="1"/>
  <c r="J27" i="3" s="1"/>
  <c r="Y21" i="3"/>
  <c r="J23" i="3"/>
  <c r="C26" i="1"/>
  <c r="C27" i="1" s="1"/>
  <c r="Z21" i="4"/>
  <c r="L26" i="4"/>
  <c r="L27" i="4" s="1"/>
  <c r="Z20" i="4"/>
  <c r="Y22" i="4"/>
  <c r="J26" i="4"/>
  <c r="J27" i="4" s="1"/>
  <c r="N26" i="2"/>
  <c r="N27" i="2" s="1"/>
  <c r="Z26" i="3"/>
  <c r="Z27" i="3" s="1"/>
  <c r="Y20" i="4"/>
  <c r="Y22" i="3"/>
  <c r="Y20" i="3"/>
  <c r="Z26" i="2"/>
  <c r="Z27" i="2" s="1"/>
  <c r="J26" i="2"/>
  <c r="J27" i="2" s="1"/>
  <c r="Y20" i="2"/>
  <c r="Y26" i="2" s="1"/>
  <c r="Y27" i="2" s="1"/>
  <c r="J24" i="3" l="1"/>
  <c r="Y23" i="3"/>
  <c r="Y24" i="3" s="1"/>
  <c r="Y25" i="3"/>
  <c r="Y26" i="3" s="1"/>
  <c r="Y27" i="3" s="1"/>
  <c r="Z26" i="4"/>
  <c r="Z27" i="4" s="1"/>
  <c r="Y26" i="4"/>
  <c r="Y27" i="4" s="1"/>
</calcChain>
</file>

<file path=xl/sharedStrings.xml><?xml version="1.0" encoding="utf-8"?>
<sst xmlns="http://schemas.openxmlformats.org/spreadsheetml/2006/main" count="260" uniqueCount="48">
  <si>
    <t>Schedule K</t>
  </si>
  <si>
    <t>Water Service Corporation of Kentucky</t>
  </si>
  <si>
    <t>Case No. 2022-00147</t>
  </si>
  <si>
    <t>Analysis of Compensation and Benefit Data, in gross dollars</t>
  </si>
  <si>
    <t xml:space="preserve">Employee Categories </t>
  </si>
  <si>
    <r>
      <t xml:space="preserve">Compensation by Category </t>
    </r>
    <r>
      <rPr>
        <vertAlign val="superscript"/>
        <sz val="9"/>
        <color theme="1"/>
        <rFont val="Arial"/>
        <family val="2"/>
      </rPr>
      <t>(1)</t>
    </r>
  </si>
  <si>
    <t xml:space="preserve">Subtotal </t>
  </si>
  <si>
    <t>All</t>
  </si>
  <si>
    <t>Compensation</t>
  </si>
  <si>
    <r>
      <t xml:space="preserve">Benefit Type </t>
    </r>
    <r>
      <rPr>
        <vertAlign val="superscript"/>
        <sz val="9"/>
        <color theme="1"/>
        <rFont val="Arial"/>
        <family val="2"/>
      </rPr>
      <t>(2)</t>
    </r>
  </si>
  <si>
    <t>Total Compensation and Benefits</t>
  </si>
  <si>
    <t xml:space="preserve">Utility </t>
  </si>
  <si>
    <t xml:space="preserve">Employee </t>
  </si>
  <si>
    <t>Utility</t>
  </si>
  <si>
    <t>Corporate Officers (Individually)</t>
  </si>
  <si>
    <t>Total Amount</t>
  </si>
  <si>
    <t xml:space="preserve">Total KY Jurisdictional </t>
  </si>
  <si>
    <t>Corporate Officers (Collectively)</t>
  </si>
  <si>
    <t xml:space="preserve">All Other Employee Categories </t>
  </si>
  <si>
    <r>
      <t>(Separate by Category)</t>
    </r>
    <r>
      <rPr>
        <b/>
        <vertAlign val="superscript"/>
        <sz val="9"/>
        <color theme="1"/>
        <rFont val="Arial"/>
        <family val="2"/>
      </rPr>
      <t>(4)</t>
    </r>
  </si>
  <si>
    <t>Total for All Categories</t>
  </si>
  <si>
    <t xml:space="preserve">Total Amounts </t>
  </si>
  <si>
    <r>
      <t>(1)</t>
    </r>
    <r>
      <rPr>
        <sz val="7"/>
        <color theme="1"/>
        <rFont val="Times New Roman"/>
        <family val="1"/>
      </rPr>
      <t xml:space="preserve">                                                     </t>
    </r>
    <r>
      <rPr>
        <sz val="10"/>
        <color theme="1"/>
        <rFont val="Arial"/>
        <family val="2"/>
      </rPr>
      <t xml:space="preserve">Specify as directed in Item 41.  Use additional columns as necessary. </t>
    </r>
  </si>
  <si>
    <r>
      <t>(2)</t>
    </r>
    <r>
      <rPr>
        <sz val="7"/>
        <color theme="1"/>
        <rFont val="Times New Roman"/>
        <family val="1"/>
      </rPr>
      <t xml:space="preserve">                                                     </t>
    </r>
    <r>
      <rPr>
        <sz val="10"/>
        <color theme="1"/>
        <rFont val="Arial"/>
        <family val="2"/>
      </rPr>
      <t xml:space="preserve">Specify as directed in Item 41.  Use additional columns as necessary.  Provide utility and Employee contributions for each benefit type. </t>
    </r>
  </si>
  <si>
    <r>
      <t>(3)</t>
    </r>
    <r>
      <rPr>
        <sz val="7"/>
        <color theme="1"/>
        <rFont val="Times New Roman"/>
        <family val="1"/>
      </rPr>
      <t xml:space="preserve">                                                     </t>
    </r>
    <r>
      <rPr>
        <sz val="10"/>
        <color theme="1"/>
        <rFont val="Arial"/>
        <family val="2"/>
      </rPr>
      <t>Specify.  Use additional columns as necessary.</t>
    </r>
  </si>
  <si>
    <r>
      <t>(4)</t>
    </r>
    <r>
      <rPr>
        <sz val="7"/>
        <color theme="1"/>
        <rFont val="Times New Roman"/>
        <family val="1"/>
      </rPr>
      <t xml:space="preserve">                                                     </t>
    </r>
    <r>
      <rPr>
        <sz val="10"/>
        <color theme="1"/>
        <rFont val="Arial"/>
        <family val="2"/>
      </rPr>
      <t xml:space="preserve">Specify as directed in Item 41.  Use additional rows as necessary.  Provide total company and jurisdictional operations separately for each category.  </t>
    </r>
  </si>
  <si>
    <t>a. Regular Wages</t>
  </si>
  <si>
    <t>b. Overtime Pay</t>
  </si>
  <si>
    <t>c. Excess Vacation</t>
  </si>
  <si>
    <t>d. Standby/ Dispatch pay</t>
  </si>
  <si>
    <t>e. Bonus and incentive pay</t>
  </si>
  <si>
    <t>f. Any other incentive</t>
  </si>
  <si>
    <t>Managers</t>
  </si>
  <si>
    <t>Exempt</t>
  </si>
  <si>
    <t>Non-Exempt</t>
  </si>
  <si>
    <t>h. Health Care</t>
  </si>
  <si>
    <t>i. Dental care</t>
  </si>
  <si>
    <t>k. Life insurance cost</t>
  </si>
  <si>
    <t>j. Vision care cost</t>
  </si>
  <si>
    <t xml:space="preserve">l. Accidental death and disability </t>
  </si>
  <si>
    <t>m. Defined benefit</t>
  </si>
  <si>
    <t>n. Defined Contribution Plan – Utility Contribution</t>
  </si>
  <si>
    <r>
      <t xml:space="preserve">o. Other </t>
    </r>
    <r>
      <rPr>
        <vertAlign val="superscript"/>
        <sz val="9"/>
        <color theme="1"/>
        <rFont val="Arial"/>
        <family val="2"/>
      </rPr>
      <t>(3)</t>
    </r>
  </si>
  <si>
    <t>For the 12 Months Ended ____2019____________</t>
  </si>
  <si>
    <t>g. All other, reimbursements</t>
  </si>
  <si>
    <t>For the 12 Months Ended ____2020____________</t>
  </si>
  <si>
    <t>For the 12 Months Ended ____2021____________</t>
  </si>
  <si>
    <t>For the 12 Months Ended ____9/30/2022___________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</si>
</sst>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4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164" fontId="2" fillId="0" borderId="14" xfId="1" applyNumberFormat="1" applyFont="1" applyBorder="1" applyAlignment="1">
      <alignment horizontal="justify" vertical="center" wrapText="1"/>
    </xf>
    <xf numFmtId="164" fontId="2" fillId="0" borderId="14" xfId="1" applyNumberFormat="1" applyFont="1" applyBorder="1" applyAlignment="1">
      <alignment horizontal="left" vertical="center" wrapText="1"/>
    </xf>
    <xf numFmtId="164" fontId="2" fillId="0" borderId="15" xfId="1" applyNumberFormat="1" applyFont="1" applyBorder="1" applyAlignment="1">
      <alignment horizontal="justify" vertical="center" wrapText="1"/>
    </xf>
    <xf numFmtId="164" fontId="2" fillId="0" borderId="14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D365C-9BE6-4339-8C63-5FDF7DDF7EF0}">
  <dimension ref="A1:AV32"/>
  <sheetViews>
    <sheetView topLeftCell="A10" workbookViewId="0">
      <selection activeCell="J23" sqref="J23:Z23"/>
    </sheetView>
  </sheetViews>
  <sheetFormatPr defaultRowHeight="14.5" x14ac:dyDescent="0.35"/>
  <cols>
    <col min="1" max="1" width="18.7265625" customWidth="1"/>
    <col min="3" max="3" width="9.81640625" bestFit="1" customWidth="1"/>
    <col min="4" max="4" width="9" bestFit="1" customWidth="1"/>
    <col min="6" max="7" width="9" bestFit="1" customWidth="1"/>
    <col min="9" max="9" width="8.81640625" bestFit="1" customWidth="1"/>
    <col min="10" max="11" width="10" bestFit="1" customWidth="1"/>
    <col min="12" max="12" width="9.1796875" bestFit="1" customWidth="1"/>
    <col min="13" max="15" width="8.81640625" bestFit="1" customWidth="1"/>
    <col min="17" max="17" width="8.81640625" bestFit="1" customWidth="1"/>
    <col min="19" max="19" width="8.81640625" bestFit="1" customWidth="1"/>
    <col min="23" max="23" width="10.54296875" bestFit="1" customWidth="1"/>
    <col min="25" max="25" width="10.54296875" bestFit="1" customWidth="1"/>
    <col min="26" max="26" width="9" bestFit="1" customWidth="1"/>
  </cols>
  <sheetData>
    <row r="1" spans="1:48" ht="16" thickTop="1" x14ac:dyDescent="0.3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2"/>
    </row>
    <row r="2" spans="1:48" ht="15.65" customHeight="1" x14ac:dyDescent="0.3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9"/>
    </row>
    <row r="3" spans="1:48" ht="15.65" customHeight="1" x14ac:dyDescent="0.35">
      <c r="A3" s="57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9"/>
    </row>
    <row r="4" spans="1:48" ht="15.5" x14ac:dyDescent="0.35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9"/>
    </row>
    <row r="5" spans="1:48" ht="15.65" customHeight="1" x14ac:dyDescent="0.35">
      <c r="A5" s="57" t="s">
        <v>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9"/>
    </row>
    <row r="6" spans="1:48" ht="15.65" customHeight="1" x14ac:dyDescent="0.35">
      <c r="A6" s="57" t="s">
        <v>43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</row>
    <row r="7" spans="1:48" ht="15" thickBot="1" x14ac:dyDescent="0.4">
      <c r="AB7" s="44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6"/>
    </row>
    <row r="8" spans="1:48" ht="15" thickTop="1" x14ac:dyDescent="0.35">
      <c r="A8" s="1"/>
      <c r="B8" s="4"/>
      <c r="C8" s="25"/>
      <c r="D8" s="25"/>
      <c r="E8" s="25"/>
      <c r="F8" s="25"/>
      <c r="G8" s="25"/>
      <c r="H8" s="25"/>
      <c r="I8" s="25"/>
      <c r="J8" s="4"/>
      <c r="K8" s="47"/>
      <c r="L8" s="48"/>
      <c r="M8" s="25"/>
      <c r="N8" s="25"/>
      <c r="O8" s="25"/>
      <c r="P8" s="25"/>
      <c r="Q8" s="25"/>
      <c r="R8" s="25"/>
      <c r="S8" s="25"/>
      <c r="T8" s="25"/>
      <c r="U8" s="25"/>
      <c r="V8" s="25"/>
      <c r="W8" s="51" t="s">
        <v>41</v>
      </c>
      <c r="X8" s="4"/>
      <c r="Y8" s="47"/>
      <c r="Z8" s="54"/>
      <c r="AA8" s="41"/>
    </row>
    <row r="9" spans="1:48" ht="23.15" customHeight="1" x14ac:dyDescent="0.35">
      <c r="A9" s="2"/>
      <c r="B9" s="5"/>
      <c r="C9" s="26"/>
      <c r="D9" s="26"/>
      <c r="E9" s="26"/>
      <c r="F9" s="26"/>
      <c r="G9" s="26"/>
      <c r="H9" s="26"/>
      <c r="I9" s="26"/>
      <c r="J9" s="5" t="s">
        <v>6</v>
      </c>
      <c r="K9" s="49" t="s">
        <v>9</v>
      </c>
      <c r="L9" s="50"/>
      <c r="M9" s="49" t="s">
        <v>9</v>
      </c>
      <c r="N9" s="50"/>
      <c r="O9" s="49" t="s">
        <v>9</v>
      </c>
      <c r="P9" s="50"/>
      <c r="Q9" s="49" t="s">
        <v>9</v>
      </c>
      <c r="R9" s="50"/>
      <c r="S9" s="49" t="s">
        <v>9</v>
      </c>
      <c r="T9" s="50"/>
      <c r="U9" s="26"/>
      <c r="V9" s="26"/>
      <c r="W9" s="52"/>
      <c r="X9" s="5" t="s">
        <v>42</v>
      </c>
      <c r="Y9" s="49" t="s">
        <v>10</v>
      </c>
      <c r="Z9" s="46"/>
      <c r="AA9" s="41"/>
    </row>
    <row r="10" spans="1:48" ht="48.5" thickBot="1" x14ac:dyDescent="0.4">
      <c r="A10" s="2" t="s">
        <v>4</v>
      </c>
      <c r="B10" s="5" t="s">
        <v>5</v>
      </c>
      <c r="C10" s="26" t="s">
        <v>26</v>
      </c>
      <c r="D10" s="26" t="s">
        <v>27</v>
      </c>
      <c r="E10" s="26" t="s">
        <v>28</v>
      </c>
      <c r="F10" s="26" t="s">
        <v>29</v>
      </c>
      <c r="G10" s="26" t="s">
        <v>30</v>
      </c>
      <c r="H10" s="26" t="s">
        <v>31</v>
      </c>
      <c r="I10" s="26" t="s">
        <v>44</v>
      </c>
      <c r="J10" s="5" t="s">
        <v>7</v>
      </c>
      <c r="K10" s="35" t="s">
        <v>35</v>
      </c>
      <c r="L10" s="36"/>
      <c r="M10" s="35" t="s">
        <v>36</v>
      </c>
      <c r="N10" s="36"/>
      <c r="O10" s="35" t="s">
        <v>38</v>
      </c>
      <c r="P10" s="36"/>
      <c r="Q10" s="35" t="s">
        <v>37</v>
      </c>
      <c r="R10" s="36"/>
      <c r="S10" s="35" t="s">
        <v>39</v>
      </c>
      <c r="T10" s="36"/>
      <c r="U10" s="35" t="s">
        <v>40</v>
      </c>
      <c r="V10" s="36"/>
      <c r="W10" s="52"/>
      <c r="X10" s="8"/>
      <c r="Y10" s="55"/>
      <c r="Z10" s="56"/>
      <c r="AA10" s="41"/>
    </row>
    <row r="11" spans="1:48" ht="24" thickTop="1" thickBot="1" x14ac:dyDescent="0.4">
      <c r="A11" s="3"/>
      <c r="B11" s="6"/>
      <c r="C11" s="27"/>
      <c r="D11" s="27"/>
      <c r="E11" s="27"/>
      <c r="F11" s="27"/>
      <c r="G11" s="27"/>
      <c r="H11" s="27"/>
      <c r="I11" s="27"/>
      <c r="J11" s="7" t="s">
        <v>8</v>
      </c>
      <c r="K11" s="7" t="s">
        <v>11</v>
      </c>
      <c r="L11" s="7" t="s">
        <v>12</v>
      </c>
      <c r="M11" s="7" t="s">
        <v>11</v>
      </c>
      <c r="N11" s="7" t="s">
        <v>12</v>
      </c>
      <c r="O11" s="7" t="s">
        <v>11</v>
      </c>
      <c r="P11" s="7" t="s">
        <v>12</v>
      </c>
      <c r="Q11" s="7" t="s">
        <v>11</v>
      </c>
      <c r="R11" s="7" t="s">
        <v>12</v>
      </c>
      <c r="S11" s="7" t="s">
        <v>11</v>
      </c>
      <c r="T11" s="7" t="s">
        <v>12</v>
      </c>
      <c r="U11" s="7" t="s">
        <v>11</v>
      </c>
      <c r="V11" s="7" t="s">
        <v>12</v>
      </c>
      <c r="W11" s="53"/>
      <c r="X11" s="6"/>
      <c r="Y11" s="7" t="s">
        <v>13</v>
      </c>
      <c r="Z11" s="10" t="s">
        <v>12</v>
      </c>
      <c r="AA11" s="9"/>
    </row>
    <row r="12" spans="1:48" ht="24" hidden="1" thickTop="1" thickBot="1" x14ac:dyDescent="0.4">
      <c r="A12" s="11" t="s">
        <v>14</v>
      </c>
      <c r="B12" s="12"/>
      <c r="C12" s="12"/>
      <c r="D12" s="12"/>
      <c r="E12" s="12"/>
      <c r="F12" s="12"/>
      <c r="G12" s="12"/>
      <c r="H12" s="12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4"/>
      <c r="AA12" s="9"/>
    </row>
    <row r="13" spans="1:48" ht="16" hidden="1" thickBot="1" x14ac:dyDescent="0.4">
      <c r="A13" s="15" t="s">
        <v>15</v>
      </c>
      <c r="B13" s="12"/>
      <c r="C13" s="12"/>
      <c r="D13" s="12"/>
      <c r="E13" s="12"/>
      <c r="F13" s="12"/>
      <c r="G13" s="12"/>
      <c r="H13" s="12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4"/>
      <c r="AA13" s="9"/>
    </row>
    <row r="14" spans="1:48" ht="16" hidden="1" thickBot="1" x14ac:dyDescent="0.4">
      <c r="A14" s="15" t="s">
        <v>16</v>
      </c>
      <c r="B14" s="12"/>
      <c r="C14" s="12"/>
      <c r="D14" s="12"/>
      <c r="E14" s="12"/>
      <c r="F14" s="12"/>
      <c r="G14" s="12"/>
      <c r="H14" s="12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4"/>
      <c r="AA14" s="9"/>
    </row>
    <row r="15" spans="1:48" ht="23.5" hidden="1" thickBot="1" x14ac:dyDescent="0.4">
      <c r="A15" s="11" t="s">
        <v>17</v>
      </c>
      <c r="B15" s="12"/>
      <c r="C15" s="12"/>
      <c r="D15" s="12"/>
      <c r="E15" s="12"/>
      <c r="F15" s="12"/>
      <c r="G15" s="12"/>
      <c r="H15" s="12"/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4"/>
      <c r="AA15" s="9"/>
    </row>
    <row r="16" spans="1:48" ht="16" hidden="1" thickBot="1" x14ac:dyDescent="0.4">
      <c r="A16" s="15" t="s">
        <v>15</v>
      </c>
      <c r="B16" s="12"/>
      <c r="C16" s="12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/>
      <c r="AA16" s="9"/>
    </row>
    <row r="17" spans="1:27" ht="16" hidden="1" thickBot="1" x14ac:dyDescent="0.4">
      <c r="A17" s="15" t="s">
        <v>16</v>
      </c>
      <c r="B17" s="12"/>
      <c r="C17" s="12"/>
      <c r="D17" s="12"/>
      <c r="E17" s="12"/>
      <c r="F17" s="12"/>
      <c r="G17" s="12"/>
      <c r="H17" s="12"/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4"/>
      <c r="AA17" s="9"/>
    </row>
    <row r="18" spans="1:27" ht="23.5" thickTop="1" x14ac:dyDescent="0.35">
      <c r="A18" s="16" t="s">
        <v>18</v>
      </c>
      <c r="B18" s="42"/>
      <c r="C18" s="23"/>
      <c r="D18" s="23"/>
      <c r="E18" s="23"/>
      <c r="F18" s="23"/>
      <c r="G18" s="23"/>
      <c r="H18" s="23"/>
      <c r="I18" s="23"/>
      <c r="J18" s="37"/>
      <c r="K18" s="37"/>
      <c r="L18" s="37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37"/>
      <c r="X18" s="37"/>
      <c r="Y18" s="37"/>
      <c r="Z18" s="39"/>
      <c r="AA18" s="41"/>
    </row>
    <row r="19" spans="1:27" ht="25.5" thickBot="1" x14ac:dyDescent="0.4">
      <c r="A19" s="11" t="s">
        <v>19</v>
      </c>
      <c r="B19" s="43"/>
      <c r="C19" s="24"/>
      <c r="D19" s="24"/>
      <c r="E19" s="24"/>
      <c r="F19" s="24"/>
      <c r="G19" s="24"/>
      <c r="H19" s="24"/>
      <c r="I19" s="24"/>
      <c r="J19" s="38"/>
      <c r="K19" s="38"/>
      <c r="L19" s="38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38"/>
      <c r="X19" s="38"/>
      <c r="Y19" s="38"/>
      <c r="Z19" s="40"/>
      <c r="AA19" s="41"/>
    </row>
    <row r="20" spans="1:27" ht="16" thickBot="1" x14ac:dyDescent="0.4">
      <c r="A20" s="11" t="s">
        <v>32</v>
      </c>
      <c r="B20" s="12"/>
      <c r="C20" s="31">
        <v>139247.33942568031</v>
      </c>
      <c r="D20" s="31"/>
      <c r="E20" s="31"/>
      <c r="F20" s="31"/>
      <c r="G20" s="31">
        <v>11335.421645822338</v>
      </c>
      <c r="H20" s="31"/>
      <c r="I20" s="31">
        <v>1558.6789776497269</v>
      </c>
      <c r="J20" s="30">
        <f t="shared" ref="J20:J21" si="0">SUM(C20:I20)</f>
        <v>152141.44004915236</v>
      </c>
      <c r="K20" s="30">
        <v>11982.268634879956</v>
      </c>
      <c r="L20" s="30">
        <v>2901.7179514103823</v>
      </c>
      <c r="M20" s="30">
        <v>625.10234537537781</v>
      </c>
      <c r="N20" s="30">
        <v>267.9664956525047</v>
      </c>
      <c r="O20" s="30">
        <v>189.15886354288546</v>
      </c>
      <c r="P20" s="30"/>
      <c r="Q20" s="30">
        <v>528.02591110217986</v>
      </c>
      <c r="R20" s="30"/>
      <c r="S20" s="30">
        <v>703.83417592797991</v>
      </c>
      <c r="T20" s="30"/>
      <c r="U20" s="30"/>
      <c r="V20" s="30"/>
      <c r="W20" s="30">
        <f>7105.99108532895+3096</f>
        <v>10201.991085328951</v>
      </c>
      <c r="X20" s="30"/>
      <c r="Y20" s="30">
        <f>J20+K20+M20+O20+Q20+S20+W20</f>
        <v>176371.82106530969</v>
      </c>
      <c r="Z20" s="32">
        <f>L20+N20+P20+R20+T20+V20</f>
        <v>3169.6844470628871</v>
      </c>
      <c r="AA20" s="29"/>
    </row>
    <row r="21" spans="1:27" ht="16" thickBot="1" x14ac:dyDescent="0.4">
      <c r="A21" s="11" t="s">
        <v>33</v>
      </c>
      <c r="B21" s="12"/>
      <c r="C21" s="31">
        <v>57156.326965887201</v>
      </c>
      <c r="D21" s="31"/>
      <c r="E21" s="31"/>
      <c r="F21" s="31"/>
      <c r="G21" s="31">
        <v>819.23051212321741</v>
      </c>
      <c r="H21" s="31"/>
      <c r="I21" s="31"/>
      <c r="J21" s="30">
        <f t="shared" si="0"/>
        <v>57975.557478010422</v>
      </c>
      <c r="K21" s="30">
        <v>4503.6050481256907</v>
      </c>
      <c r="L21" s="30">
        <v>1099.2271165566906</v>
      </c>
      <c r="M21" s="30">
        <v>118.88673191932131</v>
      </c>
      <c r="N21" s="30">
        <v>50.98071476942782</v>
      </c>
      <c r="O21" s="30">
        <v>45.041293556534498</v>
      </c>
      <c r="P21" s="30"/>
      <c r="Q21" s="30">
        <v>216.73679185464428</v>
      </c>
      <c r="R21" s="30"/>
      <c r="S21" s="30">
        <v>298.07737963495885</v>
      </c>
      <c r="T21" s="30"/>
      <c r="U21" s="30"/>
      <c r="V21" s="30"/>
      <c r="W21" s="30">
        <f>3014.74643846645+535</f>
        <v>3549.7464384664499</v>
      </c>
      <c r="X21" s="30"/>
      <c r="Y21" s="30">
        <f t="shared" ref="Y21:Y22" si="1">J21+K21+M21+O21+Q21+S21+W21</f>
        <v>66707.651161568021</v>
      </c>
      <c r="Z21" s="32">
        <f t="shared" ref="Z21:Z22" si="2">L21+N21+P21+R21+T21+V21</f>
        <v>1150.2078313261184</v>
      </c>
      <c r="AA21" s="29"/>
    </row>
    <row r="22" spans="1:27" ht="16" thickBot="1" x14ac:dyDescent="0.4">
      <c r="A22" s="11" t="s">
        <v>34</v>
      </c>
      <c r="B22" s="12"/>
      <c r="C22" s="31">
        <f>411709.53-F22</f>
        <v>401309.53</v>
      </c>
      <c r="D22" s="31">
        <v>21882.129999999997</v>
      </c>
      <c r="E22" s="31"/>
      <c r="F22" s="31">
        <v>10400</v>
      </c>
      <c r="G22" s="31"/>
      <c r="H22" s="31"/>
      <c r="I22" s="31"/>
      <c r="J22" s="30">
        <f>SUM(C22:I22)</f>
        <v>433591.66000000003</v>
      </c>
      <c r="K22" s="30">
        <v>125681.76</v>
      </c>
      <c r="L22" s="30">
        <v>32208.36</v>
      </c>
      <c r="M22" s="30">
        <v>4138.8</v>
      </c>
      <c r="N22" s="30">
        <v>1774.2</v>
      </c>
      <c r="O22" s="30">
        <v>1257.8400000000001</v>
      </c>
      <c r="P22" s="30"/>
      <c r="Q22" s="30">
        <v>1596.2107747200002</v>
      </c>
      <c r="R22" s="30"/>
      <c r="S22" s="30">
        <v>2595.1857197999998</v>
      </c>
      <c r="T22" s="30"/>
      <c r="U22" s="30"/>
      <c r="V22" s="30"/>
      <c r="W22" s="30">
        <v>22460.590000000004</v>
      </c>
      <c r="X22" s="30"/>
      <c r="Y22" s="30">
        <f t="shared" si="1"/>
        <v>591322.04649451992</v>
      </c>
      <c r="Z22" s="32">
        <f t="shared" si="2"/>
        <v>33982.559999999998</v>
      </c>
      <c r="AA22" s="29"/>
    </row>
    <row r="23" spans="1:27" ht="16" thickBot="1" x14ac:dyDescent="0.4">
      <c r="A23" s="15" t="s">
        <v>15</v>
      </c>
      <c r="B23" s="12"/>
      <c r="C23" s="33">
        <f>SUM(C20:C22)</f>
        <v>597713.19639156759</v>
      </c>
      <c r="D23" s="33">
        <f t="shared" ref="D23:J23" si="3">SUM(D20:D22)</f>
        <v>21882.129999999997</v>
      </c>
      <c r="E23" s="33">
        <f t="shared" si="3"/>
        <v>0</v>
      </c>
      <c r="F23" s="33">
        <f t="shared" si="3"/>
        <v>10400</v>
      </c>
      <c r="G23" s="33">
        <f t="shared" si="3"/>
        <v>12154.652157945555</v>
      </c>
      <c r="H23" s="33">
        <f t="shared" si="3"/>
        <v>0</v>
      </c>
      <c r="I23" s="33">
        <f t="shared" si="3"/>
        <v>1558.6789776497269</v>
      </c>
      <c r="J23" s="33">
        <f t="shared" si="3"/>
        <v>643708.65752716281</v>
      </c>
      <c r="K23" s="33">
        <f t="shared" ref="K23" si="4">SUM(K20:K22)</f>
        <v>142167.63368300564</v>
      </c>
      <c r="L23" s="33">
        <f t="shared" ref="L23" si="5">SUM(L20:L22)</f>
        <v>36209.30506796707</v>
      </c>
      <c r="M23" s="33">
        <f t="shared" ref="M23" si="6">SUM(M20:M22)</f>
        <v>4882.7890772946994</v>
      </c>
      <c r="N23" s="33">
        <f t="shared" ref="N23" si="7">SUM(N20:N22)</f>
        <v>2093.1472104219324</v>
      </c>
      <c r="O23" s="33">
        <f t="shared" ref="O23" si="8">SUM(O20:O22)</f>
        <v>1492.0401570994202</v>
      </c>
      <c r="P23" s="33">
        <f t="shared" ref="P23" si="9">SUM(P20:P22)</f>
        <v>0</v>
      </c>
      <c r="Q23" s="33">
        <f t="shared" ref="Q23" si="10">SUM(Q20:Q22)</f>
        <v>2340.9734776768246</v>
      </c>
      <c r="R23" s="33">
        <f t="shared" ref="R23" si="11">SUM(R20:R22)</f>
        <v>0</v>
      </c>
      <c r="S23" s="33">
        <f t="shared" ref="S23" si="12">SUM(S20:S22)</f>
        <v>3597.0972753629385</v>
      </c>
      <c r="T23" s="33">
        <f t="shared" ref="T23" si="13">SUM(T20:T22)</f>
        <v>0</v>
      </c>
      <c r="U23" s="33">
        <f t="shared" ref="U23" si="14">SUM(U20:U22)</f>
        <v>0</v>
      </c>
      <c r="V23" s="33">
        <f t="shared" ref="V23" si="15">SUM(V20:V22)</f>
        <v>0</v>
      </c>
      <c r="W23" s="33">
        <f t="shared" ref="W23" si="16">SUM(W20:W22)</f>
        <v>36212.327523795408</v>
      </c>
      <c r="X23" s="33">
        <f t="shared" ref="X23" si="17">SUM(X20:X22)</f>
        <v>0</v>
      </c>
      <c r="Y23" s="33">
        <f t="shared" ref="Y23" si="18">SUM(Y20:Y22)</f>
        <v>834401.51872139762</v>
      </c>
      <c r="Z23" s="33">
        <f t="shared" ref="Z23" si="19">SUM(Z20:Z22)</f>
        <v>38302.452278389006</v>
      </c>
      <c r="AA23" s="9"/>
    </row>
    <row r="24" spans="1:27" ht="16" thickBot="1" x14ac:dyDescent="0.4">
      <c r="A24" s="15" t="s">
        <v>16</v>
      </c>
      <c r="B24" s="12"/>
      <c r="C24" s="33">
        <f>C23</f>
        <v>597713.19639156759</v>
      </c>
      <c r="D24" s="33">
        <f t="shared" ref="D24:Z24" si="20">D23</f>
        <v>21882.129999999997</v>
      </c>
      <c r="E24" s="33">
        <f t="shared" si="20"/>
        <v>0</v>
      </c>
      <c r="F24" s="33">
        <f t="shared" si="20"/>
        <v>10400</v>
      </c>
      <c r="G24" s="33">
        <f t="shared" si="20"/>
        <v>12154.652157945555</v>
      </c>
      <c r="H24" s="33">
        <f t="shared" si="20"/>
        <v>0</v>
      </c>
      <c r="I24" s="33">
        <f t="shared" si="20"/>
        <v>1558.6789776497269</v>
      </c>
      <c r="J24" s="33">
        <f t="shared" si="20"/>
        <v>643708.65752716281</v>
      </c>
      <c r="K24" s="33">
        <f t="shared" si="20"/>
        <v>142167.63368300564</v>
      </c>
      <c r="L24" s="33">
        <f t="shared" si="20"/>
        <v>36209.30506796707</v>
      </c>
      <c r="M24" s="33">
        <f t="shared" si="20"/>
        <v>4882.7890772946994</v>
      </c>
      <c r="N24" s="33">
        <f t="shared" si="20"/>
        <v>2093.1472104219324</v>
      </c>
      <c r="O24" s="33">
        <f t="shared" si="20"/>
        <v>1492.0401570994202</v>
      </c>
      <c r="P24" s="33">
        <f t="shared" si="20"/>
        <v>0</v>
      </c>
      <c r="Q24" s="33">
        <f t="shared" si="20"/>
        <v>2340.9734776768246</v>
      </c>
      <c r="R24" s="33">
        <f t="shared" si="20"/>
        <v>0</v>
      </c>
      <c r="S24" s="33">
        <f t="shared" si="20"/>
        <v>3597.0972753629385</v>
      </c>
      <c r="T24" s="33">
        <f t="shared" si="20"/>
        <v>0</v>
      </c>
      <c r="U24" s="33">
        <f t="shared" si="20"/>
        <v>0</v>
      </c>
      <c r="V24" s="33">
        <f t="shared" si="20"/>
        <v>0</v>
      </c>
      <c r="W24" s="33">
        <f t="shared" si="20"/>
        <v>36212.327523795408</v>
      </c>
      <c r="X24" s="33">
        <f t="shared" si="20"/>
        <v>0</v>
      </c>
      <c r="Y24" s="33">
        <f t="shared" si="20"/>
        <v>834401.51872139762</v>
      </c>
      <c r="Z24" s="33">
        <f t="shared" si="20"/>
        <v>38302.452278389006</v>
      </c>
      <c r="AA24" s="9"/>
    </row>
    <row r="25" spans="1:27" ht="23.5" thickBot="1" x14ac:dyDescent="0.4">
      <c r="A25" s="11" t="s">
        <v>20</v>
      </c>
      <c r="B25" s="12"/>
      <c r="C25" s="33">
        <f>+C22+C20+C21</f>
        <v>597713.19639156759</v>
      </c>
      <c r="D25" s="33">
        <f t="shared" ref="D25:Z25" si="21">+D22+D20+D21</f>
        <v>21882.129999999997</v>
      </c>
      <c r="E25" s="33">
        <f t="shared" si="21"/>
        <v>0</v>
      </c>
      <c r="F25" s="33">
        <f t="shared" si="21"/>
        <v>10400</v>
      </c>
      <c r="G25" s="33">
        <f t="shared" si="21"/>
        <v>12154.652157945555</v>
      </c>
      <c r="H25" s="33">
        <f t="shared" si="21"/>
        <v>0</v>
      </c>
      <c r="I25" s="33">
        <f t="shared" si="21"/>
        <v>1558.6789776497269</v>
      </c>
      <c r="J25" s="33">
        <f t="shared" si="21"/>
        <v>643708.65752716281</v>
      </c>
      <c r="K25" s="33">
        <f t="shared" si="21"/>
        <v>142167.63368300564</v>
      </c>
      <c r="L25" s="33">
        <f t="shared" si="21"/>
        <v>36209.305067967078</v>
      </c>
      <c r="M25" s="33">
        <f t="shared" si="21"/>
        <v>4882.7890772946994</v>
      </c>
      <c r="N25" s="33">
        <f t="shared" si="21"/>
        <v>2093.1472104219324</v>
      </c>
      <c r="O25" s="33">
        <f t="shared" si="21"/>
        <v>1492.0401570994202</v>
      </c>
      <c r="P25" s="33">
        <f t="shared" si="21"/>
        <v>0</v>
      </c>
      <c r="Q25" s="33">
        <f t="shared" si="21"/>
        <v>2340.9734776768246</v>
      </c>
      <c r="R25" s="33">
        <f t="shared" si="21"/>
        <v>0</v>
      </c>
      <c r="S25" s="33">
        <f t="shared" si="21"/>
        <v>3597.0972753629389</v>
      </c>
      <c r="T25" s="33">
        <f t="shared" si="21"/>
        <v>0</v>
      </c>
      <c r="U25" s="33">
        <f t="shared" si="21"/>
        <v>0</v>
      </c>
      <c r="V25" s="33">
        <f t="shared" si="21"/>
        <v>0</v>
      </c>
      <c r="W25" s="33">
        <f t="shared" si="21"/>
        <v>36212.327523795408</v>
      </c>
      <c r="X25" s="33">
        <f t="shared" si="21"/>
        <v>0</v>
      </c>
      <c r="Y25" s="33">
        <f t="shared" si="21"/>
        <v>834401.51872139762</v>
      </c>
      <c r="Z25" s="33">
        <f t="shared" si="21"/>
        <v>38302.452278388999</v>
      </c>
      <c r="AA25" s="9"/>
    </row>
    <row r="26" spans="1:27" ht="16" thickBot="1" x14ac:dyDescent="0.4">
      <c r="A26" s="15" t="s">
        <v>21</v>
      </c>
      <c r="B26" s="12"/>
      <c r="C26" s="33">
        <f>C25</f>
        <v>597713.19639156759</v>
      </c>
      <c r="D26" s="33">
        <f t="shared" ref="D26:Z27" si="22">D25</f>
        <v>21882.129999999997</v>
      </c>
      <c r="E26" s="33">
        <f t="shared" si="22"/>
        <v>0</v>
      </c>
      <c r="F26" s="33">
        <f t="shared" si="22"/>
        <v>10400</v>
      </c>
      <c r="G26" s="33">
        <f t="shared" si="22"/>
        <v>12154.652157945555</v>
      </c>
      <c r="H26" s="33">
        <f t="shared" si="22"/>
        <v>0</v>
      </c>
      <c r="I26" s="33">
        <f t="shared" si="22"/>
        <v>1558.6789776497269</v>
      </c>
      <c r="J26" s="33">
        <f t="shared" si="22"/>
        <v>643708.65752716281</v>
      </c>
      <c r="K26" s="33">
        <f t="shared" si="22"/>
        <v>142167.63368300564</v>
      </c>
      <c r="L26" s="33">
        <f t="shared" si="22"/>
        <v>36209.305067967078</v>
      </c>
      <c r="M26" s="33">
        <f t="shared" si="22"/>
        <v>4882.7890772946994</v>
      </c>
      <c r="N26" s="33">
        <f t="shared" si="22"/>
        <v>2093.1472104219324</v>
      </c>
      <c r="O26" s="33">
        <f t="shared" si="22"/>
        <v>1492.0401570994202</v>
      </c>
      <c r="P26" s="33">
        <f t="shared" si="22"/>
        <v>0</v>
      </c>
      <c r="Q26" s="33">
        <f t="shared" si="22"/>
        <v>2340.9734776768246</v>
      </c>
      <c r="R26" s="33">
        <f t="shared" si="22"/>
        <v>0</v>
      </c>
      <c r="S26" s="33">
        <f t="shared" si="22"/>
        <v>3597.0972753629389</v>
      </c>
      <c r="T26" s="33">
        <f t="shared" si="22"/>
        <v>0</v>
      </c>
      <c r="U26" s="33">
        <f t="shared" si="22"/>
        <v>0</v>
      </c>
      <c r="V26" s="33">
        <f t="shared" si="22"/>
        <v>0</v>
      </c>
      <c r="W26" s="33">
        <f t="shared" si="22"/>
        <v>36212.327523795408</v>
      </c>
      <c r="X26" s="33">
        <f t="shared" si="22"/>
        <v>0</v>
      </c>
      <c r="Y26" s="33">
        <f t="shared" si="22"/>
        <v>834401.51872139762</v>
      </c>
      <c r="Z26" s="33">
        <f t="shared" si="22"/>
        <v>38302.452278388999</v>
      </c>
      <c r="AA26" s="9"/>
    </row>
    <row r="27" spans="1:27" ht="16" thickBot="1" x14ac:dyDescent="0.4">
      <c r="A27" s="17" t="s">
        <v>16</v>
      </c>
      <c r="B27" s="18"/>
      <c r="C27" s="34">
        <f>C26</f>
        <v>597713.19639156759</v>
      </c>
      <c r="D27" s="34">
        <f t="shared" si="22"/>
        <v>21882.129999999997</v>
      </c>
      <c r="E27" s="34">
        <f t="shared" si="22"/>
        <v>0</v>
      </c>
      <c r="F27" s="34">
        <f t="shared" si="22"/>
        <v>10400</v>
      </c>
      <c r="G27" s="34">
        <f t="shared" si="22"/>
        <v>12154.652157945555</v>
      </c>
      <c r="H27" s="34">
        <f t="shared" si="22"/>
        <v>0</v>
      </c>
      <c r="I27" s="34">
        <f t="shared" si="22"/>
        <v>1558.6789776497269</v>
      </c>
      <c r="J27" s="34">
        <f t="shared" si="22"/>
        <v>643708.65752716281</v>
      </c>
      <c r="K27" s="34">
        <f t="shared" si="22"/>
        <v>142167.63368300564</v>
      </c>
      <c r="L27" s="34">
        <f t="shared" si="22"/>
        <v>36209.305067967078</v>
      </c>
      <c r="M27" s="34">
        <f t="shared" si="22"/>
        <v>4882.7890772946994</v>
      </c>
      <c r="N27" s="34">
        <f t="shared" si="22"/>
        <v>2093.1472104219324</v>
      </c>
      <c r="O27" s="34">
        <f t="shared" si="22"/>
        <v>1492.0401570994202</v>
      </c>
      <c r="P27" s="34">
        <f t="shared" si="22"/>
        <v>0</v>
      </c>
      <c r="Q27" s="34">
        <f t="shared" si="22"/>
        <v>2340.9734776768246</v>
      </c>
      <c r="R27" s="34">
        <f t="shared" si="22"/>
        <v>0</v>
      </c>
      <c r="S27" s="34">
        <f t="shared" si="22"/>
        <v>3597.0972753629389</v>
      </c>
      <c r="T27" s="34">
        <f t="shared" si="22"/>
        <v>0</v>
      </c>
      <c r="U27" s="34">
        <f t="shared" si="22"/>
        <v>0</v>
      </c>
      <c r="V27" s="34">
        <f t="shared" si="22"/>
        <v>0</v>
      </c>
      <c r="W27" s="34">
        <f t="shared" si="22"/>
        <v>36212.327523795408</v>
      </c>
      <c r="X27" s="34">
        <f t="shared" si="22"/>
        <v>0</v>
      </c>
      <c r="Y27" s="34">
        <f t="shared" si="22"/>
        <v>834401.51872139762</v>
      </c>
      <c r="Z27" s="34">
        <f t="shared" si="22"/>
        <v>38302.452278388999</v>
      </c>
      <c r="AA27" s="9"/>
    </row>
    <row r="28" spans="1:27" ht="15" thickTop="1" x14ac:dyDescent="0.35">
      <c r="A28" s="19"/>
    </row>
    <row r="29" spans="1:27" x14ac:dyDescent="0.35">
      <c r="A29" s="20" t="s">
        <v>22</v>
      </c>
    </row>
    <row r="30" spans="1:27" x14ac:dyDescent="0.35">
      <c r="A30" s="20" t="s">
        <v>23</v>
      </c>
    </row>
    <row r="31" spans="1:27" x14ac:dyDescent="0.35">
      <c r="A31" s="20" t="s">
        <v>24</v>
      </c>
    </row>
    <row r="32" spans="1:27" x14ac:dyDescent="0.35">
      <c r="A32" s="20" t="s">
        <v>25</v>
      </c>
    </row>
  </sheetData>
  <mergeCells count="33">
    <mergeCell ref="A6:AA6"/>
    <mergeCell ref="A1:AA1"/>
    <mergeCell ref="A2:AA2"/>
    <mergeCell ref="A3:AA3"/>
    <mergeCell ref="A4:AA4"/>
    <mergeCell ref="A5:AA5"/>
    <mergeCell ref="AB7:AV7"/>
    <mergeCell ref="K8:L8"/>
    <mergeCell ref="K9:L9"/>
    <mergeCell ref="K10:L10"/>
    <mergeCell ref="W8:W11"/>
    <mergeCell ref="Y8:Z8"/>
    <mergeCell ref="Y9:Z9"/>
    <mergeCell ref="Y10:Z10"/>
    <mergeCell ref="AA8:AA10"/>
    <mergeCell ref="M9:N9"/>
    <mergeCell ref="M10:N10"/>
    <mergeCell ref="O9:P9"/>
    <mergeCell ref="O10:P10"/>
    <mergeCell ref="Q9:R9"/>
    <mergeCell ref="Q10:R10"/>
    <mergeCell ref="S9:T9"/>
    <mergeCell ref="B18:B19"/>
    <mergeCell ref="J18:J19"/>
    <mergeCell ref="K18:K19"/>
    <mergeCell ref="L18:L19"/>
    <mergeCell ref="W18:W19"/>
    <mergeCell ref="S10:T10"/>
    <mergeCell ref="U10:V10"/>
    <mergeCell ref="Y18:Y19"/>
    <mergeCell ref="Z18:Z19"/>
    <mergeCell ref="AA18:AA19"/>
    <mergeCell ref="X18:X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D91A1-9908-4FF6-9161-84EC10C39630}">
  <dimension ref="A1:AV32"/>
  <sheetViews>
    <sheetView topLeftCell="A10" workbookViewId="0">
      <selection activeCell="J23" sqref="J23"/>
    </sheetView>
  </sheetViews>
  <sheetFormatPr defaultRowHeight="14.5" x14ac:dyDescent="0.35"/>
  <cols>
    <col min="1" max="1" width="18.7265625" customWidth="1"/>
    <col min="3" max="3" width="9.81640625" bestFit="1" customWidth="1"/>
    <col min="4" max="4" width="9" bestFit="1" customWidth="1"/>
    <col min="6" max="7" width="9" bestFit="1" customWidth="1"/>
    <col min="9" max="9" width="8.81640625" bestFit="1" customWidth="1"/>
    <col min="10" max="11" width="10" bestFit="1" customWidth="1"/>
    <col min="12" max="12" width="9.1796875" bestFit="1" customWidth="1"/>
    <col min="13" max="15" width="8.81640625" bestFit="1" customWidth="1"/>
    <col min="17" max="17" width="8.81640625" bestFit="1" customWidth="1"/>
    <col min="19" max="19" width="8.81640625" bestFit="1" customWidth="1"/>
    <col min="23" max="23" width="10.54296875" bestFit="1" customWidth="1"/>
    <col min="25" max="25" width="10.54296875" bestFit="1" customWidth="1"/>
    <col min="26" max="26" width="9" bestFit="1" customWidth="1"/>
  </cols>
  <sheetData>
    <row r="1" spans="1:48" ht="16" thickTop="1" x14ac:dyDescent="0.3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2"/>
    </row>
    <row r="2" spans="1:48" ht="15.65" customHeight="1" x14ac:dyDescent="0.3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9"/>
    </row>
    <row r="3" spans="1:48" ht="15.65" customHeight="1" x14ac:dyDescent="0.35">
      <c r="A3" s="57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9"/>
    </row>
    <row r="4" spans="1:48" ht="15.5" x14ac:dyDescent="0.35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9"/>
    </row>
    <row r="5" spans="1:48" ht="15.65" customHeight="1" x14ac:dyDescent="0.35">
      <c r="A5" s="57" t="s">
        <v>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9"/>
    </row>
    <row r="6" spans="1:48" ht="15.65" customHeight="1" x14ac:dyDescent="0.35">
      <c r="A6" s="57" t="s">
        <v>45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</row>
    <row r="7" spans="1:48" ht="15" thickBot="1" x14ac:dyDescent="0.4">
      <c r="AB7" s="44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6"/>
    </row>
    <row r="8" spans="1:48" ht="15" thickTop="1" x14ac:dyDescent="0.35">
      <c r="A8" s="1"/>
      <c r="B8" s="25"/>
      <c r="C8" s="25"/>
      <c r="D8" s="25"/>
      <c r="E8" s="25"/>
      <c r="F8" s="25"/>
      <c r="G8" s="25"/>
      <c r="H8" s="25"/>
      <c r="I8" s="25"/>
      <c r="J8" s="25"/>
      <c r="K8" s="47"/>
      <c r="L8" s="48"/>
      <c r="M8" s="25"/>
      <c r="N8" s="25"/>
      <c r="O8" s="25"/>
      <c r="P8" s="25"/>
      <c r="Q8" s="25"/>
      <c r="R8" s="25"/>
      <c r="S8" s="25"/>
      <c r="T8" s="25"/>
      <c r="U8" s="25"/>
      <c r="V8" s="25"/>
      <c r="W8" s="51" t="s">
        <v>41</v>
      </c>
      <c r="X8" s="25"/>
      <c r="Y8" s="47"/>
      <c r="Z8" s="54"/>
      <c r="AA8" s="41"/>
    </row>
    <row r="9" spans="1:48" ht="23.15" customHeight="1" x14ac:dyDescent="0.35">
      <c r="A9" s="2"/>
      <c r="B9" s="26"/>
      <c r="C9" s="26"/>
      <c r="D9" s="26"/>
      <c r="E9" s="26"/>
      <c r="F9" s="26"/>
      <c r="G9" s="26"/>
      <c r="H9" s="26"/>
      <c r="I9" s="26"/>
      <c r="J9" s="26" t="s">
        <v>6</v>
      </c>
      <c r="K9" s="49" t="s">
        <v>9</v>
      </c>
      <c r="L9" s="50"/>
      <c r="M9" s="49" t="s">
        <v>9</v>
      </c>
      <c r="N9" s="50"/>
      <c r="O9" s="49" t="s">
        <v>9</v>
      </c>
      <c r="P9" s="50"/>
      <c r="Q9" s="49" t="s">
        <v>9</v>
      </c>
      <c r="R9" s="50"/>
      <c r="S9" s="49" t="s">
        <v>9</v>
      </c>
      <c r="T9" s="50"/>
      <c r="U9" s="26"/>
      <c r="V9" s="26"/>
      <c r="W9" s="52"/>
      <c r="X9" s="26" t="s">
        <v>42</v>
      </c>
      <c r="Y9" s="49" t="s">
        <v>10</v>
      </c>
      <c r="Z9" s="46"/>
      <c r="AA9" s="41"/>
    </row>
    <row r="10" spans="1:48" ht="48.5" thickBot="1" x14ac:dyDescent="0.4">
      <c r="A10" s="2" t="s">
        <v>4</v>
      </c>
      <c r="B10" s="26" t="s">
        <v>5</v>
      </c>
      <c r="C10" s="26" t="s">
        <v>26</v>
      </c>
      <c r="D10" s="26" t="s">
        <v>27</v>
      </c>
      <c r="E10" s="26" t="s">
        <v>28</v>
      </c>
      <c r="F10" s="26" t="s">
        <v>29</v>
      </c>
      <c r="G10" s="26" t="s">
        <v>30</v>
      </c>
      <c r="H10" s="26" t="s">
        <v>31</v>
      </c>
      <c r="I10" s="26" t="s">
        <v>44</v>
      </c>
      <c r="J10" s="26" t="s">
        <v>7</v>
      </c>
      <c r="K10" s="35" t="s">
        <v>35</v>
      </c>
      <c r="L10" s="36"/>
      <c r="M10" s="35" t="s">
        <v>36</v>
      </c>
      <c r="N10" s="36"/>
      <c r="O10" s="35" t="s">
        <v>38</v>
      </c>
      <c r="P10" s="36"/>
      <c r="Q10" s="35" t="s">
        <v>37</v>
      </c>
      <c r="R10" s="36"/>
      <c r="S10" s="35" t="s">
        <v>39</v>
      </c>
      <c r="T10" s="36"/>
      <c r="U10" s="35" t="s">
        <v>40</v>
      </c>
      <c r="V10" s="36"/>
      <c r="W10" s="52"/>
      <c r="X10" s="8"/>
      <c r="Y10" s="55"/>
      <c r="Z10" s="56"/>
      <c r="AA10" s="41"/>
    </row>
    <row r="11" spans="1:48" ht="24" thickTop="1" thickBot="1" x14ac:dyDescent="0.4">
      <c r="A11" s="3"/>
      <c r="B11" s="27"/>
      <c r="C11" s="27"/>
      <c r="D11" s="27"/>
      <c r="E11" s="27"/>
      <c r="F11" s="27"/>
      <c r="G11" s="27"/>
      <c r="H11" s="27"/>
      <c r="I11" s="27"/>
      <c r="J11" s="7" t="s">
        <v>8</v>
      </c>
      <c r="K11" s="7" t="s">
        <v>11</v>
      </c>
      <c r="L11" s="7" t="s">
        <v>12</v>
      </c>
      <c r="M11" s="7" t="s">
        <v>11</v>
      </c>
      <c r="N11" s="7" t="s">
        <v>12</v>
      </c>
      <c r="O11" s="7" t="s">
        <v>11</v>
      </c>
      <c r="P11" s="7" t="s">
        <v>12</v>
      </c>
      <c r="Q11" s="7" t="s">
        <v>11</v>
      </c>
      <c r="R11" s="7" t="s">
        <v>12</v>
      </c>
      <c r="S11" s="7" t="s">
        <v>11</v>
      </c>
      <c r="T11" s="7" t="s">
        <v>12</v>
      </c>
      <c r="U11" s="7" t="s">
        <v>11</v>
      </c>
      <c r="V11" s="7" t="s">
        <v>12</v>
      </c>
      <c r="W11" s="53"/>
      <c r="X11" s="27"/>
      <c r="Y11" s="7" t="s">
        <v>13</v>
      </c>
      <c r="Z11" s="28" t="s">
        <v>12</v>
      </c>
      <c r="AA11" s="9"/>
    </row>
    <row r="12" spans="1:48" ht="24" hidden="1" thickTop="1" thickBot="1" x14ac:dyDescent="0.4">
      <c r="A12" s="11" t="s">
        <v>14</v>
      </c>
      <c r="B12" s="12"/>
      <c r="C12" s="12"/>
      <c r="D12" s="12"/>
      <c r="E12" s="12"/>
      <c r="F12" s="12"/>
      <c r="G12" s="12"/>
      <c r="H12" s="12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4"/>
      <c r="AA12" s="9"/>
    </row>
    <row r="13" spans="1:48" ht="16.5" hidden="1" thickTop="1" thickBot="1" x14ac:dyDescent="0.4">
      <c r="A13" s="15" t="s">
        <v>15</v>
      </c>
      <c r="B13" s="12"/>
      <c r="C13" s="12"/>
      <c r="D13" s="12"/>
      <c r="E13" s="12"/>
      <c r="F13" s="12"/>
      <c r="G13" s="12"/>
      <c r="H13" s="12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4"/>
      <c r="AA13" s="9"/>
    </row>
    <row r="14" spans="1:48" ht="16.5" hidden="1" thickTop="1" thickBot="1" x14ac:dyDescent="0.4">
      <c r="A14" s="15" t="s">
        <v>16</v>
      </c>
      <c r="B14" s="12"/>
      <c r="C14" s="12"/>
      <c r="D14" s="12"/>
      <c r="E14" s="12"/>
      <c r="F14" s="12"/>
      <c r="G14" s="12"/>
      <c r="H14" s="12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4"/>
      <c r="AA14" s="9"/>
    </row>
    <row r="15" spans="1:48" ht="24" hidden="1" thickTop="1" thickBot="1" x14ac:dyDescent="0.4">
      <c r="A15" s="11" t="s">
        <v>17</v>
      </c>
      <c r="B15" s="12"/>
      <c r="C15" s="12"/>
      <c r="D15" s="12"/>
      <c r="E15" s="12"/>
      <c r="F15" s="12"/>
      <c r="G15" s="12"/>
      <c r="H15" s="12"/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4"/>
      <c r="AA15" s="9"/>
    </row>
    <row r="16" spans="1:48" ht="16.5" hidden="1" thickTop="1" thickBot="1" x14ac:dyDescent="0.4">
      <c r="A16" s="15" t="s">
        <v>15</v>
      </c>
      <c r="B16" s="12"/>
      <c r="C16" s="12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/>
      <c r="AA16" s="9"/>
    </row>
    <row r="17" spans="1:27" ht="16.5" hidden="1" thickTop="1" thickBot="1" x14ac:dyDescent="0.4">
      <c r="A17" s="15" t="s">
        <v>16</v>
      </c>
      <c r="B17" s="12"/>
      <c r="C17" s="12"/>
      <c r="D17" s="12"/>
      <c r="E17" s="12"/>
      <c r="F17" s="12"/>
      <c r="G17" s="12"/>
      <c r="H17" s="12"/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4"/>
      <c r="AA17" s="9"/>
    </row>
    <row r="18" spans="1:27" ht="23.5" thickTop="1" x14ac:dyDescent="0.35">
      <c r="A18" s="16" t="s">
        <v>18</v>
      </c>
      <c r="B18" s="42"/>
      <c r="C18" s="23"/>
      <c r="D18" s="23"/>
      <c r="E18" s="23"/>
      <c r="F18" s="23"/>
      <c r="G18" s="23"/>
      <c r="H18" s="23"/>
      <c r="I18" s="23"/>
      <c r="J18" s="37"/>
      <c r="K18" s="37"/>
      <c r="L18" s="37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37"/>
      <c r="X18" s="37"/>
      <c r="Y18" s="37"/>
      <c r="Z18" s="39"/>
      <c r="AA18" s="41"/>
    </row>
    <row r="19" spans="1:27" ht="25.5" thickBot="1" x14ac:dyDescent="0.4">
      <c r="A19" s="11" t="s">
        <v>19</v>
      </c>
      <c r="B19" s="43"/>
      <c r="C19" s="24"/>
      <c r="D19" s="24"/>
      <c r="E19" s="24"/>
      <c r="F19" s="24"/>
      <c r="G19" s="24"/>
      <c r="H19" s="24"/>
      <c r="I19" s="24"/>
      <c r="J19" s="38"/>
      <c r="K19" s="38"/>
      <c r="L19" s="38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38"/>
      <c r="X19" s="38"/>
      <c r="Y19" s="38"/>
      <c r="Z19" s="40"/>
      <c r="AA19" s="41"/>
    </row>
    <row r="20" spans="1:27" ht="16" thickBot="1" x14ac:dyDescent="0.4">
      <c r="A20" s="11" t="s">
        <v>32</v>
      </c>
      <c r="B20" s="12"/>
      <c r="C20" s="31">
        <v>145633.63055299784</v>
      </c>
      <c r="D20" s="31"/>
      <c r="E20" s="31"/>
      <c r="F20" s="31"/>
      <c r="G20" s="31">
        <v>12650.557276371939</v>
      </c>
      <c r="H20" s="31"/>
      <c r="I20" s="31">
        <v>779.33948882486345</v>
      </c>
      <c r="J20" s="30">
        <f>SUM(C20:I20)</f>
        <v>159063.52731819465</v>
      </c>
      <c r="K20" s="30">
        <v>11615.621358193413</v>
      </c>
      <c r="L20" s="30">
        <v>3015.833910593291</v>
      </c>
      <c r="M20" s="30">
        <v>668.74784424846314</v>
      </c>
      <c r="N20" s="30">
        <v>283.24219848509455</v>
      </c>
      <c r="O20" s="30">
        <v>194.39840696562675</v>
      </c>
      <c r="P20" s="30"/>
      <c r="Q20" s="30"/>
      <c r="R20" s="30"/>
      <c r="S20" s="30"/>
      <c r="T20" s="30"/>
      <c r="U20" s="30"/>
      <c r="V20" s="30"/>
      <c r="W20" s="30">
        <v>7934</v>
      </c>
      <c r="X20" s="30"/>
      <c r="Y20" s="30">
        <f>J20+K20+M20+O20+Q20+S20+W20</f>
        <v>179476.29492760217</v>
      </c>
      <c r="Z20" s="32">
        <f>L20+N20+P20+R20+T20+V20</f>
        <v>3299.0761090783853</v>
      </c>
      <c r="AA20" s="29"/>
    </row>
    <row r="21" spans="1:27" ht="16" thickBot="1" x14ac:dyDescent="0.4">
      <c r="A21" s="11" t="s">
        <v>33</v>
      </c>
      <c r="B21" s="12"/>
      <c r="C21" s="31">
        <v>62729.217620735661</v>
      </c>
      <c r="D21" s="31"/>
      <c r="E21" s="31"/>
      <c r="F21" s="31"/>
      <c r="G21" s="31">
        <v>1945.6724662926415</v>
      </c>
      <c r="H21" s="31"/>
      <c r="I21" s="31"/>
      <c r="J21" s="30">
        <f t="shared" ref="J21" si="0">SUM(C21:I21)</f>
        <v>64674.890087028303</v>
      </c>
      <c r="K21" s="30">
        <v>4745.2357222922474</v>
      </c>
      <c r="L21" s="30">
        <v>1236.3376312181931</v>
      </c>
      <c r="M21" s="30">
        <v>144.22689704347925</v>
      </c>
      <c r="N21" s="30">
        <v>61.850538281116044</v>
      </c>
      <c r="O21" s="30">
        <v>53.181714078665536</v>
      </c>
      <c r="P21" s="30"/>
      <c r="Q21" s="30"/>
      <c r="R21" s="30"/>
      <c r="S21" s="30"/>
      <c r="T21" s="30"/>
      <c r="U21" s="30"/>
      <c r="V21" s="30"/>
      <c r="W21" s="30">
        <v>2705</v>
      </c>
      <c r="X21" s="30"/>
      <c r="Y21" s="30">
        <f t="shared" ref="Y21:Y22" si="1">J21+K21+M21+O21+Q21+S21+W21</f>
        <v>72322.534420442695</v>
      </c>
      <c r="Z21" s="32">
        <f t="shared" ref="Z21:Z22" si="2">L21+N21+P21+R21+T21+V21</f>
        <v>1298.1881694993092</v>
      </c>
      <c r="AA21" s="29"/>
    </row>
    <row r="22" spans="1:27" ht="16" thickBot="1" x14ac:dyDescent="0.4">
      <c r="A22" s="11" t="s">
        <v>34</v>
      </c>
      <c r="B22" s="12"/>
      <c r="C22" s="31">
        <v>462831.86000000004</v>
      </c>
      <c r="D22" s="31">
        <v>14108.630000000001</v>
      </c>
      <c r="E22" s="31"/>
      <c r="F22" s="31"/>
      <c r="G22" s="31"/>
      <c r="H22" s="31"/>
      <c r="I22" s="31"/>
      <c r="J22" s="30">
        <f>SUM(C22:I22)</f>
        <v>476940.49000000005</v>
      </c>
      <c r="K22" s="30">
        <v>124940.15000000002</v>
      </c>
      <c r="L22" s="30">
        <v>33765.1</v>
      </c>
      <c r="M22" s="30">
        <v>4850.4000000000005</v>
      </c>
      <c r="N22" s="30">
        <v>2078.42</v>
      </c>
      <c r="O22" s="30">
        <v>1427.15</v>
      </c>
      <c r="P22" s="30"/>
      <c r="Q22" s="30"/>
      <c r="R22" s="30"/>
      <c r="S22" s="30"/>
      <c r="T22" s="30"/>
      <c r="U22" s="30"/>
      <c r="V22" s="30"/>
      <c r="W22" s="30">
        <v>24431</v>
      </c>
      <c r="X22" s="30"/>
      <c r="Y22" s="30">
        <f t="shared" si="1"/>
        <v>632589.19000000018</v>
      </c>
      <c r="Z22" s="32">
        <f t="shared" si="2"/>
        <v>35843.519999999997</v>
      </c>
      <c r="AA22" s="29"/>
    </row>
    <row r="23" spans="1:27" ht="16" thickBot="1" x14ac:dyDescent="0.4">
      <c r="A23" s="15" t="s">
        <v>15</v>
      </c>
      <c r="B23" s="12"/>
      <c r="C23" s="33">
        <f>SUM(C20:C22)</f>
        <v>671194.70817373355</v>
      </c>
      <c r="D23" s="33">
        <f t="shared" ref="D23:Z23" si="3">SUM(D20:D22)</f>
        <v>14108.630000000001</v>
      </c>
      <c r="E23" s="33">
        <f t="shared" si="3"/>
        <v>0</v>
      </c>
      <c r="F23" s="33">
        <f t="shared" si="3"/>
        <v>0</v>
      </c>
      <c r="G23" s="33">
        <f t="shared" si="3"/>
        <v>14596.22974266458</v>
      </c>
      <c r="H23" s="33">
        <f t="shared" si="3"/>
        <v>0</v>
      </c>
      <c r="I23" s="33">
        <f t="shared" si="3"/>
        <v>779.33948882486345</v>
      </c>
      <c r="J23" s="33">
        <f t="shared" si="3"/>
        <v>700678.907405223</v>
      </c>
      <c r="K23" s="33">
        <f t="shared" si="3"/>
        <v>141301.0070804857</v>
      </c>
      <c r="L23" s="33">
        <f t="shared" si="3"/>
        <v>38017.271541811482</v>
      </c>
      <c r="M23" s="33">
        <f t="shared" si="3"/>
        <v>5663.3747412919429</v>
      </c>
      <c r="N23" s="33">
        <f t="shared" si="3"/>
        <v>2423.5127367662108</v>
      </c>
      <c r="O23" s="33">
        <f t="shared" si="3"/>
        <v>1674.7301210442924</v>
      </c>
      <c r="P23" s="33">
        <f t="shared" si="3"/>
        <v>0</v>
      </c>
      <c r="Q23" s="33">
        <f t="shared" si="3"/>
        <v>0</v>
      </c>
      <c r="R23" s="33">
        <f t="shared" si="3"/>
        <v>0</v>
      </c>
      <c r="S23" s="33">
        <f t="shared" si="3"/>
        <v>0</v>
      </c>
      <c r="T23" s="33">
        <f t="shared" si="3"/>
        <v>0</v>
      </c>
      <c r="U23" s="33">
        <f t="shared" si="3"/>
        <v>0</v>
      </c>
      <c r="V23" s="33">
        <f t="shared" si="3"/>
        <v>0</v>
      </c>
      <c r="W23" s="33">
        <f t="shared" si="3"/>
        <v>35070</v>
      </c>
      <c r="X23" s="33">
        <f t="shared" si="3"/>
        <v>0</v>
      </c>
      <c r="Y23" s="33">
        <f t="shared" si="3"/>
        <v>884388.01934804511</v>
      </c>
      <c r="Z23" s="33">
        <f t="shared" si="3"/>
        <v>40440.784278577688</v>
      </c>
      <c r="AA23" s="9"/>
    </row>
    <row r="24" spans="1:27" ht="16" thickBot="1" x14ac:dyDescent="0.4">
      <c r="A24" s="15" t="s">
        <v>16</v>
      </c>
      <c r="B24" s="12"/>
      <c r="C24" s="33">
        <f>C23</f>
        <v>671194.70817373355</v>
      </c>
      <c r="D24" s="33">
        <f t="shared" ref="D24:Z24" si="4">D23</f>
        <v>14108.630000000001</v>
      </c>
      <c r="E24" s="33">
        <f t="shared" si="4"/>
        <v>0</v>
      </c>
      <c r="F24" s="33">
        <f t="shared" si="4"/>
        <v>0</v>
      </c>
      <c r="G24" s="33">
        <f t="shared" si="4"/>
        <v>14596.22974266458</v>
      </c>
      <c r="H24" s="33">
        <f t="shared" si="4"/>
        <v>0</v>
      </c>
      <c r="I24" s="33">
        <f t="shared" si="4"/>
        <v>779.33948882486345</v>
      </c>
      <c r="J24" s="33">
        <f t="shared" si="4"/>
        <v>700678.907405223</v>
      </c>
      <c r="K24" s="33">
        <f t="shared" si="4"/>
        <v>141301.0070804857</v>
      </c>
      <c r="L24" s="33">
        <f t="shared" si="4"/>
        <v>38017.271541811482</v>
      </c>
      <c r="M24" s="33">
        <f t="shared" si="4"/>
        <v>5663.3747412919429</v>
      </c>
      <c r="N24" s="33">
        <f t="shared" si="4"/>
        <v>2423.5127367662108</v>
      </c>
      <c r="O24" s="33">
        <f t="shared" si="4"/>
        <v>1674.7301210442924</v>
      </c>
      <c r="P24" s="33">
        <f t="shared" si="4"/>
        <v>0</v>
      </c>
      <c r="Q24" s="33">
        <f t="shared" si="4"/>
        <v>0</v>
      </c>
      <c r="R24" s="33">
        <f t="shared" si="4"/>
        <v>0</v>
      </c>
      <c r="S24" s="33">
        <f t="shared" si="4"/>
        <v>0</v>
      </c>
      <c r="T24" s="33">
        <f t="shared" si="4"/>
        <v>0</v>
      </c>
      <c r="U24" s="33">
        <f t="shared" si="4"/>
        <v>0</v>
      </c>
      <c r="V24" s="33">
        <f t="shared" si="4"/>
        <v>0</v>
      </c>
      <c r="W24" s="33">
        <f t="shared" si="4"/>
        <v>35070</v>
      </c>
      <c r="X24" s="33">
        <f t="shared" si="4"/>
        <v>0</v>
      </c>
      <c r="Y24" s="33">
        <f t="shared" si="4"/>
        <v>884388.01934804511</v>
      </c>
      <c r="Z24" s="33">
        <f t="shared" si="4"/>
        <v>40440.784278577688</v>
      </c>
      <c r="AA24" s="9"/>
    </row>
    <row r="25" spans="1:27" ht="23.5" thickBot="1" x14ac:dyDescent="0.4">
      <c r="A25" s="11" t="s">
        <v>20</v>
      </c>
      <c r="B25" s="12"/>
      <c r="C25" s="33">
        <f>+C22+C20+C21</f>
        <v>671194.70817373355</v>
      </c>
      <c r="D25" s="33">
        <f t="shared" ref="D25:Z25" si="5">+D22+D20+D21</f>
        <v>14108.630000000001</v>
      </c>
      <c r="E25" s="33">
        <f t="shared" si="5"/>
        <v>0</v>
      </c>
      <c r="F25" s="33">
        <f t="shared" si="5"/>
        <v>0</v>
      </c>
      <c r="G25" s="33">
        <f t="shared" si="5"/>
        <v>14596.22974266458</v>
      </c>
      <c r="H25" s="33">
        <f t="shared" si="5"/>
        <v>0</v>
      </c>
      <c r="I25" s="33">
        <f t="shared" si="5"/>
        <v>779.33948882486345</v>
      </c>
      <c r="J25" s="33">
        <f t="shared" si="5"/>
        <v>700678.907405223</v>
      </c>
      <c r="K25" s="33">
        <f t="shared" si="5"/>
        <v>141301.00708048567</v>
      </c>
      <c r="L25" s="33">
        <f t="shared" si="5"/>
        <v>38017.271541811482</v>
      </c>
      <c r="M25" s="33">
        <f t="shared" si="5"/>
        <v>5663.3747412919429</v>
      </c>
      <c r="N25" s="33">
        <f t="shared" si="5"/>
        <v>2423.5127367662103</v>
      </c>
      <c r="O25" s="33">
        <f t="shared" si="5"/>
        <v>1674.7301210442922</v>
      </c>
      <c r="P25" s="33">
        <f t="shared" si="5"/>
        <v>0</v>
      </c>
      <c r="Q25" s="33">
        <f t="shared" si="5"/>
        <v>0</v>
      </c>
      <c r="R25" s="33">
        <f t="shared" si="5"/>
        <v>0</v>
      </c>
      <c r="S25" s="33">
        <f t="shared" si="5"/>
        <v>0</v>
      </c>
      <c r="T25" s="33">
        <f t="shared" si="5"/>
        <v>0</v>
      </c>
      <c r="U25" s="33">
        <f t="shared" si="5"/>
        <v>0</v>
      </c>
      <c r="V25" s="33">
        <f t="shared" si="5"/>
        <v>0</v>
      </c>
      <c r="W25" s="33">
        <f t="shared" si="5"/>
        <v>35070</v>
      </c>
      <c r="X25" s="33">
        <f t="shared" si="5"/>
        <v>0</v>
      </c>
      <c r="Y25" s="33">
        <f t="shared" si="5"/>
        <v>884388.019348045</v>
      </c>
      <c r="Z25" s="33">
        <f t="shared" si="5"/>
        <v>40440.784278577688</v>
      </c>
      <c r="AA25" s="9"/>
    </row>
    <row r="26" spans="1:27" ht="16" thickBot="1" x14ac:dyDescent="0.4">
      <c r="A26" s="15" t="s">
        <v>21</v>
      </c>
      <c r="B26" s="12"/>
      <c r="C26" s="33">
        <f>C25</f>
        <v>671194.70817373355</v>
      </c>
      <c r="D26" s="33">
        <f t="shared" ref="D26:S27" si="6">D25</f>
        <v>14108.630000000001</v>
      </c>
      <c r="E26" s="33">
        <f t="shared" si="6"/>
        <v>0</v>
      </c>
      <c r="F26" s="33">
        <f t="shared" si="6"/>
        <v>0</v>
      </c>
      <c r="G26" s="33">
        <f t="shared" si="6"/>
        <v>14596.22974266458</v>
      </c>
      <c r="H26" s="33">
        <f t="shared" si="6"/>
        <v>0</v>
      </c>
      <c r="I26" s="33">
        <f t="shared" si="6"/>
        <v>779.33948882486345</v>
      </c>
      <c r="J26" s="33">
        <f t="shared" si="6"/>
        <v>700678.907405223</v>
      </c>
      <c r="K26" s="33">
        <f t="shared" si="6"/>
        <v>141301.00708048567</v>
      </c>
      <c r="L26" s="33">
        <f t="shared" si="6"/>
        <v>38017.271541811482</v>
      </c>
      <c r="M26" s="33">
        <f t="shared" si="6"/>
        <v>5663.3747412919429</v>
      </c>
      <c r="N26" s="33">
        <f t="shared" si="6"/>
        <v>2423.5127367662103</v>
      </c>
      <c r="O26" s="33">
        <f t="shared" si="6"/>
        <v>1674.7301210442922</v>
      </c>
      <c r="P26" s="33">
        <f t="shared" si="6"/>
        <v>0</v>
      </c>
      <c r="Q26" s="33">
        <f t="shared" si="6"/>
        <v>0</v>
      </c>
      <c r="R26" s="33">
        <f t="shared" si="6"/>
        <v>0</v>
      </c>
      <c r="S26" s="33">
        <f t="shared" si="6"/>
        <v>0</v>
      </c>
      <c r="T26" s="33">
        <f t="shared" ref="T26:Z27" si="7">T25</f>
        <v>0</v>
      </c>
      <c r="U26" s="33">
        <f t="shared" si="7"/>
        <v>0</v>
      </c>
      <c r="V26" s="33">
        <f t="shared" si="7"/>
        <v>0</v>
      </c>
      <c r="W26" s="33">
        <f t="shared" si="7"/>
        <v>35070</v>
      </c>
      <c r="X26" s="33">
        <f t="shared" si="7"/>
        <v>0</v>
      </c>
      <c r="Y26" s="33">
        <f t="shared" si="7"/>
        <v>884388.019348045</v>
      </c>
      <c r="Z26" s="33">
        <f t="shared" si="7"/>
        <v>40440.784278577688</v>
      </c>
      <c r="AA26" s="9"/>
    </row>
    <row r="27" spans="1:27" ht="16" thickBot="1" x14ac:dyDescent="0.4">
      <c r="A27" s="17" t="s">
        <v>16</v>
      </c>
      <c r="B27" s="18"/>
      <c r="C27" s="34">
        <f>C26</f>
        <v>671194.70817373355</v>
      </c>
      <c r="D27" s="34">
        <f t="shared" si="6"/>
        <v>14108.630000000001</v>
      </c>
      <c r="E27" s="34">
        <f t="shared" si="6"/>
        <v>0</v>
      </c>
      <c r="F27" s="34">
        <f t="shared" si="6"/>
        <v>0</v>
      </c>
      <c r="G27" s="34">
        <f t="shared" si="6"/>
        <v>14596.22974266458</v>
      </c>
      <c r="H27" s="34">
        <f t="shared" si="6"/>
        <v>0</v>
      </c>
      <c r="I27" s="34">
        <f t="shared" si="6"/>
        <v>779.33948882486345</v>
      </c>
      <c r="J27" s="34">
        <f t="shared" si="6"/>
        <v>700678.907405223</v>
      </c>
      <c r="K27" s="34">
        <f t="shared" si="6"/>
        <v>141301.00708048567</v>
      </c>
      <c r="L27" s="34">
        <f t="shared" si="6"/>
        <v>38017.271541811482</v>
      </c>
      <c r="M27" s="34">
        <f t="shared" si="6"/>
        <v>5663.3747412919429</v>
      </c>
      <c r="N27" s="34">
        <f t="shared" si="6"/>
        <v>2423.5127367662103</v>
      </c>
      <c r="O27" s="34">
        <f t="shared" si="6"/>
        <v>1674.7301210442922</v>
      </c>
      <c r="P27" s="34">
        <f t="shared" si="6"/>
        <v>0</v>
      </c>
      <c r="Q27" s="34">
        <f t="shared" si="6"/>
        <v>0</v>
      </c>
      <c r="R27" s="34">
        <f t="shared" si="6"/>
        <v>0</v>
      </c>
      <c r="S27" s="34">
        <f t="shared" si="6"/>
        <v>0</v>
      </c>
      <c r="T27" s="34">
        <f t="shared" si="7"/>
        <v>0</v>
      </c>
      <c r="U27" s="34">
        <f t="shared" si="7"/>
        <v>0</v>
      </c>
      <c r="V27" s="34">
        <f t="shared" si="7"/>
        <v>0</v>
      </c>
      <c r="W27" s="34">
        <f t="shared" si="7"/>
        <v>35070</v>
      </c>
      <c r="X27" s="34">
        <f t="shared" si="7"/>
        <v>0</v>
      </c>
      <c r="Y27" s="34">
        <f t="shared" si="7"/>
        <v>884388.019348045</v>
      </c>
      <c r="Z27" s="34">
        <f t="shared" si="7"/>
        <v>40440.784278577688</v>
      </c>
      <c r="AA27" s="9"/>
    </row>
    <row r="28" spans="1:27" ht="15" thickTop="1" x14ac:dyDescent="0.35">
      <c r="A28" s="19"/>
    </row>
    <row r="29" spans="1:27" x14ac:dyDescent="0.35">
      <c r="A29" s="20" t="s">
        <v>22</v>
      </c>
    </row>
    <row r="30" spans="1:27" x14ac:dyDescent="0.35">
      <c r="A30" s="20" t="s">
        <v>23</v>
      </c>
    </row>
    <row r="31" spans="1:27" x14ac:dyDescent="0.35">
      <c r="A31" s="20" t="s">
        <v>24</v>
      </c>
    </row>
    <row r="32" spans="1:27" x14ac:dyDescent="0.35">
      <c r="A32" s="20" t="s">
        <v>25</v>
      </c>
    </row>
  </sheetData>
  <mergeCells count="33">
    <mergeCell ref="A6:AA6"/>
    <mergeCell ref="A1:AA1"/>
    <mergeCell ref="A2:AA2"/>
    <mergeCell ref="A3:AA3"/>
    <mergeCell ref="A4:AA4"/>
    <mergeCell ref="A5:AA5"/>
    <mergeCell ref="AB7:AV7"/>
    <mergeCell ref="K8:L8"/>
    <mergeCell ref="W8:W11"/>
    <mergeCell ref="Y8:Z8"/>
    <mergeCell ref="AA8:AA10"/>
    <mergeCell ref="K9:L9"/>
    <mergeCell ref="M9:N9"/>
    <mergeCell ref="O9:P9"/>
    <mergeCell ref="Q9:R9"/>
    <mergeCell ref="S9:T9"/>
    <mergeCell ref="Y9:Z9"/>
    <mergeCell ref="K10:L10"/>
    <mergeCell ref="M10:N10"/>
    <mergeCell ref="O10:P10"/>
    <mergeCell ref="Q10:R10"/>
    <mergeCell ref="S10:T10"/>
    <mergeCell ref="U10:V10"/>
    <mergeCell ref="Y10:Z10"/>
    <mergeCell ref="Y18:Y19"/>
    <mergeCell ref="Z18:Z19"/>
    <mergeCell ref="AA18:AA19"/>
    <mergeCell ref="X18:X19"/>
    <mergeCell ref="B18:B19"/>
    <mergeCell ref="J18:J19"/>
    <mergeCell ref="K18:K19"/>
    <mergeCell ref="L18:L19"/>
    <mergeCell ref="W18:W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22883-7528-48AA-A680-041D03BC66A2}">
  <dimension ref="A1:AV36"/>
  <sheetViews>
    <sheetView tabSelected="1" topLeftCell="A11" workbookViewId="0">
      <selection activeCell="E36" sqref="E36"/>
    </sheetView>
  </sheetViews>
  <sheetFormatPr defaultRowHeight="14.5" x14ac:dyDescent="0.35"/>
  <cols>
    <col min="1" max="1" width="18.7265625" customWidth="1"/>
    <col min="3" max="3" width="9.81640625" bestFit="1" customWidth="1"/>
    <col min="4" max="4" width="9" bestFit="1" customWidth="1"/>
    <col min="6" max="7" width="9" bestFit="1" customWidth="1"/>
    <col min="9" max="9" width="8.81640625" bestFit="1" customWidth="1"/>
    <col min="10" max="11" width="10" bestFit="1" customWidth="1"/>
    <col min="12" max="12" width="9.1796875" bestFit="1" customWidth="1"/>
    <col min="13" max="15" width="8.81640625" bestFit="1" customWidth="1"/>
    <col min="17" max="17" width="8.81640625" bestFit="1" customWidth="1"/>
    <col min="19" max="19" width="8.81640625" bestFit="1" customWidth="1"/>
    <col min="23" max="23" width="10.54296875" bestFit="1" customWidth="1"/>
    <col min="25" max="25" width="10.54296875" bestFit="1" customWidth="1"/>
    <col min="26" max="26" width="9" bestFit="1" customWidth="1"/>
  </cols>
  <sheetData>
    <row r="1" spans="1:48" ht="16" thickTop="1" x14ac:dyDescent="0.3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2"/>
    </row>
    <row r="2" spans="1:48" ht="15.65" customHeight="1" x14ac:dyDescent="0.3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9"/>
    </row>
    <row r="3" spans="1:48" ht="15.65" customHeight="1" x14ac:dyDescent="0.35">
      <c r="A3" s="57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9"/>
    </row>
    <row r="4" spans="1:48" ht="15.5" x14ac:dyDescent="0.35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9"/>
    </row>
    <row r="5" spans="1:48" ht="15.65" customHeight="1" x14ac:dyDescent="0.35">
      <c r="A5" s="57" t="s">
        <v>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9"/>
    </row>
    <row r="6" spans="1:48" ht="15.65" customHeight="1" x14ac:dyDescent="0.35">
      <c r="A6" s="57" t="s">
        <v>46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</row>
    <row r="7" spans="1:48" ht="15" thickBot="1" x14ac:dyDescent="0.4">
      <c r="AB7" s="44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6"/>
    </row>
    <row r="8" spans="1:48" ht="15" thickTop="1" x14ac:dyDescent="0.35">
      <c r="A8" s="1"/>
      <c r="B8" s="25"/>
      <c r="C8" s="25"/>
      <c r="D8" s="25"/>
      <c r="E8" s="25"/>
      <c r="F8" s="25"/>
      <c r="G8" s="25"/>
      <c r="H8" s="25"/>
      <c r="I8" s="25"/>
      <c r="J8" s="25"/>
      <c r="K8" s="47"/>
      <c r="L8" s="48"/>
      <c r="M8" s="25"/>
      <c r="N8" s="25"/>
      <c r="O8" s="25"/>
      <c r="P8" s="25"/>
      <c r="Q8" s="25"/>
      <c r="R8" s="25"/>
      <c r="S8" s="25"/>
      <c r="T8" s="25"/>
      <c r="U8" s="25"/>
      <c r="V8" s="25"/>
      <c r="W8" s="51" t="s">
        <v>41</v>
      </c>
      <c r="X8" s="25"/>
      <c r="Y8" s="47"/>
      <c r="Z8" s="54"/>
      <c r="AA8" s="41"/>
    </row>
    <row r="9" spans="1:48" ht="23.15" customHeight="1" x14ac:dyDescent="0.35">
      <c r="A9" s="2"/>
      <c r="B9" s="26"/>
      <c r="C9" s="26"/>
      <c r="D9" s="26"/>
      <c r="E9" s="26"/>
      <c r="F9" s="26"/>
      <c r="G9" s="26"/>
      <c r="H9" s="26"/>
      <c r="I9" s="26"/>
      <c r="J9" s="26" t="s">
        <v>6</v>
      </c>
      <c r="K9" s="49" t="s">
        <v>9</v>
      </c>
      <c r="L9" s="50"/>
      <c r="M9" s="49" t="s">
        <v>9</v>
      </c>
      <c r="N9" s="50"/>
      <c r="O9" s="49" t="s">
        <v>9</v>
      </c>
      <c r="P9" s="50"/>
      <c r="Q9" s="49" t="s">
        <v>9</v>
      </c>
      <c r="R9" s="50"/>
      <c r="S9" s="49" t="s">
        <v>9</v>
      </c>
      <c r="T9" s="50"/>
      <c r="U9" s="26"/>
      <c r="V9" s="26"/>
      <c r="W9" s="52"/>
      <c r="X9" s="26" t="s">
        <v>42</v>
      </c>
      <c r="Y9" s="49" t="s">
        <v>10</v>
      </c>
      <c r="Z9" s="46"/>
      <c r="AA9" s="41"/>
    </row>
    <row r="10" spans="1:48" ht="48.5" thickBot="1" x14ac:dyDescent="0.4">
      <c r="A10" s="2" t="s">
        <v>4</v>
      </c>
      <c r="B10" s="26" t="s">
        <v>5</v>
      </c>
      <c r="C10" s="26" t="s">
        <v>26</v>
      </c>
      <c r="D10" s="26" t="s">
        <v>27</v>
      </c>
      <c r="E10" s="26" t="s">
        <v>28</v>
      </c>
      <c r="F10" s="26" t="s">
        <v>29</v>
      </c>
      <c r="G10" s="26" t="s">
        <v>30</v>
      </c>
      <c r="H10" s="26" t="s">
        <v>31</v>
      </c>
      <c r="I10" s="26" t="s">
        <v>44</v>
      </c>
      <c r="J10" s="26" t="s">
        <v>7</v>
      </c>
      <c r="K10" s="35" t="s">
        <v>35</v>
      </c>
      <c r="L10" s="36"/>
      <c r="M10" s="35" t="s">
        <v>36</v>
      </c>
      <c r="N10" s="36"/>
      <c r="O10" s="35" t="s">
        <v>38</v>
      </c>
      <c r="P10" s="36"/>
      <c r="Q10" s="35" t="s">
        <v>37</v>
      </c>
      <c r="R10" s="36"/>
      <c r="S10" s="35" t="s">
        <v>39</v>
      </c>
      <c r="T10" s="36"/>
      <c r="U10" s="35" t="s">
        <v>40</v>
      </c>
      <c r="V10" s="36"/>
      <c r="W10" s="52"/>
      <c r="X10" s="8"/>
      <c r="Y10" s="55"/>
      <c r="Z10" s="56"/>
      <c r="AA10" s="41"/>
    </row>
    <row r="11" spans="1:48" ht="24" thickTop="1" thickBot="1" x14ac:dyDescent="0.4">
      <c r="A11" s="3"/>
      <c r="B11" s="27"/>
      <c r="C11" s="27"/>
      <c r="D11" s="27"/>
      <c r="E11" s="27"/>
      <c r="F11" s="27"/>
      <c r="G11" s="27"/>
      <c r="H11" s="27"/>
      <c r="I11" s="27"/>
      <c r="J11" s="7" t="s">
        <v>8</v>
      </c>
      <c r="K11" s="7" t="s">
        <v>11</v>
      </c>
      <c r="L11" s="7" t="s">
        <v>12</v>
      </c>
      <c r="M11" s="7" t="s">
        <v>11</v>
      </c>
      <c r="N11" s="7" t="s">
        <v>12</v>
      </c>
      <c r="O11" s="7" t="s">
        <v>11</v>
      </c>
      <c r="P11" s="7" t="s">
        <v>12</v>
      </c>
      <c r="Q11" s="7" t="s">
        <v>11</v>
      </c>
      <c r="R11" s="7" t="s">
        <v>12</v>
      </c>
      <c r="S11" s="7" t="s">
        <v>11</v>
      </c>
      <c r="T11" s="7" t="s">
        <v>12</v>
      </c>
      <c r="U11" s="7" t="s">
        <v>11</v>
      </c>
      <c r="V11" s="7" t="s">
        <v>12</v>
      </c>
      <c r="W11" s="53"/>
      <c r="X11" s="27"/>
      <c r="Y11" s="7" t="s">
        <v>13</v>
      </c>
      <c r="Z11" s="28" t="s">
        <v>12</v>
      </c>
      <c r="AA11" s="9"/>
    </row>
    <row r="12" spans="1:48" ht="24" hidden="1" thickTop="1" thickBot="1" x14ac:dyDescent="0.4">
      <c r="A12" s="11" t="s">
        <v>14</v>
      </c>
      <c r="B12" s="12"/>
      <c r="C12" s="12"/>
      <c r="D12" s="12"/>
      <c r="E12" s="12"/>
      <c r="F12" s="12"/>
      <c r="G12" s="12"/>
      <c r="H12" s="12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4"/>
      <c r="AA12" s="9"/>
    </row>
    <row r="13" spans="1:48" ht="16.5" hidden="1" thickTop="1" thickBot="1" x14ac:dyDescent="0.4">
      <c r="A13" s="15" t="s">
        <v>15</v>
      </c>
      <c r="B13" s="12"/>
      <c r="C13" s="12"/>
      <c r="D13" s="12"/>
      <c r="E13" s="12"/>
      <c r="F13" s="12"/>
      <c r="G13" s="12"/>
      <c r="H13" s="12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4"/>
      <c r="AA13" s="9"/>
    </row>
    <row r="14" spans="1:48" ht="16.5" hidden="1" thickTop="1" thickBot="1" x14ac:dyDescent="0.4">
      <c r="A14" s="15" t="s">
        <v>16</v>
      </c>
      <c r="B14" s="12"/>
      <c r="C14" s="12"/>
      <c r="D14" s="12"/>
      <c r="E14" s="12"/>
      <c r="F14" s="12"/>
      <c r="G14" s="12"/>
      <c r="H14" s="12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4"/>
      <c r="AA14" s="9"/>
    </row>
    <row r="15" spans="1:48" ht="24" hidden="1" thickTop="1" thickBot="1" x14ac:dyDescent="0.4">
      <c r="A15" s="11" t="s">
        <v>17</v>
      </c>
      <c r="B15" s="12"/>
      <c r="C15" s="12"/>
      <c r="D15" s="12"/>
      <c r="E15" s="12"/>
      <c r="F15" s="12"/>
      <c r="G15" s="12"/>
      <c r="H15" s="12"/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4"/>
      <c r="AA15" s="9"/>
    </row>
    <row r="16" spans="1:48" ht="16.5" hidden="1" thickTop="1" thickBot="1" x14ac:dyDescent="0.4">
      <c r="A16" s="15" t="s">
        <v>15</v>
      </c>
      <c r="B16" s="12"/>
      <c r="C16" s="12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/>
      <c r="AA16" s="9"/>
    </row>
    <row r="17" spans="1:27" ht="16.5" hidden="1" thickTop="1" thickBot="1" x14ac:dyDescent="0.4">
      <c r="A17" s="15" t="s">
        <v>16</v>
      </c>
      <c r="B17" s="12"/>
      <c r="C17" s="12"/>
      <c r="D17" s="12"/>
      <c r="E17" s="12"/>
      <c r="F17" s="12"/>
      <c r="G17" s="12"/>
      <c r="H17" s="12"/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4"/>
      <c r="AA17" s="9"/>
    </row>
    <row r="18" spans="1:27" ht="23.5" thickTop="1" x14ac:dyDescent="0.35">
      <c r="A18" s="16" t="s">
        <v>18</v>
      </c>
      <c r="B18" s="42"/>
      <c r="C18" s="23"/>
      <c r="D18" s="23"/>
      <c r="E18" s="23"/>
      <c r="F18" s="23"/>
      <c r="G18" s="23"/>
      <c r="H18" s="23"/>
      <c r="I18" s="23"/>
      <c r="J18" s="37"/>
      <c r="K18" s="37"/>
      <c r="L18" s="37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37"/>
      <c r="X18" s="37"/>
      <c r="Y18" s="37"/>
      <c r="Z18" s="39"/>
      <c r="AA18" s="41"/>
    </row>
    <row r="19" spans="1:27" ht="25.5" thickBot="1" x14ac:dyDescent="0.4">
      <c r="A19" s="11" t="s">
        <v>19</v>
      </c>
      <c r="B19" s="43"/>
      <c r="C19" s="24"/>
      <c r="D19" s="24"/>
      <c r="E19" s="24"/>
      <c r="F19" s="24"/>
      <c r="G19" s="24"/>
      <c r="H19" s="24"/>
      <c r="I19" s="24"/>
      <c r="J19" s="38"/>
      <c r="K19" s="38"/>
      <c r="L19" s="38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38"/>
      <c r="X19" s="38"/>
      <c r="Y19" s="38"/>
      <c r="Z19" s="40"/>
      <c r="AA19" s="41"/>
    </row>
    <row r="20" spans="1:27" ht="16" thickBot="1" x14ac:dyDescent="0.4">
      <c r="A20" s="11" t="s">
        <v>32</v>
      </c>
      <c r="B20" s="12"/>
      <c r="C20" s="31">
        <v>131439.48703801475</v>
      </c>
      <c r="D20" s="31"/>
      <c r="E20" s="31"/>
      <c r="F20" s="31"/>
      <c r="G20" s="31">
        <v>15073.908319268823</v>
      </c>
      <c r="H20" s="31"/>
      <c r="I20" s="31">
        <v>57.63768745735765</v>
      </c>
      <c r="J20" s="30">
        <f t="shared" ref="J20:J21" si="0">SUM(C20:I20)</f>
        <v>146571.03304474091</v>
      </c>
      <c r="K20" s="30">
        <v>11706.882343899908</v>
      </c>
      <c r="L20" s="30">
        <v>3034.4399051444179</v>
      </c>
      <c r="M20" s="30">
        <v>707.21902273799105</v>
      </c>
      <c r="N20" s="30">
        <v>274.36259057386224</v>
      </c>
      <c r="O20" s="30">
        <v>176.1383107868561</v>
      </c>
      <c r="P20" s="30"/>
      <c r="Q20" s="30"/>
      <c r="R20" s="30"/>
      <c r="S20" s="30">
        <f>186.094801789507+12.7</f>
        <v>198.79480178950698</v>
      </c>
      <c r="T20" s="30"/>
      <c r="U20" s="30"/>
      <c r="V20" s="30"/>
      <c r="W20" s="30">
        <v>8167</v>
      </c>
      <c r="X20" s="30"/>
      <c r="Y20" s="30">
        <f>J20+K20+M20+O20+Q20+S20+W20</f>
        <v>167527.06752395516</v>
      </c>
      <c r="Z20" s="32">
        <f>L20+N20+P20+R20+T20+V20</f>
        <v>3308.8024957182802</v>
      </c>
      <c r="AA20" s="29"/>
    </row>
    <row r="21" spans="1:27" ht="16" thickBot="1" x14ac:dyDescent="0.4">
      <c r="A21" s="11" t="s">
        <v>33</v>
      </c>
      <c r="B21" s="12"/>
      <c r="C21" s="31">
        <v>61286.351642883201</v>
      </c>
      <c r="D21" s="31"/>
      <c r="E21" s="31"/>
      <c r="F21" s="31"/>
      <c r="G21" s="31">
        <v>461.80979737316574</v>
      </c>
      <c r="H21" s="31"/>
      <c r="I21" s="31"/>
      <c r="J21" s="30">
        <f t="shared" si="0"/>
        <v>61748.161440256365</v>
      </c>
      <c r="K21" s="30">
        <v>9759.3569846896935</v>
      </c>
      <c r="L21" s="30">
        <v>2625.7284010677704</v>
      </c>
      <c r="M21" s="30">
        <v>510.55569895568095</v>
      </c>
      <c r="N21" s="30">
        <v>138.02511025184251</v>
      </c>
      <c r="O21" s="30">
        <v>94.815106544197675</v>
      </c>
      <c r="P21" s="30"/>
      <c r="Q21" s="30"/>
      <c r="R21" s="30"/>
      <c r="S21" s="30">
        <v>104.25673130059313</v>
      </c>
      <c r="T21" s="30"/>
      <c r="U21" s="30"/>
      <c r="V21" s="30"/>
      <c r="W21" s="30">
        <v>21780</v>
      </c>
      <c r="X21" s="30"/>
      <c r="Y21" s="30">
        <f t="shared" ref="Y21:Y22" si="1">J21+K21+M21+O21+Q21+S21+W21</f>
        <v>93997.14596174653</v>
      </c>
      <c r="Z21" s="32">
        <f t="shared" ref="Z21:Z22" si="2">L21+N21+P21+R21+T21+V21</f>
        <v>2763.7535113196127</v>
      </c>
      <c r="AA21" s="29"/>
    </row>
    <row r="22" spans="1:27" ht="16" thickBot="1" x14ac:dyDescent="0.4">
      <c r="A22" s="11" t="s">
        <v>34</v>
      </c>
      <c r="B22" s="12"/>
      <c r="C22" s="31">
        <f>394395.9+44166</f>
        <v>438561.9</v>
      </c>
      <c r="D22" s="31">
        <v>41014</v>
      </c>
      <c r="E22" s="31"/>
      <c r="F22" s="31"/>
      <c r="G22" s="31"/>
      <c r="H22" s="31"/>
      <c r="I22" s="31"/>
      <c r="J22" s="30">
        <f>SUM(C22:I22)</f>
        <v>479575.9</v>
      </c>
      <c r="K22" s="30">
        <v>119248.47999999995</v>
      </c>
      <c r="L22" s="30">
        <v>32273.28000000001</v>
      </c>
      <c r="M22" s="30">
        <v>4467.92</v>
      </c>
      <c r="N22" s="30">
        <v>1912.7000000000003</v>
      </c>
      <c r="O22" s="30">
        <v>1262.5900000000001</v>
      </c>
      <c r="P22" s="30"/>
      <c r="Q22" s="30"/>
      <c r="R22" s="30"/>
      <c r="S22" s="30"/>
      <c r="T22" s="30"/>
      <c r="U22" s="30"/>
      <c r="V22" s="30"/>
      <c r="W22" s="30">
        <v>22460.590000000004</v>
      </c>
      <c r="X22" s="30"/>
      <c r="Y22" s="30">
        <f t="shared" si="1"/>
        <v>627015.48</v>
      </c>
      <c r="Z22" s="32">
        <f t="shared" si="2"/>
        <v>34185.98000000001</v>
      </c>
      <c r="AA22" s="29"/>
    </row>
    <row r="23" spans="1:27" ht="16" thickBot="1" x14ac:dyDescent="0.4">
      <c r="A23" s="15" t="s">
        <v>15</v>
      </c>
      <c r="B23" s="12"/>
      <c r="C23" s="33">
        <f>SUM(C20:C22)</f>
        <v>631287.73868089798</v>
      </c>
      <c r="D23" s="33">
        <f t="shared" ref="D23:Z23" si="3">SUM(D20:D22)</f>
        <v>41014</v>
      </c>
      <c r="E23" s="33">
        <f t="shared" si="3"/>
        <v>0</v>
      </c>
      <c r="F23" s="33">
        <f t="shared" si="3"/>
        <v>0</v>
      </c>
      <c r="G23" s="33">
        <f t="shared" si="3"/>
        <v>15535.718116641989</v>
      </c>
      <c r="H23" s="33">
        <f t="shared" si="3"/>
        <v>0</v>
      </c>
      <c r="I23" s="33">
        <f t="shared" si="3"/>
        <v>57.63768745735765</v>
      </c>
      <c r="J23" s="33">
        <f t="shared" si="3"/>
        <v>687895.09448499733</v>
      </c>
      <c r="K23" s="33">
        <f t="shared" si="3"/>
        <v>140714.71932858956</v>
      </c>
      <c r="L23" s="33">
        <f t="shared" si="3"/>
        <v>37933.448306212202</v>
      </c>
      <c r="M23" s="33">
        <f t="shared" si="3"/>
        <v>5685.6947216936724</v>
      </c>
      <c r="N23" s="33">
        <f t="shared" si="3"/>
        <v>2325.0877008257048</v>
      </c>
      <c r="O23" s="33">
        <f t="shared" si="3"/>
        <v>1533.5434173310539</v>
      </c>
      <c r="P23" s="33">
        <f t="shared" si="3"/>
        <v>0</v>
      </c>
      <c r="Q23" s="33">
        <f t="shared" si="3"/>
        <v>0</v>
      </c>
      <c r="R23" s="33">
        <f t="shared" si="3"/>
        <v>0</v>
      </c>
      <c r="S23" s="33">
        <f t="shared" si="3"/>
        <v>303.05153309010012</v>
      </c>
      <c r="T23" s="33">
        <f t="shared" si="3"/>
        <v>0</v>
      </c>
      <c r="U23" s="33">
        <f t="shared" si="3"/>
        <v>0</v>
      </c>
      <c r="V23" s="33">
        <f t="shared" si="3"/>
        <v>0</v>
      </c>
      <c r="W23" s="33">
        <f t="shared" si="3"/>
        <v>52407.590000000004</v>
      </c>
      <c r="X23" s="33">
        <f t="shared" si="3"/>
        <v>0</v>
      </c>
      <c r="Y23" s="33">
        <f t="shared" si="3"/>
        <v>888539.69348570169</v>
      </c>
      <c r="Z23" s="33">
        <f t="shared" si="3"/>
        <v>40258.536007037903</v>
      </c>
      <c r="AA23" s="9"/>
    </row>
    <row r="24" spans="1:27" ht="16" thickBot="1" x14ac:dyDescent="0.4">
      <c r="A24" s="15" t="s">
        <v>16</v>
      </c>
      <c r="B24" s="12"/>
      <c r="C24" s="33">
        <f>C23</f>
        <v>631287.73868089798</v>
      </c>
      <c r="D24" s="33">
        <f t="shared" ref="D24:Z24" si="4">D23</f>
        <v>41014</v>
      </c>
      <c r="E24" s="33">
        <f t="shared" si="4"/>
        <v>0</v>
      </c>
      <c r="F24" s="33">
        <f t="shared" si="4"/>
        <v>0</v>
      </c>
      <c r="G24" s="33">
        <f t="shared" si="4"/>
        <v>15535.718116641989</v>
      </c>
      <c r="H24" s="33">
        <f t="shared" si="4"/>
        <v>0</v>
      </c>
      <c r="I24" s="33">
        <f t="shared" si="4"/>
        <v>57.63768745735765</v>
      </c>
      <c r="J24" s="33">
        <f t="shared" si="4"/>
        <v>687895.09448499733</v>
      </c>
      <c r="K24" s="33">
        <f t="shared" si="4"/>
        <v>140714.71932858956</v>
      </c>
      <c r="L24" s="33">
        <f t="shared" si="4"/>
        <v>37933.448306212202</v>
      </c>
      <c r="M24" s="33">
        <f t="shared" si="4"/>
        <v>5685.6947216936724</v>
      </c>
      <c r="N24" s="33">
        <f t="shared" si="4"/>
        <v>2325.0877008257048</v>
      </c>
      <c r="O24" s="33">
        <f t="shared" si="4"/>
        <v>1533.5434173310539</v>
      </c>
      <c r="P24" s="33">
        <f t="shared" si="4"/>
        <v>0</v>
      </c>
      <c r="Q24" s="33">
        <f t="shared" si="4"/>
        <v>0</v>
      </c>
      <c r="R24" s="33">
        <f t="shared" si="4"/>
        <v>0</v>
      </c>
      <c r="S24" s="33">
        <f t="shared" si="4"/>
        <v>303.05153309010012</v>
      </c>
      <c r="T24" s="33">
        <f t="shared" si="4"/>
        <v>0</v>
      </c>
      <c r="U24" s="33">
        <f t="shared" si="4"/>
        <v>0</v>
      </c>
      <c r="V24" s="33">
        <f t="shared" si="4"/>
        <v>0</v>
      </c>
      <c r="W24" s="33">
        <f t="shared" si="4"/>
        <v>52407.590000000004</v>
      </c>
      <c r="X24" s="33">
        <f t="shared" si="4"/>
        <v>0</v>
      </c>
      <c r="Y24" s="33">
        <f t="shared" si="4"/>
        <v>888539.69348570169</v>
      </c>
      <c r="Z24" s="33">
        <f t="shared" si="4"/>
        <v>40258.536007037903</v>
      </c>
      <c r="AA24" s="9"/>
    </row>
    <row r="25" spans="1:27" ht="23.5" thickBot="1" x14ac:dyDescent="0.4">
      <c r="A25" s="11" t="s">
        <v>20</v>
      </c>
      <c r="B25" s="12"/>
      <c r="C25" s="33">
        <f>+C22+C20+C21</f>
        <v>631287.73868089798</v>
      </c>
      <c r="D25" s="33">
        <f t="shared" ref="D25:Z25" si="5">+D22+D20+D21</f>
        <v>41014</v>
      </c>
      <c r="E25" s="33">
        <f t="shared" si="5"/>
        <v>0</v>
      </c>
      <c r="F25" s="33">
        <f t="shared" si="5"/>
        <v>0</v>
      </c>
      <c r="G25" s="33">
        <f t="shared" si="5"/>
        <v>15535.718116641989</v>
      </c>
      <c r="H25" s="33">
        <f t="shared" si="5"/>
        <v>0</v>
      </c>
      <c r="I25" s="33">
        <f t="shared" si="5"/>
        <v>57.63768745735765</v>
      </c>
      <c r="J25" s="33">
        <f t="shared" si="5"/>
        <v>687895.09448499733</v>
      </c>
      <c r="K25" s="33">
        <f t="shared" si="5"/>
        <v>140714.71932858956</v>
      </c>
      <c r="L25" s="33">
        <f t="shared" si="5"/>
        <v>37933.448306212194</v>
      </c>
      <c r="M25" s="33">
        <f t="shared" si="5"/>
        <v>5685.6947216936715</v>
      </c>
      <c r="N25" s="33">
        <f t="shared" si="5"/>
        <v>2325.0877008257048</v>
      </c>
      <c r="O25" s="33">
        <f t="shared" si="5"/>
        <v>1533.5434173310539</v>
      </c>
      <c r="P25" s="33">
        <f t="shared" si="5"/>
        <v>0</v>
      </c>
      <c r="Q25" s="33">
        <f t="shared" si="5"/>
        <v>0</v>
      </c>
      <c r="R25" s="33">
        <f t="shared" si="5"/>
        <v>0</v>
      </c>
      <c r="S25" s="33">
        <f t="shared" si="5"/>
        <v>303.05153309010012</v>
      </c>
      <c r="T25" s="33">
        <f t="shared" si="5"/>
        <v>0</v>
      </c>
      <c r="U25" s="33">
        <f t="shared" si="5"/>
        <v>0</v>
      </c>
      <c r="V25" s="33">
        <f t="shared" si="5"/>
        <v>0</v>
      </c>
      <c r="W25" s="33">
        <f t="shared" si="5"/>
        <v>52407.590000000004</v>
      </c>
      <c r="X25" s="33">
        <f t="shared" si="5"/>
        <v>0</v>
      </c>
      <c r="Y25" s="33">
        <f t="shared" si="5"/>
        <v>888539.69348570169</v>
      </c>
      <c r="Z25" s="33">
        <f t="shared" si="5"/>
        <v>40258.536007037903</v>
      </c>
      <c r="AA25" s="9"/>
    </row>
    <row r="26" spans="1:27" ht="16" thickBot="1" x14ac:dyDescent="0.4">
      <c r="A26" s="15" t="s">
        <v>21</v>
      </c>
      <c r="B26" s="12"/>
      <c r="C26" s="33">
        <f>C25</f>
        <v>631287.73868089798</v>
      </c>
      <c r="D26" s="33">
        <f t="shared" ref="D26:S27" si="6">D25</f>
        <v>41014</v>
      </c>
      <c r="E26" s="33">
        <f t="shared" si="6"/>
        <v>0</v>
      </c>
      <c r="F26" s="33">
        <f t="shared" si="6"/>
        <v>0</v>
      </c>
      <c r="G26" s="33">
        <f t="shared" si="6"/>
        <v>15535.718116641989</v>
      </c>
      <c r="H26" s="33">
        <f t="shared" si="6"/>
        <v>0</v>
      </c>
      <c r="I26" s="33">
        <f t="shared" si="6"/>
        <v>57.63768745735765</v>
      </c>
      <c r="J26" s="33">
        <f t="shared" si="6"/>
        <v>687895.09448499733</v>
      </c>
      <c r="K26" s="33">
        <f t="shared" si="6"/>
        <v>140714.71932858956</v>
      </c>
      <c r="L26" s="33">
        <f t="shared" si="6"/>
        <v>37933.448306212194</v>
      </c>
      <c r="M26" s="33">
        <f t="shared" si="6"/>
        <v>5685.6947216936715</v>
      </c>
      <c r="N26" s="33">
        <f t="shared" si="6"/>
        <v>2325.0877008257048</v>
      </c>
      <c r="O26" s="33">
        <f t="shared" si="6"/>
        <v>1533.5434173310539</v>
      </c>
      <c r="P26" s="33">
        <f t="shared" si="6"/>
        <v>0</v>
      </c>
      <c r="Q26" s="33">
        <f t="shared" si="6"/>
        <v>0</v>
      </c>
      <c r="R26" s="33">
        <f t="shared" si="6"/>
        <v>0</v>
      </c>
      <c r="S26" s="33">
        <f t="shared" si="6"/>
        <v>303.05153309010012</v>
      </c>
      <c r="T26" s="33">
        <f t="shared" ref="T26:Z27" si="7">T25</f>
        <v>0</v>
      </c>
      <c r="U26" s="33">
        <f t="shared" si="7"/>
        <v>0</v>
      </c>
      <c r="V26" s="33">
        <f t="shared" si="7"/>
        <v>0</v>
      </c>
      <c r="W26" s="33">
        <f t="shared" si="7"/>
        <v>52407.590000000004</v>
      </c>
      <c r="X26" s="33">
        <f t="shared" si="7"/>
        <v>0</v>
      </c>
      <c r="Y26" s="33">
        <f t="shared" si="7"/>
        <v>888539.69348570169</v>
      </c>
      <c r="Z26" s="33">
        <f t="shared" si="7"/>
        <v>40258.536007037903</v>
      </c>
      <c r="AA26" s="9"/>
    </row>
    <row r="27" spans="1:27" ht="16" thickBot="1" x14ac:dyDescent="0.4">
      <c r="A27" s="17" t="s">
        <v>16</v>
      </c>
      <c r="B27" s="18"/>
      <c r="C27" s="34">
        <f>C26</f>
        <v>631287.73868089798</v>
      </c>
      <c r="D27" s="34">
        <f t="shared" si="6"/>
        <v>41014</v>
      </c>
      <c r="E27" s="34">
        <f t="shared" si="6"/>
        <v>0</v>
      </c>
      <c r="F27" s="34">
        <f t="shared" si="6"/>
        <v>0</v>
      </c>
      <c r="G27" s="34">
        <f t="shared" si="6"/>
        <v>15535.718116641989</v>
      </c>
      <c r="H27" s="34">
        <f t="shared" si="6"/>
        <v>0</v>
      </c>
      <c r="I27" s="34">
        <f t="shared" si="6"/>
        <v>57.63768745735765</v>
      </c>
      <c r="J27" s="34">
        <f t="shared" si="6"/>
        <v>687895.09448499733</v>
      </c>
      <c r="K27" s="34">
        <f t="shared" si="6"/>
        <v>140714.71932858956</v>
      </c>
      <c r="L27" s="34">
        <f t="shared" si="6"/>
        <v>37933.448306212194</v>
      </c>
      <c r="M27" s="34">
        <f t="shared" si="6"/>
        <v>5685.6947216936715</v>
      </c>
      <c r="N27" s="34">
        <f t="shared" si="6"/>
        <v>2325.0877008257048</v>
      </c>
      <c r="O27" s="34">
        <f t="shared" si="6"/>
        <v>1533.5434173310539</v>
      </c>
      <c r="P27" s="34">
        <f t="shared" si="6"/>
        <v>0</v>
      </c>
      <c r="Q27" s="34">
        <f t="shared" si="6"/>
        <v>0</v>
      </c>
      <c r="R27" s="34">
        <f t="shared" si="6"/>
        <v>0</v>
      </c>
      <c r="S27" s="34">
        <f t="shared" si="6"/>
        <v>303.05153309010012</v>
      </c>
      <c r="T27" s="34">
        <f t="shared" si="7"/>
        <v>0</v>
      </c>
      <c r="U27" s="34">
        <f t="shared" si="7"/>
        <v>0</v>
      </c>
      <c r="V27" s="34">
        <f t="shared" si="7"/>
        <v>0</v>
      </c>
      <c r="W27" s="34">
        <f t="shared" si="7"/>
        <v>52407.590000000004</v>
      </c>
      <c r="X27" s="34">
        <f t="shared" si="7"/>
        <v>0</v>
      </c>
      <c r="Y27" s="34">
        <f t="shared" si="7"/>
        <v>888539.69348570169</v>
      </c>
      <c r="Z27" s="34">
        <f t="shared" si="7"/>
        <v>40258.536007037903</v>
      </c>
      <c r="AA27" s="9"/>
    </row>
    <row r="28" spans="1:27" ht="15" thickTop="1" x14ac:dyDescent="0.35">
      <c r="A28" s="19"/>
    </row>
    <row r="29" spans="1:27" x14ac:dyDescent="0.35">
      <c r="A29" s="20" t="s">
        <v>22</v>
      </c>
    </row>
    <row r="30" spans="1:27" x14ac:dyDescent="0.35">
      <c r="A30" s="20" t="s">
        <v>23</v>
      </c>
    </row>
    <row r="31" spans="1:27" x14ac:dyDescent="0.35">
      <c r="A31" s="20" t="s">
        <v>24</v>
      </c>
    </row>
    <row r="32" spans="1:27" x14ac:dyDescent="0.35">
      <c r="A32" s="20" t="s">
        <v>25</v>
      </c>
    </row>
    <row r="36" spans="3:3" x14ac:dyDescent="0.35">
      <c r="C36" s="63"/>
    </row>
  </sheetData>
  <mergeCells count="33">
    <mergeCell ref="A6:AA6"/>
    <mergeCell ref="A1:AA1"/>
    <mergeCell ref="A2:AA2"/>
    <mergeCell ref="A3:AA3"/>
    <mergeCell ref="A4:AA4"/>
    <mergeCell ref="A5:AA5"/>
    <mergeCell ref="AB7:AV7"/>
    <mergeCell ref="K8:L8"/>
    <mergeCell ref="W8:W11"/>
    <mergeCell ref="Y8:Z8"/>
    <mergeCell ref="AA8:AA10"/>
    <mergeCell ref="K9:L9"/>
    <mergeCell ref="M9:N9"/>
    <mergeCell ref="O9:P9"/>
    <mergeCell ref="Q9:R9"/>
    <mergeCell ref="S9:T9"/>
    <mergeCell ref="Y9:Z9"/>
    <mergeCell ref="K10:L10"/>
    <mergeCell ref="M10:N10"/>
    <mergeCell ref="O10:P10"/>
    <mergeCell ref="Q10:R10"/>
    <mergeCell ref="S10:T10"/>
    <mergeCell ref="U10:V10"/>
    <mergeCell ref="Y10:Z10"/>
    <mergeCell ref="Y18:Y19"/>
    <mergeCell ref="Z18:Z19"/>
    <mergeCell ref="AA18:AA19"/>
    <mergeCell ref="X18:X19"/>
    <mergeCell ref="B18:B19"/>
    <mergeCell ref="J18:J19"/>
    <mergeCell ref="K18:K19"/>
    <mergeCell ref="L18:L19"/>
    <mergeCell ref="W18:W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1C875-7698-4E3B-AD75-C8B8347CF505}">
  <dimension ref="A1:AV32"/>
  <sheetViews>
    <sheetView workbookViewId="0">
      <selection activeCell="A7" sqref="A7"/>
    </sheetView>
  </sheetViews>
  <sheetFormatPr defaultRowHeight="14.5" x14ac:dyDescent="0.35"/>
  <cols>
    <col min="1" max="1" width="18.7265625" customWidth="1"/>
    <col min="3" max="3" width="9.81640625" bestFit="1" customWidth="1"/>
    <col min="4" max="4" width="9" bestFit="1" customWidth="1"/>
    <col min="6" max="7" width="9" bestFit="1" customWidth="1"/>
    <col min="9" max="9" width="8.81640625" bestFit="1" customWidth="1"/>
    <col min="10" max="11" width="10" bestFit="1" customWidth="1"/>
    <col min="12" max="12" width="9.1796875" bestFit="1" customWidth="1"/>
    <col min="13" max="15" width="8.81640625" bestFit="1" customWidth="1"/>
    <col min="17" max="17" width="8.81640625" bestFit="1" customWidth="1"/>
    <col min="19" max="19" width="8.81640625" bestFit="1" customWidth="1"/>
    <col min="23" max="23" width="10.54296875" bestFit="1" customWidth="1"/>
    <col min="25" max="25" width="10.54296875" bestFit="1" customWidth="1"/>
    <col min="26" max="26" width="9" bestFit="1" customWidth="1"/>
  </cols>
  <sheetData>
    <row r="1" spans="1:48" ht="16" thickTop="1" x14ac:dyDescent="0.3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2"/>
    </row>
    <row r="2" spans="1:48" ht="15.65" customHeight="1" x14ac:dyDescent="0.35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9"/>
    </row>
    <row r="3" spans="1:48" ht="15.65" customHeight="1" x14ac:dyDescent="0.35">
      <c r="A3" s="57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9"/>
    </row>
    <row r="4" spans="1:48" ht="15.5" x14ac:dyDescent="0.35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9"/>
    </row>
    <row r="5" spans="1:48" ht="15.65" customHeight="1" x14ac:dyDescent="0.35">
      <c r="A5" s="57" t="s">
        <v>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9"/>
    </row>
    <row r="6" spans="1:48" ht="15.65" customHeight="1" x14ac:dyDescent="0.35">
      <c r="A6" s="57" t="s">
        <v>47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</row>
    <row r="7" spans="1:48" ht="15" thickBot="1" x14ac:dyDescent="0.4">
      <c r="AB7" s="44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6"/>
    </row>
    <row r="8" spans="1:48" ht="15" thickTop="1" x14ac:dyDescent="0.35">
      <c r="A8" s="1"/>
      <c r="B8" s="25"/>
      <c r="C8" s="25"/>
      <c r="D8" s="25"/>
      <c r="E8" s="25"/>
      <c r="F8" s="25"/>
      <c r="G8" s="25"/>
      <c r="H8" s="25"/>
      <c r="I8" s="25"/>
      <c r="J8" s="25"/>
      <c r="K8" s="47"/>
      <c r="L8" s="48"/>
      <c r="M8" s="25"/>
      <c r="N8" s="25"/>
      <c r="O8" s="25"/>
      <c r="P8" s="25"/>
      <c r="Q8" s="25"/>
      <c r="R8" s="25"/>
      <c r="S8" s="25"/>
      <c r="T8" s="25"/>
      <c r="U8" s="25"/>
      <c r="V8" s="25"/>
      <c r="W8" s="51" t="s">
        <v>41</v>
      </c>
      <c r="X8" s="25"/>
      <c r="Y8" s="47"/>
      <c r="Z8" s="54"/>
      <c r="AA8" s="41"/>
    </row>
    <row r="9" spans="1:48" ht="23.15" customHeight="1" x14ac:dyDescent="0.35">
      <c r="A9" s="2"/>
      <c r="B9" s="26"/>
      <c r="C9" s="26"/>
      <c r="D9" s="26"/>
      <c r="E9" s="26"/>
      <c r="F9" s="26"/>
      <c r="G9" s="26"/>
      <c r="H9" s="26"/>
      <c r="I9" s="26"/>
      <c r="J9" s="26" t="s">
        <v>6</v>
      </c>
      <c r="K9" s="49" t="s">
        <v>9</v>
      </c>
      <c r="L9" s="50"/>
      <c r="M9" s="49" t="s">
        <v>9</v>
      </c>
      <c r="N9" s="50"/>
      <c r="O9" s="49" t="s">
        <v>9</v>
      </c>
      <c r="P9" s="50"/>
      <c r="Q9" s="49" t="s">
        <v>9</v>
      </c>
      <c r="R9" s="50"/>
      <c r="S9" s="49" t="s">
        <v>9</v>
      </c>
      <c r="T9" s="50"/>
      <c r="U9" s="26"/>
      <c r="V9" s="26"/>
      <c r="W9" s="52"/>
      <c r="X9" s="26" t="s">
        <v>42</v>
      </c>
      <c r="Y9" s="49" t="s">
        <v>10</v>
      </c>
      <c r="Z9" s="46"/>
      <c r="AA9" s="41"/>
    </row>
    <row r="10" spans="1:48" ht="48.5" thickBot="1" x14ac:dyDescent="0.4">
      <c r="A10" s="2" t="s">
        <v>4</v>
      </c>
      <c r="B10" s="26" t="s">
        <v>5</v>
      </c>
      <c r="C10" s="26" t="s">
        <v>26</v>
      </c>
      <c r="D10" s="26" t="s">
        <v>27</v>
      </c>
      <c r="E10" s="26" t="s">
        <v>28</v>
      </c>
      <c r="F10" s="26" t="s">
        <v>29</v>
      </c>
      <c r="G10" s="26" t="s">
        <v>30</v>
      </c>
      <c r="H10" s="26" t="s">
        <v>31</v>
      </c>
      <c r="I10" s="26" t="s">
        <v>44</v>
      </c>
      <c r="J10" s="26" t="s">
        <v>7</v>
      </c>
      <c r="K10" s="35" t="s">
        <v>35</v>
      </c>
      <c r="L10" s="36"/>
      <c r="M10" s="35" t="s">
        <v>36</v>
      </c>
      <c r="N10" s="36"/>
      <c r="O10" s="35" t="s">
        <v>38</v>
      </c>
      <c r="P10" s="36"/>
      <c r="Q10" s="35" t="s">
        <v>37</v>
      </c>
      <c r="R10" s="36"/>
      <c r="S10" s="35" t="s">
        <v>39</v>
      </c>
      <c r="T10" s="36"/>
      <c r="U10" s="35" t="s">
        <v>40</v>
      </c>
      <c r="V10" s="36"/>
      <c r="W10" s="52"/>
      <c r="X10" s="8"/>
      <c r="Y10" s="55"/>
      <c r="Z10" s="56"/>
      <c r="AA10" s="41"/>
    </row>
    <row r="11" spans="1:48" ht="24" thickTop="1" thickBot="1" x14ac:dyDescent="0.4">
      <c r="A11" s="3"/>
      <c r="B11" s="27"/>
      <c r="C11" s="27"/>
      <c r="D11" s="27"/>
      <c r="E11" s="27"/>
      <c r="F11" s="27"/>
      <c r="G11" s="27"/>
      <c r="H11" s="27"/>
      <c r="I11" s="27"/>
      <c r="J11" s="7" t="s">
        <v>8</v>
      </c>
      <c r="K11" s="7" t="s">
        <v>11</v>
      </c>
      <c r="L11" s="7" t="s">
        <v>12</v>
      </c>
      <c r="M11" s="7" t="s">
        <v>11</v>
      </c>
      <c r="N11" s="7" t="s">
        <v>12</v>
      </c>
      <c r="O11" s="7" t="s">
        <v>11</v>
      </c>
      <c r="P11" s="7" t="s">
        <v>12</v>
      </c>
      <c r="Q11" s="7" t="s">
        <v>11</v>
      </c>
      <c r="R11" s="7" t="s">
        <v>12</v>
      </c>
      <c r="S11" s="7" t="s">
        <v>11</v>
      </c>
      <c r="T11" s="7" t="s">
        <v>12</v>
      </c>
      <c r="U11" s="7" t="s">
        <v>11</v>
      </c>
      <c r="V11" s="7" t="s">
        <v>12</v>
      </c>
      <c r="W11" s="53"/>
      <c r="X11" s="27"/>
      <c r="Y11" s="7" t="s">
        <v>13</v>
      </c>
      <c r="Z11" s="28" t="s">
        <v>12</v>
      </c>
      <c r="AA11" s="9"/>
    </row>
    <row r="12" spans="1:48" ht="24" hidden="1" thickTop="1" thickBot="1" x14ac:dyDescent="0.4">
      <c r="A12" s="11" t="s">
        <v>14</v>
      </c>
      <c r="B12" s="12"/>
      <c r="C12" s="12"/>
      <c r="D12" s="12"/>
      <c r="E12" s="12"/>
      <c r="F12" s="12"/>
      <c r="G12" s="12"/>
      <c r="H12" s="12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4"/>
      <c r="AA12" s="9"/>
    </row>
    <row r="13" spans="1:48" ht="16.5" hidden="1" thickTop="1" thickBot="1" x14ac:dyDescent="0.4">
      <c r="A13" s="15" t="s">
        <v>15</v>
      </c>
      <c r="B13" s="12"/>
      <c r="C13" s="12"/>
      <c r="D13" s="12"/>
      <c r="E13" s="12"/>
      <c r="F13" s="12"/>
      <c r="G13" s="12"/>
      <c r="H13" s="12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4"/>
      <c r="AA13" s="9"/>
    </row>
    <row r="14" spans="1:48" ht="16.5" hidden="1" thickTop="1" thickBot="1" x14ac:dyDescent="0.4">
      <c r="A14" s="15" t="s">
        <v>16</v>
      </c>
      <c r="B14" s="12"/>
      <c r="C14" s="12"/>
      <c r="D14" s="12"/>
      <c r="E14" s="12"/>
      <c r="F14" s="12"/>
      <c r="G14" s="12"/>
      <c r="H14" s="12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4"/>
      <c r="AA14" s="9"/>
    </row>
    <row r="15" spans="1:48" ht="24" hidden="1" thickTop="1" thickBot="1" x14ac:dyDescent="0.4">
      <c r="A15" s="11" t="s">
        <v>17</v>
      </c>
      <c r="B15" s="12"/>
      <c r="C15" s="12"/>
      <c r="D15" s="12"/>
      <c r="E15" s="12"/>
      <c r="F15" s="12"/>
      <c r="G15" s="12"/>
      <c r="H15" s="12"/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4"/>
      <c r="AA15" s="9"/>
    </row>
    <row r="16" spans="1:48" ht="16.5" hidden="1" thickTop="1" thickBot="1" x14ac:dyDescent="0.4">
      <c r="A16" s="15" t="s">
        <v>15</v>
      </c>
      <c r="B16" s="12"/>
      <c r="C16" s="12"/>
      <c r="D16" s="12"/>
      <c r="E16" s="12"/>
      <c r="F16" s="12"/>
      <c r="G16" s="12"/>
      <c r="H16" s="12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/>
      <c r="AA16" s="9"/>
    </row>
    <row r="17" spans="1:27" ht="16.5" hidden="1" thickTop="1" thickBot="1" x14ac:dyDescent="0.4">
      <c r="A17" s="15" t="s">
        <v>16</v>
      </c>
      <c r="B17" s="12"/>
      <c r="C17" s="12"/>
      <c r="D17" s="12"/>
      <c r="E17" s="12"/>
      <c r="F17" s="12"/>
      <c r="G17" s="12"/>
      <c r="H17" s="12"/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4"/>
      <c r="AA17" s="9"/>
    </row>
    <row r="18" spans="1:27" ht="23.5" thickTop="1" x14ac:dyDescent="0.35">
      <c r="A18" s="16" t="s">
        <v>18</v>
      </c>
      <c r="B18" s="42"/>
      <c r="C18" s="23"/>
      <c r="D18" s="23"/>
      <c r="E18" s="23"/>
      <c r="F18" s="23"/>
      <c r="G18" s="23"/>
      <c r="H18" s="23"/>
      <c r="I18" s="23"/>
      <c r="J18" s="37"/>
      <c r="K18" s="37"/>
      <c r="L18" s="37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37"/>
      <c r="X18" s="37"/>
      <c r="Y18" s="37"/>
      <c r="Z18" s="39"/>
      <c r="AA18" s="41"/>
    </row>
    <row r="19" spans="1:27" ht="25.5" thickBot="1" x14ac:dyDescent="0.4">
      <c r="A19" s="11" t="s">
        <v>19</v>
      </c>
      <c r="B19" s="43"/>
      <c r="C19" s="24"/>
      <c r="D19" s="24"/>
      <c r="E19" s="24"/>
      <c r="F19" s="24"/>
      <c r="G19" s="24"/>
      <c r="H19" s="24"/>
      <c r="I19" s="24"/>
      <c r="J19" s="38"/>
      <c r="K19" s="38"/>
      <c r="L19" s="38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38"/>
      <c r="X19" s="38"/>
      <c r="Y19" s="38"/>
      <c r="Z19" s="40"/>
      <c r="AA19" s="41"/>
    </row>
    <row r="20" spans="1:27" ht="16" thickBot="1" x14ac:dyDescent="0.4">
      <c r="A20" s="11" t="s">
        <v>32</v>
      </c>
      <c r="B20" s="12"/>
      <c r="C20" s="31">
        <f>160443.221102566-G20</f>
        <v>149687.22110256599</v>
      </c>
      <c r="D20" s="31"/>
      <c r="E20" s="31"/>
      <c r="F20" s="31"/>
      <c r="G20" s="31">
        <v>10756</v>
      </c>
      <c r="H20" s="31"/>
      <c r="I20" s="31"/>
      <c r="J20" s="30">
        <f t="shared" ref="J20:J21" si="0">SUM(C20:I20)</f>
        <v>160443.22110256599</v>
      </c>
      <c r="K20" s="30">
        <v>19442.622950800214</v>
      </c>
      <c r="L20" s="30">
        <v>5039.5544440853309</v>
      </c>
      <c r="M20" s="30">
        <v>1075.6854900473543</v>
      </c>
      <c r="N20" s="30">
        <v>417.30757827967102</v>
      </c>
      <c r="O20" s="30">
        <v>265.35831078685612</v>
      </c>
      <c r="P20" s="30"/>
      <c r="Q20" s="30"/>
      <c r="R20" s="30"/>
      <c r="S20" s="30"/>
      <c r="T20" s="30"/>
      <c r="U20" s="30"/>
      <c r="V20" s="30"/>
      <c r="W20" s="30">
        <v>10908.340942314222</v>
      </c>
      <c r="X20" s="30"/>
      <c r="Y20" s="30">
        <f>J20+K20+M20+O20+Q20+S20+W20</f>
        <v>192135.22879651465</v>
      </c>
      <c r="Z20" s="32">
        <f>L20+N20+P20+R20+T20+V20</f>
        <v>5456.8620223650023</v>
      </c>
      <c r="AA20" s="29"/>
    </row>
    <row r="21" spans="1:27" ht="16" thickBot="1" x14ac:dyDescent="0.4">
      <c r="A21" s="11" t="s">
        <v>33</v>
      </c>
      <c r="B21" s="12"/>
      <c r="C21" s="31">
        <v>65820.808175148457</v>
      </c>
      <c r="D21" s="31"/>
      <c r="E21" s="31"/>
      <c r="F21" s="31"/>
      <c r="G21" s="31"/>
      <c r="H21" s="31"/>
      <c r="I21" s="31"/>
      <c r="J21" s="30">
        <f t="shared" si="0"/>
        <v>65820.808175148457</v>
      </c>
      <c r="K21" s="30">
        <v>11194.457293038875</v>
      </c>
      <c r="L21" s="30">
        <v>3011.8382281726726</v>
      </c>
      <c r="M21" s="30">
        <v>386.81856307241992</v>
      </c>
      <c r="N21" s="30">
        <v>104.57365361847553</v>
      </c>
      <c r="O21" s="30">
        <v>90.295684885651227</v>
      </c>
      <c r="P21" s="30"/>
      <c r="Q21" s="30"/>
      <c r="R21" s="30"/>
      <c r="S21" s="30"/>
      <c r="T21" s="30"/>
      <c r="U21" s="30"/>
      <c r="V21" s="30"/>
      <c r="W21" s="30">
        <v>4607.456572260392</v>
      </c>
      <c r="X21" s="30"/>
      <c r="Y21" s="30">
        <f t="shared" ref="Y21:Y22" si="1">J21+K21+M21+O21+Q21+S21+W21</f>
        <v>82099.836288405801</v>
      </c>
      <c r="Z21" s="32">
        <f t="shared" ref="Z21:Z22" si="2">L21+N21+P21+R21+T21+V21</f>
        <v>3116.4118817911481</v>
      </c>
      <c r="AA21" s="29"/>
    </row>
    <row r="22" spans="1:27" ht="16" thickBot="1" x14ac:dyDescent="0.4">
      <c r="A22" s="11" t="s">
        <v>34</v>
      </c>
      <c r="B22" s="12"/>
      <c r="C22" s="31">
        <v>593941.02461538464</v>
      </c>
      <c r="D22" s="31">
        <v>40856.740384615383</v>
      </c>
      <c r="E22" s="31"/>
      <c r="F22" s="31"/>
      <c r="G22" s="31"/>
      <c r="H22" s="31"/>
      <c r="I22" s="31"/>
      <c r="J22" s="30">
        <f>SUM(C22:I22)</f>
        <v>634797.76500000001</v>
      </c>
      <c r="K22" s="30">
        <f>139692.24+7503</f>
        <v>147195.24</v>
      </c>
      <c r="L22" s="30">
        <v>39836.760981667881</v>
      </c>
      <c r="M22" s="30">
        <v>4776.2400000000007</v>
      </c>
      <c r="N22" s="30">
        <v>2044.6906497878213</v>
      </c>
      <c r="O22" s="30">
        <v>1342.3200000000002</v>
      </c>
      <c r="P22" s="30"/>
      <c r="Q22" s="30"/>
      <c r="R22" s="30"/>
      <c r="S22" s="30"/>
      <c r="T22" s="30"/>
      <c r="U22" s="30"/>
      <c r="V22" s="30"/>
      <c r="W22" s="30">
        <v>44435.843549999998</v>
      </c>
      <c r="X22" s="30"/>
      <c r="Y22" s="30">
        <f t="shared" si="1"/>
        <v>832547.40854999993</v>
      </c>
      <c r="Z22" s="32">
        <f t="shared" si="2"/>
        <v>41881.451631455704</v>
      </c>
      <c r="AA22" s="29"/>
    </row>
    <row r="23" spans="1:27" ht="16" thickBot="1" x14ac:dyDescent="0.4">
      <c r="A23" s="15" t="s">
        <v>15</v>
      </c>
      <c r="B23" s="12"/>
      <c r="C23" s="33">
        <f>SUM(C20:C22)</f>
        <v>809449.05389309907</v>
      </c>
      <c r="D23" s="33">
        <f t="shared" ref="D23:Z23" si="3">SUM(D20:D22)</f>
        <v>40856.740384615383</v>
      </c>
      <c r="E23" s="33">
        <f t="shared" si="3"/>
        <v>0</v>
      </c>
      <c r="F23" s="33">
        <f t="shared" si="3"/>
        <v>0</v>
      </c>
      <c r="G23" s="33">
        <f t="shared" si="3"/>
        <v>10756</v>
      </c>
      <c r="H23" s="33">
        <f t="shared" si="3"/>
        <v>0</v>
      </c>
      <c r="I23" s="33">
        <f t="shared" si="3"/>
        <v>0</v>
      </c>
      <c r="J23" s="33">
        <f t="shared" si="3"/>
        <v>861061.79427771445</v>
      </c>
      <c r="K23" s="33">
        <f t="shared" si="3"/>
        <v>177832.32024383909</v>
      </c>
      <c r="L23" s="33">
        <f t="shared" si="3"/>
        <v>47888.153653925881</v>
      </c>
      <c r="M23" s="33">
        <f t="shared" si="3"/>
        <v>6238.7440531197753</v>
      </c>
      <c r="N23" s="33">
        <f t="shared" si="3"/>
        <v>2566.571881685968</v>
      </c>
      <c r="O23" s="33">
        <f t="shared" si="3"/>
        <v>1697.9739956725075</v>
      </c>
      <c r="P23" s="33">
        <f t="shared" si="3"/>
        <v>0</v>
      </c>
      <c r="Q23" s="33">
        <f t="shared" si="3"/>
        <v>0</v>
      </c>
      <c r="R23" s="33">
        <f t="shared" si="3"/>
        <v>0</v>
      </c>
      <c r="S23" s="33">
        <f t="shared" si="3"/>
        <v>0</v>
      </c>
      <c r="T23" s="33">
        <f t="shared" si="3"/>
        <v>0</v>
      </c>
      <c r="U23" s="33">
        <f t="shared" si="3"/>
        <v>0</v>
      </c>
      <c r="V23" s="33">
        <f t="shared" si="3"/>
        <v>0</v>
      </c>
      <c r="W23" s="33">
        <f t="shared" si="3"/>
        <v>59951.641064574607</v>
      </c>
      <c r="X23" s="33">
        <f t="shared" si="3"/>
        <v>0</v>
      </c>
      <c r="Y23" s="33">
        <f t="shared" si="3"/>
        <v>1106782.4736349203</v>
      </c>
      <c r="Z23" s="33">
        <f t="shared" si="3"/>
        <v>50454.725535611855</v>
      </c>
      <c r="AA23" s="9"/>
    </row>
    <row r="24" spans="1:27" ht="16" thickBot="1" x14ac:dyDescent="0.4">
      <c r="A24" s="15" t="s">
        <v>16</v>
      </c>
      <c r="B24" s="12"/>
      <c r="C24" s="33">
        <f>C23</f>
        <v>809449.05389309907</v>
      </c>
      <c r="D24" s="33">
        <f t="shared" ref="D24:Z24" si="4">D23</f>
        <v>40856.740384615383</v>
      </c>
      <c r="E24" s="33">
        <f t="shared" si="4"/>
        <v>0</v>
      </c>
      <c r="F24" s="33">
        <f t="shared" si="4"/>
        <v>0</v>
      </c>
      <c r="G24" s="33">
        <f t="shared" si="4"/>
        <v>10756</v>
      </c>
      <c r="H24" s="33">
        <f t="shared" si="4"/>
        <v>0</v>
      </c>
      <c r="I24" s="33">
        <f t="shared" si="4"/>
        <v>0</v>
      </c>
      <c r="J24" s="33">
        <f t="shared" si="4"/>
        <v>861061.79427771445</v>
      </c>
      <c r="K24" s="33">
        <f t="shared" si="4"/>
        <v>177832.32024383909</v>
      </c>
      <c r="L24" s="33">
        <f t="shared" si="4"/>
        <v>47888.153653925881</v>
      </c>
      <c r="M24" s="33">
        <f t="shared" si="4"/>
        <v>6238.7440531197753</v>
      </c>
      <c r="N24" s="33">
        <f t="shared" si="4"/>
        <v>2566.571881685968</v>
      </c>
      <c r="O24" s="33">
        <f t="shared" si="4"/>
        <v>1697.9739956725075</v>
      </c>
      <c r="P24" s="33">
        <f t="shared" si="4"/>
        <v>0</v>
      </c>
      <c r="Q24" s="33">
        <f t="shared" si="4"/>
        <v>0</v>
      </c>
      <c r="R24" s="33">
        <f t="shared" si="4"/>
        <v>0</v>
      </c>
      <c r="S24" s="33">
        <f t="shared" si="4"/>
        <v>0</v>
      </c>
      <c r="T24" s="33">
        <f t="shared" si="4"/>
        <v>0</v>
      </c>
      <c r="U24" s="33">
        <f t="shared" si="4"/>
        <v>0</v>
      </c>
      <c r="V24" s="33">
        <f t="shared" si="4"/>
        <v>0</v>
      </c>
      <c r="W24" s="33">
        <f t="shared" si="4"/>
        <v>59951.641064574607</v>
      </c>
      <c r="X24" s="33">
        <f t="shared" si="4"/>
        <v>0</v>
      </c>
      <c r="Y24" s="33">
        <f t="shared" si="4"/>
        <v>1106782.4736349203</v>
      </c>
      <c r="Z24" s="33">
        <f t="shared" si="4"/>
        <v>50454.725535611855</v>
      </c>
      <c r="AA24" s="9"/>
    </row>
    <row r="25" spans="1:27" ht="23.5" thickBot="1" x14ac:dyDescent="0.4">
      <c r="A25" s="11" t="s">
        <v>20</v>
      </c>
      <c r="B25" s="12"/>
      <c r="C25" s="33">
        <f>+C22+C20+C21</f>
        <v>809449.05389309907</v>
      </c>
      <c r="D25" s="33">
        <f t="shared" ref="D25:Z25" si="5">+D22+D20+D21</f>
        <v>40856.740384615383</v>
      </c>
      <c r="E25" s="33">
        <f t="shared" si="5"/>
        <v>0</v>
      </c>
      <c r="F25" s="33">
        <f t="shared" si="5"/>
        <v>0</v>
      </c>
      <c r="G25" s="33">
        <f t="shared" si="5"/>
        <v>10756</v>
      </c>
      <c r="H25" s="33">
        <f t="shared" si="5"/>
        <v>0</v>
      </c>
      <c r="I25" s="33">
        <f t="shared" si="5"/>
        <v>0</v>
      </c>
      <c r="J25" s="33">
        <f t="shared" si="5"/>
        <v>861061.79427771445</v>
      </c>
      <c r="K25" s="33">
        <f t="shared" si="5"/>
        <v>177832.32024383909</v>
      </c>
      <c r="L25" s="33">
        <f t="shared" si="5"/>
        <v>47888.153653925889</v>
      </c>
      <c r="M25" s="33">
        <f t="shared" si="5"/>
        <v>6238.7440531197753</v>
      </c>
      <c r="N25" s="33">
        <f t="shared" si="5"/>
        <v>2566.5718816859676</v>
      </c>
      <c r="O25" s="33">
        <f t="shared" si="5"/>
        <v>1697.9739956725077</v>
      </c>
      <c r="P25" s="33">
        <f t="shared" si="5"/>
        <v>0</v>
      </c>
      <c r="Q25" s="33">
        <f t="shared" si="5"/>
        <v>0</v>
      </c>
      <c r="R25" s="33">
        <f t="shared" si="5"/>
        <v>0</v>
      </c>
      <c r="S25" s="33">
        <f t="shared" si="5"/>
        <v>0</v>
      </c>
      <c r="T25" s="33">
        <f t="shared" si="5"/>
        <v>0</v>
      </c>
      <c r="U25" s="33">
        <f t="shared" si="5"/>
        <v>0</v>
      </c>
      <c r="V25" s="33">
        <f t="shared" si="5"/>
        <v>0</v>
      </c>
      <c r="W25" s="33">
        <f t="shared" si="5"/>
        <v>59951.641064574615</v>
      </c>
      <c r="X25" s="33">
        <f t="shared" si="5"/>
        <v>0</v>
      </c>
      <c r="Y25" s="33">
        <f t="shared" si="5"/>
        <v>1106782.4736349203</v>
      </c>
      <c r="Z25" s="33">
        <f t="shared" si="5"/>
        <v>50454.725535611855</v>
      </c>
      <c r="AA25" s="9"/>
    </row>
    <row r="26" spans="1:27" ht="16" thickBot="1" x14ac:dyDescent="0.4">
      <c r="A26" s="15" t="s">
        <v>21</v>
      </c>
      <c r="B26" s="12"/>
      <c r="C26" s="33">
        <f>C25</f>
        <v>809449.05389309907</v>
      </c>
      <c r="D26" s="33">
        <f t="shared" ref="D26:S27" si="6">D25</f>
        <v>40856.740384615383</v>
      </c>
      <c r="E26" s="33">
        <f t="shared" si="6"/>
        <v>0</v>
      </c>
      <c r="F26" s="33">
        <f t="shared" si="6"/>
        <v>0</v>
      </c>
      <c r="G26" s="33">
        <f t="shared" si="6"/>
        <v>10756</v>
      </c>
      <c r="H26" s="33">
        <f t="shared" si="6"/>
        <v>0</v>
      </c>
      <c r="I26" s="33">
        <f t="shared" si="6"/>
        <v>0</v>
      </c>
      <c r="J26" s="33">
        <f t="shared" si="6"/>
        <v>861061.79427771445</v>
      </c>
      <c r="K26" s="33">
        <f t="shared" si="6"/>
        <v>177832.32024383909</v>
      </c>
      <c r="L26" s="33">
        <f t="shared" si="6"/>
        <v>47888.153653925889</v>
      </c>
      <c r="M26" s="33">
        <f t="shared" si="6"/>
        <v>6238.7440531197753</v>
      </c>
      <c r="N26" s="33">
        <f t="shared" si="6"/>
        <v>2566.5718816859676</v>
      </c>
      <c r="O26" s="33">
        <f t="shared" si="6"/>
        <v>1697.9739956725077</v>
      </c>
      <c r="P26" s="33">
        <f t="shared" si="6"/>
        <v>0</v>
      </c>
      <c r="Q26" s="33">
        <f t="shared" si="6"/>
        <v>0</v>
      </c>
      <c r="R26" s="33">
        <f t="shared" si="6"/>
        <v>0</v>
      </c>
      <c r="S26" s="33">
        <f t="shared" si="6"/>
        <v>0</v>
      </c>
      <c r="T26" s="33">
        <f t="shared" ref="T26:Z27" si="7">T25</f>
        <v>0</v>
      </c>
      <c r="U26" s="33">
        <f t="shared" si="7"/>
        <v>0</v>
      </c>
      <c r="V26" s="33">
        <f t="shared" si="7"/>
        <v>0</v>
      </c>
      <c r="W26" s="33">
        <f t="shared" si="7"/>
        <v>59951.641064574615</v>
      </c>
      <c r="X26" s="33">
        <f t="shared" si="7"/>
        <v>0</v>
      </c>
      <c r="Y26" s="33">
        <f t="shared" si="7"/>
        <v>1106782.4736349203</v>
      </c>
      <c r="Z26" s="33">
        <f t="shared" si="7"/>
        <v>50454.725535611855</v>
      </c>
      <c r="AA26" s="9"/>
    </row>
    <row r="27" spans="1:27" ht="16" thickBot="1" x14ac:dyDescent="0.4">
      <c r="A27" s="17" t="s">
        <v>16</v>
      </c>
      <c r="B27" s="18"/>
      <c r="C27" s="34">
        <f>C26</f>
        <v>809449.05389309907</v>
      </c>
      <c r="D27" s="34">
        <f t="shared" si="6"/>
        <v>40856.740384615383</v>
      </c>
      <c r="E27" s="34">
        <f t="shared" si="6"/>
        <v>0</v>
      </c>
      <c r="F27" s="34">
        <f t="shared" si="6"/>
        <v>0</v>
      </c>
      <c r="G27" s="34">
        <f t="shared" si="6"/>
        <v>10756</v>
      </c>
      <c r="H27" s="34">
        <f t="shared" si="6"/>
        <v>0</v>
      </c>
      <c r="I27" s="34">
        <f t="shared" si="6"/>
        <v>0</v>
      </c>
      <c r="J27" s="34">
        <f t="shared" si="6"/>
        <v>861061.79427771445</v>
      </c>
      <c r="K27" s="34">
        <f t="shared" si="6"/>
        <v>177832.32024383909</v>
      </c>
      <c r="L27" s="34">
        <f t="shared" si="6"/>
        <v>47888.153653925889</v>
      </c>
      <c r="M27" s="34">
        <f t="shared" si="6"/>
        <v>6238.7440531197753</v>
      </c>
      <c r="N27" s="34">
        <f t="shared" si="6"/>
        <v>2566.5718816859676</v>
      </c>
      <c r="O27" s="34">
        <f t="shared" si="6"/>
        <v>1697.9739956725077</v>
      </c>
      <c r="P27" s="34">
        <f t="shared" si="6"/>
        <v>0</v>
      </c>
      <c r="Q27" s="34">
        <f t="shared" si="6"/>
        <v>0</v>
      </c>
      <c r="R27" s="34">
        <f t="shared" si="6"/>
        <v>0</v>
      </c>
      <c r="S27" s="34">
        <f t="shared" si="6"/>
        <v>0</v>
      </c>
      <c r="T27" s="34">
        <f t="shared" si="7"/>
        <v>0</v>
      </c>
      <c r="U27" s="34">
        <f t="shared" si="7"/>
        <v>0</v>
      </c>
      <c r="V27" s="34">
        <f t="shared" si="7"/>
        <v>0</v>
      </c>
      <c r="W27" s="34">
        <f t="shared" si="7"/>
        <v>59951.641064574615</v>
      </c>
      <c r="X27" s="34">
        <f t="shared" si="7"/>
        <v>0</v>
      </c>
      <c r="Y27" s="34">
        <f t="shared" si="7"/>
        <v>1106782.4736349203</v>
      </c>
      <c r="Z27" s="34">
        <f t="shared" si="7"/>
        <v>50454.725535611855</v>
      </c>
      <c r="AA27" s="9"/>
    </row>
    <row r="28" spans="1:27" ht="15" thickTop="1" x14ac:dyDescent="0.35">
      <c r="A28" s="19"/>
    </row>
    <row r="29" spans="1:27" x14ac:dyDescent="0.35">
      <c r="A29" s="20" t="s">
        <v>22</v>
      </c>
    </row>
    <row r="30" spans="1:27" x14ac:dyDescent="0.35">
      <c r="A30" s="20" t="s">
        <v>23</v>
      </c>
    </row>
    <row r="31" spans="1:27" x14ac:dyDescent="0.35">
      <c r="A31" s="20" t="s">
        <v>24</v>
      </c>
    </row>
    <row r="32" spans="1:27" x14ac:dyDescent="0.35">
      <c r="A32" s="20" t="s">
        <v>25</v>
      </c>
    </row>
  </sheetData>
  <mergeCells count="33">
    <mergeCell ref="A6:AA6"/>
    <mergeCell ref="A1:AA1"/>
    <mergeCell ref="A2:AA2"/>
    <mergeCell ref="A3:AA3"/>
    <mergeCell ref="A4:AA4"/>
    <mergeCell ref="A5:AA5"/>
    <mergeCell ref="AB7:AV7"/>
    <mergeCell ref="K8:L8"/>
    <mergeCell ref="W8:W11"/>
    <mergeCell ref="Y8:Z8"/>
    <mergeCell ref="AA8:AA10"/>
    <mergeCell ref="K9:L9"/>
    <mergeCell ref="M9:N9"/>
    <mergeCell ref="O9:P9"/>
    <mergeCell ref="Q9:R9"/>
    <mergeCell ref="S9:T9"/>
    <mergeCell ref="Y9:Z9"/>
    <mergeCell ref="K10:L10"/>
    <mergeCell ref="M10:N10"/>
    <mergeCell ref="O10:P10"/>
    <mergeCell ref="Q10:R10"/>
    <mergeCell ref="S10:T10"/>
    <mergeCell ref="U10:V10"/>
    <mergeCell ref="Y10:Z10"/>
    <mergeCell ref="Y18:Y19"/>
    <mergeCell ref="Z18:Z19"/>
    <mergeCell ref="AA18:AA19"/>
    <mergeCell ref="X18:X19"/>
    <mergeCell ref="B18:B19"/>
    <mergeCell ref="J18:J19"/>
    <mergeCell ref="K18:K19"/>
    <mergeCell ref="L18:L19"/>
    <mergeCell ref="W18:W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E2DF51-4D49-4DFA-AD82-12D33EC53C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FA4590-1B39-474D-A7BB-700302588815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customXml/itemProps3.xml><?xml version="1.0" encoding="utf-8"?>
<ds:datastoreItem xmlns:ds="http://schemas.openxmlformats.org/officeDocument/2006/customXml" ds:itemID="{451B50AA-55EC-410E-925C-CFC39C0475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2020</vt:lpstr>
      <vt:lpstr>2021</vt:lpstr>
      <vt:lpstr>Base Period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Kilbane</dc:creator>
  <cp:lastModifiedBy>James Kilbane</cp:lastModifiedBy>
  <dcterms:created xsi:type="dcterms:W3CDTF">2022-06-15T19:47:12Z</dcterms:created>
  <dcterms:modified xsi:type="dcterms:W3CDTF">2022-06-28T14:30:59Z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