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230" documentId="8_{AAF390CD-7CB9-4671-A95E-5E9B97E88A64}" xr6:coauthVersionLast="47" xr6:coauthVersionMax="47" xr10:uidLastSave="{3E399F61-4E39-4805-B7D8-C2994F3DDF10}"/>
  <bookViews>
    <workbookView xWindow="-120" yWindow="-120" windowWidth="29040" windowHeight="15840" xr2:uid="{08C00964-4006-44A3-80D7-82C0AEC12615}"/>
  </bookViews>
  <sheets>
    <sheet name="Income Statements" sheetId="1" r:id="rId1"/>
    <sheet name="Rate Base" sheetId="3" r:id="rId2"/>
    <sheet name="Capital Structur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" l="1"/>
  <c r="E7" i="4"/>
  <c r="E8" i="4" s="1"/>
  <c r="D8" i="4" s="1"/>
  <c r="E9" i="4"/>
  <c r="D9" i="3" l="1"/>
  <c r="F9" i="3" s="1"/>
  <c r="F17" i="3"/>
  <c r="F14" i="3"/>
  <c r="F10" i="3"/>
  <c r="F11" i="3"/>
  <c r="F12" i="3"/>
  <c r="F13" i="3"/>
  <c r="F6" i="3"/>
  <c r="F7" i="3"/>
  <c r="F5" i="3"/>
  <c r="F7" i="1"/>
  <c r="F8" i="1"/>
  <c r="F9" i="1"/>
  <c r="F11" i="1"/>
  <c r="F15" i="1"/>
  <c r="F16" i="1"/>
  <c r="F17" i="1"/>
  <c r="F18" i="1"/>
  <c r="F19" i="1"/>
  <c r="F20" i="1"/>
  <c r="F21" i="1"/>
  <c r="F22" i="1"/>
  <c r="F23" i="1"/>
  <c r="F25" i="1"/>
  <c r="F28" i="1"/>
  <c r="F29" i="1"/>
  <c r="F30" i="1"/>
  <c r="F31" i="1"/>
  <c r="F32" i="1"/>
  <c r="F33" i="1"/>
  <c r="F34" i="1"/>
  <c r="F35" i="1"/>
  <c r="F37" i="1"/>
  <c r="F39" i="1"/>
  <c r="F40" i="1"/>
  <c r="F41" i="1"/>
  <c r="F42" i="1"/>
  <c r="F44" i="1"/>
  <c r="F46" i="1"/>
  <c r="F47" i="1"/>
  <c r="F48" i="1"/>
  <c r="F49" i="1"/>
  <c r="F50" i="1"/>
  <c r="F51" i="1"/>
  <c r="F53" i="1"/>
  <c r="F55" i="1"/>
  <c r="F57" i="1"/>
  <c r="F6" i="1"/>
</calcChain>
</file>

<file path=xl/sharedStrings.xml><?xml version="1.0" encoding="utf-8"?>
<sst xmlns="http://schemas.openxmlformats.org/spreadsheetml/2006/main" count="114" uniqueCount="91">
  <si>
    <t>Line No.</t>
  </si>
  <si>
    <t>Description</t>
  </si>
  <si>
    <t>Total Base Period</t>
  </si>
  <si>
    <t>[A]</t>
  </si>
  <si>
    <t>[B]</t>
  </si>
  <si>
    <t>[C]</t>
  </si>
  <si>
    <t>Operating Revenues</t>
  </si>
  <si>
    <t>Service Revenues - Water</t>
  </si>
  <si>
    <t>Service Revenues - Sewer</t>
  </si>
  <si>
    <t>Miscellaneous Revenues</t>
  </si>
  <si>
    <t>Uncollectible Accounts</t>
  </si>
  <si>
    <t>Total Operating Revenues</t>
  </si>
  <si>
    <t>Maintenance Expenses</t>
  </si>
  <si>
    <t>Salaries and Wages</t>
  </si>
  <si>
    <t>Purchased Power</t>
  </si>
  <si>
    <t>Purchased Water / Sewer</t>
  </si>
  <si>
    <t>Maintenance and Repair</t>
  </si>
  <si>
    <t>Maintenance Testing</t>
  </si>
  <si>
    <t>Meter Reading</t>
  </si>
  <si>
    <t>Chemicals</t>
  </si>
  <si>
    <t>Transportation</t>
  </si>
  <si>
    <t>Operating Exp. Charged to Plant</t>
  </si>
  <si>
    <t>Outside Services - Other</t>
  </si>
  <si>
    <t xml:space="preserve">Total </t>
  </si>
  <si>
    <t>General Expenses</t>
  </si>
  <si>
    <t>Office Supplies &amp; Other Office Exp.</t>
  </si>
  <si>
    <t>Regulatory Commission Exp.</t>
  </si>
  <si>
    <t>Pension &amp; Other Benefits</t>
  </si>
  <si>
    <t>Rent</t>
  </si>
  <si>
    <t>Insurance</t>
  </si>
  <si>
    <t>Office Utilities</t>
  </si>
  <si>
    <t>Miscellaneous</t>
  </si>
  <si>
    <t>Depreciation</t>
  </si>
  <si>
    <t>Amortization of PAA</t>
  </si>
  <si>
    <t>Payroll Taxes</t>
  </si>
  <si>
    <t>Franchise Tax</t>
  </si>
  <si>
    <t>Gross Receipts Tax</t>
  </si>
  <si>
    <t>Property Taxes</t>
  </si>
  <si>
    <t>Special Assessments</t>
  </si>
  <si>
    <t>Utility/Commission Tax</t>
  </si>
  <si>
    <t>Other General Taxes</t>
  </si>
  <si>
    <t>Income Taxes - Federal</t>
  </si>
  <si>
    <t>Income Taxes - State</t>
  </si>
  <si>
    <t>Amortization of ITC</t>
  </si>
  <si>
    <t xml:space="preserve">Amortization of CIAC </t>
  </si>
  <si>
    <t>Total</t>
  </si>
  <si>
    <t>Total Operating Expenses</t>
  </si>
  <si>
    <t>Net Operating Income</t>
  </si>
  <si>
    <t>Base Period - Ending Balance</t>
  </si>
  <si>
    <t>Gross Plant In Service</t>
  </si>
  <si>
    <t>Accumulated Depreciation</t>
  </si>
  <si>
    <t>Net Plant In Service</t>
  </si>
  <si>
    <t>Cash Working Capital</t>
  </si>
  <si>
    <t>Contributions In Aid of Construction</t>
  </si>
  <si>
    <t>Accumulated Deferred Income Taxes</t>
  </si>
  <si>
    <t>Net Plant Acquisition Adjustment</t>
  </si>
  <si>
    <t>Oracle Fusion Asset</t>
  </si>
  <si>
    <t>Deferred charges</t>
  </si>
  <si>
    <t>Total Rate Base</t>
  </si>
  <si>
    <t>Debt</t>
  </si>
  <si>
    <t>Equity</t>
  </si>
  <si>
    <t>Base Period</t>
  </si>
  <si>
    <t>12 months ended 09/30/21</t>
  </si>
  <si>
    <t>Oct 20 -Sept 21</t>
  </si>
  <si>
    <t>Variance</t>
  </si>
  <si>
    <t>Balance as of 9/30/21</t>
  </si>
  <si>
    <t>DR 19</t>
  </si>
  <si>
    <t xml:space="preserve">Income Statement comparison </t>
  </si>
  <si>
    <t>[D]</t>
  </si>
  <si>
    <t>Detailed explanations</t>
  </si>
  <si>
    <t>Rate base comparison</t>
  </si>
  <si>
    <t>Capital Structure Comparison</t>
  </si>
  <si>
    <t>Rate changes Dec 2020</t>
  </si>
  <si>
    <t>offset with other general taxes</t>
  </si>
  <si>
    <t>offset with property taxes</t>
  </si>
  <si>
    <t>Capex spending</t>
  </si>
  <si>
    <t>Covid impacts - disconnect moratorium</t>
  </si>
  <si>
    <t>Covid impacts - nonpayment of bills</t>
  </si>
  <si>
    <t>Merit increases</t>
  </si>
  <si>
    <t>2021 Year end true up to corporate allocations</t>
  </si>
  <si>
    <t>insurance policy renewals</t>
  </si>
  <si>
    <t>incremental additions</t>
  </si>
  <si>
    <t>change in taxable income</t>
  </si>
  <si>
    <t>Rate case cost</t>
  </si>
  <si>
    <t>Accumulated Amortization</t>
  </si>
  <si>
    <t>Additional depreciation, adjusted for authorized depreciation rates</t>
  </si>
  <si>
    <t>Book/tax differences on existing/new assets</t>
  </si>
  <si>
    <t>Capitalization Ratio</t>
  </si>
  <si>
    <t>Embedded Cost</t>
  </si>
  <si>
    <t>Overall Cost Rate</t>
  </si>
  <si>
    <t>See Exhibit 35 Schedule A 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</si>
</sst>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38" fontId="2" fillId="0" borderId="1" xfId="0" applyNumberFormat="1" applyFont="1" applyBorder="1" applyAlignment="1">
      <alignment horizont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wrapText="1"/>
    </xf>
    <xf numFmtId="38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5" fontId="3" fillId="0" borderId="0" xfId="1" applyNumberFormat="1" applyFont="1" applyFill="1"/>
    <xf numFmtId="165" fontId="3" fillId="0" borderId="2" xfId="1" applyNumberFormat="1" applyFont="1" applyFill="1" applyBorder="1"/>
    <xf numFmtId="165" fontId="3" fillId="0" borderId="1" xfId="1" applyNumberFormat="1" applyFont="1" applyFill="1" applyBorder="1"/>
    <xf numFmtId="164" fontId="3" fillId="0" borderId="1" xfId="0" applyNumberFormat="1" applyFont="1" applyBorder="1"/>
    <xf numFmtId="165" fontId="3" fillId="0" borderId="0" xfId="1" applyNumberFormat="1" applyFont="1" applyFill="1" applyAlignment="1">
      <alignment horizontal="fill"/>
    </xf>
    <xf numFmtId="38" fontId="2" fillId="0" borderId="0" xfId="0" applyNumberFormat="1" applyFont="1" applyAlignment="1">
      <alignment horizontal="center"/>
    </xf>
    <xf numFmtId="38" fontId="3" fillId="0" borderId="0" xfId="0" applyNumberFormat="1" applyFont="1"/>
    <xf numFmtId="0" fontId="3" fillId="0" borderId="0" xfId="1" applyNumberFormat="1" applyFont="1" applyFill="1" applyAlignment="1">
      <alignment horizontal="center" vertical="center"/>
    </xf>
    <xf numFmtId="37" fontId="3" fillId="0" borderId="0" xfId="0" applyNumberFormat="1" applyFont="1"/>
    <xf numFmtId="37" fontId="3" fillId="0" borderId="3" xfId="0" applyNumberFormat="1" applyFont="1" applyBorder="1"/>
    <xf numFmtId="38" fontId="3" fillId="0" borderId="0" xfId="0" applyNumberFormat="1" applyFont="1" applyAlignment="1">
      <alignment horizontal="right"/>
    </xf>
    <xf numFmtId="37" fontId="3" fillId="0" borderId="2" xfId="0" applyNumberFormat="1" applyFont="1" applyBorder="1"/>
    <xf numFmtId="165" fontId="3" fillId="0" borderId="0" xfId="0" applyNumberFormat="1" applyFont="1"/>
    <xf numFmtId="166" fontId="3" fillId="0" borderId="0" xfId="1" applyNumberFormat="1" applyFont="1" applyFill="1"/>
    <xf numFmtId="0" fontId="4" fillId="0" borderId="0" xfId="0" applyFont="1"/>
    <xf numFmtId="10" fontId="4" fillId="0" borderId="0" xfId="2" applyNumberFormat="1" applyFont="1"/>
    <xf numFmtId="10" fontId="4" fillId="0" borderId="0" xfId="0" applyNumberFormat="1" applyFont="1"/>
    <xf numFmtId="10" fontId="4" fillId="0" borderId="1" xfId="2" applyNumberFormat="1" applyFont="1" applyBorder="1"/>
    <xf numFmtId="10" fontId="4" fillId="0" borderId="1" xfId="0" applyNumberFormat="1" applyFont="1" applyBorder="1"/>
    <xf numFmtId="37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7B05F-EA4C-4763-ADB0-2868B25A21CF}">
  <dimension ref="A1:G57"/>
  <sheetViews>
    <sheetView tabSelected="1" zoomScaleNormal="100" workbookViewId="0">
      <selection activeCell="H18" sqref="H18"/>
    </sheetView>
  </sheetViews>
  <sheetFormatPr defaultRowHeight="13" x14ac:dyDescent="0.3"/>
  <cols>
    <col min="1" max="1" width="8.7265625" style="25"/>
    <col min="2" max="2" width="2.54296875" style="25" customWidth="1"/>
    <col min="3" max="3" width="30.36328125" style="25" bestFit="1" customWidth="1"/>
    <col min="4" max="5" width="9.36328125" style="25" bestFit="1" customWidth="1"/>
    <col min="6" max="6" width="9.6328125" style="25" bestFit="1" customWidth="1"/>
    <col min="7" max="7" width="38.36328125" style="25" customWidth="1"/>
    <col min="8" max="16384" width="8.7265625" style="25"/>
  </cols>
  <sheetData>
    <row r="1" spans="1:7" x14ac:dyDescent="0.3">
      <c r="A1" s="25" t="s">
        <v>66</v>
      </c>
    </row>
    <row r="2" spans="1:7" x14ac:dyDescent="0.3">
      <c r="A2" s="25" t="s">
        <v>67</v>
      </c>
    </row>
    <row r="3" spans="1:7" ht="39" x14ac:dyDescent="0.3">
      <c r="A3" s="1" t="s">
        <v>0</v>
      </c>
      <c r="B3" s="2"/>
      <c r="C3" s="3" t="s">
        <v>1</v>
      </c>
      <c r="D3" s="5" t="s">
        <v>63</v>
      </c>
      <c r="E3" s="5" t="s">
        <v>2</v>
      </c>
      <c r="F3" s="5" t="s">
        <v>64</v>
      </c>
      <c r="G3" s="5" t="s">
        <v>69</v>
      </c>
    </row>
    <row r="4" spans="1:7" x14ac:dyDescent="0.3">
      <c r="A4" s="6"/>
      <c r="B4" s="2"/>
      <c r="C4" s="7"/>
      <c r="D4" s="8" t="s">
        <v>3</v>
      </c>
      <c r="E4" s="8" t="s">
        <v>4</v>
      </c>
      <c r="F4" s="8" t="s">
        <v>5</v>
      </c>
      <c r="G4" s="8" t="s">
        <v>68</v>
      </c>
    </row>
    <row r="5" spans="1:7" x14ac:dyDescent="0.3">
      <c r="A5" s="9">
        <v>1</v>
      </c>
      <c r="B5" s="2"/>
      <c r="C5" s="10" t="s">
        <v>6</v>
      </c>
      <c r="D5" s="11"/>
      <c r="E5" s="11"/>
    </row>
    <row r="6" spans="1:7" x14ac:dyDescent="0.3">
      <c r="A6" s="9">
        <v>2</v>
      </c>
      <c r="B6" s="2"/>
      <c r="C6" s="10" t="s">
        <v>7</v>
      </c>
      <c r="D6" s="11">
        <v>3146942.79</v>
      </c>
      <c r="E6" s="11">
        <v>3254466</v>
      </c>
      <c r="F6" s="11">
        <f>E6-D6</f>
        <v>107523.20999999996</v>
      </c>
      <c r="G6" s="25" t="s">
        <v>72</v>
      </c>
    </row>
    <row r="7" spans="1:7" x14ac:dyDescent="0.3">
      <c r="A7" s="9">
        <v>3</v>
      </c>
      <c r="B7" s="2"/>
      <c r="C7" s="10" t="s">
        <v>8</v>
      </c>
      <c r="D7" s="11">
        <v>0</v>
      </c>
      <c r="E7" s="11">
        <v>0</v>
      </c>
      <c r="F7" s="11">
        <f t="shared" ref="F7:F57" si="0">E7-D7</f>
        <v>0</v>
      </c>
    </row>
    <row r="8" spans="1:7" x14ac:dyDescent="0.3">
      <c r="A8" s="9">
        <v>4</v>
      </c>
      <c r="B8" s="2"/>
      <c r="C8" s="10" t="s">
        <v>9</v>
      </c>
      <c r="D8" s="11">
        <v>13390.88</v>
      </c>
      <c r="E8" s="11">
        <v>297.27</v>
      </c>
      <c r="F8" s="11">
        <f t="shared" si="0"/>
        <v>-13093.609999999999</v>
      </c>
      <c r="G8" s="25" t="s">
        <v>76</v>
      </c>
    </row>
    <row r="9" spans="1:7" x14ac:dyDescent="0.3">
      <c r="A9" s="9">
        <v>5</v>
      </c>
      <c r="B9" s="2"/>
      <c r="C9" s="10" t="s">
        <v>10</v>
      </c>
      <c r="D9" s="11">
        <v>-235736.76000000004</v>
      </c>
      <c r="E9" s="11">
        <v>-127833.97241908677</v>
      </c>
      <c r="F9" s="11">
        <f t="shared" si="0"/>
        <v>107902.78758091327</v>
      </c>
      <c r="G9" s="25" t="s">
        <v>77</v>
      </c>
    </row>
    <row r="10" spans="1:7" x14ac:dyDescent="0.3">
      <c r="A10" s="9"/>
      <c r="B10" s="2"/>
      <c r="C10" s="10"/>
      <c r="D10" s="12"/>
      <c r="E10" s="12"/>
      <c r="F10" s="12"/>
    </row>
    <row r="11" spans="1:7" x14ac:dyDescent="0.3">
      <c r="A11" s="9">
        <v>6</v>
      </c>
      <c r="B11" s="2"/>
      <c r="C11" s="10" t="s">
        <v>11</v>
      </c>
      <c r="D11" s="13">
        <v>2924596.9099999997</v>
      </c>
      <c r="E11" s="13">
        <v>3126929.2975809132</v>
      </c>
      <c r="F11" s="13">
        <f t="shared" si="0"/>
        <v>202332.38758091349</v>
      </c>
    </row>
    <row r="12" spans="1:7" x14ac:dyDescent="0.3">
      <c r="A12" s="9"/>
      <c r="B12" s="2"/>
      <c r="C12" s="10"/>
      <c r="D12" s="11"/>
      <c r="E12" s="11"/>
      <c r="F12" s="11"/>
    </row>
    <row r="13" spans="1:7" x14ac:dyDescent="0.3">
      <c r="A13" s="9">
        <v>7</v>
      </c>
      <c r="B13" s="2"/>
      <c r="C13" s="14" t="s">
        <v>12</v>
      </c>
      <c r="D13" s="11"/>
      <c r="E13" s="11"/>
      <c r="F13" s="11"/>
    </row>
    <row r="14" spans="1:7" x14ac:dyDescent="0.3">
      <c r="A14" s="9">
        <v>8</v>
      </c>
      <c r="B14" s="2"/>
      <c r="C14" s="10" t="s">
        <v>13</v>
      </c>
      <c r="D14" s="11">
        <v>0</v>
      </c>
      <c r="E14" s="11">
        <v>0</v>
      </c>
      <c r="F14" s="11">
        <v>0</v>
      </c>
    </row>
    <row r="15" spans="1:7" x14ac:dyDescent="0.3">
      <c r="A15" s="9">
        <v>9</v>
      </c>
      <c r="B15" s="2"/>
      <c r="C15" s="10" t="s">
        <v>14</v>
      </c>
      <c r="D15" s="11">
        <v>109070.26</v>
      </c>
      <c r="E15" s="11">
        <v>114865.31</v>
      </c>
      <c r="F15" s="11">
        <f t="shared" si="0"/>
        <v>5795.0500000000029</v>
      </c>
    </row>
    <row r="16" spans="1:7" x14ac:dyDescent="0.3">
      <c r="A16" s="9">
        <v>10</v>
      </c>
      <c r="B16" s="2"/>
      <c r="C16" s="10" t="s">
        <v>15</v>
      </c>
      <c r="D16" s="11">
        <v>123204</v>
      </c>
      <c r="E16" s="11">
        <v>124398.39999999999</v>
      </c>
      <c r="F16" s="11">
        <f t="shared" si="0"/>
        <v>1194.3999999999942</v>
      </c>
    </row>
    <row r="17" spans="1:7" x14ac:dyDescent="0.3">
      <c r="A17" s="9">
        <v>11</v>
      </c>
      <c r="B17" s="2"/>
      <c r="C17" s="10" t="s">
        <v>16</v>
      </c>
      <c r="D17" s="11">
        <v>208412.15000000002</v>
      </c>
      <c r="E17" s="11">
        <v>182935.13499999995</v>
      </c>
      <c r="F17" s="11">
        <f t="shared" si="0"/>
        <v>-25477.015000000072</v>
      </c>
    </row>
    <row r="18" spans="1:7" x14ac:dyDescent="0.3">
      <c r="A18" s="9">
        <v>12</v>
      </c>
      <c r="B18" s="2"/>
      <c r="C18" s="10" t="s">
        <v>17</v>
      </c>
      <c r="D18" s="11">
        <v>28361.13</v>
      </c>
      <c r="E18" s="11">
        <v>25027.75</v>
      </c>
      <c r="F18" s="11">
        <f t="shared" si="0"/>
        <v>-3333.380000000001</v>
      </c>
    </row>
    <row r="19" spans="1:7" x14ac:dyDescent="0.3">
      <c r="A19" s="9">
        <v>13</v>
      </c>
      <c r="B19" s="2"/>
      <c r="C19" s="10" t="s">
        <v>18</v>
      </c>
      <c r="D19" s="11">
        <v>0</v>
      </c>
      <c r="E19" s="11">
        <v>0</v>
      </c>
      <c r="F19" s="11">
        <f t="shared" si="0"/>
        <v>0</v>
      </c>
    </row>
    <row r="20" spans="1:7" x14ac:dyDescent="0.3">
      <c r="A20" s="9">
        <v>14</v>
      </c>
      <c r="B20" s="2"/>
      <c r="C20" s="10" t="s">
        <v>19</v>
      </c>
      <c r="D20" s="11">
        <v>108788.61</v>
      </c>
      <c r="E20" s="11">
        <v>100857.51</v>
      </c>
      <c r="F20" s="11">
        <f t="shared" si="0"/>
        <v>-7931.1000000000058</v>
      </c>
    </row>
    <row r="21" spans="1:7" x14ac:dyDescent="0.3">
      <c r="A21" s="9">
        <v>15</v>
      </c>
      <c r="B21" s="2"/>
      <c r="C21" s="10" t="s">
        <v>20</v>
      </c>
      <c r="D21" s="11">
        <v>45903.090000000004</v>
      </c>
      <c r="E21" s="11">
        <v>43118.509999999995</v>
      </c>
      <c r="F21" s="11">
        <f t="shared" si="0"/>
        <v>-2784.580000000009</v>
      </c>
    </row>
    <row r="22" spans="1:7" x14ac:dyDescent="0.3">
      <c r="A22" s="9">
        <v>16</v>
      </c>
      <c r="B22" s="2"/>
      <c r="C22" s="10" t="s">
        <v>21</v>
      </c>
      <c r="D22" s="11">
        <v>-35445.609999999993</v>
      </c>
      <c r="E22" s="11">
        <v>-46677</v>
      </c>
      <c r="F22" s="11">
        <f t="shared" si="0"/>
        <v>-11231.390000000007</v>
      </c>
    </row>
    <row r="23" spans="1:7" x14ac:dyDescent="0.3">
      <c r="A23" s="9">
        <v>17</v>
      </c>
      <c r="B23" s="2"/>
      <c r="C23" s="10" t="s">
        <v>22</v>
      </c>
      <c r="D23" s="11">
        <v>25142.379999999997</v>
      </c>
      <c r="E23" s="11">
        <v>36285.25</v>
      </c>
      <c r="F23" s="11">
        <f t="shared" si="0"/>
        <v>11142.870000000003</v>
      </c>
    </row>
    <row r="24" spans="1:7" x14ac:dyDescent="0.3">
      <c r="A24" s="9"/>
      <c r="B24" s="2"/>
      <c r="C24" s="10"/>
      <c r="D24" s="12"/>
      <c r="E24" s="12"/>
      <c r="F24" s="12"/>
    </row>
    <row r="25" spans="1:7" x14ac:dyDescent="0.3">
      <c r="A25" s="9">
        <v>18</v>
      </c>
      <c r="B25" s="2"/>
      <c r="C25" s="10" t="s">
        <v>23</v>
      </c>
      <c r="D25" s="13">
        <v>613436.01</v>
      </c>
      <c r="E25" s="13">
        <v>580810.86499999999</v>
      </c>
      <c r="F25" s="13">
        <f t="shared" si="0"/>
        <v>-32625.145000000019</v>
      </c>
    </row>
    <row r="26" spans="1:7" x14ac:dyDescent="0.3">
      <c r="A26" s="9"/>
      <c r="B26" s="2"/>
      <c r="C26" s="10"/>
      <c r="D26" s="15"/>
      <c r="E26" s="15"/>
      <c r="F26" s="15"/>
    </row>
    <row r="27" spans="1:7" x14ac:dyDescent="0.3">
      <c r="A27" s="9">
        <v>19</v>
      </c>
      <c r="B27" s="2"/>
      <c r="C27" s="14" t="s">
        <v>24</v>
      </c>
      <c r="D27" s="11"/>
      <c r="E27" s="11"/>
      <c r="F27" s="11"/>
    </row>
    <row r="28" spans="1:7" x14ac:dyDescent="0.3">
      <c r="A28" s="9">
        <v>20</v>
      </c>
      <c r="B28" s="2"/>
      <c r="C28" s="10" t="s">
        <v>13</v>
      </c>
      <c r="D28" s="11">
        <v>832156.31</v>
      </c>
      <c r="E28" s="11">
        <v>881239.91</v>
      </c>
      <c r="F28" s="11">
        <f t="shared" si="0"/>
        <v>49083.599999999977</v>
      </c>
      <c r="G28" s="25" t="s">
        <v>78</v>
      </c>
    </row>
    <row r="29" spans="1:7" x14ac:dyDescent="0.3">
      <c r="A29" s="9">
        <v>21</v>
      </c>
      <c r="B29" s="2"/>
      <c r="C29" s="10" t="s">
        <v>25</v>
      </c>
      <c r="D29" s="11">
        <v>69991.98</v>
      </c>
      <c r="E29" s="11">
        <v>52741.880000000005</v>
      </c>
      <c r="F29" s="11">
        <f t="shared" si="0"/>
        <v>-17250.099999999991</v>
      </c>
    </row>
    <row r="30" spans="1:7" x14ac:dyDescent="0.3">
      <c r="A30" s="9">
        <v>22</v>
      </c>
      <c r="B30" s="2"/>
      <c r="C30" s="10" t="s">
        <v>26</v>
      </c>
      <c r="D30" s="11">
        <v>55070.549999999996</v>
      </c>
      <c r="E30" s="11">
        <v>51317.64</v>
      </c>
      <c r="F30" s="11">
        <f t="shared" si="0"/>
        <v>-3752.9099999999962</v>
      </c>
    </row>
    <row r="31" spans="1:7" x14ac:dyDescent="0.3">
      <c r="A31" s="9">
        <v>23</v>
      </c>
      <c r="B31" s="2"/>
      <c r="C31" s="10" t="s">
        <v>27</v>
      </c>
      <c r="D31" s="11">
        <v>238063.32000000004</v>
      </c>
      <c r="E31" s="11">
        <v>253008.59907135402</v>
      </c>
      <c r="F31" s="11">
        <f t="shared" si="0"/>
        <v>14945.279071353987</v>
      </c>
    </row>
    <row r="32" spans="1:7" x14ac:dyDescent="0.3">
      <c r="A32" s="9">
        <v>24</v>
      </c>
      <c r="B32" s="2"/>
      <c r="C32" s="10" t="s">
        <v>28</v>
      </c>
      <c r="D32" s="11">
        <v>25333.75</v>
      </c>
      <c r="E32" s="11">
        <v>18778.34</v>
      </c>
      <c r="F32" s="11">
        <f t="shared" si="0"/>
        <v>-6555.41</v>
      </c>
    </row>
    <row r="33" spans="1:7" x14ac:dyDescent="0.3">
      <c r="A33" s="9">
        <v>25</v>
      </c>
      <c r="B33" s="2"/>
      <c r="C33" s="10" t="s">
        <v>29</v>
      </c>
      <c r="D33" s="11">
        <v>67201.899999999994</v>
      </c>
      <c r="E33" s="11">
        <v>104264.50512748185</v>
      </c>
      <c r="F33" s="11">
        <f t="shared" si="0"/>
        <v>37062.60512748186</v>
      </c>
      <c r="G33" s="25" t="s">
        <v>80</v>
      </c>
    </row>
    <row r="34" spans="1:7" x14ac:dyDescent="0.3">
      <c r="A34" s="9">
        <v>26</v>
      </c>
      <c r="B34" s="2"/>
      <c r="C34" s="10" t="s">
        <v>30</v>
      </c>
      <c r="D34" s="11">
        <v>12771.43</v>
      </c>
      <c r="E34" s="11">
        <v>24537.619999999995</v>
      </c>
      <c r="F34" s="11">
        <f t="shared" si="0"/>
        <v>11766.189999999995</v>
      </c>
    </row>
    <row r="35" spans="1:7" x14ac:dyDescent="0.3">
      <c r="A35" s="9">
        <v>27</v>
      </c>
      <c r="B35" s="2"/>
      <c r="C35" s="10" t="s">
        <v>31</v>
      </c>
      <c r="D35" s="11">
        <v>504617.8000000001</v>
      </c>
      <c r="E35" s="11">
        <v>643136.50776491314</v>
      </c>
      <c r="F35" s="11">
        <f t="shared" si="0"/>
        <v>138518.70776491304</v>
      </c>
      <c r="G35" s="25" t="s">
        <v>79</v>
      </c>
    </row>
    <row r="36" spans="1:7" x14ac:dyDescent="0.3">
      <c r="A36" s="9"/>
      <c r="B36" s="2"/>
      <c r="C36" s="10"/>
      <c r="D36" s="12"/>
      <c r="E36" s="12"/>
      <c r="F36" s="12"/>
    </row>
    <row r="37" spans="1:7" x14ac:dyDescent="0.3">
      <c r="A37" s="9">
        <v>28</v>
      </c>
      <c r="B37" s="2"/>
      <c r="C37" s="10" t="s">
        <v>23</v>
      </c>
      <c r="D37" s="13">
        <v>1805207.04</v>
      </c>
      <c r="E37" s="13">
        <v>2029025.0019637491</v>
      </c>
      <c r="F37" s="13">
        <f t="shared" si="0"/>
        <v>223817.96196374903</v>
      </c>
    </row>
    <row r="38" spans="1:7" x14ac:dyDescent="0.3">
      <c r="A38" s="9"/>
      <c r="B38" s="2"/>
      <c r="C38" s="10"/>
      <c r="D38" s="15"/>
      <c r="E38" s="15"/>
      <c r="F38" s="15"/>
    </row>
    <row r="39" spans="1:7" x14ac:dyDescent="0.3">
      <c r="A39" s="9">
        <v>29</v>
      </c>
      <c r="B39" s="2"/>
      <c r="C39" s="10" t="s">
        <v>32</v>
      </c>
      <c r="D39" s="11">
        <v>356491.19000000006</v>
      </c>
      <c r="E39" s="11">
        <v>392355.18024978472</v>
      </c>
      <c r="F39" s="11">
        <f t="shared" si="0"/>
        <v>35863.990249784663</v>
      </c>
      <c r="G39" s="25" t="s">
        <v>81</v>
      </c>
    </row>
    <row r="40" spans="1:7" x14ac:dyDescent="0.3">
      <c r="A40" s="9">
        <v>30</v>
      </c>
      <c r="B40" s="2"/>
      <c r="C40" s="10" t="s">
        <v>33</v>
      </c>
      <c r="D40" s="11">
        <v>-3660.48</v>
      </c>
      <c r="E40" s="11">
        <v>-3660.49</v>
      </c>
      <c r="F40" s="11">
        <f t="shared" si="0"/>
        <v>-9.9999999997635314E-3</v>
      </c>
    </row>
    <row r="41" spans="1:7" x14ac:dyDescent="0.3">
      <c r="A41" s="9">
        <v>31</v>
      </c>
      <c r="B41" s="2"/>
      <c r="C41" s="10" t="s">
        <v>34</v>
      </c>
      <c r="D41" s="11">
        <v>58891.739999999991</v>
      </c>
      <c r="E41" s="11">
        <v>66296.619364639759</v>
      </c>
      <c r="F41" s="11">
        <f t="shared" si="0"/>
        <v>7404.879364639768</v>
      </c>
    </row>
    <row r="42" spans="1:7" x14ac:dyDescent="0.3">
      <c r="A42" s="9">
        <v>32</v>
      </c>
      <c r="B42" s="2"/>
      <c r="C42" s="10" t="s">
        <v>35</v>
      </c>
      <c r="D42" s="11">
        <v>87.699999999999989</v>
      </c>
      <c r="E42" s="11">
        <v>0</v>
      </c>
      <c r="F42" s="11">
        <f t="shared" si="0"/>
        <v>-87.699999999999989</v>
      </c>
    </row>
    <row r="43" spans="1:7" x14ac:dyDescent="0.3">
      <c r="A43" s="9">
        <v>33</v>
      </c>
      <c r="B43" s="2"/>
      <c r="C43" s="10" t="s">
        <v>36</v>
      </c>
      <c r="D43" s="11">
        <v>0</v>
      </c>
      <c r="E43" s="11">
        <v>0</v>
      </c>
      <c r="F43" s="11"/>
    </row>
    <row r="44" spans="1:7" x14ac:dyDescent="0.3">
      <c r="A44" s="9">
        <v>34</v>
      </c>
      <c r="B44" s="2"/>
      <c r="C44" s="10" t="s">
        <v>37</v>
      </c>
      <c r="D44" s="11">
        <v>162725.95000000001</v>
      </c>
      <c r="E44" s="11">
        <v>113255.63255329167</v>
      </c>
      <c r="F44" s="11">
        <f t="shared" si="0"/>
        <v>-49470.317446708345</v>
      </c>
      <c r="G44" s="25" t="s">
        <v>73</v>
      </c>
    </row>
    <row r="45" spans="1:7" x14ac:dyDescent="0.3">
      <c r="A45" s="9">
        <v>35</v>
      </c>
      <c r="B45" s="2"/>
      <c r="C45" s="10" t="s">
        <v>38</v>
      </c>
      <c r="D45" s="11">
        <v>0</v>
      </c>
      <c r="E45" s="11">
        <v>0</v>
      </c>
      <c r="F45" s="11"/>
    </row>
    <row r="46" spans="1:7" x14ac:dyDescent="0.3">
      <c r="A46" s="9">
        <v>36</v>
      </c>
      <c r="B46" s="2"/>
      <c r="C46" s="10" t="s">
        <v>39</v>
      </c>
      <c r="D46" s="11">
        <v>5548.71</v>
      </c>
      <c r="E46" s="11">
        <v>6623.5320000000002</v>
      </c>
      <c r="F46" s="11">
        <f t="shared" si="0"/>
        <v>1074.8220000000001</v>
      </c>
    </row>
    <row r="47" spans="1:7" x14ac:dyDescent="0.3">
      <c r="A47" s="9">
        <v>37</v>
      </c>
      <c r="B47" s="2"/>
      <c r="C47" s="10" t="s">
        <v>40</v>
      </c>
      <c r="D47" s="11">
        <v>-33369.37999999999</v>
      </c>
      <c r="E47" s="11">
        <v>0</v>
      </c>
      <c r="F47" s="11">
        <f t="shared" si="0"/>
        <v>33369.37999999999</v>
      </c>
      <c r="G47" s="25" t="s">
        <v>74</v>
      </c>
    </row>
    <row r="48" spans="1:7" x14ac:dyDescent="0.3">
      <c r="A48" s="9">
        <v>38</v>
      </c>
      <c r="B48" s="2"/>
      <c r="C48" s="10" t="s">
        <v>41</v>
      </c>
      <c r="D48" s="11">
        <v>71221</v>
      </c>
      <c r="E48" s="11">
        <v>-43185.877705394174</v>
      </c>
      <c r="F48" s="11">
        <f t="shared" si="0"/>
        <v>-114406.87770539417</v>
      </c>
      <c r="G48" s="25" t="s">
        <v>82</v>
      </c>
    </row>
    <row r="49" spans="1:7" x14ac:dyDescent="0.3">
      <c r="A49" s="9">
        <v>39</v>
      </c>
      <c r="B49" s="2"/>
      <c r="C49" s="10" t="s">
        <v>42</v>
      </c>
      <c r="D49" s="11">
        <v>28069.360000000001</v>
      </c>
      <c r="E49" s="11">
        <v>-10823.528246965958</v>
      </c>
      <c r="F49" s="11">
        <f t="shared" si="0"/>
        <v>-38892.888246965958</v>
      </c>
      <c r="G49" s="25" t="s">
        <v>82</v>
      </c>
    </row>
    <row r="50" spans="1:7" x14ac:dyDescent="0.3">
      <c r="A50" s="9">
        <v>40</v>
      </c>
      <c r="B50" s="2"/>
      <c r="C50" s="10" t="s">
        <v>43</v>
      </c>
      <c r="D50" s="11">
        <v>0</v>
      </c>
      <c r="E50" s="11">
        <v>0</v>
      </c>
      <c r="F50" s="11">
        <f t="shared" si="0"/>
        <v>0</v>
      </c>
    </row>
    <row r="51" spans="1:7" x14ac:dyDescent="0.3">
      <c r="A51" s="9">
        <v>40</v>
      </c>
      <c r="B51" s="2"/>
      <c r="C51" s="10" t="s">
        <v>44</v>
      </c>
      <c r="D51" s="11">
        <v>-10283.15</v>
      </c>
      <c r="E51" s="11">
        <v>-10356.013284000001</v>
      </c>
      <c r="F51" s="11">
        <f t="shared" si="0"/>
        <v>-72.863284000000931</v>
      </c>
    </row>
    <row r="52" spans="1:7" x14ac:dyDescent="0.3">
      <c r="A52" s="9"/>
      <c r="B52" s="2"/>
      <c r="C52" s="10"/>
      <c r="D52" s="12"/>
      <c r="E52" s="12"/>
      <c r="F52" s="12"/>
    </row>
    <row r="53" spans="1:7" x14ac:dyDescent="0.3">
      <c r="A53" s="9">
        <v>41</v>
      </c>
      <c r="B53" s="2"/>
      <c r="C53" s="10" t="s">
        <v>45</v>
      </c>
      <c r="D53" s="13">
        <v>635722.64</v>
      </c>
      <c r="E53" s="13">
        <v>510505.05493135599</v>
      </c>
      <c r="F53" s="13">
        <f t="shared" si="0"/>
        <v>-125217.58506864402</v>
      </c>
    </row>
    <row r="54" spans="1:7" x14ac:dyDescent="0.3">
      <c r="A54" s="9"/>
      <c r="B54" s="2"/>
      <c r="C54" s="10"/>
      <c r="D54" s="15"/>
      <c r="E54" s="15"/>
      <c r="F54" s="15"/>
    </row>
    <row r="55" spans="1:7" x14ac:dyDescent="0.3">
      <c r="A55" s="9">
        <v>42</v>
      </c>
      <c r="B55" s="2"/>
      <c r="C55" s="10" t="s">
        <v>46</v>
      </c>
      <c r="D55" s="13">
        <v>3054365.6900000004</v>
      </c>
      <c r="E55" s="13">
        <v>3120340.9218951054</v>
      </c>
      <c r="F55" s="13">
        <f t="shared" si="0"/>
        <v>65975.231895104982</v>
      </c>
    </row>
    <row r="56" spans="1:7" x14ac:dyDescent="0.3">
      <c r="A56" s="9"/>
      <c r="B56" s="2"/>
      <c r="C56" s="10"/>
      <c r="D56" s="15"/>
      <c r="E56" s="15"/>
      <c r="F56" s="15"/>
    </row>
    <row r="57" spans="1:7" x14ac:dyDescent="0.3">
      <c r="A57" s="9">
        <v>43</v>
      </c>
      <c r="B57" s="2"/>
      <c r="C57" s="10" t="s">
        <v>47</v>
      </c>
      <c r="D57" s="13">
        <v>-129768.78000000073</v>
      </c>
      <c r="E57" s="13">
        <v>6588.3756858077832</v>
      </c>
      <c r="F57" s="13">
        <f t="shared" si="0"/>
        <v>136357.15568580851</v>
      </c>
    </row>
  </sheetData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9A25-C03C-445B-B7F0-A57164EE14F9}">
  <dimension ref="A1:G18"/>
  <sheetViews>
    <sheetView zoomScaleNormal="100" workbookViewId="0">
      <selection activeCell="G10" sqref="G10"/>
    </sheetView>
  </sheetViews>
  <sheetFormatPr defaultRowHeight="13" x14ac:dyDescent="0.3"/>
  <cols>
    <col min="1" max="1" width="8.7265625" style="25"/>
    <col min="2" max="2" width="2" style="25" customWidth="1"/>
    <col min="3" max="3" width="31.54296875" style="25" bestFit="1" customWidth="1"/>
    <col min="4" max="5" width="10.26953125" style="25" bestFit="1" customWidth="1"/>
    <col min="6" max="6" width="9.6328125" style="25" bestFit="1" customWidth="1"/>
    <col min="7" max="7" width="56.54296875" style="25" bestFit="1" customWidth="1"/>
    <col min="8" max="16384" width="8.7265625" style="25"/>
  </cols>
  <sheetData>
    <row r="1" spans="1:7" x14ac:dyDescent="0.3">
      <c r="A1" s="25" t="s">
        <v>66</v>
      </c>
    </row>
    <row r="2" spans="1:7" x14ac:dyDescent="0.3">
      <c r="A2" s="25" t="s">
        <v>70</v>
      </c>
    </row>
    <row r="3" spans="1:7" ht="52" x14ac:dyDescent="0.3">
      <c r="A3" s="1" t="s">
        <v>0</v>
      </c>
      <c r="B3" s="16"/>
      <c r="C3" s="4" t="s">
        <v>1</v>
      </c>
      <c r="D3" s="5" t="s">
        <v>65</v>
      </c>
      <c r="E3" s="5" t="s">
        <v>48</v>
      </c>
      <c r="F3" s="5" t="s">
        <v>64</v>
      </c>
      <c r="G3" s="5" t="s">
        <v>69</v>
      </c>
    </row>
    <row r="4" spans="1:7" x14ac:dyDescent="0.3">
      <c r="A4" s="17"/>
      <c r="B4" s="17"/>
      <c r="C4" s="17"/>
      <c r="D4" s="16" t="s">
        <v>3</v>
      </c>
      <c r="E4" s="16" t="s">
        <v>4</v>
      </c>
      <c r="F4" s="8" t="s">
        <v>5</v>
      </c>
      <c r="G4" s="8" t="s">
        <v>68</v>
      </c>
    </row>
    <row r="5" spans="1:7" x14ac:dyDescent="0.3">
      <c r="A5" s="18">
        <v>1</v>
      </c>
      <c r="B5" s="21"/>
      <c r="C5" s="17" t="s">
        <v>49</v>
      </c>
      <c r="D5" s="11">
        <v>13441523.136798548</v>
      </c>
      <c r="E5" s="11">
        <v>13633676.263432594</v>
      </c>
      <c r="F5" s="11">
        <f>E5-D5</f>
        <v>192153.12663404644</v>
      </c>
      <c r="G5" s="25" t="s">
        <v>75</v>
      </c>
    </row>
    <row r="6" spans="1:7" x14ac:dyDescent="0.3">
      <c r="A6" s="18">
        <v>2</v>
      </c>
      <c r="B6" s="21"/>
      <c r="C6" s="17" t="s">
        <v>50</v>
      </c>
      <c r="D6" s="11">
        <v>-6619227.4235516395</v>
      </c>
      <c r="E6" s="11">
        <v>-6491858.6948876958</v>
      </c>
      <c r="F6" s="11">
        <f t="shared" ref="F6:F7" si="0">E6-D6</f>
        <v>127368.72866394371</v>
      </c>
      <c r="G6" s="25" t="s">
        <v>85</v>
      </c>
    </row>
    <row r="7" spans="1:7" x14ac:dyDescent="0.3">
      <c r="A7" s="18">
        <v>3</v>
      </c>
      <c r="B7" s="17"/>
      <c r="C7" s="17" t="s">
        <v>51</v>
      </c>
      <c r="D7" s="22">
        <v>6822295.713246908</v>
      </c>
      <c r="E7" s="22">
        <v>7141817.5685448982</v>
      </c>
      <c r="F7" s="22">
        <f t="shared" si="0"/>
        <v>319521.85529799014</v>
      </c>
    </row>
    <row r="8" spans="1:7" x14ac:dyDescent="0.3">
      <c r="A8" s="18"/>
      <c r="B8" s="17"/>
      <c r="C8" s="17"/>
      <c r="D8" s="19"/>
      <c r="E8" s="19"/>
      <c r="F8" s="19"/>
    </row>
    <row r="9" spans="1:7" x14ac:dyDescent="0.3">
      <c r="A9" s="18">
        <v>4</v>
      </c>
      <c r="B9" s="17"/>
      <c r="C9" s="17" t="s">
        <v>52</v>
      </c>
      <c r="D9" s="19">
        <f>+('Income Statements'!D25+'Income Statements'!D37+'Income Statements'!D41+'Income Statements'!D42+'Income Statements'!D43+'Income Statements'!D44+'Income Statements'!D45+'Income Statements'!D46+'Income Statements'!D47)/8</f>
        <v>326565.97125000006</v>
      </c>
      <c r="E9" s="11">
        <v>326229.4833704686</v>
      </c>
      <c r="F9" s="11">
        <f>E9-D9</f>
        <v>-336.48787953145802</v>
      </c>
    </row>
    <row r="10" spans="1:7" x14ac:dyDescent="0.3">
      <c r="A10" s="18">
        <v>5</v>
      </c>
      <c r="B10" s="17"/>
      <c r="C10" s="17" t="s">
        <v>53</v>
      </c>
      <c r="D10" s="19">
        <v>-258948.29</v>
      </c>
      <c r="E10" s="19">
        <v>-250777.96</v>
      </c>
      <c r="F10" s="19">
        <f t="shared" ref="F10:F13" si="1">E10-D10</f>
        <v>8170.3300000000163</v>
      </c>
      <c r="G10" s="25" t="s">
        <v>84</v>
      </c>
    </row>
    <row r="11" spans="1:7" x14ac:dyDescent="0.3">
      <c r="A11" s="18">
        <v>6</v>
      </c>
      <c r="B11" s="17"/>
      <c r="C11" s="17" t="s">
        <v>54</v>
      </c>
      <c r="D11" s="19">
        <v>-718319</v>
      </c>
      <c r="E11" s="19">
        <v>-873598</v>
      </c>
      <c r="F11" s="19">
        <f t="shared" si="1"/>
        <v>-155279</v>
      </c>
      <c r="G11" s="25" t="s">
        <v>86</v>
      </c>
    </row>
    <row r="12" spans="1:7" x14ac:dyDescent="0.3">
      <c r="A12" s="18">
        <v>7</v>
      </c>
      <c r="B12" s="17"/>
      <c r="C12" s="17" t="s">
        <v>55</v>
      </c>
      <c r="D12" s="19">
        <v>-114390.53999999994</v>
      </c>
      <c r="E12" s="19">
        <v>-110730.04999999997</v>
      </c>
      <c r="F12" s="19">
        <f t="shared" si="1"/>
        <v>3660.4899999999616</v>
      </c>
      <c r="G12" s="25" t="s">
        <v>84</v>
      </c>
    </row>
    <row r="13" spans="1:7" x14ac:dyDescent="0.3">
      <c r="A13" s="18">
        <v>8</v>
      </c>
      <c r="B13" s="17"/>
      <c r="C13" s="17" t="s">
        <v>56</v>
      </c>
      <c r="D13" s="23">
        <v>187604.51030388111</v>
      </c>
      <c r="E13" s="23">
        <v>162590.57559669699</v>
      </c>
      <c r="F13" s="23">
        <f t="shared" si="1"/>
        <v>-25013.934707184118</v>
      </c>
      <c r="G13" s="25" t="s">
        <v>84</v>
      </c>
    </row>
    <row r="14" spans="1:7" x14ac:dyDescent="0.3">
      <c r="A14" s="18">
        <v>9</v>
      </c>
      <c r="B14" s="17"/>
      <c r="C14" s="17" t="s">
        <v>57</v>
      </c>
      <c r="D14" s="19">
        <v>857655.33999999985</v>
      </c>
      <c r="E14" s="19">
        <v>1219312.2866666666</v>
      </c>
      <c r="F14" s="19">
        <f t="shared" ref="F14" si="2">E14-D14</f>
        <v>361656.94666666677</v>
      </c>
      <c r="G14" s="25" t="s">
        <v>83</v>
      </c>
    </row>
    <row r="15" spans="1:7" x14ac:dyDescent="0.3">
      <c r="A15" s="18"/>
      <c r="B15" s="17"/>
      <c r="C15" s="17"/>
      <c r="D15" s="23"/>
      <c r="E15" s="24"/>
      <c r="F15" s="24"/>
    </row>
    <row r="16" spans="1:7" x14ac:dyDescent="0.3">
      <c r="A16" s="18"/>
      <c r="B16" s="17"/>
      <c r="C16" s="17"/>
      <c r="D16" s="22"/>
      <c r="E16" s="22"/>
      <c r="F16" s="22"/>
    </row>
    <row r="17" spans="1:6" ht="13.5" thickBot="1" x14ac:dyDescent="0.35">
      <c r="A17" s="18">
        <v>10</v>
      </c>
      <c r="B17" s="21"/>
      <c r="C17" s="17" t="s">
        <v>58</v>
      </c>
      <c r="D17" s="20">
        <v>6775897.7335507888</v>
      </c>
      <c r="E17" s="20">
        <v>7614843.9041787311</v>
      </c>
      <c r="F17" s="20">
        <f t="shared" ref="F17" si="3">E17-D17</f>
        <v>838946.17062794231</v>
      </c>
    </row>
    <row r="18" spans="1:6" ht="13.5" thickTop="1" x14ac:dyDescent="0.3"/>
  </sheetData>
  <pageMargins left="0.7" right="0.7" top="0.75" bottom="0.75" header="0.3" footer="0.3"/>
  <pageSetup scale="96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7FF5-9FDD-4D7F-8B75-601C8C69B017}">
  <dimension ref="A1:H15"/>
  <sheetViews>
    <sheetView zoomScaleNormal="100" workbookViewId="0">
      <selection activeCell="B19" sqref="B19"/>
    </sheetView>
  </sheetViews>
  <sheetFormatPr defaultRowHeight="13" x14ac:dyDescent="0.3"/>
  <cols>
    <col min="1" max="1" width="15.1796875" style="25" customWidth="1"/>
    <col min="2" max="2" width="15.26953125" style="25" customWidth="1"/>
    <col min="3" max="3" width="14.6328125" style="25" customWidth="1"/>
    <col min="4" max="4" width="10.36328125" style="25" customWidth="1"/>
    <col min="5" max="5" width="13.90625" style="25" customWidth="1"/>
    <col min="6" max="16384" width="8.7265625" style="25"/>
  </cols>
  <sheetData>
    <row r="1" spans="1:8" x14ac:dyDescent="0.3">
      <c r="A1" s="25" t="s">
        <v>66</v>
      </c>
    </row>
    <row r="2" spans="1:8" x14ac:dyDescent="0.3">
      <c r="A2" s="25" t="s">
        <v>71</v>
      </c>
    </row>
    <row r="5" spans="1:8" x14ac:dyDescent="0.3">
      <c r="A5" s="31" t="s">
        <v>62</v>
      </c>
      <c r="C5" s="16"/>
      <c r="D5" s="16"/>
      <c r="E5" s="8"/>
    </row>
    <row r="6" spans="1:8" ht="26" x14ac:dyDescent="0.3">
      <c r="C6" s="30" t="s">
        <v>87</v>
      </c>
      <c r="D6" s="30" t="s">
        <v>88</v>
      </c>
      <c r="E6" s="30" t="s">
        <v>89</v>
      </c>
    </row>
    <row r="7" spans="1:8" x14ac:dyDescent="0.3">
      <c r="B7" s="25" t="s">
        <v>59</v>
      </c>
      <c r="C7" s="26">
        <v>0.49804184856430139</v>
      </c>
      <c r="D7" s="26">
        <v>4.8698581048499112E-2</v>
      </c>
      <c r="E7" s="27">
        <f>+C7*D7</f>
        <v>2.4253931327852953E-2</v>
      </c>
      <c r="H7" s="25" t="s">
        <v>90</v>
      </c>
    </row>
    <row r="8" spans="1:8" x14ac:dyDescent="0.3">
      <c r="B8" s="25" t="s">
        <v>60</v>
      </c>
      <c r="C8" s="28">
        <v>0.50195815143569855</v>
      </c>
      <c r="D8" s="28">
        <f>+E8/C8</f>
        <v>-8.6472262607948908E-2</v>
      </c>
      <c r="E8" s="29">
        <f>+E9-E7</f>
        <v>-4.3405457089148308E-2</v>
      </c>
    </row>
    <row r="9" spans="1:8" x14ac:dyDescent="0.3">
      <c r="B9" s="25" t="s">
        <v>45</v>
      </c>
      <c r="C9" s="26">
        <f>+C7+C8</f>
        <v>1</v>
      </c>
      <c r="D9" s="26"/>
      <c r="E9" s="27">
        <f>+'Income Statements'!D57/'Rate Base'!D17</f>
        <v>-1.9151525761295352E-2</v>
      </c>
    </row>
    <row r="11" spans="1:8" x14ac:dyDescent="0.3">
      <c r="A11" s="31" t="s">
        <v>61</v>
      </c>
      <c r="C11" s="16"/>
      <c r="D11" s="16"/>
      <c r="E11" s="8"/>
    </row>
    <row r="12" spans="1:8" ht="26" x14ac:dyDescent="0.3">
      <c r="C12" s="30" t="s">
        <v>87</v>
      </c>
      <c r="D12" s="30" t="s">
        <v>88</v>
      </c>
      <c r="E12" s="30" t="s">
        <v>89</v>
      </c>
    </row>
    <row r="13" spans="1:8" x14ac:dyDescent="0.3">
      <c r="B13" s="25" t="s">
        <v>59</v>
      </c>
      <c r="C13" s="26">
        <v>0.5</v>
      </c>
      <c r="D13" s="26">
        <v>4.4306913240230152E-2</v>
      </c>
      <c r="E13" s="27">
        <v>2.2200000000000001E-2</v>
      </c>
      <c r="H13" s="25" t="s">
        <v>90</v>
      </c>
    </row>
    <row r="14" spans="1:8" x14ac:dyDescent="0.3">
      <c r="B14" s="25" t="s">
        <v>60</v>
      </c>
      <c r="C14" s="28">
        <v>0.5</v>
      </c>
      <c r="D14" s="28">
        <v>-4.2599999999999999E-2</v>
      </c>
      <c r="E14" s="29">
        <v>-2.1299999999999999E-2</v>
      </c>
    </row>
    <row r="15" spans="1:8" x14ac:dyDescent="0.3">
      <c r="B15" s="25" t="s">
        <v>45</v>
      </c>
      <c r="C15" s="26">
        <v>1</v>
      </c>
      <c r="D15" s="26"/>
      <c r="E15" s="27">
        <v>8.9999999999999998E-4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ED35E7-F10F-45D7-A7FF-B346E2040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9439E2-E999-4A76-B3D5-FBD37FB2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BBA339-1F8B-4C29-BAF6-0E1DCDE7E61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Statements</vt:lpstr>
      <vt:lpstr>Rate Base</vt:lpstr>
      <vt:lpstr>Capital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Dante Destefano</cp:lastModifiedBy>
  <dcterms:created xsi:type="dcterms:W3CDTF">2022-06-22T21:22:55Z</dcterms:created>
  <dcterms:modified xsi:type="dcterms:W3CDTF">2022-06-24T17:18:01Z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