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"/>
    </mc:Choice>
  </mc:AlternateContent>
  <xr:revisionPtr revIDLastSave="0" documentId="8_{8A54C160-A04D-4DAF-9360-DB84CD66DA9D}" xr6:coauthVersionLast="47" xr6:coauthVersionMax="47" xr10:uidLastSave="{00000000-0000-0000-0000-000000000000}"/>
  <bookViews>
    <workbookView xWindow="-110" yWindow="-110" windowWidth="19420" windowHeight="10420" activeTab="3" xr2:uid="{2E1B846D-3EB1-41B2-933F-4431B659D1E0}"/>
  </bookViews>
  <sheets>
    <sheet name="2021 Federal CTE" sheetId="1" r:id="rId1"/>
    <sheet name="2020 Fed RTP" sheetId="2" r:id="rId2"/>
    <sheet name="Break" sheetId="6" r:id="rId3"/>
    <sheet name="2021 State CTE" sheetId="4" r:id="rId4"/>
    <sheet name="2020 State RT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5" l="1"/>
  <c r="E38" i="5"/>
  <c r="C38" i="5"/>
  <c r="G39" i="1"/>
  <c r="G40" i="4"/>
  <c r="M51" i="1"/>
  <c r="L51" i="1"/>
  <c r="M48" i="1"/>
  <c r="L48" i="1"/>
  <c r="M49" i="1"/>
  <c r="L49" i="1"/>
  <c r="L43" i="1"/>
  <c r="M44" i="4"/>
  <c r="L44" i="4"/>
  <c r="M25" i="4"/>
  <c r="M24" i="4"/>
  <c r="M23" i="4"/>
  <c r="M22" i="4"/>
  <c r="M20" i="4"/>
  <c r="M19" i="4"/>
  <c r="M16" i="4"/>
  <c r="L27" i="4"/>
  <c r="L26" i="4"/>
  <c r="L21" i="4"/>
  <c r="L18" i="4"/>
  <c r="L17" i="4"/>
  <c r="L15" i="4"/>
  <c r="M43" i="1"/>
  <c r="M25" i="1"/>
  <c r="M24" i="1"/>
  <c r="M23" i="1"/>
  <c r="M22" i="1"/>
  <c r="M20" i="1"/>
  <c r="M19" i="1"/>
  <c r="L26" i="1"/>
  <c r="L21" i="1"/>
  <c r="L18" i="1"/>
  <c r="L17" i="1"/>
  <c r="M16" i="1"/>
  <c r="L15" i="1"/>
  <c r="J48" i="4"/>
  <c r="C44" i="4" l="1"/>
  <c r="K20" i="5"/>
  <c r="G20" i="5"/>
  <c r="G36" i="5"/>
  <c r="E36" i="5"/>
  <c r="E29" i="5"/>
  <c r="C29" i="5"/>
  <c r="E5" i="4"/>
  <c r="E26" i="4" s="1"/>
  <c r="E20" i="4" l="1"/>
  <c r="E8" i="4"/>
  <c r="E21" i="4"/>
  <c r="E22" i="4"/>
  <c r="E15" i="4"/>
  <c r="E23" i="4"/>
  <c r="E19" i="4"/>
  <c r="E27" i="4"/>
  <c r="G27" i="4" s="1"/>
  <c r="E34" i="4"/>
  <c r="E9" i="4"/>
  <c r="E16" i="4"/>
  <c r="E24" i="4"/>
  <c r="E17" i="4"/>
  <c r="E25" i="4"/>
  <c r="E18" i="4"/>
  <c r="I32" i="5" l="1"/>
  <c r="E26" i="5"/>
  <c r="I25" i="5"/>
  <c r="G25" i="5"/>
  <c r="I24" i="5"/>
  <c r="G24" i="5"/>
  <c r="I23" i="5"/>
  <c r="G23" i="5"/>
  <c r="I22" i="5"/>
  <c r="C22" i="5"/>
  <c r="C26" i="5" s="1"/>
  <c r="I21" i="5"/>
  <c r="G21" i="5"/>
  <c r="I20" i="5"/>
  <c r="I19" i="5"/>
  <c r="G19" i="5"/>
  <c r="I18" i="5"/>
  <c r="G18" i="5"/>
  <c r="I17" i="5"/>
  <c r="G17" i="5"/>
  <c r="I16" i="5"/>
  <c r="G16" i="5"/>
  <c r="E11" i="5"/>
  <c r="C11" i="5"/>
  <c r="C13" i="5" s="1"/>
  <c r="I10" i="5"/>
  <c r="G10" i="5"/>
  <c r="I9" i="5"/>
  <c r="G9" i="5"/>
  <c r="I8" i="5"/>
  <c r="G8" i="5"/>
  <c r="I5" i="5"/>
  <c r="G5" i="5"/>
  <c r="K25" i="5" l="1"/>
  <c r="K24" i="5"/>
  <c r="K18" i="5"/>
  <c r="K21" i="5"/>
  <c r="K8" i="5"/>
  <c r="K19" i="5"/>
  <c r="K16" i="5"/>
  <c r="K9" i="5"/>
  <c r="K10" i="5"/>
  <c r="G22" i="5"/>
  <c r="K22" i="5" s="1"/>
  <c r="C34" i="5"/>
  <c r="G11" i="5"/>
  <c r="G13" i="5" s="1"/>
  <c r="K23" i="5"/>
  <c r="K17" i="5"/>
  <c r="E13" i="5"/>
  <c r="K5" i="5"/>
  <c r="E34" i="5" l="1"/>
  <c r="K11" i="5"/>
  <c r="K13" i="5" s="1"/>
  <c r="K26" i="5"/>
  <c r="K29" i="5" s="1"/>
  <c r="G26" i="5"/>
  <c r="G29" i="5" s="1"/>
  <c r="G34" i="5" l="1"/>
  <c r="K34" i="5"/>
  <c r="G44" i="4" l="1"/>
  <c r="J44" i="4" s="1"/>
  <c r="J49" i="1" s="1"/>
  <c r="G34" i="4"/>
  <c r="C28" i="4"/>
  <c r="G26" i="4"/>
  <c r="G25" i="4"/>
  <c r="G24" i="4"/>
  <c r="G23" i="4"/>
  <c r="G22" i="4"/>
  <c r="G21" i="4"/>
  <c r="G20" i="4"/>
  <c r="G19" i="4"/>
  <c r="G18" i="4"/>
  <c r="G17" i="4"/>
  <c r="G16" i="4"/>
  <c r="G15" i="4"/>
  <c r="C10" i="4"/>
  <c r="C12" i="4" s="1"/>
  <c r="G9" i="4"/>
  <c r="G8" i="4"/>
  <c r="G5" i="4"/>
  <c r="L28" i="4" l="1"/>
  <c r="L48" i="4" s="1"/>
  <c r="M28" i="4"/>
  <c r="M48" i="4" s="1"/>
  <c r="C45" i="4"/>
  <c r="C31" i="4"/>
  <c r="C36" i="4" s="1"/>
  <c r="G43" i="4"/>
  <c r="G45" i="4" s="1"/>
  <c r="G28" i="4"/>
  <c r="G31" i="4" s="1"/>
  <c r="G36" i="4" s="1"/>
  <c r="G10" i="4"/>
  <c r="G12" i="4" s="1"/>
  <c r="K13" i="2"/>
  <c r="J28" i="4" l="1"/>
  <c r="C43" i="1"/>
  <c r="G43" i="1" s="1"/>
  <c r="J43" i="1" s="1"/>
  <c r="C42" i="1"/>
  <c r="G42" i="1" s="1"/>
  <c r="K23" i="2"/>
  <c r="K25" i="2"/>
  <c r="K5" i="2"/>
  <c r="I33" i="2"/>
  <c r="I23" i="2"/>
  <c r="I24" i="2"/>
  <c r="I25" i="2"/>
  <c r="I26" i="2"/>
  <c r="I27" i="2"/>
  <c r="I22" i="2"/>
  <c r="I21" i="2"/>
  <c r="I20" i="2"/>
  <c r="I19" i="2"/>
  <c r="I18" i="2"/>
  <c r="I10" i="2"/>
  <c r="I9" i="2"/>
  <c r="I8" i="2"/>
  <c r="I5" i="2"/>
  <c r="C11" i="2"/>
  <c r="C13" i="2" s="1"/>
  <c r="C24" i="2"/>
  <c r="C28" i="2" s="1"/>
  <c r="E11" i="2"/>
  <c r="G18" i="2"/>
  <c r="K18" i="2" s="1"/>
  <c r="G19" i="2"/>
  <c r="K19" i="2" s="1"/>
  <c r="G20" i="2"/>
  <c r="K20" i="2" s="1"/>
  <c r="G21" i="2"/>
  <c r="K21" i="2" s="1"/>
  <c r="G22" i="2"/>
  <c r="K22" i="2" s="1"/>
  <c r="G23" i="2"/>
  <c r="G25" i="2"/>
  <c r="G26" i="2"/>
  <c r="K26" i="2" s="1"/>
  <c r="G27" i="2"/>
  <c r="K27" i="2" s="1"/>
  <c r="G9" i="2"/>
  <c r="K9" i="2" s="1"/>
  <c r="G10" i="2"/>
  <c r="K10" i="2" s="1"/>
  <c r="G8" i="2"/>
  <c r="K8" i="2" s="1"/>
  <c r="G5" i="2"/>
  <c r="E28" i="2"/>
  <c r="J48" i="1" l="1"/>
  <c r="J51" i="1" s="1"/>
  <c r="G44" i="1"/>
  <c r="G46" i="1" s="1"/>
  <c r="C44" i="1"/>
  <c r="C46" i="1" s="1"/>
  <c r="K11" i="2"/>
  <c r="G11" i="2"/>
  <c r="G13" i="2" s="1"/>
  <c r="G24" i="2"/>
  <c r="E13" i="2"/>
  <c r="E30" i="2" s="1"/>
  <c r="E35" i="2" s="1"/>
  <c r="E39" i="2" s="1"/>
  <c r="C30" i="2"/>
  <c r="C35" i="2" s="1"/>
  <c r="C39" i="2" s="1"/>
  <c r="G28" i="2" l="1"/>
  <c r="K24" i="2"/>
  <c r="K28" i="2" s="1"/>
  <c r="K30" i="2" s="1"/>
  <c r="K35" i="2" s="1"/>
  <c r="G30" i="2"/>
  <c r="G35" i="2" s="1"/>
  <c r="G39" i="2" s="1"/>
  <c r="G33" i="1" l="1"/>
  <c r="G16" i="1"/>
  <c r="G17" i="1"/>
  <c r="G18" i="1"/>
  <c r="G19" i="1"/>
  <c r="G20" i="1"/>
  <c r="G21" i="1"/>
  <c r="G22" i="1"/>
  <c r="G23" i="1"/>
  <c r="G24" i="1"/>
  <c r="G25" i="1"/>
  <c r="G26" i="1"/>
  <c r="G15" i="1"/>
  <c r="L28" i="1" s="1"/>
  <c r="G9" i="1"/>
  <c r="G8" i="1"/>
  <c r="G5" i="1"/>
  <c r="M28" i="1" l="1"/>
  <c r="G28" i="1"/>
  <c r="G10" i="1"/>
  <c r="G12" i="1" s="1"/>
  <c r="G30" i="1" l="1"/>
  <c r="G35" i="1" s="1"/>
  <c r="J28" i="1"/>
  <c r="C28" i="1"/>
  <c r="C10" i="1"/>
  <c r="C12" i="1" s="1"/>
  <c r="C30" i="1" l="1"/>
  <c r="C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Puja Amin</author>
  </authors>
  <commentList>
    <comment ref="C40" authorId="0" shapeId="0" xr:uid="{6D262131-8697-41FE-BEDB-D068800F18FE}">
      <text>
        <r>
          <rPr>
            <b/>
            <sz val="9"/>
            <color indexed="81"/>
            <rFont val="Tahoma"/>
            <charset val="1"/>
          </rPr>
          <t>Puja Amin:</t>
        </r>
        <r>
          <rPr>
            <sz val="9"/>
            <color indexed="81"/>
            <rFont val="Tahoma"/>
            <charset val="1"/>
          </rPr>
          <t xml:space="preserve">
LLET Fee</t>
        </r>
      </text>
    </comment>
    <comment ref="G40" authorId="0" shapeId="0" xr:uid="{1C52CB16-98CC-4550-8224-FEDCE43A39B8}">
      <text>
        <r>
          <rPr>
            <b/>
            <sz val="9"/>
            <color indexed="81"/>
            <rFont val="Tahoma"/>
            <charset val="1"/>
          </rPr>
          <t>Puja Amin:</t>
        </r>
        <r>
          <rPr>
            <sz val="9"/>
            <color indexed="81"/>
            <rFont val="Tahoma"/>
            <charset val="1"/>
          </rPr>
          <t xml:space="preserve">
LLET Fee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Puja Amin</author>
  </authors>
  <commentList>
    <comment ref="K20" authorId="0" shapeId="0" xr:uid="{4F355D31-06A7-4CA4-BCD8-7A977E37864B}">
      <text>
        <r>
          <rPr>
            <b/>
            <sz val="9"/>
            <color indexed="81"/>
            <rFont val="Tahoma"/>
            <charset val="1"/>
          </rPr>
          <t>Puja Amin:</t>
        </r>
        <r>
          <rPr>
            <sz val="9"/>
            <color indexed="81"/>
            <rFont val="Tahoma"/>
            <charset val="1"/>
          </rPr>
          <t xml:space="preserve">
rounding</t>
        </r>
      </text>
    </comment>
  </commentList>
</comments>
</file>

<file path=xl/sharedStrings.xml><?xml version="1.0" encoding="utf-8"?>
<sst xmlns="http://schemas.openxmlformats.org/spreadsheetml/2006/main" count="193" uniqueCount="58">
  <si>
    <t>2021 YE Provision</t>
  </si>
  <si>
    <t>Total Pre-Tax Book Income:</t>
  </si>
  <si>
    <t>Permanent Differences:</t>
  </si>
  <si>
    <t>AFUDC - CY Book Equity Amortization</t>
  </si>
  <si>
    <t>Total Permanent Differences</t>
  </si>
  <si>
    <t/>
  </si>
  <si>
    <t>Financial Taxable Income</t>
  </si>
  <si>
    <t>Temporary Differences:</t>
  </si>
  <si>
    <t>Section 481(a) Adjustments</t>
  </si>
  <si>
    <t>Book Gain/(Loss) on Sale of Assets</t>
  </si>
  <si>
    <t>Tax Gain/(Loss) on Sale of Assets</t>
  </si>
  <si>
    <t>Organization Costs - CY Amortization</t>
  </si>
  <si>
    <t xml:space="preserve">Book PAA - CY amortization </t>
  </si>
  <si>
    <t>Tax Depreciation</t>
  </si>
  <si>
    <t>Bad Debt Reserves</t>
  </si>
  <si>
    <t>Miscellaneous Reserves</t>
  </si>
  <si>
    <t xml:space="preserve">Deferred Maintenance </t>
  </si>
  <si>
    <t>Deferred Rate Case</t>
  </si>
  <si>
    <t>UNICAP</t>
  </si>
  <si>
    <t>Total Temporary Differences</t>
  </si>
  <si>
    <t>Federal Taxable Income (Pre-NOL)</t>
  </si>
  <si>
    <t>NOL Deduction:</t>
  </si>
  <si>
    <t>Total NOL Deduction</t>
  </si>
  <si>
    <t>Federal Taxable Income (Post-NOL)</t>
  </si>
  <si>
    <t>Federal Tax Rate</t>
  </si>
  <si>
    <t>Federal Tax-Current</t>
  </si>
  <si>
    <t>Return-to-Provision Adjustments:</t>
  </si>
  <si>
    <t>Permanent Differences RTP</t>
  </si>
  <si>
    <t>Temporary Differences RTP</t>
  </si>
  <si>
    <t>Total Return-to-Provision Adjustments</t>
  </si>
  <si>
    <t>Total Federal Tax-Current</t>
  </si>
  <si>
    <t>Total Federal Tax-Deferred</t>
  </si>
  <si>
    <t xml:space="preserve">WATER SERVICE CORPORATION OF KENTUCKY </t>
  </si>
  <si>
    <t>AFUDC - CY Book Equity Portion</t>
  </si>
  <si>
    <t>AFUDC - CY Book Debt Portion</t>
  </si>
  <si>
    <t>2020 Return to Provision</t>
  </si>
  <si>
    <t>RETURN</t>
  </si>
  <si>
    <t>PROVISION</t>
  </si>
  <si>
    <t>RETURN-TO-PROVISION</t>
  </si>
  <si>
    <t>Meals &amp; Entertainment</t>
  </si>
  <si>
    <t>Taxable CIAC</t>
  </si>
  <si>
    <t>Account 910001</t>
  </si>
  <si>
    <t>Account 920001</t>
  </si>
  <si>
    <t>State Taxable Income (Pre-NOL)</t>
  </si>
  <si>
    <t>State Taxable Income (Post-NOL)</t>
  </si>
  <si>
    <t>State Tax Rate</t>
  </si>
  <si>
    <t>State Tax-Current</t>
  </si>
  <si>
    <t>Account 920002</t>
  </si>
  <si>
    <t>Account 910002</t>
  </si>
  <si>
    <t>Depreciation DTE</t>
  </si>
  <si>
    <t>Other DTE</t>
  </si>
  <si>
    <t>FBOS from State Current Year Activity</t>
  </si>
  <si>
    <t>FBOS from State RTP</t>
  </si>
  <si>
    <t>Total State Tax-Deferred</t>
  </si>
  <si>
    <t>Federal</t>
  </si>
  <si>
    <t>CTE</t>
  </si>
  <si>
    <t>DTE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</si>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</sst>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Protection="0">
      <alignment horizontal="left" indent="1"/>
    </xf>
    <xf numFmtId="0" fontId="4" fillId="0" borderId="0" applyNumberFormat="0" applyFill="0" applyBorder="0" applyAlignment="0" applyProtection="0"/>
    <xf numFmtId="37" fontId="3" fillId="0" borderId="1" applyFont="0" applyFill="0" applyAlignment="0" applyProtection="0"/>
    <xf numFmtId="37" fontId="3" fillId="0" borderId="0" applyFont="0" applyFill="0" applyBorder="0" applyAlignment="0" applyProtection="0"/>
    <xf numFmtId="37" fontId="3" fillId="0" borderId="2" applyFont="0" applyFill="0" applyAlignment="0" applyProtection="0"/>
    <xf numFmtId="37" fontId="3" fillId="0" borderId="3" applyFont="0" applyFill="0" applyAlignment="0" applyProtection="0"/>
    <xf numFmtId="10" fontId="3" fillId="0" borderId="0" applyFont="0" applyFill="0" applyBorder="0" applyAlignment="0" applyProtection="0"/>
    <xf numFmtId="37" fontId="3" fillId="0" borderId="4" applyFont="0" applyFill="0" applyAlignment="0" applyProtection="0"/>
    <xf numFmtId="0" fontId="3" fillId="0" borderId="0" applyFont="0" applyFill="0" applyBorder="0" applyProtection="0">
      <alignment horizontal="left" indent="1"/>
    </xf>
  </cellStyleXfs>
  <cellXfs count="45">
    <xf numFmtId="0" fontId="0" fillId="0" borderId="0" xfId="0"/>
    <xf numFmtId="0" fontId="0" fillId="0" borderId="0" xfId="0"/>
    <xf numFmtId="0" fontId="0" fillId="0" borderId="0" xfId="2" applyFont="1">
      <alignment horizontal="left" indent="1"/>
    </xf>
    <xf numFmtId="0" fontId="4" fillId="0" borderId="0" xfId="3"/>
    <xf numFmtId="0" fontId="0" fillId="0" borderId="0" xfId="2" applyFont="1" applyBorder="1">
      <alignment horizontal="left" indent="1"/>
    </xf>
    <xf numFmtId="0" fontId="2" fillId="0" borderId="0" xfId="0" applyFont="1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0" borderId="3" xfId="1" applyNumberFormat="1" applyFont="1" applyBorder="1"/>
    <xf numFmtId="10" fontId="2" fillId="0" borderId="0" xfId="8" applyFont="1" applyFill="1"/>
    <xf numFmtId="10" fontId="0" fillId="0" borderId="0" xfId="0" applyNumberFormat="1"/>
    <xf numFmtId="37" fontId="0" fillId="0" borderId="0" xfId="5" applyFont="1" applyFill="1"/>
    <xf numFmtId="37" fontId="0" fillId="0" borderId="1" xfId="6" applyFont="1" applyFill="1" applyBorder="1"/>
    <xf numFmtId="37" fontId="0" fillId="0" borderId="0" xfId="6" applyFont="1" applyFill="1" applyBorder="1"/>
    <xf numFmtId="37" fontId="0" fillId="0" borderId="2" xfId="6" applyFont="1" applyFill="1"/>
    <xf numFmtId="37" fontId="0" fillId="0" borderId="0" xfId="0" applyNumberFormat="1"/>
    <xf numFmtId="37" fontId="0" fillId="0" borderId="3" xfId="7" applyFont="1" applyFill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7" fontId="0" fillId="0" borderId="4" xfId="9" applyFont="1" applyFill="1"/>
    <xf numFmtId="37" fontId="0" fillId="2" borderId="2" xfId="6" applyFont="1" applyFill="1"/>
    <xf numFmtId="164" fontId="0" fillId="2" borderId="0" xfId="1" applyNumberFormat="1" applyFont="1" applyFill="1"/>
    <xf numFmtId="164" fontId="0" fillId="0" borderId="0" xfId="0" applyNumberFormat="1"/>
    <xf numFmtId="43" fontId="0" fillId="0" borderId="0" xfId="1" applyFont="1"/>
    <xf numFmtId="16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2" xfId="1" applyNumberFormat="1" applyFont="1" applyFill="1" applyBorder="1"/>
    <xf numFmtId="164" fontId="0" fillId="0" borderId="3" xfId="1" applyNumberFormat="1" applyFont="1" applyFill="1" applyBorder="1"/>
    <xf numFmtId="10" fontId="2" fillId="0" borderId="0" xfId="0" applyNumberFormat="1" applyFont="1"/>
    <xf numFmtId="164" fontId="0" fillId="0" borderId="1" xfId="0" applyNumberFormat="1" applyBorder="1"/>
    <xf numFmtId="0" fontId="0" fillId="0" borderId="1" xfId="0" applyBorder="1"/>
    <xf numFmtId="164" fontId="0" fillId="0" borderId="0" xfId="0" applyNumberFormat="1" applyFill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0" fillId="0" borderId="0" xfId="0" applyNumberFormat="1"/>
    <xf numFmtId="164" fontId="0" fillId="2" borderId="5" xfId="1" applyNumberFormat="1" applyFont="1" applyFill="1" applyBorder="1"/>
    <xf numFmtId="164" fontId="0" fillId="2" borderId="5" xfId="0" applyNumberFormat="1" applyFill="1" applyBorder="1"/>
    <xf numFmtId="37" fontId="0" fillId="0" borderId="0" xfId="0" applyNumberFormat="1" applyFill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0" fillId="0" borderId="0" xfId="5" applyFont="1" applyFill="1" applyBorder="1"/>
  </cellXfs>
  <cellStyles count="11">
    <cellStyle name="Comma" xfId="1" builtinId="3"/>
    <cellStyle name="DetailIndented" xfId="2" xr:uid="{89385B06-E1D5-4A6C-A266-107543C68E00}"/>
    <cellStyle name="DetailIndented 2" xfId="10" xr:uid="{E4EFA9EE-CD4D-43E2-988A-53AC412EC681}"/>
    <cellStyle name="DetailTotalNumber" xfId="4" xr:uid="{72E890AB-CC53-4C25-9146-5004FC764196}"/>
    <cellStyle name="GrandTotalNumber" xfId="9" xr:uid="{235685CB-7C74-4AA5-8EFA-D089887F6E90}"/>
    <cellStyle name="Normal" xfId="0" builtinId="0"/>
    <cellStyle name="SubTotalNumber" xfId="6" xr:uid="{A49462A5-6EFA-4AE2-9BBF-F094AE7452F9}"/>
    <cellStyle name="TextNumber" xfId="5" xr:uid="{14C926EF-4453-4B1D-8B25-C1C983F5588B}"/>
    <cellStyle name="TextRate" xfId="8" xr:uid="{BF530EF2-1405-4EE0-9D83-A5B30AB398E6}"/>
    <cellStyle name="TotalNumber" xfId="7" xr:uid="{33ED9B79-4DAD-4DC9-A925-630A0B4C12BC}"/>
    <cellStyle name="TotalText" xfId="3" xr:uid="{978C8B19-9423-4381-9711-CB2AD4C966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560E7-B042-48C3-958F-B31AC6B6E046}">
  <dimension ref="A1:P55"/>
  <sheetViews>
    <sheetView zoomScale="85" zoomScaleNormal="85" workbookViewId="0">
      <pane ySplit="3" topLeftCell="A28" activePane="bottomLeft" state="frozen"/>
      <selection pane="bottomLeft" activeCell="G49" sqref="G49"/>
    </sheetView>
  </sheetViews>
  <sheetFormatPr defaultRowHeight="14.5" x14ac:dyDescent="0.35"/>
  <cols>
    <col min="1" max="1" width="36" bestFit="1" customWidth="1"/>
    <col min="3" max="3" width="42.453125" bestFit="1" customWidth="1"/>
    <col min="7" max="7" width="9.453125" style="7" bestFit="1" customWidth="1"/>
    <col min="11" max="11" width="14.6328125" bestFit="1" customWidth="1"/>
    <col min="12" max="12" width="16.453125" bestFit="1" customWidth="1"/>
    <col min="13" max="13" width="14.81640625" customWidth="1"/>
    <col min="16" max="16" width="11.1796875" bestFit="1" customWidth="1"/>
  </cols>
  <sheetData>
    <row r="1" spans="1:13" x14ac:dyDescent="0.35">
      <c r="A1" s="5" t="s">
        <v>0</v>
      </c>
    </row>
    <row r="2" spans="1:13" x14ac:dyDescent="0.35">
      <c r="G2" s="42" t="s">
        <v>54</v>
      </c>
      <c r="H2" s="43"/>
      <c r="I2" s="43"/>
      <c r="J2" s="42" t="s">
        <v>54</v>
      </c>
      <c r="L2" s="42" t="s">
        <v>54</v>
      </c>
      <c r="M2" s="42" t="s">
        <v>54</v>
      </c>
    </row>
    <row r="3" spans="1:13" x14ac:dyDescent="0.35">
      <c r="C3" s="5" t="s">
        <v>32</v>
      </c>
      <c r="G3" s="42" t="s">
        <v>55</v>
      </c>
      <c r="H3" s="43"/>
      <c r="I3" s="43"/>
      <c r="J3" s="43" t="s">
        <v>56</v>
      </c>
      <c r="L3" s="37" t="s">
        <v>49</v>
      </c>
      <c r="M3" s="37" t="s">
        <v>50</v>
      </c>
    </row>
    <row r="4" spans="1:13" x14ac:dyDescent="0.35">
      <c r="A4" s="1"/>
      <c r="B4" s="1"/>
      <c r="C4" s="5"/>
      <c r="D4" s="1"/>
      <c r="E4" s="1"/>
      <c r="F4" s="1"/>
    </row>
    <row r="5" spans="1:13" s="1" customFormat="1" x14ac:dyDescent="0.35">
      <c r="A5" s="1" t="s">
        <v>1</v>
      </c>
      <c r="B5"/>
      <c r="C5" s="8">
        <v>58717</v>
      </c>
      <c r="D5"/>
      <c r="E5" s="13">
        <v>0.21</v>
      </c>
      <c r="F5"/>
      <c r="G5" s="28">
        <f>ROUND(C5*E5,0)</f>
        <v>12331</v>
      </c>
    </row>
    <row r="6" spans="1:13" x14ac:dyDescent="0.35">
      <c r="A6" s="1"/>
      <c r="C6" s="7"/>
    </row>
    <row r="7" spans="1:13" x14ac:dyDescent="0.35">
      <c r="A7" s="1" t="s">
        <v>2</v>
      </c>
      <c r="C7" s="7"/>
    </row>
    <row r="8" spans="1:13" x14ac:dyDescent="0.35">
      <c r="A8" s="2" t="s">
        <v>33</v>
      </c>
      <c r="B8" s="1"/>
      <c r="C8" s="7">
        <v>-76</v>
      </c>
      <c r="D8" s="1"/>
      <c r="E8" s="13">
        <v>0.21</v>
      </c>
      <c r="F8" s="1"/>
      <c r="G8" s="29">
        <f>ROUND(C8*E8,0)</f>
        <v>-16</v>
      </c>
    </row>
    <row r="9" spans="1:13" s="1" customFormat="1" x14ac:dyDescent="0.35">
      <c r="A9" s="2" t="s">
        <v>3</v>
      </c>
      <c r="B9"/>
      <c r="C9" s="8">
        <v>2250</v>
      </c>
      <c r="D9"/>
      <c r="E9" s="13">
        <v>0.21</v>
      </c>
      <c r="F9"/>
      <c r="G9" s="28">
        <f>ROUND(C9*E9,0)</f>
        <v>473</v>
      </c>
    </row>
    <row r="10" spans="1:13" x14ac:dyDescent="0.35">
      <c r="A10" s="1" t="s">
        <v>4</v>
      </c>
      <c r="C10" s="7">
        <f>SUM(C8:C9)</f>
        <v>2174</v>
      </c>
      <c r="G10" s="7">
        <f>SUM(G8:G9)</f>
        <v>457</v>
      </c>
    </row>
    <row r="11" spans="1:13" x14ac:dyDescent="0.35">
      <c r="A11" s="1" t="s">
        <v>5</v>
      </c>
      <c r="C11" s="7"/>
    </row>
    <row r="12" spans="1:13" x14ac:dyDescent="0.35">
      <c r="A12" s="1" t="s">
        <v>6</v>
      </c>
      <c r="C12" s="9">
        <f>C5+C10</f>
        <v>60891</v>
      </c>
      <c r="G12" s="30">
        <f>G5+G10</f>
        <v>12788</v>
      </c>
    </row>
    <row r="13" spans="1:13" x14ac:dyDescent="0.35">
      <c r="A13" s="1" t="s">
        <v>5</v>
      </c>
      <c r="C13" s="7"/>
    </row>
    <row r="14" spans="1:13" x14ac:dyDescent="0.35">
      <c r="A14" s="1" t="s">
        <v>7</v>
      </c>
      <c r="C14" s="7"/>
      <c r="E14" s="13"/>
      <c r="L14" s="1"/>
      <c r="M14" s="1"/>
    </row>
    <row r="15" spans="1:13" x14ac:dyDescent="0.35">
      <c r="A15" s="2" t="s">
        <v>34</v>
      </c>
      <c r="B15" s="1"/>
      <c r="C15" s="7">
        <v>-78</v>
      </c>
      <c r="D15" s="1"/>
      <c r="E15" s="13">
        <v>0.21</v>
      </c>
      <c r="F15" s="1"/>
      <c r="G15" s="29">
        <f>ROUND(C15*E15,0)</f>
        <v>-16</v>
      </c>
      <c r="L15" s="26">
        <f>-G15</f>
        <v>16</v>
      </c>
      <c r="M15" s="26"/>
    </row>
    <row r="16" spans="1:13" s="1" customFormat="1" x14ac:dyDescent="0.35">
      <c r="A16" s="2" t="s">
        <v>8</v>
      </c>
      <c r="B16"/>
      <c r="C16" s="7">
        <v>2421</v>
      </c>
      <c r="D16"/>
      <c r="E16" s="13">
        <v>0.21</v>
      </c>
      <c r="F16"/>
      <c r="G16" s="29">
        <f t="shared" ref="G16:G26" si="0">ROUND(C16*E16,0)</f>
        <v>508</v>
      </c>
      <c r="L16" s="26"/>
      <c r="M16" s="26">
        <f>-G16</f>
        <v>-508</v>
      </c>
    </row>
    <row r="17" spans="1:16" x14ac:dyDescent="0.35">
      <c r="A17" s="2" t="s">
        <v>9</v>
      </c>
      <c r="C17" s="7">
        <v>-4603</v>
      </c>
      <c r="E17" s="13">
        <v>0.21</v>
      </c>
      <c r="G17" s="29">
        <f t="shared" si="0"/>
        <v>-967</v>
      </c>
      <c r="L17" s="26">
        <f t="shared" ref="L17:L18" si="1">-G17</f>
        <v>967</v>
      </c>
    </row>
    <row r="18" spans="1:16" x14ac:dyDescent="0.35">
      <c r="A18" s="2" t="s">
        <v>10</v>
      </c>
      <c r="C18" s="7">
        <v>-2858</v>
      </c>
      <c r="E18" s="13">
        <v>0.21</v>
      </c>
      <c r="G18" s="29">
        <f t="shared" si="0"/>
        <v>-600</v>
      </c>
      <c r="L18" s="26">
        <f t="shared" si="1"/>
        <v>600</v>
      </c>
    </row>
    <row r="19" spans="1:16" x14ac:dyDescent="0.35">
      <c r="A19" s="2" t="s">
        <v>11</v>
      </c>
      <c r="C19" s="7">
        <v>6576</v>
      </c>
      <c r="E19" s="13">
        <v>0.21</v>
      </c>
      <c r="G19" s="29">
        <f t="shared" si="0"/>
        <v>1381</v>
      </c>
      <c r="M19" s="26">
        <f t="shared" ref="M19:M20" si="2">-G19</f>
        <v>-1381</v>
      </c>
    </row>
    <row r="20" spans="1:16" x14ac:dyDescent="0.35">
      <c r="A20" s="2" t="s">
        <v>12</v>
      </c>
      <c r="C20" s="7">
        <v>-3660</v>
      </c>
      <c r="E20" s="13">
        <v>0.21</v>
      </c>
      <c r="G20" s="29">
        <f t="shared" si="0"/>
        <v>-769</v>
      </c>
      <c r="M20" s="26">
        <f t="shared" si="2"/>
        <v>769</v>
      </c>
    </row>
    <row r="21" spans="1:16" x14ac:dyDescent="0.35">
      <c r="A21" s="2" t="s">
        <v>13</v>
      </c>
      <c r="C21" s="7">
        <v>-140254</v>
      </c>
      <c r="E21" s="13">
        <v>0.21</v>
      </c>
      <c r="G21" s="29">
        <f t="shared" si="0"/>
        <v>-29453</v>
      </c>
      <c r="L21" s="26">
        <f>-G21</f>
        <v>29453</v>
      </c>
    </row>
    <row r="22" spans="1:16" x14ac:dyDescent="0.35">
      <c r="A22" s="2" t="s">
        <v>14</v>
      </c>
      <c r="C22" s="7">
        <v>207640</v>
      </c>
      <c r="E22" s="13">
        <v>0.21</v>
      </c>
      <c r="G22" s="29">
        <f t="shared" si="0"/>
        <v>43604</v>
      </c>
      <c r="M22" s="26">
        <f t="shared" ref="M22:M25" si="3">-G22</f>
        <v>-43604</v>
      </c>
    </row>
    <row r="23" spans="1:16" x14ac:dyDescent="0.35">
      <c r="A23" s="2" t="s">
        <v>15</v>
      </c>
      <c r="C23" s="7">
        <v>-11972</v>
      </c>
      <c r="E23" s="13">
        <v>0.21</v>
      </c>
      <c r="G23" s="29">
        <f t="shared" si="0"/>
        <v>-2514</v>
      </c>
      <c r="M23" s="26">
        <f t="shared" si="3"/>
        <v>2514</v>
      </c>
    </row>
    <row r="24" spans="1:16" x14ac:dyDescent="0.35">
      <c r="A24" s="2" t="s">
        <v>16</v>
      </c>
      <c r="C24" s="7">
        <v>-623517</v>
      </c>
      <c r="E24" s="13">
        <v>0.21</v>
      </c>
      <c r="G24" s="29">
        <f t="shared" si="0"/>
        <v>-130939</v>
      </c>
      <c r="M24" s="26">
        <f t="shared" si="3"/>
        <v>130939</v>
      </c>
    </row>
    <row r="25" spans="1:16" x14ac:dyDescent="0.35">
      <c r="A25" s="2" t="s">
        <v>17</v>
      </c>
      <c r="C25" s="7">
        <v>15139</v>
      </c>
      <c r="E25" s="13">
        <v>0.21</v>
      </c>
      <c r="G25" s="29">
        <f t="shared" si="0"/>
        <v>3179</v>
      </c>
      <c r="M25" s="26">
        <f t="shared" si="3"/>
        <v>-3179</v>
      </c>
    </row>
    <row r="26" spans="1:16" x14ac:dyDescent="0.35">
      <c r="A26" s="2" t="s">
        <v>18</v>
      </c>
      <c r="C26" s="10">
        <v>8134</v>
      </c>
      <c r="E26" s="13">
        <v>0.21</v>
      </c>
      <c r="G26" s="29">
        <f t="shared" si="0"/>
        <v>1708</v>
      </c>
      <c r="L26" s="26">
        <f>-G26</f>
        <v>-1708</v>
      </c>
    </row>
    <row r="27" spans="1:16" x14ac:dyDescent="0.35">
      <c r="A27" s="2"/>
      <c r="B27" s="1"/>
      <c r="C27" s="8"/>
      <c r="D27" s="1"/>
      <c r="E27" s="13"/>
      <c r="F27" s="1"/>
      <c r="G27" s="28"/>
      <c r="L27" s="34"/>
      <c r="M27" s="34"/>
    </row>
    <row r="28" spans="1:16" s="1" customFormat="1" x14ac:dyDescent="0.35">
      <c r="A28" s="1" t="s">
        <v>19</v>
      </c>
      <c r="B28"/>
      <c r="C28" s="7">
        <f>SUM(C15:C27)</f>
        <v>-547032</v>
      </c>
      <c r="D28"/>
      <c r="E28"/>
      <c r="F28"/>
      <c r="G28" s="7">
        <f>SUM(G15:G27)</f>
        <v>-114878</v>
      </c>
      <c r="J28" s="26">
        <f>-G28</f>
        <v>114878</v>
      </c>
      <c r="L28" s="26">
        <f>SUM(L15:L26)</f>
        <v>29328</v>
      </c>
      <c r="M28" s="26">
        <f>SUM(M15:M26)</f>
        <v>85550</v>
      </c>
      <c r="P28" s="38"/>
    </row>
    <row r="29" spans="1:16" x14ac:dyDescent="0.35">
      <c r="A29" s="1" t="s">
        <v>5</v>
      </c>
      <c r="C29" s="7"/>
    </row>
    <row r="30" spans="1:16" x14ac:dyDescent="0.35">
      <c r="A30" s="1" t="s">
        <v>20</v>
      </c>
      <c r="C30" s="9">
        <f>C12+C28</f>
        <v>-486141</v>
      </c>
      <c r="G30" s="30">
        <f>G14+G28</f>
        <v>-114878</v>
      </c>
    </row>
    <row r="31" spans="1:16" x14ac:dyDescent="0.35">
      <c r="A31" s="1" t="s">
        <v>5</v>
      </c>
      <c r="C31" s="7"/>
    </row>
    <row r="32" spans="1:16" x14ac:dyDescent="0.35">
      <c r="A32" s="1" t="s">
        <v>21</v>
      </c>
      <c r="C32" s="7"/>
    </row>
    <row r="33" spans="1:13" x14ac:dyDescent="0.35">
      <c r="A33" s="1" t="s">
        <v>22</v>
      </c>
      <c r="C33" s="7">
        <v>0</v>
      </c>
      <c r="E33" s="13">
        <v>0.21</v>
      </c>
      <c r="G33" s="29">
        <f t="shared" ref="G33" si="4">ROUND(C33*E33,0)</f>
        <v>0</v>
      </c>
    </row>
    <row r="34" spans="1:13" x14ac:dyDescent="0.35">
      <c r="A34" s="1" t="s">
        <v>5</v>
      </c>
      <c r="C34" s="7"/>
    </row>
    <row r="35" spans="1:13" ht="15" thickBot="1" x14ac:dyDescent="0.4">
      <c r="A35" s="1" t="s">
        <v>23</v>
      </c>
      <c r="C35" s="11">
        <f>C30+C33</f>
        <v>-486141</v>
      </c>
      <c r="G35" s="31">
        <f>G30+G33</f>
        <v>-114878</v>
      </c>
    </row>
    <row r="36" spans="1:13" ht="15" thickTop="1" x14ac:dyDescent="0.35">
      <c r="A36" s="1" t="s">
        <v>5</v>
      </c>
      <c r="C36" s="7"/>
    </row>
    <row r="37" spans="1:13" x14ac:dyDescent="0.35">
      <c r="A37" s="3" t="s">
        <v>24</v>
      </c>
      <c r="C37" s="12">
        <v>0.21</v>
      </c>
    </row>
    <row r="38" spans="1:13" x14ac:dyDescent="0.35">
      <c r="A38" s="1" t="s">
        <v>5</v>
      </c>
      <c r="C38" s="7"/>
    </row>
    <row r="39" spans="1:13" x14ac:dyDescent="0.35">
      <c r="A39" s="1" t="s">
        <v>25</v>
      </c>
      <c r="C39" s="14">
        <v>0</v>
      </c>
      <c r="G39" s="7">
        <f>C39</f>
        <v>0</v>
      </c>
    </row>
    <row r="40" spans="1:13" x14ac:dyDescent="0.35">
      <c r="A40" s="1" t="s">
        <v>5</v>
      </c>
      <c r="C40" s="7"/>
    </row>
    <row r="41" spans="1:13" x14ac:dyDescent="0.35">
      <c r="A41" s="1" t="s">
        <v>26</v>
      </c>
      <c r="C41" s="7"/>
    </row>
    <row r="42" spans="1:13" x14ac:dyDescent="0.35">
      <c r="A42" s="2" t="s">
        <v>27</v>
      </c>
      <c r="C42" s="7">
        <f>'2020 Fed RTP'!K13</f>
        <v>573</v>
      </c>
      <c r="G42" s="7">
        <f>C42</f>
        <v>573</v>
      </c>
    </row>
    <row r="43" spans="1:13" x14ac:dyDescent="0.35">
      <c r="A43" s="4" t="s">
        <v>28</v>
      </c>
      <c r="C43" s="8">
        <f>'2020 Fed RTP'!K28</f>
        <v>-2182</v>
      </c>
      <c r="G43" s="8">
        <f>C43</f>
        <v>-2182</v>
      </c>
      <c r="J43" s="26">
        <f>-G43</f>
        <v>2182</v>
      </c>
      <c r="L43" s="35">
        <f>-'2020 Fed RTP'!K19-'2020 Fed RTP'!K22</f>
        <v>3132</v>
      </c>
      <c r="M43" s="41">
        <f>-'2020 Fed RTP'!K24</f>
        <v>-950</v>
      </c>
    </row>
    <row r="44" spans="1:13" x14ac:dyDescent="0.35">
      <c r="A44" s="1" t="s">
        <v>29</v>
      </c>
      <c r="C44" s="7">
        <f>SUM(C42:C43)</f>
        <v>-1609</v>
      </c>
      <c r="G44" s="7">
        <f>SUM(G42:G43)</f>
        <v>-1609</v>
      </c>
      <c r="L44" s="26"/>
    </row>
    <row r="45" spans="1:13" x14ac:dyDescent="0.35">
      <c r="A45" s="1" t="s">
        <v>5</v>
      </c>
      <c r="C45" s="7"/>
    </row>
    <row r="46" spans="1:13" x14ac:dyDescent="0.35">
      <c r="A46" s="6" t="s">
        <v>30</v>
      </c>
      <c r="C46" s="7">
        <f>C39+C44</f>
        <v>-1609</v>
      </c>
      <c r="G46" s="39">
        <f>G39+G44</f>
        <v>-1609</v>
      </c>
      <c r="H46" s="1" t="s">
        <v>41</v>
      </c>
    </row>
    <row r="47" spans="1:13" x14ac:dyDescent="0.35">
      <c r="A47" s="1"/>
      <c r="C47" s="7"/>
    </row>
    <row r="48" spans="1:13" x14ac:dyDescent="0.35">
      <c r="A48" s="1" t="s">
        <v>51</v>
      </c>
      <c r="C48" s="7"/>
      <c r="J48" s="35">
        <f>-'2021 State CTE'!J28*0.21</f>
        <v>-5734.26</v>
      </c>
      <c r="L48" s="41">
        <f>-ROUND('2021 State CTE'!L28*0.21,0)</f>
        <v>-1457</v>
      </c>
      <c r="M48" s="41">
        <f>-ROUND('2021 State CTE'!M28*0.21,0)</f>
        <v>-4277</v>
      </c>
    </row>
    <row r="49" spans="1:13" s="1" customFormat="1" x14ac:dyDescent="0.35">
      <c r="A49" s="1" t="s">
        <v>52</v>
      </c>
      <c r="C49" s="7"/>
      <c r="G49" s="7"/>
      <c r="J49" s="35">
        <f>-'2021 State CTE'!J44*0.21</f>
        <v>-108.78</v>
      </c>
      <c r="L49" s="41">
        <f>-ROUND('2021 State CTE'!L44*0.21,0)</f>
        <v>-156</v>
      </c>
      <c r="M49" s="41">
        <f>-ROUND('2021 State CTE'!M44*0.21,0)</f>
        <v>47</v>
      </c>
    </row>
    <row r="50" spans="1:13" x14ac:dyDescent="0.35">
      <c r="C50" s="7"/>
    </row>
    <row r="51" spans="1:13" x14ac:dyDescent="0.35">
      <c r="A51" s="6" t="s">
        <v>31</v>
      </c>
      <c r="C51" s="7"/>
      <c r="J51" s="40">
        <f>J28+J43+J48+J49</f>
        <v>111216.96000000001</v>
      </c>
      <c r="K51" s="1" t="s">
        <v>42</v>
      </c>
      <c r="L51" s="40">
        <f>L28+L43+L48+L49</f>
        <v>30847</v>
      </c>
      <c r="M51" s="40">
        <f>M28+M43+M48+M49</f>
        <v>80370</v>
      </c>
    </row>
    <row r="52" spans="1:13" x14ac:dyDescent="0.35">
      <c r="L52" s="36" t="s">
        <v>49</v>
      </c>
      <c r="M52" s="36" t="s">
        <v>50</v>
      </c>
    </row>
    <row r="53" spans="1:13" x14ac:dyDescent="0.35">
      <c r="C53" s="7"/>
      <c r="J53" s="26"/>
    </row>
    <row r="54" spans="1:13" x14ac:dyDescent="0.35">
      <c r="C54" s="7"/>
    </row>
    <row r="55" spans="1:13" x14ac:dyDescent="0.35">
      <c r="C55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B9CDC-8A9B-4805-96E9-88DEEFFE98A7}">
  <dimension ref="A1:O47"/>
  <sheetViews>
    <sheetView workbookViewId="0">
      <pane ySplit="3" topLeftCell="A25" activePane="bottomLeft" state="frozen"/>
      <selection pane="bottomLeft" activeCell="I39" sqref="I39"/>
    </sheetView>
  </sheetViews>
  <sheetFormatPr defaultRowHeight="14.5" x14ac:dyDescent="0.35"/>
  <cols>
    <col min="1" max="1" width="35.08984375" bestFit="1" customWidth="1"/>
    <col min="3" max="3" width="16.81640625" bestFit="1" customWidth="1"/>
    <col min="5" max="5" width="16.81640625" bestFit="1" customWidth="1"/>
    <col min="7" max="7" width="21.81640625" bestFit="1" customWidth="1"/>
    <col min="15" max="15" width="10" bestFit="1" customWidth="1"/>
  </cols>
  <sheetData>
    <row r="1" spans="1:12" x14ac:dyDescent="0.35">
      <c r="A1" s="5" t="s">
        <v>35</v>
      </c>
    </row>
    <row r="2" spans="1:12" x14ac:dyDescent="0.35">
      <c r="C2" s="20" t="s">
        <v>36</v>
      </c>
      <c r="D2" s="1"/>
      <c r="E2" s="20" t="s">
        <v>37</v>
      </c>
      <c r="F2" s="1"/>
      <c r="G2" s="20" t="s">
        <v>38</v>
      </c>
    </row>
    <row r="3" spans="1:12" ht="43.5" x14ac:dyDescent="0.35">
      <c r="C3" s="21" t="s">
        <v>32</v>
      </c>
      <c r="D3" s="22"/>
      <c r="E3" s="21" t="s">
        <v>32</v>
      </c>
      <c r="F3" s="22"/>
      <c r="G3" s="21" t="s">
        <v>32</v>
      </c>
    </row>
    <row r="4" spans="1:12" x14ac:dyDescent="0.35">
      <c r="C4" s="7"/>
      <c r="D4" s="7"/>
      <c r="E4" s="7"/>
      <c r="F4" s="7"/>
      <c r="G4" s="7"/>
    </row>
    <row r="5" spans="1:12" x14ac:dyDescent="0.35">
      <c r="A5" s="1" t="s">
        <v>1</v>
      </c>
      <c r="C5" s="8">
        <v>-216046</v>
      </c>
      <c r="D5" s="7"/>
      <c r="E5" s="8">
        <v>-218781</v>
      </c>
      <c r="F5" s="7"/>
      <c r="G5" s="8">
        <f>C5-E5</f>
        <v>2735</v>
      </c>
      <c r="I5" s="13">
        <f>$C$37</f>
        <v>0.21</v>
      </c>
      <c r="K5" s="15">
        <f>ROUND(G5*I5,0)</f>
        <v>574</v>
      </c>
    </row>
    <row r="6" spans="1:12" x14ac:dyDescent="0.35">
      <c r="A6" s="1"/>
      <c r="C6" s="7"/>
      <c r="D6" s="7"/>
      <c r="E6" s="7"/>
      <c r="F6" s="7"/>
      <c r="G6" s="7"/>
    </row>
    <row r="7" spans="1:12" x14ac:dyDescent="0.35">
      <c r="A7" s="1" t="s">
        <v>2</v>
      </c>
      <c r="C7" s="7"/>
      <c r="D7" s="7"/>
      <c r="E7" s="7"/>
      <c r="F7" s="7"/>
      <c r="G7" s="7"/>
    </row>
    <row r="8" spans="1:12" x14ac:dyDescent="0.35">
      <c r="A8" s="2" t="s">
        <v>33</v>
      </c>
      <c r="C8" s="7">
        <v>-5807</v>
      </c>
      <c r="D8" s="7"/>
      <c r="E8" s="7">
        <v>-5807</v>
      </c>
      <c r="F8" s="7"/>
      <c r="G8" s="7">
        <f>C8-E8</f>
        <v>0</v>
      </c>
      <c r="I8" s="13">
        <f>$C$37</f>
        <v>0.21</v>
      </c>
      <c r="K8" s="16">
        <f>ROUND(G8*I8,0)</f>
        <v>0</v>
      </c>
    </row>
    <row r="9" spans="1:12" s="1" customFormat="1" x14ac:dyDescent="0.35">
      <c r="A9" s="2" t="s">
        <v>39</v>
      </c>
      <c r="C9" s="10">
        <v>564</v>
      </c>
      <c r="D9" s="7"/>
      <c r="E9" s="10">
        <v>564</v>
      </c>
      <c r="F9" s="7"/>
      <c r="G9" s="7">
        <f>C9-E9</f>
        <v>0</v>
      </c>
      <c r="I9" s="13">
        <f>$C$37</f>
        <v>0.21</v>
      </c>
      <c r="K9" s="16">
        <f>ROUND(G9*I9,0)</f>
        <v>0</v>
      </c>
    </row>
    <row r="10" spans="1:12" x14ac:dyDescent="0.35">
      <c r="A10" s="2" t="s">
        <v>3</v>
      </c>
      <c r="C10" s="8">
        <v>2874</v>
      </c>
      <c r="D10" s="7"/>
      <c r="E10" s="8">
        <v>2879</v>
      </c>
      <c r="F10" s="7"/>
      <c r="G10" s="8">
        <f>C10-E10</f>
        <v>-5</v>
      </c>
      <c r="I10" s="13">
        <f>$C$37</f>
        <v>0.21</v>
      </c>
      <c r="K10" s="15">
        <f>ROUND(G10*I10,0)</f>
        <v>-1</v>
      </c>
    </row>
    <row r="11" spans="1:12" x14ac:dyDescent="0.35">
      <c r="A11" s="1" t="s">
        <v>4</v>
      </c>
      <c r="C11" s="10">
        <f>SUM(C8:C10)</f>
        <v>-2369</v>
      </c>
      <c r="D11" s="7"/>
      <c r="E11" s="10">
        <f>SUM(E8:E10)</f>
        <v>-2364</v>
      </c>
      <c r="F11" s="7"/>
      <c r="G11" s="7">
        <f>C11-E11</f>
        <v>-5</v>
      </c>
      <c r="K11" s="18">
        <f>SUM(K8:K10)</f>
        <v>-1</v>
      </c>
    </row>
    <row r="12" spans="1:12" x14ac:dyDescent="0.35">
      <c r="A12" s="1" t="s">
        <v>5</v>
      </c>
      <c r="C12" s="7"/>
      <c r="D12" s="7"/>
      <c r="E12" s="7"/>
      <c r="F12" s="7"/>
      <c r="G12" s="7"/>
    </row>
    <row r="13" spans="1:12" x14ac:dyDescent="0.35">
      <c r="A13" s="1" t="s">
        <v>6</v>
      </c>
      <c r="C13" s="17">
        <f>C5+C11</f>
        <v>-218415</v>
      </c>
      <c r="D13" s="7"/>
      <c r="E13" s="17">
        <f>E5+E11</f>
        <v>-221145</v>
      </c>
      <c r="F13" s="7"/>
      <c r="G13" s="17">
        <f>G5+G11</f>
        <v>2730</v>
      </c>
      <c r="K13" s="24">
        <f>K5+K11</f>
        <v>573</v>
      </c>
      <c r="L13" s="2" t="s">
        <v>27</v>
      </c>
    </row>
    <row r="14" spans="1:12" x14ac:dyDescent="0.35">
      <c r="A14" s="1" t="s">
        <v>5</v>
      </c>
      <c r="C14" s="7"/>
      <c r="D14" s="7"/>
      <c r="E14" s="7"/>
      <c r="F14" s="7"/>
      <c r="G14" s="7"/>
    </row>
    <row r="15" spans="1:12" x14ac:dyDescent="0.35">
      <c r="A15" s="1" t="s">
        <v>7</v>
      </c>
      <c r="C15" s="7"/>
      <c r="D15" s="7"/>
      <c r="E15" s="7"/>
      <c r="F15" s="7"/>
      <c r="G15" s="7"/>
    </row>
    <row r="16" spans="1:12" x14ac:dyDescent="0.35">
      <c r="A16" s="2"/>
      <c r="C16" s="7"/>
      <c r="D16" s="7"/>
      <c r="E16" s="7"/>
      <c r="F16" s="7"/>
      <c r="G16" s="7"/>
      <c r="I16" s="13"/>
      <c r="K16" s="16"/>
    </row>
    <row r="17" spans="1:15" x14ac:dyDescent="0.35">
      <c r="A17" s="2"/>
      <c r="C17" s="7"/>
      <c r="D17" s="7"/>
      <c r="E17" s="7"/>
      <c r="F17" s="7"/>
      <c r="G17" s="7"/>
      <c r="I17" s="13"/>
      <c r="K17" s="16"/>
    </row>
    <row r="18" spans="1:15" x14ac:dyDescent="0.35">
      <c r="A18" s="2" t="s">
        <v>9</v>
      </c>
      <c r="C18" s="7">
        <v>-144</v>
      </c>
      <c r="D18" s="7"/>
      <c r="E18" s="7">
        <v>-144</v>
      </c>
      <c r="F18" s="7"/>
      <c r="G18" s="7">
        <f t="shared" ref="G18:G27" si="0">C18-E18</f>
        <v>0</v>
      </c>
      <c r="I18" s="13">
        <f t="shared" ref="I18:I27" si="1">$C$37</f>
        <v>0.21</v>
      </c>
      <c r="K18" s="16">
        <f t="shared" ref="K18:K27" si="2">ROUND(G18*I18,0)</f>
        <v>0</v>
      </c>
      <c r="M18" s="13"/>
      <c r="O18" s="27"/>
    </row>
    <row r="19" spans="1:15" x14ac:dyDescent="0.35">
      <c r="A19" s="2" t="s">
        <v>10</v>
      </c>
      <c r="C19" s="7">
        <v>-7755</v>
      </c>
      <c r="D19" s="7"/>
      <c r="E19" s="7">
        <v>-5818</v>
      </c>
      <c r="F19" s="7"/>
      <c r="G19" s="7">
        <f t="shared" si="0"/>
        <v>-1937</v>
      </c>
      <c r="I19" s="13">
        <f t="shared" si="1"/>
        <v>0.21</v>
      </c>
      <c r="K19" s="16">
        <f t="shared" si="2"/>
        <v>-407</v>
      </c>
      <c r="M19" s="13"/>
      <c r="N19" s="1"/>
      <c r="O19" s="27"/>
    </row>
    <row r="20" spans="1:15" x14ac:dyDescent="0.35">
      <c r="A20" s="2" t="s">
        <v>11</v>
      </c>
      <c r="C20" s="7">
        <v>6576</v>
      </c>
      <c r="D20" s="7"/>
      <c r="E20" s="7">
        <v>6576</v>
      </c>
      <c r="F20" s="7"/>
      <c r="G20" s="7">
        <f t="shared" si="0"/>
        <v>0</v>
      </c>
      <c r="I20" s="13">
        <f t="shared" si="1"/>
        <v>0.21</v>
      </c>
      <c r="K20" s="16">
        <f t="shared" si="2"/>
        <v>0</v>
      </c>
      <c r="M20" s="13"/>
      <c r="N20" s="1"/>
      <c r="O20" s="27"/>
    </row>
    <row r="21" spans="1:15" x14ac:dyDescent="0.35">
      <c r="A21" s="2" t="s">
        <v>12</v>
      </c>
      <c r="C21" s="7">
        <v>-3660</v>
      </c>
      <c r="D21" s="7"/>
      <c r="E21" s="7">
        <v>-3660</v>
      </c>
      <c r="F21" s="7"/>
      <c r="G21" s="7">
        <f t="shared" si="0"/>
        <v>0</v>
      </c>
      <c r="I21" s="13">
        <f t="shared" si="1"/>
        <v>0.21</v>
      </c>
      <c r="K21" s="16">
        <f t="shared" si="2"/>
        <v>0</v>
      </c>
      <c r="M21" s="13"/>
      <c r="N21" s="1"/>
      <c r="O21" s="27"/>
    </row>
    <row r="22" spans="1:15" x14ac:dyDescent="0.35">
      <c r="A22" s="2" t="s">
        <v>13</v>
      </c>
      <c r="C22" s="7">
        <v>-112821</v>
      </c>
      <c r="D22" s="7"/>
      <c r="E22" s="7">
        <v>-99844</v>
      </c>
      <c r="F22" s="7"/>
      <c r="G22" s="7">
        <f t="shared" si="0"/>
        <v>-12977</v>
      </c>
      <c r="I22" s="13">
        <f t="shared" si="1"/>
        <v>0.21</v>
      </c>
      <c r="K22" s="16">
        <f t="shared" si="2"/>
        <v>-2725</v>
      </c>
      <c r="M22" s="13"/>
      <c r="N22" s="1"/>
      <c r="O22" s="27"/>
    </row>
    <row r="23" spans="1:15" x14ac:dyDescent="0.35">
      <c r="A23" s="2" t="s">
        <v>14</v>
      </c>
      <c r="C23" s="7">
        <v>70267</v>
      </c>
      <c r="D23" s="7"/>
      <c r="E23" s="7">
        <v>70267</v>
      </c>
      <c r="F23" s="7"/>
      <c r="G23" s="7">
        <f t="shared" si="0"/>
        <v>0</v>
      </c>
      <c r="I23" s="13">
        <f t="shared" si="1"/>
        <v>0.21</v>
      </c>
      <c r="K23" s="16">
        <f t="shared" si="2"/>
        <v>0</v>
      </c>
      <c r="M23" s="13"/>
      <c r="N23" s="1"/>
      <c r="O23" s="27"/>
    </row>
    <row r="24" spans="1:15" x14ac:dyDescent="0.35">
      <c r="A24" s="2" t="s">
        <v>15</v>
      </c>
      <c r="C24" s="7">
        <f>10628+14513+3663+36186+13334-5309</f>
        <v>73015</v>
      </c>
      <c r="D24" s="7"/>
      <c r="E24" s="7">
        <v>68493</v>
      </c>
      <c r="F24" s="7"/>
      <c r="G24" s="7">
        <f t="shared" si="0"/>
        <v>4522</v>
      </c>
      <c r="I24" s="13">
        <f t="shared" si="1"/>
        <v>0.21</v>
      </c>
      <c r="K24" s="16">
        <f t="shared" si="2"/>
        <v>950</v>
      </c>
      <c r="M24" s="13"/>
      <c r="N24" s="1"/>
      <c r="O24" s="27"/>
    </row>
    <row r="25" spans="1:15" x14ac:dyDescent="0.35">
      <c r="A25" s="2" t="s">
        <v>16</v>
      </c>
      <c r="C25" s="7">
        <v>17951</v>
      </c>
      <c r="D25" s="7"/>
      <c r="E25" s="7">
        <v>17951</v>
      </c>
      <c r="F25" s="7"/>
      <c r="G25" s="7">
        <f t="shared" si="0"/>
        <v>0</v>
      </c>
      <c r="I25" s="13">
        <f t="shared" si="1"/>
        <v>0.21</v>
      </c>
      <c r="K25" s="16">
        <f t="shared" si="2"/>
        <v>0</v>
      </c>
      <c r="M25" s="13"/>
      <c r="N25" s="1"/>
      <c r="O25" s="27"/>
    </row>
    <row r="26" spans="1:15" x14ac:dyDescent="0.35">
      <c r="A26" s="2" t="s">
        <v>17</v>
      </c>
      <c r="C26" s="7">
        <v>-18910</v>
      </c>
      <c r="D26" s="7"/>
      <c r="E26" s="7">
        <v>-18910</v>
      </c>
      <c r="F26" s="7"/>
      <c r="G26" s="7">
        <f t="shared" si="0"/>
        <v>0</v>
      </c>
      <c r="I26" s="13">
        <f t="shared" si="1"/>
        <v>0.21</v>
      </c>
      <c r="K26" s="16">
        <f t="shared" si="2"/>
        <v>0</v>
      </c>
      <c r="M26" s="13"/>
      <c r="N26" s="1"/>
      <c r="O26" s="27"/>
    </row>
    <row r="27" spans="1:15" s="1" customFormat="1" x14ac:dyDescent="0.35">
      <c r="A27" s="2" t="s">
        <v>40</v>
      </c>
      <c r="C27" s="8">
        <v>3687</v>
      </c>
      <c r="D27" s="7"/>
      <c r="E27" s="8">
        <v>3687</v>
      </c>
      <c r="F27" s="7"/>
      <c r="G27" s="8">
        <f t="shared" si="0"/>
        <v>0</v>
      </c>
      <c r="I27" s="13">
        <f t="shared" si="1"/>
        <v>0.21</v>
      </c>
      <c r="K27" s="15">
        <f t="shared" si="2"/>
        <v>0</v>
      </c>
      <c r="M27" s="13"/>
      <c r="O27" s="27"/>
    </row>
    <row r="28" spans="1:15" x14ac:dyDescent="0.35">
      <c r="A28" s="1" t="s">
        <v>19</v>
      </c>
      <c r="C28" s="7">
        <f>SUM(C16:C27)</f>
        <v>28206</v>
      </c>
      <c r="D28" s="7"/>
      <c r="E28" s="7">
        <f>SUM(E16:E27)</f>
        <v>38598</v>
      </c>
      <c r="F28" s="7"/>
      <c r="G28" s="7">
        <f>SUM(G16:G27)</f>
        <v>-10392</v>
      </c>
      <c r="K28" s="25">
        <f>SUM(K16:K27)</f>
        <v>-2182</v>
      </c>
      <c r="L28" s="4" t="s">
        <v>28</v>
      </c>
      <c r="N28" s="1"/>
      <c r="O28" s="27"/>
    </row>
    <row r="29" spans="1:15" x14ac:dyDescent="0.35">
      <c r="A29" s="1" t="s">
        <v>5</v>
      </c>
      <c r="C29" s="7"/>
      <c r="D29" s="7"/>
      <c r="E29" s="7"/>
      <c r="F29" s="7"/>
      <c r="G29" s="7"/>
    </row>
    <row r="30" spans="1:15" x14ac:dyDescent="0.35">
      <c r="A30" s="1" t="s">
        <v>20</v>
      </c>
      <c r="C30" s="17">
        <f>C13+C28</f>
        <v>-190209</v>
      </c>
      <c r="D30" s="7"/>
      <c r="E30" s="17">
        <f>E13+E28</f>
        <v>-182547</v>
      </c>
      <c r="F30" s="7"/>
      <c r="G30" s="17">
        <f>G13+G28</f>
        <v>-7662</v>
      </c>
      <c r="K30" s="17">
        <f>K13+K28</f>
        <v>-1609</v>
      </c>
    </row>
    <row r="31" spans="1:15" x14ac:dyDescent="0.35">
      <c r="A31" s="1" t="s">
        <v>5</v>
      </c>
      <c r="C31" s="7"/>
      <c r="D31" s="7"/>
      <c r="E31" s="7"/>
      <c r="F31" s="7"/>
      <c r="G31" s="7"/>
    </row>
    <row r="32" spans="1:15" x14ac:dyDescent="0.35">
      <c r="A32" s="1" t="s">
        <v>21</v>
      </c>
      <c r="C32" s="7"/>
      <c r="D32" s="7"/>
      <c r="E32" s="7"/>
      <c r="F32" s="7"/>
      <c r="G32" s="7"/>
    </row>
    <row r="33" spans="1:11" x14ac:dyDescent="0.35">
      <c r="A33" s="1" t="s">
        <v>22</v>
      </c>
      <c r="C33" s="7"/>
      <c r="D33" s="7"/>
      <c r="E33" s="7"/>
      <c r="F33" s="7"/>
      <c r="G33" s="7"/>
      <c r="I33" s="13">
        <f t="shared" ref="I33" si="3">$C$37</f>
        <v>0.21</v>
      </c>
    </row>
    <row r="34" spans="1:11" x14ac:dyDescent="0.35">
      <c r="A34" s="1" t="s">
        <v>5</v>
      </c>
      <c r="C34" s="7"/>
      <c r="D34" s="7"/>
      <c r="E34" s="7"/>
      <c r="F34" s="7"/>
      <c r="G34" s="7"/>
    </row>
    <row r="35" spans="1:11" ht="15" thickBot="1" x14ac:dyDescent="0.4">
      <c r="A35" s="1" t="s">
        <v>23</v>
      </c>
      <c r="C35" s="19">
        <f>C30+C33</f>
        <v>-190209</v>
      </c>
      <c r="D35" s="7"/>
      <c r="E35" s="19">
        <f>E30+E33</f>
        <v>-182547</v>
      </c>
      <c r="F35" s="7"/>
      <c r="G35" s="19">
        <f>G30+G33</f>
        <v>-7662</v>
      </c>
      <c r="K35" s="19">
        <f>K30+K33</f>
        <v>-1609</v>
      </c>
    </row>
    <row r="36" spans="1:11" ht="15" thickTop="1" x14ac:dyDescent="0.35">
      <c r="A36" s="1" t="s">
        <v>5</v>
      </c>
      <c r="C36" s="7"/>
      <c r="D36" s="7"/>
      <c r="E36" s="7"/>
      <c r="F36" s="7"/>
      <c r="G36" s="7"/>
    </row>
    <row r="37" spans="1:11" x14ac:dyDescent="0.35">
      <c r="A37" s="3" t="s">
        <v>24</v>
      </c>
      <c r="C37" s="12">
        <v>0.21</v>
      </c>
      <c r="D37" s="7"/>
      <c r="E37" s="12">
        <v>0.21</v>
      </c>
      <c r="F37" s="7"/>
      <c r="G37" s="12">
        <v>0.21</v>
      </c>
    </row>
    <row r="38" spans="1:11" x14ac:dyDescent="0.35">
      <c r="A38" s="1" t="s">
        <v>5</v>
      </c>
      <c r="C38" s="7"/>
      <c r="D38" s="7"/>
      <c r="E38" s="7"/>
      <c r="F38" s="7"/>
      <c r="G38" s="7"/>
    </row>
    <row r="39" spans="1:11" ht="15" thickBot="1" x14ac:dyDescent="0.4">
      <c r="A39" s="1" t="s">
        <v>25</v>
      </c>
      <c r="C39" s="23">
        <f>ROUND(C35*C37,0)</f>
        <v>-39944</v>
      </c>
      <c r="D39" s="7"/>
      <c r="E39" s="23">
        <f>ROUND(E35*E37,0)</f>
        <v>-38335</v>
      </c>
      <c r="F39" s="7"/>
      <c r="G39" s="23">
        <f>ROUND(G35*G37,0)</f>
        <v>-1609</v>
      </c>
    </row>
    <row r="42" spans="1:11" x14ac:dyDescent="0.35">
      <c r="A42" s="2"/>
    </row>
    <row r="43" spans="1:11" x14ac:dyDescent="0.35">
      <c r="A43" s="2"/>
    </row>
    <row r="47" spans="1:11" x14ac:dyDescent="0.35">
      <c r="C47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7E700-B67B-4DE7-A212-0F26CCA96074}">
  <sheetPr>
    <tabColor theme="1"/>
  </sheetPr>
  <dimension ref="A1"/>
  <sheetViews>
    <sheetView workbookViewId="0">
      <selection activeCell="G25" sqref="G25"/>
    </sheetView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B6B7C-2A69-479C-B615-A83AA39190A4}">
  <dimension ref="A1:P52"/>
  <sheetViews>
    <sheetView tabSelected="1" zoomScale="86" zoomScaleNormal="86" workbookViewId="0">
      <pane ySplit="3" topLeftCell="A37" activePane="bottomLeft" state="frozen"/>
      <selection pane="bottomLeft" activeCell="F53" sqref="F53"/>
    </sheetView>
  </sheetViews>
  <sheetFormatPr defaultColWidth="8.90625" defaultRowHeight="14.5" x14ac:dyDescent="0.35"/>
  <cols>
    <col min="1" max="1" width="36" style="1" bestFit="1" customWidth="1"/>
    <col min="2" max="2" width="8.90625" style="1"/>
    <col min="3" max="3" width="42.453125" style="1" bestFit="1" customWidth="1"/>
    <col min="4" max="6" width="8.90625" style="1"/>
    <col min="7" max="7" width="9.453125" style="7" bestFit="1" customWidth="1"/>
    <col min="8" max="8" width="15.453125" style="1" bestFit="1" customWidth="1"/>
    <col min="9" max="10" width="8.90625" style="1"/>
    <col min="11" max="11" width="15.453125" style="1" bestFit="1" customWidth="1"/>
    <col min="12" max="12" width="16.1796875" style="1" bestFit="1" customWidth="1"/>
    <col min="13" max="13" width="13.81640625" style="1" customWidth="1"/>
    <col min="14" max="15" width="8.90625" style="1"/>
    <col min="16" max="16" width="10.54296875" style="1" bestFit="1" customWidth="1"/>
    <col min="17" max="16384" width="8.90625" style="1"/>
  </cols>
  <sheetData>
    <row r="1" spans="1:13" x14ac:dyDescent="0.35">
      <c r="A1" s="5" t="s">
        <v>0</v>
      </c>
    </row>
    <row r="2" spans="1:13" x14ac:dyDescent="0.35">
      <c r="G2" s="42" t="s">
        <v>57</v>
      </c>
      <c r="H2" s="43"/>
      <c r="I2" s="43"/>
      <c r="J2" s="42" t="s">
        <v>57</v>
      </c>
      <c r="L2" s="42" t="s">
        <v>57</v>
      </c>
      <c r="M2" s="42" t="s">
        <v>57</v>
      </c>
    </row>
    <row r="3" spans="1:13" x14ac:dyDescent="0.35">
      <c r="C3" s="5" t="s">
        <v>32</v>
      </c>
      <c r="G3" s="42" t="s">
        <v>55</v>
      </c>
      <c r="H3" s="43"/>
      <c r="I3" s="43"/>
      <c r="J3" s="43" t="s">
        <v>56</v>
      </c>
      <c r="L3" s="37" t="s">
        <v>49</v>
      </c>
      <c r="M3" s="37" t="s">
        <v>50</v>
      </c>
    </row>
    <row r="4" spans="1:13" x14ac:dyDescent="0.35">
      <c r="C4" s="5"/>
    </row>
    <row r="5" spans="1:13" x14ac:dyDescent="0.35">
      <c r="A5" s="1" t="s">
        <v>1</v>
      </c>
      <c r="C5" s="8">
        <v>58717</v>
      </c>
      <c r="E5" s="13">
        <f>C38</f>
        <v>0.05</v>
      </c>
      <c r="G5" s="28">
        <f>ROUND(C5*E5,0)</f>
        <v>2936</v>
      </c>
    </row>
    <row r="6" spans="1:13" x14ac:dyDescent="0.35">
      <c r="C6" s="7"/>
    </row>
    <row r="7" spans="1:13" x14ac:dyDescent="0.35">
      <c r="A7" s="1" t="s">
        <v>2</v>
      </c>
      <c r="C7" s="7"/>
    </row>
    <row r="8" spans="1:13" x14ac:dyDescent="0.35">
      <c r="A8" s="2" t="s">
        <v>33</v>
      </c>
      <c r="C8" s="7">
        <v>-76</v>
      </c>
      <c r="E8" s="13">
        <f>$E$5</f>
        <v>0.05</v>
      </c>
      <c r="G8" s="29">
        <f>ROUND(C8*E8,0)</f>
        <v>-4</v>
      </c>
    </row>
    <row r="9" spans="1:13" x14ac:dyDescent="0.35">
      <c r="A9" s="2" t="s">
        <v>3</v>
      </c>
      <c r="C9" s="8">
        <v>2250</v>
      </c>
      <c r="E9" s="13">
        <f>$E$5</f>
        <v>0.05</v>
      </c>
      <c r="G9" s="28">
        <f>ROUND(C9*E9,0)</f>
        <v>113</v>
      </c>
    </row>
    <row r="10" spans="1:13" x14ac:dyDescent="0.35">
      <c r="A10" s="1" t="s">
        <v>4</v>
      </c>
      <c r="C10" s="7">
        <f>SUM(C8:C9)</f>
        <v>2174</v>
      </c>
      <c r="G10" s="7">
        <f>SUM(G8:G9)</f>
        <v>109</v>
      </c>
    </row>
    <row r="11" spans="1:13" x14ac:dyDescent="0.35">
      <c r="A11" s="1" t="s">
        <v>5</v>
      </c>
      <c r="C11" s="7"/>
    </row>
    <row r="12" spans="1:13" x14ac:dyDescent="0.35">
      <c r="A12" s="1" t="s">
        <v>6</v>
      </c>
      <c r="C12" s="9">
        <f>C5+C10</f>
        <v>60891</v>
      </c>
      <c r="G12" s="30">
        <f>G5+G10</f>
        <v>3045</v>
      </c>
    </row>
    <row r="13" spans="1:13" x14ac:dyDescent="0.35">
      <c r="A13" s="1" t="s">
        <v>5</v>
      </c>
      <c r="C13" s="7"/>
    </row>
    <row r="14" spans="1:13" x14ac:dyDescent="0.35">
      <c r="A14" s="1" t="s">
        <v>7</v>
      </c>
      <c r="C14" s="7"/>
      <c r="E14" s="13"/>
    </row>
    <row r="15" spans="1:13" x14ac:dyDescent="0.35">
      <c r="A15" s="2" t="s">
        <v>34</v>
      </c>
      <c r="C15" s="7">
        <v>-78</v>
      </c>
      <c r="E15" s="13">
        <f t="shared" ref="E15:E27" si="0">$E$5</f>
        <v>0.05</v>
      </c>
      <c r="G15" s="29">
        <f>ROUND(C15*E15,0)</f>
        <v>-4</v>
      </c>
      <c r="L15" s="26">
        <f>-G15</f>
        <v>4</v>
      </c>
    </row>
    <row r="16" spans="1:13" x14ac:dyDescent="0.35">
      <c r="A16" s="2" t="s">
        <v>8</v>
      </c>
      <c r="C16" s="7">
        <v>2421</v>
      </c>
      <c r="E16" s="13">
        <f t="shared" si="0"/>
        <v>0.05</v>
      </c>
      <c r="G16" s="29">
        <f t="shared" ref="G16:G27" si="1">ROUND(C16*E16,0)</f>
        <v>121</v>
      </c>
      <c r="M16" s="26">
        <f>-G16</f>
        <v>-121</v>
      </c>
    </row>
    <row r="17" spans="1:16" x14ac:dyDescent="0.35">
      <c r="A17" s="2" t="s">
        <v>9</v>
      </c>
      <c r="C17" s="7">
        <v>-4603</v>
      </c>
      <c r="E17" s="13">
        <f t="shared" si="0"/>
        <v>0.05</v>
      </c>
      <c r="G17" s="29">
        <f t="shared" si="1"/>
        <v>-230</v>
      </c>
      <c r="L17" s="26">
        <f t="shared" ref="L17:L18" si="2">-G17</f>
        <v>230</v>
      </c>
    </row>
    <row r="18" spans="1:16" x14ac:dyDescent="0.35">
      <c r="A18" s="2" t="s">
        <v>10</v>
      </c>
      <c r="C18" s="7">
        <v>-2858</v>
      </c>
      <c r="E18" s="13">
        <f t="shared" si="0"/>
        <v>0.05</v>
      </c>
      <c r="G18" s="29">
        <f t="shared" si="1"/>
        <v>-143</v>
      </c>
      <c r="L18" s="26">
        <f t="shared" si="2"/>
        <v>143</v>
      </c>
    </row>
    <row r="19" spans="1:16" x14ac:dyDescent="0.35">
      <c r="A19" s="2" t="s">
        <v>11</v>
      </c>
      <c r="C19" s="7">
        <v>6576</v>
      </c>
      <c r="E19" s="13">
        <f t="shared" si="0"/>
        <v>0.05</v>
      </c>
      <c r="G19" s="29">
        <f t="shared" si="1"/>
        <v>329</v>
      </c>
      <c r="M19" s="26">
        <f t="shared" ref="M19:M20" si="3">-G19</f>
        <v>-329</v>
      </c>
    </row>
    <row r="20" spans="1:16" x14ac:dyDescent="0.35">
      <c r="A20" s="2" t="s">
        <v>12</v>
      </c>
      <c r="C20" s="7">
        <v>-3660</v>
      </c>
      <c r="E20" s="13">
        <f t="shared" si="0"/>
        <v>0.05</v>
      </c>
      <c r="G20" s="29">
        <f t="shared" si="1"/>
        <v>-183</v>
      </c>
      <c r="M20" s="26">
        <f t="shared" si="3"/>
        <v>183</v>
      </c>
    </row>
    <row r="21" spans="1:16" x14ac:dyDescent="0.35">
      <c r="A21" s="2" t="s">
        <v>13</v>
      </c>
      <c r="C21" s="7">
        <v>-140254</v>
      </c>
      <c r="E21" s="13">
        <f t="shared" si="0"/>
        <v>0.05</v>
      </c>
      <c r="G21" s="29">
        <f t="shared" si="1"/>
        <v>-7013</v>
      </c>
      <c r="L21" s="26">
        <f>-G21</f>
        <v>7013</v>
      </c>
    </row>
    <row r="22" spans="1:16" x14ac:dyDescent="0.35">
      <c r="A22" s="2" t="s">
        <v>14</v>
      </c>
      <c r="C22" s="7">
        <v>207640</v>
      </c>
      <c r="E22" s="13">
        <f t="shared" si="0"/>
        <v>0.05</v>
      </c>
      <c r="G22" s="29">
        <f t="shared" si="1"/>
        <v>10382</v>
      </c>
      <c r="M22" s="26">
        <f t="shared" ref="M22:M25" si="4">-G22</f>
        <v>-10382</v>
      </c>
    </row>
    <row r="23" spans="1:16" x14ac:dyDescent="0.35">
      <c r="A23" s="2" t="s">
        <v>15</v>
      </c>
      <c r="C23" s="7">
        <v>-11972</v>
      </c>
      <c r="E23" s="13">
        <f t="shared" si="0"/>
        <v>0.05</v>
      </c>
      <c r="G23" s="29">
        <f t="shared" si="1"/>
        <v>-599</v>
      </c>
      <c r="M23" s="26">
        <f t="shared" si="4"/>
        <v>599</v>
      </c>
    </row>
    <row r="24" spans="1:16" x14ac:dyDescent="0.35">
      <c r="A24" s="2" t="s">
        <v>16</v>
      </c>
      <c r="C24" s="7">
        <v>-623517</v>
      </c>
      <c r="E24" s="13">
        <f t="shared" si="0"/>
        <v>0.05</v>
      </c>
      <c r="G24" s="29">
        <f t="shared" si="1"/>
        <v>-31176</v>
      </c>
      <c r="M24" s="26">
        <f t="shared" si="4"/>
        <v>31176</v>
      </c>
    </row>
    <row r="25" spans="1:16" x14ac:dyDescent="0.35">
      <c r="A25" s="2" t="s">
        <v>17</v>
      </c>
      <c r="C25" s="7">
        <v>15139</v>
      </c>
      <c r="E25" s="13">
        <f t="shared" si="0"/>
        <v>0.05</v>
      </c>
      <c r="G25" s="29">
        <f t="shared" si="1"/>
        <v>757</v>
      </c>
      <c r="M25" s="26">
        <f t="shared" si="4"/>
        <v>-757</v>
      </c>
    </row>
    <row r="26" spans="1:16" x14ac:dyDescent="0.35">
      <c r="A26" s="2" t="s">
        <v>18</v>
      </c>
      <c r="C26" s="10">
        <v>8134</v>
      </c>
      <c r="E26" s="13">
        <f t="shared" si="0"/>
        <v>0.05</v>
      </c>
      <c r="G26" s="29">
        <f t="shared" si="1"/>
        <v>407</v>
      </c>
      <c r="L26" s="26">
        <f t="shared" ref="L26:L27" si="5">-G26</f>
        <v>-407</v>
      </c>
    </row>
    <row r="27" spans="1:16" x14ac:dyDescent="0.35">
      <c r="A27" s="2" t="s">
        <v>40</v>
      </c>
      <c r="C27" s="8">
        <v>921</v>
      </c>
      <c r="E27" s="13">
        <f t="shared" si="0"/>
        <v>0.05</v>
      </c>
      <c r="G27" s="28">
        <f t="shared" si="1"/>
        <v>46</v>
      </c>
      <c r="L27" s="33">
        <f t="shared" si="5"/>
        <v>-46</v>
      </c>
      <c r="M27" s="34"/>
    </row>
    <row r="28" spans="1:16" x14ac:dyDescent="0.35">
      <c r="A28" s="1" t="s">
        <v>19</v>
      </c>
      <c r="C28" s="7">
        <f>SUM(C15:C27)</f>
        <v>-546111</v>
      </c>
      <c r="G28" s="7">
        <f>SUM(G15:G27)</f>
        <v>-27306</v>
      </c>
      <c r="J28" s="26">
        <f>-G28</f>
        <v>27306</v>
      </c>
      <c r="L28" s="26">
        <f>SUM(L15:L27)</f>
        <v>6937</v>
      </c>
      <c r="M28" s="26">
        <f>SUM(M15:M27)</f>
        <v>20369</v>
      </c>
      <c r="P28" s="38"/>
    </row>
    <row r="29" spans="1:16" x14ac:dyDescent="0.35">
      <c r="C29" s="7"/>
      <c r="J29" s="26"/>
    </row>
    <row r="30" spans="1:16" x14ac:dyDescent="0.35">
      <c r="C30" s="7"/>
    </row>
    <row r="31" spans="1:16" x14ac:dyDescent="0.35">
      <c r="A31" s="1" t="s">
        <v>43</v>
      </c>
      <c r="C31" s="9">
        <f>C12+C28</f>
        <v>-485220</v>
      </c>
      <c r="G31" s="30">
        <f>G14+G28</f>
        <v>-27306</v>
      </c>
    </row>
    <row r="32" spans="1:16" x14ac:dyDescent="0.35">
      <c r="A32" s="1" t="s">
        <v>5</v>
      </c>
      <c r="C32" s="7"/>
    </row>
    <row r="33" spans="1:16" x14ac:dyDescent="0.35">
      <c r="A33" s="1" t="s">
        <v>21</v>
      </c>
      <c r="C33" s="7"/>
    </row>
    <row r="34" spans="1:16" x14ac:dyDescent="0.35">
      <c r="A34" s="1" t="s">
        <v>22</v>
      </c>
      <c r="C34" s="7">
        <v>0</v>
      </c>
      <c r="E34" s="13">
        <f>$E$5</f>
        <v>0.05</v>
      </c>
      <c r="G34" s="29">
        <f t="shared" ref="G34" si="6">ROUND(C34*E34,0)</f>
        <v>0</v>
      </c>
    </row>
    <row r="35" spans="1:16" x14ac:dyDescent="0.35">
      <c r="A35" s="1" t="s">
        <v>5</v>
      </c>
      <c r="C35" s="7"/>
    </row>
    <row r="36" spans="1:16" ht="15" thickBot="1" x14ac:dyDescent="0.4">
      <c r="A36" s="1" t="s">
        <v>44</v>
      </c>
      <c r="C36" s="11">
        <f>C31+C34</f>
        <v>-485220</v>
      </c>
      <c r="G36" s="31">
        <f>G31+G34</f>
        <v>-27306</v>
      </c>
    </row>
    <row r="37" spans="1:16" ht="15" thickTop="1" x14ac:dyDescent="0.35">
      <c r="A37" s="1" t="s">
        <v>5</v>
      </c>
      <c r="C37" s="7"/>
    </row>
    <row r="38" spans="1:16" x14ac:dyDescent="0.35">
      <c r="A38" s="3" t="s">
        <v>45</v>
      </c>
      <c r="C38" s="32">
        <v>0.05</v>
      </c>
    </row>
    <row r="39" spans="1:16" x14ac:dyDescent="0.35">
      <c r="A39" s="1" t="s">
        <v>5</v>
      </c>
      <c r="C39" s="7"/>
    </row>
    <row r="40" spans="1:16" x14ac:dyDescent="0.35">
      <c r="A40" s="1" t="s">
        <v>46</v>
      </c>
      <c r="C40" s="44">
        <v>250</v>
      </c>
      <c r="G40" s="39">
        <f>C40</f>
        <v>250</v>
      </c>
      <c r="H40" s="1" t="s">
        <v>48</v>
      </c>
    </row>
    <row r="41" spans="1:16" x14ac:dyDescent="0.35">
      <c r="A41" s="1" t="s">
        <v>5</v>
      </c>
      <c r="C41" s="7"/>
    </row>
    <row r="42" spans="1:16" x14ac:dyDescent="0.35">
      <c r="A42" s="1" t="s">
        <v>26</v>
      </c>
      <c r="C42" s="7"/>
      <c r="P42" s="38"/>
    </row>
    <row r="43" spans="1:16" x14ac:dyDescent="0.35">
      <c r="A43" s="2" t="s">
        <v>27</v>
      </c>
      <c r="C43" s="7"/>
      <c r="G43" s="7">
        <f>C43</f>
        <v>0</v>
      </c>
    </row>
    <row r="44" spans="1:16" x14ac:dyDescent="0.35">
      <c r="A44" s="4" t="s">
        <v>28</v>
      </c>
      <c r="C44" s="8">
        <f>'2020 State RTP'!K26</f>
        <v>-518</v>
      </c>
      <c r="G44" s="8">
        <f>C44</f>
        <v>-518</v>
      </c>
      <c r="J44" s="26">
        <f>-G44</f>
        <v>518</v>
      </c>
      <c r="L44" s="26">
        <f>-'2020 State RTP'!K17-'2020 State RTP'!K20</f>
        <v>744</v>
      </c>
      <c r="M44" s="18">
        <f>-'2020 State RTP'!K22</f>
        <v>-226</v>
      </c>
    </row>
    <row r="45" spans="1:16" x14ac:dyDescent="0.35">
      <c r="A45" s="1" t="s">
        <v>29</v>
      </c>
      <c r="C45" s="7">
        <f>SUM(C43:C44)</f>
        <v>-518</v>
      </c>
      <c r="G45" s="7">
        <f>SUM(G43:G44)</f>
        <v>-518</v>
      </c>
      <c r="L45" s="26"/>
    </row>
    <row r="46" spans="1:16" x14ac:dyDescent="0.35">
      <c r="A46" s="1" t="s">
        <v>5</v>
      </c>
      <c r="C46" s="7"/>
    </row>
    <row r="47" spans="1:16" x14ac:dyDescent="0.35">
      <c r="C47" s="7"/>
    </row>
    <row r="48" spans="1:16" x14ac:dyDescent="0.35">
      <c r="A48" s="6" t="s">
        <v>53</v>
      </c>
      <c r="C48" s="7"/>
      <c r="J48" s="40">
        <f>J28+J44</f>
        <v>27824</v>
      </c>
      <c r="K48" s="1" t="s">
        <v>47</v>
      </c>
      <c r="L48" s="40">
        <f>L28+L44</f>
        <v>7681</v>
      </c>
      <c r="M48" s="40">
        <f>M28+M44</f>
        <v>20143</v>
      </c>
    </row>
    <row r="49" spans="3:13" x14ac:dyDescent="0.35">
      <c r="L49" s="36" t="s">
        <v>49</v>
      </c>
      <c r="M49" s="36" t="s">
        <v>50</v>
      </c>
    </row>
    <row r="50" spans="3:13" x14ac:dyDescent="0.35">
      <c r="C50" s="7"/>
      <c r="J50" s="26"/>
    </row>
    <row r="51" spans="3:13" x14ac:dyDescent="0.35">
      <c r="C51" s="7"/>
    </row>
    <row r="52" spans="3:13" x14ac:dyDescent="0.35">
      <c r="C52" s="7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27193-26A1-4EAF-AB97-5C71F680C0BF}">
  <dimension ref="A1:O46"/>
  <sheetViews>
    <sheetView workbookViewId="0">
      <pane ySplit="3" topLeftCell="A4" activePane="bottomLeft" state="frozen"/>
      <selection pane="bottomLeft" activeCell="M16" sqref="M16"/>
    </sheetView>
  </sheetViews>
  <sheetFormatPr defaultColWidth="8.90625" defaultRowHeight="14.5" x14ac:dyDescent="0.35"/>
  <cols>
    <col min="1" max="1" width="35.08984375" style="1" bestFit="1" customWidth="1"/>
    <col min="2" max="2" width="8.90625" style="1"/>
    <col min="3" max="3" width="16.81640625" style="1" bestFit="1" customWidth="1"/>
    <col min="4" max="4" width="8.90625" style="1"/>
    <col min="5" max="5" width="16.81640625" style="1" bestFit="1" customWidth="1"/>
    <col min="6" max="6" width="8.90625" style="1"/>
    <col min="7" max="7" width="21.81640625" style="1" bestFit="1" customWidth="1"/>
    <col min="8" max="14" width="8.90625" style="1"/>
    <col min="15" max="15" width="10" style="1" bestFit="1" customWidth="1"/>
    <col min="16" max="16384" width="8.90625" style="1"/>
  </cols>
  <sheetData>
    <row r="1" spans="1:15" x14ac:dyDescent="0.35">
      <c r="A1" s="5" t="s">
        <v>35</v>
      </c>
    </row>
    <row r="2" spans="1:15" x14ac:dyDescent="0.35">
      <c r="C2" s="20" t="s">
        <v>36</v>
      </c>
      <c r="E2" s="20" t="s">
        <v>37</v>
      </c>
      <c r="G2" s="20" t="s">
        <v>38</v>
      </c>
    </row>
    <row r="3" spans="1:15" ht="43.5" x14ac:dyDescent="0.35">
      <c r="C3" s="21" t="s">
        <v>32</v>
      </c>
      <c r="D3" s="22"/>
      <c r="E3" s="21" t="s">
        <v>32</v>
      </c>
      <c r="F3" s="22"/>
      <c r="G3" s="21" t="s">
        <v>32</v>
      </c>
    </row>
    <row r="4" spans="1:15" x14ac:dyDescent="0.35">
      <c r="C4" s="7"/>
      <c r="D4" s="7"/>
      <c r="E4" s="7"/>
      <c r="F4" s="7"/>
      <c r="G4" s="7"/>
    </row>
    <row r="5" spans="1:15" x14ac:dyDescent="0.35">
      <c r="A5" s="1" t="s">
        <v>1</v>
      </c>
      <c r="C5" s="8">
        <v>-216046</v>
      </c>
      <c r="D5" s="7"/>
      <c r="E5" s="8">
        <v>-218781</v>
      </c>
      <c r="F5" s="7"/>
      <c r="G5" s="8">
        <f>C5-E5</f>
        <v>2735</v>
      </c>
      <c r="I5" s="13">
        <f>$C$36</f>
        <v>0.05</v>
      </c>
      <c r="K5" s="15">
        <f>ROUND(G5*I5,0)</f>
        <v>137</v>
      </c>
    </row>
    <row r="6" spans="1:15" x14ac:dyDescent="0.35">
      <c r="C6" s="7"/>
      <c r="D6" s="7"/>
      <c r="E6" s="7"/>
      <c r="F6" s="7"/>
      <c r="G6" s="7"/>
    </row>
    <row r="7" spans="1:15" x14ac:dyDescent="0.35">
      <c r="A7" s="1" t="s">
        <v>2</v>
      </c>
      <c r="C7" s="7"/>
      <c r="D7" s="7"/>
      <c r="E7" s="7"/>
      <c r="F7" s="7"/>
      <c r="G7" s="7"/>
    </row>
    <row r="8" spans="1:15" x14ac:dyDescent="0.35">
      <c r="A8" s="2" t="s">
        <v>33</v>
      </c>
      <c r="C8" s="7">
        <v>-5807</v>
      </c>
      <c r="D8" s="7"/>
      <c r="E8" s="7">
        <v>-5807</v>
      </c>
      <c r="F8" s="7"/>
      <c r="G8" s="7">
        <f>C8-E8</f>
        <v>0</v>
      </c>
      <c r="I8" s="13">
        <f>$C$36</f>
        <v>0.05</v>
      </c>
      <c r="K8" s="16">
        <f>ROUND(G8*I8,0)</f>
        <v>0</v>
      </c>
    </row>
    <row r="9" spans="1:15" x14ac:dyDescent="0.35">
      <c r="A9" s="2" t="s">
        <v>39</v>
      </c>
      <c r="C9" s="10">
        <v>564</v>
      </c>
      <c r="D9" s="7"/>
      <c r="E9" s="10">
        <v>564</v>
      </c>
      <c r="F9" s="7"/>
      <c r="G9" s="7">
        <f>C9-E9</f>
        <v>0</v>
      </c>
      <c r="I9" s="13">
        <f>$C$36</f>
        <v>0.05</v>
      </c>
      <c r="K9" s="16">
        <f>ROUND(G9*I9,0)</f>
        <v>0</v>
      </c>
    </row>
    <row r="10" spans="1:15" x14ac:dyDescent="0.35">
      <c r="A10" s="2" t="s">
        <v>3</v>
      </c>
      <c r="C10" s="8">
        <v>2874</v>
      </c>
      <c r="D10" s="7"/>
      <c r="E10" s="8">
        <v>2879</v>
      </c>
      <c r="F10" s="7"/>
      <c r="G10" s="8">
        <f>C10-E10</f>
        <v>-5</v>
      </c>
      <c r="I10" s="13">
        <f>$C$36</f>
        <v>0.05</v>
      </c>
      <c r="K10" s="15">
        <f>ROUND(G10*I10,0)</f>
        <v>0</v>
      </c>
    </row>
    <row r="11" spans="1:15" x14ac:dyDescent="0.35">
      <c r="A11" s="1" t="s">
        <v>4</v>
      </c>
      <c r="C11" s="10">
        <f>SUM(C8:C10)</f>
        <v>-2369</v>
      </c>
      <c r="D11" s="7"/>
      <c r="E11" s="10">
        <f>SUM(E8:E10)</f>
        <v>-2364</v>
      </c>
      <c r="F11" s="7"/>
      <c r="G11" s="7">
        <f>C11-E11</f>
        <v>-5</v>
      </c>
      <c r="K11" s="18">
        <f>SUM(K8:K10)</f>
        <v>0</v>
      </c>
    </row>
    <row r="12" spans="1:15" x14ac:dyDescent="0.35">
      <c r="A12" s="1" t="s">
        <v>5</v>
      </c>
      <c r="C12" s="7"/>
      <c r="D12" s="7"/>
      <c r="E12" s="7"/>
      <c r="F12" s="7"/>
      <c r="G12" s="7"/>
    </row>
    <row r="13" spans="1:15" x14ac:dyDescent="0.35">
      <c r="A13" s="1" t="s">
        <v>6</v>
      </c>
      <c r="C13" s="17">
        <f>C5+C11</f>
        <v>-218415</v>
      </c>
      <c r="D13" s="7"/>
      <c r="E13" s="17">
        <f>E5+E11</f>
        <v>-221145</v>
      </c>
      <c r="F13" s="7"/>
      <c r="G13" s="17">
        <f>G5+G11</f>
        <v>2730</v>
      </c>
      <c r="K13" s="24">
        <f>K5+K11</f>
        <v>137</v>
      </c>
      <c r="L13" s="2" t="s">
        <v>27</v>
      </c>
    </row>
    <row r="14" spans="1:15" x14ac:dyDescent="0.35">
      <c r="A14" s="1" t="s">
        <v>5</v>
      </c>
      <c r="C14" s="7"/>
      <c r="D14" s="7"/>
      <c r="E14" s="7"/>
      <c r="F14" s="7"/>
      <c r="G14" s="7"/>
    </row>
    <row r="15" spans="1:15" x14ac:dyDescent="0.35">
      <c r="A15" s="1" t="s">
        <v>7</v>
      </c>
      <c r="C15" s="7"/>
      <c r="D15" s="7"/>
      <c r="E15" s="7"/>
      <c r="F15" s="7"/>
      <c r="G15" s="7"/>
    </row>
    <row r="16" spans="1:15" x14ac:dyDescent="0.35">
      <c r="A16" s="2" t="s">
        <v>9</v>
      </c>
      <c r="C16" s="7">
        <v>-144</v>
      </c>
      <c r="D16" s="7"/>
      <c r="E16" s="7">
        <v>-144</v>
      </c>
      <c r="F16" s="7"/>
      <c r="G16" s="7">
        <f t="shared" ref="G16:G25" si="0">C16-E16</f>
        <v>0</v>
      </c>
      <c r="I16" s="13">
        <f t="shared" ref="I16:I25" si="1">$C$36</f>
        <v>0.05</v>
      </c>
      <c r="K16" s="16">
        <f t="shared" ref="K16:K25" si="2">ROUND(G16*I16,0)</f>
        <v>0</v>
      </c>
      <c r="M16" s="13"/>
      <c r="O16" s="27"/>
    </row>
    <row r="17" spans="1:15" x14ac:dyDescent="0.35">
      <c r="A17" s="2" t="s">
        <v>10</v>
      </c>
      <c r="C17" s="7">
        <v>-7755</v>
      </c>
      <c r="D17" s="7"/>
      <c r="E17" s="7">
        <v>-5818</v>
      </c>
      <c r="F17" s="7"/>
      <c r="G17" s="7">
        <f t="shared" si="0"/>
        <v>-1937</v>
      </c>
      <c r="I17" s="13">
        <f t="shared" si="1"/>
        <v>0.05</v>
      </c>
      <c r="K17" s="16">
        <f t="shared" si="2"/>
        <v>-97</v>
      </c>
      <c r="M17" s="13"/>
      <c r="O17" s="27"/>
    </row>
    <row r="18" spans="1:15" x14ac:dyDescent="0.35">
      <c r="A18" s="2" t="s">
        <v>11</v>
      </c>
      <c r="C18" s="7">
        <v>6576</v>
      </c>
      <c r="D18" s="7"/>
      <c r="E18" s="7">
        <v>6576</v>
      </c>
      <c r="F18" s="7"/>
      <c r="G18" s="7">
        <f t="shared" si="0"/>
        <v>0</v>
      </c>
      <c r="I18" s="13">
        <f t="shared" si="1"/>
        <v>0.05</v>
      </c>
      <c r="K18" s="16">
        <f t="shared" si="2"/>
        <v>0</v>
      </c>
      <c r="M18" s="13"/>
      <c r="O18" s="27"/>
    </row>
    <row r="19" spans="1:15" x14ac:dyDescent="0.35">
      <c r="A19" s="2" t="s">
        <v>12</v>
      </c>
      <c r="C19" s="7">
        <v>-3660</v>
      </c>
      <c r="D19" s="7"/>
      <c r="E19" s="7">
        <v>-3660</v>
      </c>
      <c r="F19" s="7"/>
      <c r="G19" s="7">
        <f t="shared" si="0"/>
        <v>0</v>
      </c>
      <c r="I19" s="13">
        <f t="shared" si="1"/>
        <v>0.05</v>
      </c>
      <c r="K19" s="16">
        <f t="shared" si="2"/>
        <v>0</v>
      </c>
      <c r="M19" s="13"/>
      <c r="O19" s="27"/>
    </row>
    <row r="20" spans="1:15" x14ac:dyDescent="0.35">
      <c r="A20" s="2" t="s">
        <v>13</v>
      </c>
      <c r="C20" s="7">
        <v>-112821</v>
      </c>
      <c r="D20" s="7"/>
      <c r="E20" s="7">
        <v>-99844</v>
      </c>
      <c r="F20" s="7"/>
      <c r="G20" s="7">
        <f t="shared" si="0"/>
        <v>-12977</v>
      </c>
      <c r="I20" s="13">
        <f t="shared" si="1"/>
        <v>0.05</v>
      </c>
      <c r="K20" s="16">
        <f>ROUND(G20*I20,0)+2</f>
        <v>-647</v>
      </c>
      <c r="M20" s="13"/>
      <c r="O20" s="27"/>
    </row>
    <row r="21" spans="1:15" x14ac:dyDescent="0.35">
      <c r="A21" s="2" t="s">
        <v>14</v>
      </c>
      <c r="C21" s="7">
        <v>70267</v>
      </c>
      <c r="D21" s="7"/>
      <c r="E21" s="7">
        <v>70267</v>
      </c>
      <c r="F21" s="7"/>
      <c r="G21" s="7">
        <f t="shared" si="0"/>
        <v>0</v>
      </c>
      <c r="I21" s="13">
        <f t="shared" si="1"/>
        <v>0.05</v>
      </c>
      <c r="K21" s="16">
        <f t="shared" si="2"/>
        <v>0</v>
      </c>
      <c r="M21" s="13"/>
      <c r="O21" s="27"/>
    </row>
    <row r="22" spans="1:15" x14ac:dyDescent="0.35">
      <c r="A22" s="2" t="s">
        <v>15</v>
      </c>
      <c r="C22" s="7">
        <f>10628+14513+3663+36186+13334-5309</f>
        <v>73015</v>
      </c>
      <c r="D22" s="7"/>
      <c r="E22" s="7">
        <v>68493</v>
      </c>
      <c r="F22" s="7"/>
      <c r="G22" s="7">
        <f t="shared" si="0"/>
        <v>4522</v>
      </c>
      <c r="I22" s="13">
        <f t="shared" si="1"/>
        <v>0.05</v>
      </c>
      <c r="K22" s="16">
        <f t="shared" si="2"/>
        <v>226</v>
      </c>
      <c r="M22" s="13"/>
      <c r="O22" s="27"/>
    </row>
    <row r="23" spans="1:15" x14ac:dyDescent="0.35">
      <c r="A23" s="2" t="s">
        <v>16</v>
      </c>
      <c r="C23" s="7">
        <v>17951</v>
      </c>
      <c r="D23" s="7"/>
      <c r="E23" s="7">
        <v>17951</v>
      </c>
      <c r="F23" s="7"/>
      <c r="G23" s="7">
        <f t="shared" si="0"/>
        <v>0</v>
      </c>
      <c r="I23" s="13">
        <f t="shared" si="1"/>
        <v>0.05</v>
      </c>
      <c r="K23" s="16">
        <f t="shared" si="2"/>
        <v>0</v>
      </c>
      <c r="M23" s="13"/>
      <c r="O23" s="27"/>
    </row>
    <row r="24" spans="1:15" x14ac:dyDescent="0.35">
      <c r="A24" s="2" t="s">
        <v>17</v>
      </c>
      <c r="C24" s="7">
        <v>-18910</v>
      </c>
      <c r="D24" s="7"/>
      <c r="E24" s="7">
        <v>-18910</v>
      </c>
      <c r="F24" s="7"/>
      <c r="G24" s="7">
        <f t="shared" si="0"/>
        <v>0</v>
      </c>
      <c r="I24" s="13">
        <f t="shared" si="1"/>
        <v>0.05</v>
      </c>
      <c r="K24" s="16">
        <f t="shared" si="2"/>
        <v>0</v>
      </c>
      <c r="M24" s="13"/>
      <c r="O24" s="27"/>
    </row>
    <row r="25" spans="1:15" x14ac:dyDescent="0.35">
      <c r="A25" s="2" t="s">
        <v>40</v>
      </c>
      <c r="C25" s="8">
        <v>3687</v>
      </c>
      <c r="D25" s="7"/>
      <c r="E25" s="8">
        <v>3687</v>
      </c>
      <c r="F25" s="7"/>
      <c r="G25" s="8">
        <f t="shared" si="0"/>
        <v>0</v>
      </c>
      <c r="I25" s="13">
        <f t="shared" si="1"/>
        <v>0.05</v>
      </c>
      <c r="K25" s="15">
        <f t="shared" si="2"/>
        <v>0</v>
      </c>
      <c r="M25" s="13"/>
      <c r="O25" s="27"/>
    </row>
    <row r="26" spans="1:15" x14ac:dyDescent="0.35">
      <c r="A26" s="1" t="s">
        <v>19</v>
      </c>
      <c r="C26" s="7">
        <f>SUM(C16:C25)</f>
        <v>28206</v>
      </c>
      <c r="D26" s="7"/>
      <c r="E26" s="7">
        <f>SUM(E16:E25)</f>
        <v>38598</v>
      </c>
      <c r="F26" s="7"/>
      <c r="G26" s="7">
        <f>SUM(G16:G25)</f>
        <v>-10392</v>
      </c>
      <c r="K26" s="25">
        <f>SUM(K16:K25)</f>
        <v>-518</v>
      </c>
      <c r="L26" s="4" t="s">
        <v>28</v>
      </c>
      <c r="O26" s="27"/>
    </row>
    <row r="27" spans="1:15" x14ac:dyDescent="0.35">
      <c r="A27" s="1" t="s">
        <v>5</v>
      </c>
      <c r="C27" s="7"/>
      <c r="D27" s="7"/>
      <c r="E27" s="7"/>
      <c r="F27" s="7"/>
      <c r="G27" s="7"/>
    </row>
    <row r="28" spans="1:15" x14ac:dyDescent="0.35">
      <c r="C28" s="7"/>
      <c r="D28" s="7"/>
      <c r="E28" s="7"/>
      <c r="F28" s="7"/>
      <c r="G28" s="7"/>
    </row>
    <row r="29" spans="1:15" x14ac:dyDescent="0.35">
      <c r="A29" s="1" t="s">
        <v>43</v>
      </c>
      <c r="C29" s="17">
        <f>C13+C26</f>
        <v>-190209</v>
      </c>
      <c r="D29" s="7"/>
      <c r="E29" s="17">
        <f>E13+E26</f>
        <v>-182547</v>
      </c>
      <c r="F29" s="7"/>
      <c r="G29" s="17">
        <f>G13+G26</f>
        <v>-7662</v>
      </c>
      <c r="K29" s="17">
        <f>K13+K26</f>
        <v>-381</v>
      </c>
    </row>
    <row r="30" spans="1:15" x14ac:dyDescent="0.35">
      <c r="A30" s="1" t="s">
        <v>5</v>
      </c>
      <c r="C30" s="7"/>
      <c r="D30" s="7"/>
      <c r="E30" s="7"/>
      <c r="F30" s="7"/>
      <c r="G30" s="7"/>
    </row>
    <row r="31" spans="1:15" x14ac:dyDescent="0.35">
      <c r="A31" s="1" t="s">
        <v>21</v>
      </c>
      <c r="C31" s="7"/>
      <c r="D31" s="7"/>
      <c r="E31" s="7"/>
      <c r="F31" s="7"/>
      <c r="G31" s="7"/>
    </row>
    <row r="32" spans="1:15" x14ac:dyDescent="0.35">
      <c r="A32" s="1" t="s">
        <v>22</v>
      </c>
      <c r="C32" s="7"/>
      <c r="D32" s="7"/>
      <c r="E32" s="7"/>
      <c r="F32" s="7"/>
      <c r="G32" s="7"/>
      <c r="I32" s="13">
        <f t="shared" ref="I32" si="3">$C$36</f>
        <v>0.05</v>
      </c>
    </row>
    <row r="33" spans="1:11" x14ac:dyDescent="0.35">
      <c r="A33" s="1" t="s">
        <v>5</v>
      </c>
      <c r="C33" s="7"/>
      <c r="D33" s="7"/>
      <c r="E33" s="7"/>
      <c r="F33" s="7"/>
      <c r="G33" s="7"/>
    </row>
    <row r="34" spans="1:11" ht="15" thickBot="1" x14ac:dyDescent="0.4">
      <c r="A34" s="1" t="s">
        <v>44</v>
      </c>
      <c r="C34" s="19">
        <f>C29+C32</f>
        <v>-190209</v>
      </c>
      <c r="D34" s="7"/>
      <c r="E34" s="19">
        <f>E29+E32</f>
        <v>-182547</v>
      </c>
      <c r="F34" s="7"/>
      <c r="G34" s="19">
        <f>G29+G32</f>
        <v>-7662</v>
      </c>
      <c r="K34" s="19">
        <f>K29+K32</f>
        <v>-381</v>
      </c>
    </row>
    <row r="35" spans="1:11" ht="15" thickTop="1" x14ac:dyDescent="0.35">
      <c r="A35" s="1" t="s">
        <v>5</v>
      </c>
      <c r="C35" s="7"/>
      <c r="D35" s="7"/>
      <c r="E35" s="7"/>
      <c r="F35" s="7"/>
      <c r="G35" s="7"/>
    </row>
    <row r="36" spans="1:11" x14ac:dyDescent="0.35">
      <c r="A36" s="3" t="s">
        <v>45</v>
      </c>
      <c r="C36" s="12">
        <v>0.05</v>
      </c>
      <c r="D36" s="7"/>
      <c r="E36" s="12">
        <f>C36</f>
        <v>0.05</v>
      </c>
      <c r="F36" s="7"/>
      <c r="G36" s="12">
        <f>E36</f>
        <v>0.05</v>
      </c>
    </row>
    <row r="37" spans="1:11" x14ac:dyDescent="0.35">
      <c r="A37" s="1" t="s">
        <v>5</v>
      </c>
      <c r="C37" s="7"/>
      <c r="D37" s="7"/>
      <c r="E37" s="7"/>
      <c r="F37" s="7"/>
      <c r="G37" s="7"/>
    </row>
    <row r="38" spans="1:11" ht="15" thickBot="1" x14ac:dyDescent="0.4">
      <c r="A38" s="1" t="s">
        <v>46</v>
      </c>
      <c r="C38" s="23">
        <f>IF(ROUND(C34*C36,0)&lt;=0,0,ROUND(C34*C36,0))+250</f>
        <v>250</v>
      </c>
      <c r="D38" s="7"/>
      <c r="E38" s="23">
        <f>IF(ROUND(E34*E36,0)&lt;=0,0,ROUND(E34*E36,0))+250</f>
        <v>250</v>
      </c>
      <c r="F38" s="7"/>
      <c r="G38" s="23">
        <f>IF(ROUND(G34*G36,0)&lt;=0,0,ROUND(G34*G36,0))</f>
        <v>0</v>
      </c>
    </row>
    <row r="41" spans="1:11" x14ac:dyDescent="0.35">
      <c r="A41" s="2"/>
    </row>
    <row r="42" spans="1:11" x14ac:dyDescent="0.35">
      <c r="A42" s="2"/>
    </row>
    <row r="46" spans="1:11" x14ac:dyDescent="0.35">
      <c r="C46" s="26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1CAFBAA-545B-4672-9B47-9E402BA45F5F}"/>
</file>

<file path=customXml/itemProps2.xml><?xml version="1.0" encoding="utf-8"?>
<ds:datastoreItem xmlns:ds="http://schemas.openxmlformats.org/officeDocument/2006/customXml" ds:itemID="{6F37E92D-C487-4FD6-B441-1CA2374954A6}"/>
</file>

<file path=customXml/itemProps3.xml><?xml version="1.0" encoding="utf-8"?>
<ds:datastoreItem xmlns:ds="http://schemas.openxmlformats.org/officeDocument/2006/customXml" ds:itemID="{A9D5EE2D-DA81-4D33-8C74-11F30E286D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 Federal CTE</vt:lpstr>
      <vt:lpstr>2020 Fed RTP</vt:lpstr>
      <vt:lpstr>Break</vt:lpstr>
      <vt:lpstr>2021 State CTE</vt:lpstr>
      <vt:lpstr>2020 State RTP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Puja Amin</dc:creator>
  <cp:lastModifiedBy>James Kilbane</cp:lastModifiedBy>
  <dcterms:created xsi:type="dcterms:W3CDTF">2022-06-16T21:46:55Z</dcterms:created>
  <dcterms:modified xsi:type="dcterms:W3CDTF">2022-06-24T11:57:07Z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</Properties>
</file>