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orixgroup.sharepoint.com/sites/Regulatory-Kentucky/Shared Documents/Kentucky/WSCKY 2022 Rate Case/Discovery/Staff DR Set 1/"/>
    </mc:Choice>
  </mc:AlternateContent>
  <xr:revisionPtr revIDLastSave="75" documentId="8_{5D75693D-09E8-4F6B-A3BB-0435682AED9E}" xr6:coauthVersionLast="47" xr6:coauthVersionMax="47" xr10:uidLastSave="{37E95C5B-5E97-4E66-A1E6-350EB648F575}"/>
  <bookViews>
    <workbookView xWindow="28680" yWindow="-120" windowWidth="29040" windowHeight="15840" activeTab="2" xr2:uid="{032E3BC8-CEE1-4CAE-B7B2-CDFF942EF501}"/>
  </bookViews>
  <sheets>
    <sheet name="a" sheetId="2" r:id="rId1"/>
    <sheet name="b" sheetId="1" r:id="rId2"/>
    <sheet name="c" sheetId="3" r:id="rId3"/>
  </sheets>
  <definedNames>
    <definedName name="_xlnm._FilterDatabase" localSheetId="1" hidden="1">b!$A$2:$D$14</definedName>
    <definedName name="_xlnm.Print_Area" localSheetId="1">b!$A$1:$L$15</definedName>
    <definedName name="_xlnm.Print_Area" localSheetId="2">'c'!$A$1:$P$45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5" i="3" l="1"/>
  <c r="C6" i="2" l="1"/>
  <c r="C8" i="2"/>
  <c r="N29" i="3"/>
  <c r="O28" i="3"/>
  <c r="P28" i="3" s="1"/>
  <c r="N28" i="3"/>
  <c r="O27" i="3"/>
  <c r="P27" i="3" s="1"/>
  <c r="N27" i="3"/>
  <c r="J24" i="3"/>
  <c r="N24" i="3" s="1"/>
  <c r="J23" i="3"/>
  <c r="N23" i="3" s="1"/>
  <c r="J22" i="3"/>
  <c r="N22" i="3" s="1"/>
  <c r="N17" i="3"/>
  <c r="G15" i="3"/>
  <c r="J14" i="3"/>
  <c r="O12" i="3"/>
  <c r="L12" i="3"/>
  <c r="N12" i="3" s="1"/>
  <c r="C12" i="3"/>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P11" i="3"/>
  <c r="O11" i="3"/>
  <c r="L11" i="3"/>
  <c r="N11" i="3" s="1"/>
  <c r="I9" i="1"/>
  <c r="I8" i="1"/>
  <c r="I7" i="1"/>
  <c r="I6" i="1"/>
  <c r="I3" i="1"/>
  <c r="I4" i="1"/>
  <c r="I5" i="1"/>
  <c r="I11" i="1"/>
  <c r="I12" i="1"/>
  <c r="I13" i="1"/>
  <c r="I14" i="1"/>
  <c r="C7" i="2" s="1"/>
  <c r="C9" i="2" s="1"/>
  <c r="J31" i="3" l="1"/>
  <c r="J33" i="3" s="1"/>
  <c r="J37" i="3" s="1"/>
  <c r="J42" i="3" s="1"/>
  <c r="N14" i="3"/>
  <c r="N15" i="3"/>
</calcChain>
</file>

<file path=xl/sharedStrings.xml><?xml version="1.0" encoding="utf-8"?>
<sst xmlns="http://schemas.openxmlformats.org/spreadsheetml/2006/main" count="159" uniqueCount="95">
  <si>
    <t>Data request 12a Rate case expenses</t>
  </si>
  <si>
    <t>Rate case expenses incurred as of 6/15/22</t>
  </si>
  <si>
    <t>1. Accounting</t>
  </si>
  <si>
    <t>2. Engineering</t>
  </si>
  <si>
    <t>3.  Legal</t>
  </si>
  <si>
    <t>4. Consultants</t>
  </si>
  <si>
    <t xml:space="preserve">5. Postage </t>
  </si>
  <si>
    <t>Total to date</t>
  </si>
  <si>
    <t>Data request 12 b details of incurred expenses</t>
  </si>
  <si>
    <t>Vendor</t>
  </si>
  <si>
    <t>Purchase Order</t>
  </si>
  <si>
    <t>Invoice #</t>
  </si>
  <si>
    <t>Amount</t>
  </si>
  <si>
    <t>Pay Date</t>
  </si>
  <si>
    <t>Check #</t>
  </si>
  <si>
    <t>Hours Worked</t>
  </si>
  <si>
    <t>Rates Per Hr</t>
  </si>
  <si>
    <t>Services Performed</t>
  </si>
  <si>
    <t>Account Number</t>
  </si>
  <si>
    <t>Acct Name</t>
  </si>
  <si>
    <t>Sturgill, Turner, Barker &amp; Moloney</t>
  </si>
  <si>
    <t>P91-2210-100171</t>
  </si>
  <si>
    <t>Legal Services</t>
  </si>
  <si>
    <t>2210.312005.10.170002.0000.000.0000</t>
  </si>
  <si>
    <t>RCIP - Attorney Fees</t>
  </si>
  <si>
    <t>Unpaid</t>
  </si>
  <si>
    <t>Ice Miller LLP</t>
  </si>
  <si>
    <t>P91-2210-100175</t>
  </si>
  <si>
    <t>01-2147119</t>
  </si>
  <si>
    <t>Baryenbruch &amp; Company, LLC</t>
  </si>
  <si>
    <t>060322</t>
  </si>
  <si>
    <r>
      <rPr>
        <sz val="7"/>
        <color theme="1"/>
        <rFont val="Times New Roman"/>
        <family val="1"/>
      </rPr>
      <t xml:space="preserve">          </t>
    </r>
    <r>
      <rPr>
        <sz val="12"/>
        <color theme="1"/>
        <rFont val="Arial"/>
        <family val="2"/>
      </rPr>
      <t>For each category identified in Item 12.a., the schedule should include the date of each transaction, check number or other document reference, the vendor, the hours worked, the rates per hour, amount, a description of the services performed, and the account number in which the expenditure was recorded. Provide copies of contracts or other documentation that support charges incurred in the preparation of this case. Identify any costs incurred for this case that occurred during the base period.</t>
    </r>
  </si>
  <si>
    <t xml:space="preserve">DR 12 c. </t>
  </si>
  <si>
    <t>Water Service Corporation of Kentucky</t>
  </si>
  <si>
    <t>Rate Case Expense</t>
  </si>
  <si>
    <t>A</t>
  </si>
  <si>
    <t>B</t>
  </si>
  <si>
    <t>C</t>
  </si>
  <si>
    <t>D</t>
  </si>
  <si>
    <t>E</t>
  </si>
  <si>
    <t>F</t>
  </si>
  <si>
    <t>G</t>
  </si>
  <si>
    <t>Average Hourly</t>
  </si>
  <si>
    <t>Estimated Hours</t>
  </si>
  <si>
    <t>Line No.</t>
  </si>
  <si>
    <t>Total</t>
  </si>
  <si>
    <t>Incurred</t>
  </si>
  <si>
    <t>Remaining</t>
  </si>
  <si>
    <t>Rate</t>
  </si>
  <si>
    <t>to be Worked</t>
  </si>
  <si>
    <t>Legal Fees (Ice Miller)</t>
  </si>
  <si>
    <t>Legal Fees (Strugill Turner)</t>
  </si>
  <si>
    <t>Customer Notices (2 notices):</t>
  </si>
  <si>
    <t>Postage</t>
  </si>
  <si>
    <t>=</t>
  </si>
  <si>
    <t>customers x $0.5125</t>
  </si>
  <si>
    <t>Stock</t>
  </si>
  <si>
    <t>Fed Ex, mailings, postage, and miscellaneous costs</t>
  </si>
  <si>
    <t># of Trips/</t>
  </si>
  <si>
    <t>Personnel</t>
  </si>
  <si>
    <t>Cost</t>
  </si>
  <si>
    <t>Nights</t>
  </si>
  <si>
    <t>Travel **</t>
  </si>
  <si>
    <t>Airfare</t>
  </si>
  <si>
    <t>Hotel</t>
  </si>
  <si>
    <t>Meals/Parking</t>
  </si>
  <si>
    <t>External Consultants (Salary Survey)</t>
  </si>
  <si>
    <t>External Consultants (ROE - Scott Madden)</t>
  </si>
  <si>
    <t>External Consultants (CAM-Pat Baryenbruch)</t>
  </si>
  <si>
    <t>Total Cost of current case - estimated cost to complete</t>
  </si>
  <si>
    <t>Total Current Rate Case Cost</t>
  </si>
  <si>
    <t>Unamortized Rate Case Expense from prior Rate Cases approved</t>
  </si>
  <si>
    <t>Amortized over 3 years</t>
  </si>
  <si>
    <t>Amortization Expense per year</t>
  </si>
  <si>
    <t>*</t>
  </si>
  <si>
    <t>Will update with actual costs once invoices are received.</t>
  </si>
  <si>
    <t>**</t>
  </si>
  <si>
    <t>Travel expected may be cancelled due to Covid-19</t>
  </si>
  <si>
    <t>CO From:</t>
  </si>
  <si>
    <t>Per Billing team - notice costs:</t>
  </si>
  <si>
    <t>Infosend Mailing Costs (effective 12/01/2021)                  </t>
  </si>
  <si>
    <t>Paper Stock        $0.0169              per page (bill or notice)</t>
  </si>
  <si>
    <t>Envelopes                        </t>
  </si>
  <si>
    <t>#10 Outgoing Envelope $0.0196             </t>
  </si>
  <si>
    <t>#9 Return Envelope        $0.0168             </t>
  </si>
  <si>
    <t>Data Processing, Printing and Mailing Services    $0.0493              per page (bill or notice)</t>
  </si>
  <si>
    <t>Total Price per bill of above components              $0.1025             </t>
  </si>
  <si>
    <t>Postage (Varies / Avg stated)      $0.4100              Lowest possible postage is applied by Infosend - Average is $0.41.  Postage is variable for mail pieces that weigh more than 1 oz, bar-coded vs non-bar coded or are addressed to a foreign address</t>
  </si>
  <si>
    <t>Average cost per single page bill $0.5125             </t>
  </si>
  <si>
    <t>                            </t>
  </si>
  <si>
    <t>Notice with Bills                            </t>
  </si>
  <si>
    <t>Paper Stock        $0.0169              per page (notice)</t>
  </si>
  <si>
    <t>Data Processing, Printing and Mailing Services    $0.0493              per page (notice)</t>
  </si>
  <si>
    <t>Average cost per single page bill $0.0662             </t>
  </si>
  <si>
    <t>notices x .1025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</si>
</sst>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409]mmm\-yy;@"/>
    <numFmt numFmtId="165" formatCode="#,##0\ ;\(#,##0\)"/>
    <numFmt numFmtId="166" formatCode="&quot;Base Year (Per Books) Ended&quot;\ mmmm\ dd\,\ yyyy"/>
    <numFmt numFmtId="167" formatCode="&quot;Future Test Year Ended&quot;\ mmmm\ dd\,\ yyyy"/>
    <numFmt numFmtId="168" formatCode="#,##0.00\ ;\(#,##0.00\)"/>
    <numFmt numFmtId="169" formatCode="_(* #,##0_);_(* \(#,##0\);_(* &quot;-&quot;??_);_(@_)"/>
    <numFmt numFmtId="173"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2"/>
      <color theme="1"/>
      <name val="Arial"/>
      <family val="2"/>
    </font>
    <font>
      <sz val="7"/>
      <color theme="1"/>
      <name val="Times New Roman"/>
      <family val="1"/>
    </font>
    <font>
      <sz val="12"/>
      <color theme="1"/>
      <name val="Arial"/>
      <family val="1"/>
    </font>
    <font>
      <sz val="11"/>
      <color rgb="FF333333"/>
      <name val="Calibri"/>
      <family val="2"/>
      <scheme val="minor"/>
    </font>
    <font>
      <sz val="10"/>
      <name val="Courier"/>
      <family val="3"/>
    </font>
    <font>
      <b/>
      <sz val="10"/>
      <name val="Book Antiqua"/>
      <family val="1"/>
    </font>
    <font>
      <sz val="12"/>
      <color theme="1"/>
      <name val="Calibri"/>
      <family val="2"/>
      <scheme val="minor"/>
    </font>
    <font>
      <sz val="10"/>
      <name val="Book Antiqua"/>
      <family val="1"/>
    </font>
    <font>
      <sz val="10"/>
      <name val="Times New Roman"/>
      <family val="1"/>
    </font>
    <font>
      <sz val="11"/>
      <color indexed="62"/>
      <name val="Calibri"/>
      <family val="2"/>
    </font>
    <font>
      <sz val="11"/>
      <color theme="1"/>
      <name val="Calibri"/>
      <family val="2"/>
    </font>
    <font>
      <sz val="11"/>
      <color rgb="FFFF0000"/>
      <name val="Calibri"/>
      <family val="2"/>
    </font>
  </fonts>
  <fills count="6">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indexed="47"/>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s>
  <cellStyleXfs count="8">
    <xf numFmtId="0" fontId="0" fillId="0" borderId="0"/>
    <xf numFmtId="44" fontId="1" fillId="0" borderId="0" applyFont="0" applyFill="0" applyBorder="0" applyAlignment="0" applyProtection="0"/>
    <xf numFmtId="43" fontId="1" fillId="0" borderId="0" applyFont="0" applyFill="0" applyBorder="0" applyAlignment="0" applyProtection="0"/>
    <xf numFmtId="164" fontId="8" fillId="0" borderId="0"/>
    <xf numFmtId="0" fontId="8" fillId="0" borderId="0"/>
    <xf numFmtId="164" fontId="13" fillId="5" borderId="14" applyNumberFormat="0" applyAlignment="0" applyProtection="0"/>
    <xf numFmtId="43" fontId="8" fillId="0" borderId="0" applyFont="0" applyFill="0" applyBorder="0" applyAlignment="0" applyProtection="0"/>
    <xf numFmtId="164" fontId="8" fillId="0" borderId="0"/>
  </cellStyleXfs>
  <cellXfs count="104">
    <xf numFmtId="0" fontId="0" fillId="0" borderId="0" xfId="0"/>
    <xf numFmtId="44" fontId="0" fillId="0" borderId="0" xfId="1" applyFont="1"/>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44" fontId="0" fillId="0" borderId="0" xfId="1" applyFont="1" applyAlignment="1">
      <alignment wrapText="1"/>
    </xf>
    <xf numFmtId="14" fontId="0" fillId="0" borderId="0" xfId="0" applyNumberFormat="1"/>
    <xf numFmtId="14" fontId="0" fillId="0" borderId="0" xfId="0" applyNumberFormat="1" applyAlignment="1">
      <alignment wrapText="1"/>
    </xf>
    <xf numFmtId="2" fontId="0" fillId="0" borderId="0" xfId="0" applyNumberFormat="1" applyAlignment="1">
      <alignment horizontal="center"/>
    </xf>
    <xf numFmtId="0" fontId="2" fillId="4" borderId="0" xfId="0" applyFont="1" applyFill="1" applyAlignment="1">
      <alignment horizontal="center"/>
    </xf>
    <xf numFmtId="2" fontId="2" fillId="4" borderId="0" xfId="0" applyNumberFormat="1" applyFont="1" applyFill="1" applyAlignment="1">
      <alignment horizontal="center"/>
    </xf>
    <xf numFmtId="44" fontId="2" fillId="4" borderId="0" xfId="1" applyFont="1" applyFill="1" applyAlignment="1">
      <alignment horizontal="center"/>
    </xf>
    <xf numFmtId="14" fontId="2" fillId="4" borderId="0" xfId="0" applyNumberFormat="1" applyFont="1" applyFill="1" applyAlignment="1">
      <alignment horizontal="center"/>
    </xf>
    <xf numFmtId="0" fontId="0" fillId="2" borderId="1" xfId="0" applyFill="1" applyBorder="1"/>
    <xf numFmtId="0" fontId="0" fillId="2" borderId="2" xfId="0" applyFill="1" applyBorder="1" applyAlignment="1">
      <alignment horizontal="center"/>
    </xf>
    <xf numFmtId="2" fontId="0" fillId="2" borderId="2" xfId="0" applyNumberFormat="1" applyFill="1" applyBorder="1" applyAlignment="1">
      <alignment horizontal="center"/>
    </xf>
    <xf numFmtId="44" fontId="0" fillId="2" borderId="2" xfId="1" applyFont="1" applyFill="1" applyBorder="1"/>
    <xf numFmtId="14" fontId="0" fillId="2" borderId="2" xfId="0" applyNumberFormat="1" applyFill="1" applyBorder="1"/>
    <xf numFmtId="0" fontId="0" fillId="2" borderId="2" xfId="0" applyFill="1" applyBorder="1"/>
    <xf numFmtId="0" fontId="7" fillId="2" borderId="2" xfId="0" applyFont="1" applyFill="1" applyBorder="1"/>
    <xf numFmtId="0" fontId="0" fillId="2" borderId="3" xfId="0" applyFill="1" applyBorder="1"/>
    <xf numFmtId="0" fontId="0" fillId="3" borderId="4" xfId="0" applyFill="1" applyBorder="1"/>
    <xf numFmtId="0" fontId="0" fillId="3" borderId="0" xfId="0" applyFill="1" applyAlignment="1">
      <alignment horizontal="center"/>
    </xf>
    <xf numFmtId="2" fontId="0" fillId="3" borderId="0" xfId="0" applyNumberFormat="1" applyFill="1" applyAlignment="1">
      <alignment horizontal="center"/>
    </xf>
    <xf numFmtId="44" fontId="0" fillId="3" borderId="0" xfId="1" applyFont="1" applyFill="1" applyBorder="1"/>
    <xf numFmtId="14" fontId="0" fillId="3" borderId="0" xfId="0" applyNumberFormat="1" applyFill="1"/>
    <xf numFmtId="0" fontId="0" fillId="3" borderId="0" xfId="0" applyFill="1"/>
    <xf numFmtId="0" fontId="7" fillId="3" borderId="0" xfId="0" applyFont="1" applyFill="1"/>
    <xf numFmtId="0" fontId="0" fillId="3" borderId="5" xfId="0" applyFill="1" applyBorder="1"/>
    <xf numFmtId="0" fontId="0" fillId="2" borderId="4" xfId="0" applyFill="1" applyBorder="1"/>
    <xf numFmtId="0" fontId="0" fillId="2" borderId="0" xfId="0" applyFill="1" applyAlignment="1">
      <alignment horizontal="center"/>
    </xf>
    <xf numFmtId="2" fontId="0" fillId="2" borderId="0" xfId="0" applyNumberFormat="1" applyFill="1" applyAlignment="1">
      <alignment horizontal="center"/>
    </xf>
    <xf numFmtId="44" fontId="0" fillId="2" borderId="0" xfId="1" applyFont="1" applyFill="1" applyBorder="1"/>
    <xf numFmtId="14" fontId="0" fillId="2" borderId="0" xfId="0" applyNumberFormat="1" applyFill="1"/>
    <xf numFmtId="0" fontId="0" fillId="2" borderId="0" xfId="0" applyFill="1"/>
    <xf numFmtId="0" fontId="7" fillId="2" borderId="0" xfId="0" applyFont="1" applyFill="1"/>
    <xf numFmtId="0" fontId="0" fillId="2" borderId="5" xfId="0" applyFill="1" applyBorder="1"/>
    <xf numFmtId="0" fontId="0" fillId="3" borderId="6" xfId="0" applyFill="1" applyBorder="1"/>
    <xf numFmtId="0" fontId="0" fillId="3" borderId="7" xfId="0" applyFill="1" applyBorder="1" applyAlignment="1">
      <alignment horizontal="center"/>
    </xf>
    <xf numFmtId="49" fontId="0" fillId="3" borderId="7" xfId="0" applyNumberFormat="1" applyFill="1" applyBorder="1" applyAlignment="1">
      <alignment horizontal="center"/>
    </xf>
    <xf numFmtId="44" fontId="0" fillId="3" borderId="7" xfId="1" applyFont="1" applyFill="1" applyBorder="1"/>
    <xf numFmtId="14" fontId="0" fillId="3" borderId="7" xfId="0" applyNumberFormat="1" applyFill="1" applyBorder="1"/>
    <xf numFmtId="0" fontId="0" fillId="3" borderId="7" xfId="0" applyFill="1" applyBorder="1"/>
    <xf numFmtId="0" fontId="0" fillId="3" borderId="8" xfId="0" applyFill="1" applyBorder="1"/>
    <xf numFmtId="0" fontId="0" fillId="2" borderId="6" xfId="0" applyFill="1" applyBorder="1"/>
    <xf numFmtId="0" fontId="0" fillId="2" borderId="7" xfId="0" applyFill="1" applyBorder="1" applyAlignment="1">
      <alignment horizontal="center"/>
    </xf>
    <xf numFmtId="2" fontId="0" fillId="2" borderId="7" xfId="0" applyNumberFormat="1" applyFill="1" applyBorder="1" applyAlignment="1">
      <alignment horizontal="center"/>
    </xf>
    <xf numFmtId="44" fontId="0" fillId="2" borderId="7" xfId="1" applyFont="1" applyFill="1" applyBorder="1"/>
    <xf numFmtId="14" fontId="0" fillId="2" borderId="7" xfId="0" applyNumberFormat="1" applyFill="1" applyBorder="1"/>
    <xf numFmtId="0" fontId="0" fillId="2" borderId="7" xfId="0" applyFill="1" applyBorder="1"/>
    <xf numFmtId="0" fontId="7" fillId="2" borderId="7" xfId="0" applyFont="1" applyFill="1" applyBorder="1"/>
    <xf numFmtId="0" fontId="0" fillId="2" borderId="8" xfId="0" applyFill="1" applyBorder="1"/>
    <xf numFmtId="0" fontId="0" fillId="2" borderId="9" xfId="0" applyFill="1" applyBorder="1"/>
    <xf numFmtId="0" fontId="0" fillId="2" borderId="10" xfId="0" applyFill="1" applyBorder="1" applyAlignment="1">
      <alignment horizontal="center"/>
    </xf>
    <xf numFmtId="2" fontId="0" fillId="2" borderId="10" xfId="0" applyNumberFormat="1" applyFill="1" applyBorder="1" applyAlignment="1">
      <alignment horizontal="center"/>
    </xf>
    <xf numFmtId="44" fontId="0" fillId="2" borderId="10" xfId="1" applyFont="1" applyFill="1" applyBorder="1"/>
    <xf numFmtId="14" fontId="0" fillId="2" borderId="10" xfId="0" applyNumberFormat="1" applyFill="1" applyBorder="1"/>
    <xf numFmtId="0" fontId="0" fillId="2" borderId="10" xfId="0" applyFill="1" applyBorder="1"/>
    <xf numFmtId="0" fontId="7" fillId="2" borderId="10" xfId="0" applyFont="1" applyFill="1" applyBorder="1"/>
    <xf numFmtId="0" fontId="0" fillId="2" borderId="11" xfId="0" applyFill="1" applyBorder="1"/>
    <xf numFmtId="0" fontId="0" fillId="0" borderId="0" xfId="0" applyAlignment="1">
      <alignment horizontal="center" wrapText="1"/>
    </xf>
    <xf numFmtId="165" fontId="9" fillId="0" borderId="0" xfId="3" applyNumberFormat="1" applyFont="1"/>
    <xf numFmtId="0" fontId="10" fillId="0" borderId="0" xfId="0" applyFont="1" applyAlignment="1">
      <alignment horizontal="right"/>
    </xf>
    <xf numFmtId="37" fontId="9" fillId="0" borderId="0" xfId="3" applyNumberFormat="1" applyFont="1"/>
    <xf numFmtId="164" fontId="9" fillId="0" borderId="0" xfId="3" applyFont="1"/>
    <xf numFmtId="0" fontId="0" fillId="0" borderId="0" xfId="0" applyAlignment="1">
      <alignment horizontal="right"/>
    </xf>
    <xf numFmtId="166" fontId="9" fillId="0" borderId="0" xfId="3" applyNumberFormat="1" applyFont="1"/>
    <xf numFmtId="164" fontId="11" fillId="0" borderId="0" xfId="3" applyFont="1"/>
    <xf numFmtId="165" fontId="11" fillId="0" borderId="0" xfId="3" applyNumberFormat="1" applyFont="1"/>
    <xf numFmtId="37" fontId="11" fillId="0" borderId="0" xfId="3" applyNumberFormat="1" applyFont="1"/>
    <xf numFmtId="164" fontId="9" fillId="0" borderId="0" xfId="3" applyFont="1" applyAlignment="1">
      <alignment horizontal="center"/>
    </xf>
    <xf numFmtId="165" fontId="9" fillId="0" borderId="0" xfId="3" applyNumberFormat="1" applyFont="1" applyAlignment="1">
      <alignment horizontal="center"/>
    </xf>
    <xf numFmtId="37" fontId="9" fillId="0" borderId="0" xfId="3" applyNumberFormat="1" applyFont="1" applyAlignment="1">
      <alignment horizontal="center"/>
    </xf>
    <xf numFmtId="165" fontId="9" fillId="0" borderId="12" xfId="3" applyNumberFormat="1" applyFont="1" applyBorder="1" applyAlignment="1">
      <alignment horizontal="center"/>
    </xf>
    <xf numFmtId="165" fontId="11" fillId="0" borderId="12" xfId="3" applyNumberFormat="1" applyFont="1" applyBorder="1"/>
    <xf numFmtId="37" fontId="11" fillId="0" borderId="0" xfId="3" applyNumberFormat="1" applyFont="1" applyAlignment="1">
      <alignment horizontal="center"/>
    </xf>
    <xf numFmtId="0" fontId="9" fillId="0" borderId="0" xfId="3" applyNumberFormat="1" applyFont="1" applyAlignment="1">
      <alignment horizontal="center"/>
    </xf>
    <xf numFmtId="165" fontId="12" fillId="0" borderId="0" xfId="4" applyNumberFormat="1" applyFont="1"/>
    <xf numFmtId="165" fontId="12" fillId="0" borderId="12" xfId="4" applyNumberFormat="1" applyFont="1" applyBorder="1"/>
    <xf numFmtId="165" fontId="12" fillId="0" borderId="12" xfId="4" applyNumberFormat="1" applyFont="1" applyBorder="1" applyAlignment="1">
      <alignment horizontal="center"/>
    </xf>
    <xf numFmtId="165" fontId="12" fillId="0" borderId="0" xfId="4" applyNumberFormat="1" applyFont="1" applyAlignment="1">
      <alignment horizontal="center"/>
    </xf>
    <xf numFmtId="168" fontId="11" fillId="0" borderId="0" xfId="3" applyNumberFormat="1" applyFont="1"/>
    <xf numFmtId="165" fontId="11" fillId="0" borderId="0" xfId="3" applyNumberFormat="1" applyFont="1" applyAlignment="1">
      <alignment horizontal="fill"/>
    </xf>
    <xf numFmtId="165" fontId="11" fillId="0" borderId="0" xfId="3" applyNumberFormat="1" applyFont="1" applyAlignment="1">
      <alignment horizontal="right"/>
    </xf>
    <xf numFmtId="169" fontId="11" fillId="0" borderId="12" xfId="2" applyNumberFormat="1" applyFont="1" applyBorder="1" applyAlignment="1">
      <alignment horizontal="fill"/>
    </xf>
    <xf numFmtId="169" fontId="11" fillId="0" borderId="0" xfId="2" applyNumberFormat="1" applyFont="1" applyFill="1" applyBorder="1"/>
    <xf numFmtId="42" fontId="11" fillId="0" borderId="13" xfId="3" applyNumberFormat="1" applyFont="1" applyBorder="1"/>
    <xf numFmtId="42" fontId="11" fillId="0" borderId="0" xfId="3" applyNumberFormat="1" applyFont="1"/>
    <xf numFmtId="0" fontId="9" fillId="0" borderId="0" xfId="3" applyNumberFormat="1" applyFont="1" applyAlignment="1">
      <alignment horizontal="right"/>
    </xf>
    <xf numFmtId="0" fontId="6" fillId="0" borderId="0" xfId="0" applyFont="1" applyAlignment="1">
      <alignment horizontal="center" vertical="center" wrapText="1"/>
    </xf>
    <xf numFmtId="0" fontId="4" fillId="0" borderId="0" xfId="0" applyFont="1" applyAlignment="1">
      <alignment horizontal="center" vertical="center" wrapText="1"/>
    </xf>
    <xf numFmtId="166" fontId="9" fillId="0" borderId="0" xfId="3" applyNumberFormat="1" applyFont="1" applyAlignment="1">
      <alignment horizontal="left"/>
    </xf>
    <xf numFmtId="167" fontId="9" fillId="0" borderId="0" xfId="3" applyNumberFormat="1" applyFont="1" applyAlignment="1">
      <alignment horizontal="left"/>
    </xf>
    <xf numFmtId="43" fontId="0" fillId="3" borderId="7" xfId="2" applyFont="1" applyFill="1" applyBorder="1"/>
    <xf numFmtId="169" fontId="11" fillId="0" borderId="0" xfId="2" applyNumberFormat="1" applyFont="1" applyAlignment="1">
      <alignment horizontal="center"/>
    </xf>
    <xf numFmtId="169" fontId="11" fillId="0" borderId="0" xfId="2" applyNumberFormat="1" applyFont="1"/>
    <xf numFmtId="173" fontId="11" fillId="0" borderId="0" xfId="1" applyNumberFormat="1" applyFont="1"/>
    <xf numFmtId="173" fontId="11" fillId="0" borderId="0" xfId="1" quotePrefix="1" applyNumberFormat="1" applyFont="1"/>
    <xf numFmtId="173" fontId="11" fillId="0" borderId="0" xfId="1" applyNumberFormat="1" applyFont="1" applyAlignment="1">
      <alignment horizontal="center"/>
    </xf>
    <xf numFmtId="165" fontId="11" fillId="0" borderId="0" xfId="3" applyNumberFormat="1" applyFont="1" applyFill="1"/>
    <xf numFmtId="164" fontId="9" fillId="0" borderId="0" xfId="7" applyFont="1"/>
    <xf numFmtId="164" fontId="11" fillId="0" borderId="0" xfId="7" applyFont="1"/>
    <xf numFmtId="0" fontId="14" fillId="0" borderId="0" xfId="0" applyFont="1" applyAlignment="1">
      <alignment vertical="center"/>
    </xf>
    <xf numFmtId="0" fontId="15" fillId="0" borderId="0" xfId="0" applyFont="1" applyAlignment="1">
      <alignment vertical="center"/>
    </xf>
  </cellXfs>
  <cellStyles count="8">
    <cellStyle name="Comma" xfId="2" builtinId="3"/>
    <cellStyle name="Comma 2" xfId="6" xr:uid="{1995BEAB-ECC5-4AB4-A75C-D20321A1993E}"/>
    <cellStyle name="Currency" xfId="1" builtinId="4"/>
    <cellStyle name="Input 2" xfId="5" xr:uid="{5A4F9F13-5A0D-43A3-9394-DF6D20F6A366}"/>
    <cellStyle name="Normal" xfId="0" builtinId="0"/>
    <cellStyle name="Normal 10" xfId="3" xr:uid="{E55BC944-0E47-496F-89DC-30FDF4B388DA}"/>
    <cellStyle name="Normal 10 2" xfId="7" xr:uid="{6B45DB32-BD6D-4204-9161-87B0C6C20A87}"/>
    <cellStyle name="Normal 10 7" xfId="4" xr:uid="{A92E7234-8AD6-42B9-B38D-76D5A60B8C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02D88-171A-4CA9-9D8E-510D154DCCB3}">
  <dimension ref="A1:C9"/>
  <sheetViews>
    <sheetView zoomScaleNormal="100" workbookViewId="0">
      <selection activeCell="C7" sqref="C7"/>
    </sheetView>
  </sheetViews>
  <sheetFormatPr defaultRowHeight="14.5" x14ac:dyDescent="0.35"/>
  <cols>
    <col min="2" max="2" width="36.453125" bestFit="1" customWidth="1"/>
    <col min="3" max="3" width="11.1796875" bestFit="1" customWidth="1"/>
  </cols>
  <sheetData>
    <row r="1" spans="1:3" x14ac:dyDescent="0.35">
      <c r="A1" t="s">
        <v>0</v>
      </c>
    </row>
    <row r="3" spans="1:3" x14ac:dyDescent="0.35">
      <c r="B3" t="s">
        <v>1</v>
      </c>
    </row>
    <row r="4" spans="1:3" x14ac:dyDescent="0.35">
      <c r="B4" t="s">
        <v>2</v>
      </c>
      <c r="C4" s="1"/>
    </row>
    <row r="5" spans="1:3" x14ac:dyDescent="0.35">
      <c r="B5" t="s">
        <v>3</v>
      </c>
      <c r="C5" s="1"/>
    </row>
    <row r="6" spans="1:3" x14ac:dyDescent="0.35">
      <c r="B6" t="s">
        <v>4</v>
      </c>
      <c r="C6" s="1">
        <f>SUM(b!I3:I13)</f>
        <v>20774.900000000001</v>
      </c>
    </row>
    <row r="7" spans="1:3" x14ac:dyDescent="0.35">
      <c r="B7" t="s">
        <v>5</v>
      </c>
      <c r="C7" s="1">
        <f>b!I14</f>
        <v>24727.9977</v>
      </c>
    </row>
    <row r="8" spans="1:3" x14ac:dyDescent="0.35">
      <c r="B8" t="s">
        <v>6</v>
      </c>
      <c r="C8" s="1">
        <f>'c'!L14+'c'!L15+'c'!L17</f>
        <v>0</v>
      </c>
    </row>
    <row r="9" spans="1:3" x14ac:dyDescent="0.35">
      <c r="B9" t="s">
        <v>7</v>
      </c>
      <c r="C9" s="1">
        <f>SUM(C4:C8)</f>
        <v>45502.897700000001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835F-D721-4846-9D59-89A922DFAF26}">
  <dimension ref="A1:L36"/>
  <sheetViews>
    <sheetView zoomScaleNormal="100" workbookViewId="0">
      <selection activeCell="F20" sqref="F20"/>
    </sheetView>
  </sheetViews>
  <sheetFormatPr defaultRowHeight="14.5" x14ac:dyDescent="0.35"/>
  <cols>
    <col min="1" max="1" width="30.26953125" bestFit="1" customWidth="1"/>
    <col min="2" max="2" width="18.54296875" style="3" bestFit="1" customWidth="1"/>
    <col min="3" max="3" width="12.81640625" style="8" bestFit="1" customWidth="1"/>
    <col min="4" max="4" width="13.54296875" style="1" bestFit="1" customWidth="1"/>
    <col min="5" max="5" width="12.1796875" style="6" customWidth="1"/>
    <col min="6" max="6" width="13" style="3" customWidth="1"/>
    <col min="7" max="7" width="16.1796875" customWidth="1"/>
    <col min="8" max="8" width="14.453125" style="1" customWidth="1"/>
    <col min="9" max="9" width="12.81640625" style="1" customWidth="1"/>
    <col min="10" max="10" width="22.7265625" bestFit="1" customWidth="1"/>
    <col min="11" max="11" width="33.54296875" bestFit="1" customWidth="1"/>
    <col min="12" max="12" width="18.453125" bestFit="1" customWidth="1"/>
  </cols>
  <sheetData>
    <row r="1" spans="1:12" x14ac:dyDescent="0.35">
      <c r="A1" t="s">
        <v>8</v>
      </c>
    </row>
    <row r="2" spans="1:12" s="2" customFormat="1" ht="15" thickBot="1" x14ac:dyDescent="0.4">
      <c r="A2" s="9" t="s">
        <v>9</v>
      </c>
      <c r="B2" s="9" t="s">
        <v>10</v>
      </c>
      <c r="C2" s="10" t="s">
        <v>11</v>
      </c>
      <c r="D2" s="11" t="s">
        <v>12</v>
      </c>
      <c r="E2" s="12" t="s">
        <v>13</v>
      </c>
      <c r="F2" s="9" t="s">
        <v>14</v>
      </c>
      <c r="G2" s="9" t="s">
        <v>15</v>
      </c>
      <c r="H2" s="11" t="s">
        <v>16</v>
      </c>
      <c r="I2" s="11" t="s">
        <v>12</v>
      </c>
      <c r="J2" s="9" t="s">
        <v>17</v>
      </c>
      <c r="K2" s="9" t="s">
        <v>18</v>
      </c>
      <c r="L2" s="9" t="s">
        <v>19</v>
      </c>
    </row>
    <row r="3" spans="1:12" ht="15" thickBot="1" x14ac:dyDescent="0.4">
      <c r="A3" s="52" t="s">
        <v>20</v>
      </c>
      <c r="B3" s="53" t="s">
        <v>21</v>
      </c>
      <c r="C3" s="54">
        <v>156711</v>
      </c>
      <c r="D3" s="55">
        <v>962.5</v>
      </c>
      <c r="E3" s="56">
        <v>44692</v>
      </c>
      <c r="F3" s="53">
        <v>1195786</v>
      </c>
      <c r="G3" s="57">
        <v>3.5</v>
      </c>
      <c r="H3" s="55">
        <v>275</v>
      </c>
      <c r="I3" s="55">
        <f t="shared" ref="I3:I5" si="0">+G3*H3</f>
        <v>962.5</v>
      </c>
      <c r="J3" s="57" t="s">
        <v>22</v>
      </c>
      <c r="K3" s="58" t="s">
        <v>23</v>
      </c>
      <c r="L3" s="59" t="s">
        <v>24</v>
      </c>
    </row>
    <row r="4" spans="1:12" ht="15" thickBot="1" x14ac:dyDescent="0.4">
      <c r="A4" s="21" t="s">
        <v>20</v>
      </c>
      <c r="B4" s="22" t="s">
        <v>21</v>
      </c>
      <c r="C4" s="23">
        <v>157454</v>
      </c>
      <c r="D4" s="24">
        <v>1237.5</v>
      </c>
      <c r="E4" s="25">
        <v>44692</v>
      </c>
      <c r="F4" s="22">
        <v>1195786</v>
      </c>
      <c r="G4" s="26">
        <v>4.5</v>
      </c>
      <c r="H4" s="24">
        <v>275</v>
      </c>
      <c r="I4" s="24">
        <f t="shared" si="0"/>
        <v>1237.5</v>
      </c>
      <c r="J4" s="26" t="s">
        <v>22</v>
      </c>
      <c r="K4" s="27" t="s">
        <v>23</v>
      </c>
      <c r="L4" s="28" t="s">
        <v>24</v>
      </c>
    </row>
    <row r="5" spans="1:12" ht="15" thickBot="1" x14ac:dyDescent="0.4">
      <c r="A5" s="52" t="s">
        <v>20</v>
      </c>
      <c r="B5" s="53" t="s">
        <v>21</v>
      </c>
      <c r="C5" s="54">
        <v>157877</v>
      </c>
      <c r="D5" s="55">
        <v>1182.5</v>
      </c>
      <c r="E5" s="56">
        <v>44706</v>
      </c>
      <c r="F5" s="53">
        <v>1196243</v>
      </c>
      <c r="G5" s="57">
        <v>4.3</v>
      </c>
      <c r="H5" s="55">
        <v>275</v>
      </c>
      <c r="I5" s="55">
        <f t="shared" si="0"/>
        <v>1182.5</v>
      </c>
      <c r="J5" s="57" t="s">
        <v>22</v>
      </c>
      <c r="K5" s="58" t="s">
        <v>23</v>
      </c>
      <c r="L5" s="59" t="s">
        <v>24</v>
      </c>
    </row>
    <row r="6" spans="1:12" ht="15" thickBot="1" x14ac:dyDescent="0.4">
      <c r="A6" s="21" t="s">
        <v>20</v>
      </c>
      <c r="B6" s="22" t="s">
        <v>21</v>
      </c>
      <c r="C6" s="23">
        <v>158689</v>
      </c>
      <c r="D6" s="24">
        <v>9090.4</v>
      </c>
      <c r="E6" s="25"/>
      <c r="F6" s="22" t="s">
        <v>25</v>
      </c>
      <c r="G6" s="26">
        <v>28.4</v>
      </c>
      <c r="H6" s="24">
        <v>275</v>
      </c>
      <c r="I6" s="24">
        <f t="shared" ref="I6:I9" si="1">+G6*H6</f>
        <v>7810</v>
      </c>
      <c r="J6" s="57" t="s">
        <v>22</v>
      </c>
      <c r="K6" s="27" t="s">
        <v>23</v>
      </c>
      <c r="L6" s="28" t="s">
        <v>24</v>
      </c>
    </row>
    <row r="7" spans="1:12" ht="15" thickBot="1" x14ac:dyDescent="0.4">
      <c r="A7" s="21" t="s">
        <v>20</v>
      </c>
      <c r="B7" s="22" t="s">
        <v>21</v>
      </c>
      <c r="C7" s="23">
        <v>158689</v>
      </c>
      <c r="D7" s="24">
        <v>9090.4</v>
      </c>
      <c r="E7" s="25"/>
      <c r="F7" s="22" t="s">
        <v>25</v>
      </c>
      <c r="G7" s="26">
        <v>0.2</v>
      </c>
      <c r="H7" s="24">
        <v>275</v>
      </c>
      <c r="I7" s="24">
        <f t="shared" si="1"/>
        <v>55</v>
      </c>
      <c r="J7" s="57" t="s">
        <v>22</v>
      </c>
      <c r="K7" s="27" t="s">
        <v>23</v>
      </c>
      <c r="L7" s="28" t="s">
        <v>24</v>
      </c>
    </row>
    <row r="8" spans="1:12" ht="15" thickBot="1" x14ac:dyDescent="0.4">
      <c r="A8" s="21" t="s">
        <v>20</v>
      </c>
      <c r="B8" s="22" t="s">
        <v>21</v>
      </c>
      <c r="C8" s="23">
        <v>158689</v>
      </c>
      <c r="D8" s="24">
        <v>9090.4</v>
      </c>
      <c r="E8" s="25"/>
      <c r="F8" s="22" t="s">
        <v>25</v>
      </c>
      <c r="G8" s="26">
        <v>2.2999999999999998</v>
      </c>
      <c r="H8" s="24">
        <v>200</v>
      </c>
      <c r="I8" s="24">
        <f t="shared" si="1"/>
        <v>459.99999999999994</v>
      </c>
      <c r="J8" s="57" t="s">
        <v>22</v>
      </c>
      <c r="K8" s="27" t="s">
        <v>23</v>
      </c>
      <c r="L8" s="28" t="s">
        <v>24</v>
      </c>
    </row>
    <row r="9" spans="1:12" ht="15" thickBot="1" x14ac:dyDescent="0.4">
      <c r="A9" s="21" t="s">
        <v>20</v>
      </c>
      <c r="B9" s="22" t="s">
        <v>21</v>
      </c>
      <c r="C9" s="23">
        <v>158689</v>
      </c>
      <c r="D9" s="24">
        <v>9090.4</v>
      </c>
      <c r="E9" s="25"/>
      <c r="F9" s="22" t="s">
        <v>25</v>
      </c>
      <c r="G9" s="26">
        <v>7.6</v>
      </c>
      <c r="H9" s="24">
        <v>95</v>
      </c>
      <c r="I9" s="24">
        <f t="shared" si="1"/>
        <v>722</v>
      </c>
      <c r="J9" s="57" t="s">
        <v>22</v>
      </c>
      <c r="K9" s="27" t="s">
        <v>23</v>
      </c>
      <c r="L9" s="28" t="s">
        <v>24</v>
      </c>
    </row>
    <row r="10" spans="1:12" ht="15" thickBot="1" x14ac:dyDescent="0.4">
      <c r="A10" s="21" t="s">
        <v>20</v>
      </c>
      <c r="B10" s="22" t="s">
        <v>21</v>
      </c>
      <c r="C10" s="23">
        <v>158689</v>
      </c>
      <c r="D10" s="24">
        <v>9090.4</v>
      </c>
      <c r="E10" s="25"/>
      <c r="F10" s="22" t="s">
        <v>25</v>
      </c>
      <c r="G10" s="26"/>
      <c r="H10" s="24"/>
      <c r="I10" s="24">
        <v>43.4</v>
      </c>
      <c r="J10" s="57" t="s">
        <v>22</v>
      </c>
      <c r="K10" s="27" t="s">
        <v>23</v>
      </c>
      <c r="L10" s="28" t="s">
        <v>24</v>
      </c>
    </row>
    <row r="11" spans="1:12" ht="15" thickBot="1" x14ac:dyDescent="0.4">
      <c r="A11" s="13" t="s">
        <v>26</v>
      </c>
      <c r="B11" s="14" t="s">
        <v>27</v>
      </c>
      <c r="C11" s="15" t="s">
        <v>28</v>
      </c>
      <c r="D11" s="16">
        <v>8302</v>
      </c>
      <c r="E11" s="17"/>
      <c r="F11" s="14" t="s">
        <v>25</v>
      </c>
      <c r="G11" s="18">
        <v>7.7</v>
      </c>
      <c r="H11" s="16">
        <v>385</v>
      </c>
      <c r="I11" s="16">
        <f t="shared" ref="I11:I13" si="2">+G11*H11</f>
        <v>2964.5</v>
      </c>
      <c r="J11" s="57" t="s">
        <v>22</v>
      </c>
      <c r="K11" s="19" t="s">
        <v>23</v>
      </c>
      <c r="L11" s="20" t="s">
        <v>24</v>
      </c>
    </row>
    <row r="12" spans="1:12" ht="15" thickBot="1" x14ac:dyDescent="0.4">
      <c r="A12" s="29" t="s">
        <v>26</v>
      </c>
      <c r="B12" s="30" t="s">
        <v>27</v>
      </c>
      <c r="C12" s="31" t="s">
        <v>28</v>
      </c>
      <c r="D12" s="32">
        <v>8302</v>
      </c>
      <c r="E12" s="33"/>
      <c r="F12" s="30" t="s">
        <v>25</v>
      </c>
      <c r="G12" s="34">
        <v>8.1999999999999993</v>
      </c>
      <c r="H12" s="32">
        <v>500</v>
      </c>
      <c r="I12" s="32">
        <f t="shared" si="2"/>
        <v>4100</v>
      </c>
      <c r="J12" s="57" t="s">
        <v>22</v>
      </c>
      <c r="K12" s="35" t="s">
        <v>23</v>
      </c>
      <c r="L12" s="36" t="s">
        <v>24</v>
      </c>
    </row>
    <row r="13" spans="1:12" ht="15" thickBot="1" x14ac:dyDescent="0.4">
      <c r="A13" s="44" t="s">
        <v>26</v>
      </c>
      <c r="B13" s="45" t="s">
        <v>27</v>
      </c>
      <c r="C13" s="46" t="s">
        <v>28</v>
      </c>
      <c r="D13" s="47">
        <v>8302</v>
      </c>
      <c r="E13" s="48"/>
      <c r="F13" s="45" t="s">
        <v>25</v>
      </c>
      <c r="G13" s="49">
        <v>4.5</v>
      </c>
      <c r="H13" s="47">
        <v>275</v>
      </c>
      <c r="I13" s="47">
        <f t="shared" si="2"/>
        <v>1237.5</v>
      </c>
      <c r="J13" s="57" t="s">
        <v>22</v>
      </c>
      <c r="K13" s="50" t="s">
        <v>23</v>
      </c>
      <c r="L13" s="51" t="s">
        <v>24</v>
      </c>
    </row>
    <row r="14" spans="1:12" ht="15" thickBot="1" x14ac:dyDescent="0.4">
      <c r="A14" s="37" t="s">
        <v>29</v>
      </c>
      <c r="B14" s="38" t="s">
        <v>27</v>
      </c>
      <c r="C14" s="39" t="s">
        <v>30</v>
      </c>
      <c r="D14" s="40">
        <v>24728</v>
      </c>
      <c r="E14" s="41"/>
      <c r="F14" s="38" t="s">
        <v>25</v>
      </c>
      <c r="G14" s="93">
        <v>78.501580000000004</v>
      </c>
      <c r="H14" s="40">
        <v>315</v>
      </c>
      <c r="I14" s="40">
        <f>+G14*H14</f>
        <v>24727.9977</v>
      </c>
      <c r="J14" s="57" t="s">
        <v>22</v>
      </c>
      <c r="K14" s="42" t="s">
        <v>23</v>
      </c>
      <c r="L14" s="43" t="s">
        <v>24</v>
      </c>
    </row>
    <row r="15" spans="1:12" x14ac:dyDescent="0.35">
      <c r="A15" s="29"/>
      <c r="J15" s="34"/>
    </row>
    <row r="36" spans="1:9" s="4" customFormat="1" ht="124.5" customHeight="1" x14ac:dyDescent="0.35">
      <c r="A36" s="89" t="s">
        <v>31</v>
      </c>
      <c r="B36" s="90"/>
      <c r="C36" s="90"/>
      <c r="D36" s="90"/>
      <c r="E36" s="7"/>
      <c r="F36" s="60"/>
      <c r="H36" s="5"/>
      <c r="I36" s="5"/>
    </row>
  </sheetData>
  <autoFilter ref="A2:D14" xr:uid="{51EE835F-D721-4846-9D59-89A922DFAF26}">
    <sortState xmlns:xlrd2="http://schemas.microsoft.com/office/spreadsheetml/2017/richdata2" ref="A3:D14">
      <sortCondition ref="B2:B14"/>
    </sortState>
  </autoFilter>
  <mergeCells count="1">
    <mergeCell ref="A36:D36"/>
  </mergeCells>
  <phoneticPr fontId="3" type="noConversion"/>
  <pageMargins left="0.7" right="0.7" top="0.75" bottom="0.75" header="0.3" footer="0.3"/>
  <pageSetup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415C6-4314-4F22-81FE-E58BF8EA6C91}">
  <dimension ref="A1:R47"/>
  <sheetViews>
    <sheetView tabSelected="1" view="pageBreakPreview" topLeftCell="C8" zoomScale="90" zoomScaleNormal="100" zoomScaleSheetLayoutView="90" workbookViewId="0">
      <selection activeCell="O18" sqref="O18"/>
    </sheetView>
  </sheetViews>
  <sheetFormatPr defaultColWidth="12.453125" defaultRowHeight="13" x14ac:dyDescent="0.3"/>
  <cols>
    <col min="1" max="2" width="0" style="67" hidden="1" customWidth="1"/>
    <col min="3" max="3" width="12.453125" style="67"/>
    <col min="4" max="4" width="4.453125" style="68" customWidth="1"/>
    <col min="5" max="5" width="30.26953125" style="68" customWidth="1"/>
    <col min="6" max="6" width="9" style="68" bestFit="1" customWidth="1"/>
    <col min="7" max="7" width="14" style="68" bestFit="1" customWidth="1"/>
    <col min="8" max="8" width="16.453125" style="68" bestFit="1" customWidth="1"/>
    <col min="9" max="9" width="2.26953125" style="68" customWidth="1"/>
    <col min="10" max="10" width="12.453125" style="68" bestFit="1"/>
    <col min="11" max="11" width="3" style="68" customWidth="1"/>
    <col min="12" max="12" width="11.26953125" style="69" customWidth="1"/>
    <col min="13" max="13" width="3" style="69" customWidth="1"/>
    <col min="14" max="14" width="17" style="69" bestFit="1" customWidth="1"/>
    <col min="15" max="16" width="14.26953125" style="69" customWidth="1"/>
    <col min="17" max="18" width="12.453125" style="67"/>
    <col min="19" max="23" width="10.26953125" style="67" customWidth="1"/>
    <col min="24" max="16384" width="12.453125" style="67"/>
  </cols>
  <sheetData>
    <row r="1" spans="3:18" x14ac:dyDescent="0.3">
      <c r="C1" s="67" t="s">
        <v>32</v>
      </c>
    </row>
    <row r="2" spans="3:18" s="64" customFormat="1" ht="15.5" x14ac:dyDescent="0.35">
      <c r="C2" s="61" t="s">
        <v>33</v>
      </c>
      <c r="D2" s="61"/>
      <c r="E2" s="61"/>
      <c r="F2" s="61"/>
      <c r="G2" s="61"/>
      <c r="H2" s="61"/>
      <c r="I2" s="61"/>
      <c r="J2" s="61"/>
      <c r="K2" s="61"/>
      <c r="L2" s="61"/>
      <c r="M2" s="61"/>
      <c r="N2" s="62"/>
      <c r="O2" s="61"/>
      <c r="P2" s="63"/>
    </row>
    <row r="3" spans="3:18" s="64" customFormat="1" ht="14.5" x14ac:dyDescent="0.35">
      <c r="C3" s="61" t="s">
        <v>34</v>
      </c>
      <c r="E3" s="61"/>
      <c r="F3" s="61"/>
      <c r="G3" s="61"/>
      <c r="H3" s="61"/>
      <c r="I3" s="61"/>
      <c r="J3" s="61"/>
      <c r="K3" s="61"/>
      <c r="L3" s="63"/>
      <c r="M3" s="63"/>
      <c r="N3" s="65"/>
      <c r="O3" s="63"/>
      <c r="P3" s="63"/>
    </row>
    <row r="4" spans="3:18" s="64" customFormat="1" x14ac:dyDescent="0.3">
      <c r="C4" s="91">
        <v>44834</v>
      </c>
      <c r="D4" s="91"/>
      <c r="E4" s="91"/>
      <c r="F4" s="66"/>
      <c r="G4" s="61"/>
      <c r="H4" s="61"/>
      <c r="I4" s="61"/>
      <c r="J4" s="61"/>
      <c r="K4" s="61"/>
      <c r="L4" s="63"/>
      <c r="M4" s="63"/>
      <c r="N4" s="63"/>
      <c r="O4" s="63"/>
      <c r="P4" s="63"/>
    </row>
    <row r="5" spans="3:18" s="64" customFormat="1" x14ac:dyDescent="0.3">
      <c r="C5" s="92">
        <v>45291</v>
      </c>
      <c r="D5" s="92"/>
      <c r="E5" s="92"/>
      <c r="F5" s="61"/>
      <c r="G5" s="61"/>
      <c r="H5" s="61"/>
      <c r="I5" s="61"/>
      <c r="J5" s="61"/>
      <c r="K5" s="61"/>
      <c r="L5" s="61"/>
      <c r="M5" s="63"/>
      <c r="N5" s="63"/>
      <c r="O5" s="63"/>
      <c r="P5" s="63"/>
    </row>
    <row r="6" spans="3:18" x14ac:dyDescent="0.3">
      <c r="L6" s="68"/>
    </row>
    <row r="7" spans="3:18" s="70" customFormat="1" x14ac:dyDescent="0.3">
      <c r="D7" s="71"/>
      <c r="E7" s="71" t="s">
        <v>35</v>
      </c>
      <c r="F7" s="71" t="s">
        <v>36</v>
      </c>
      <c r="G7" s="71" t="s">
        <v>37</v>
      </c>
      <c r="H7" s="71" t="s">
        <v>38</v>
      </c>
      <c r="I7" s="71"/>
      <c r="J7" s="71" t="s">
        <v>39</v>
      </c>
      <c r="K7" s="71"/>
      <c r="L7" s="71" t="s">
        <v>40</v>
      </c>
      <c r="M7" s="72"/>
      <c r="N7" s="72" t="s">
        <v>41</v>
      </c>
      <c r="O7" s="72"/>
      <c r="P7" s="72"/>
    </row>
    <row r="8" spans="3:18" x14ac:dyDescent="0.3">
      <c r="L8" s="68"/>
      <c r="O8" s="71" t="s">
        <v>42</v>
      </c>
      <c r="P8" s="71" t="s">
        <v>43</v>
      </c>
    </row>
    <row r="9" spans="3:18" x14ac:dyDescent="0.3">
      <c r="C9" s="73" t="s">
        <v>44</v>
      </c>
      <c r="D9" s="74"/>
      <c r="E9" s="74"/>
      <c r="F9" s="74"/>
      <c r="G9" s="74"/>
      <c r="H9" s="74"/>
      <c r="I9" s="74"/>
      <c r="J9" s="73" t="s">
        <v>45</v>
      </c>
      <c r="L9" s="73" t="s">
        <v>46</v>
      </c>
      <c r="M9" s="75"/>
      <c r="N9" s="73" t="s">
        <v>47</v>
      </c>
      <c r="O9" s="73" t="s">
        <v>48</v>
      </c>
      <c r="P9" s="73" t="s">
        <v>49</v>
      </c>
    </row>
    <row r="10" spans="3:18" x14ac:dyDescent="0.3">
      <c r="L10" s="68"/>
      <c r="M10" s="75"/>
      <c r="N10" s="75"/>
      <c r="O10" s="75"/>
      <c r="P10" s="75"/>
    </row>
    <row r="11" spans="3:18" x14ac:dyDescent="0.3">
      <c r="C11" s="76">
        <v>1</v>
      </c>
      <c r="D11" s="68" t="s">
        <v>50</v>
      </c>
      <c r="J11" s="96">
        <v>200000</v>
      </c>
      <c r="K11" s="97"/>
      <c r="L11" s="96">
        <f>2964.5+4100+1237.5</f>
        <v>8302</v>
      </c>
      <c r="M11" s="98"/>
      <c r="N11" s="98">
        <f>+J11-L11</f>
        <v>191698</v>
      </c>
      <c r="O11" s="69">
        <f>(500+385+450+570+275+300)/6</f>
        <v>413.33333333333331</v>
      </c>
      <c r="P11" s="69">
        <f>+J11/O11</f>
        <v>483.87096774193549</v>
      </c>
      <c r="Q11" s="75"/>
      <c r="R11" s="100" t="s">
        <v>79</v>
      </c>
    </row>
    <row r="12" spans="3:18" x14ac:dyDescent="0.3">
      <c r="C12" s="76">
        <f>+C11+1</f>
        <v>2</v>
      </c>
      <c r="D12" s="68" t="s">
        <v>51</v>
      </c>
      <c r="J12" s="68">
        <v>158875</v>
      </c>
      <c r="L12" s="68">
        <f>962.5+1237.5+1182.5+7810+55+460+722+43.4</f>
        <v>12472.9</v>
      </c>
      <c r="N12" s="94">
        <f>+J12-L12</f>
        <v>146402.1</v>
      </c>
      <c r="O12" s="69">
        <f>+J12/P12</f>
        <v>254.2</v>
      </c>
      <c r="P12" s="69">
        <v>625</v>
      </c>
      <c r="R12" s="101"/>
    </row>
    <row r="13" spans="3:18" ht="14.5" x14ac:dyDescent="0.3">
      <c r="C13" s="76">
        <f t="shared" ref="C13:C42" si="0">+C12+1</f>
        <v>3</v>
      </c>
      <c r="D13" s="68" t="s">
        <v>52</v>
      </c>
      <c r="L13" s="68"/>
      <c r="N13" s="95"/>
      <c r="R13" s="102" t="s">
        <v>80</v>
      </c>
    </row>
    <row r="14" spans="3:18" ht="14.5" x14ac:dyDescent="0.3">
      <c r="C14" s="76">
        <f t="shared" si="0"/>
        <v>4</v>
      </c>
      <c r="E14" s="68" t="s">
        <v>53</v>
      </c>
      <c r="F14" s="99">
        <v>12324</v>
      </c>
      <c r="G14" s="68" t="s">
        <v>54</v>
      </c>
      <c r="H14" s="68" t="s">
        <v>55</v>
      </c>
      <c r="J14" s="69">
        <f>F14*0.5125</f>
        <v>6316.0499999999993</v>
      </c>
      <c r="K14" s="67"/>
      <c r="L14" s="68">
        <v>0</v>
      </c>
      <c r="N14" s="95">
        <f>+J14-L14</f>
        <v>6316.0499999999993</v>
      </c>
      <c r="R14" s="102"/>
    </row>
    <row r="15" spans="3:18" ht="14.5" x14ac:dyDescent="0.3">
      <c r="C15" s="76">
        <f t="shared" si="0"/>
        <v>5</v>
      </c>
      <c r="E15" s="68" t="s">
        <v>56</v>
      </c>
      <c r="F15" s="68">
        <v>12324</v>
      </c>
      <c r="G15" s="68" t="str">
        <f>G14</f>
        <v>=</v>
      </c>
      <c r="H15" s="68" t="s">
        <v>94</v>
      </c>
      <c r="J15" s="69">
        <f>F15*0.1025</f>
        <v>1263.21</v>
      </c>
      <c r="K15" s="67"/>
      <c r="L15" s="68">
        <v>0</v>
      </c>
      <c r="N15" s="69">
        <f>+J15-L15</f>
        <v>1263.21</v>
      </c>
      <c r="R15" s="103" t="s">
        <v>81</v>
      </c>
    </row>
    <row r="16" spans="3:18" ht="14.5" x14ac:dyDescent="0.3">
      <c r="C16" s="76">
        <f t="shared" si="0"/>
        <v>6</v>
      </c>
      <c r="L16" s="68"/>
      <c r="R16" s="103" t="s">
        <v>82</v>
      </c>
    </row>
    <row r="17" spans="3:18" ht="14.5" x14ac:dyDescent="0.3">
      <c r="C17" s="76">
        <f t="shared" si="0"/>
        <v>7</v>
      </c>
      <c r="D17" s="68" t="s">
        <v>57</v>
      </c>
      <c r="J17" s="68">
        <v>1000</v>
      </c>
      <c r="L17" s="68">
        <v>0</v>
      </c>
      <c r="N17" s="69">
        <f>+J17-L17</f>
        <v>1000</v>
      </c>
      <c r="R17" s="103" t="s">
        <v>83</v>
      </c>
    </row>
    <row r="18" spans="3:18" ht="14.5" x14ac:dyDescent="0.3">
      <c r="C18" s="76">
        <f t="shared" si="0"/>
        <v>8</v>
      </c>
      <c r="L18" s="68"/>
      <c r="R18" s="103" t="s">
        <v>84</v>
      </c>
    </row>
    <row r="19" spans="3:18" ht="14.5" x14ac:dyDescent="0.3">
      <c r="C19" s="76">
        <f t="shared" si="0"/>
        <v>9</v>
      </c>
      <c r="F19" s="77"/>
      <c r="G19" s="77"/>
      <c r="H19" s="77" t="s">
        <v>58</v>
      </c>
      <c r="L19" s="68"/>
      <c r="R19" s="103" t="s">
        <v>85</v>
      </c>
    </row>
    <row r="20" spans="3:18" ht="14.5" x14ac:dyDescent="0.3">
      <c r="C20" s="76">
        <f t="shared" si="0"/>
        <v>10</v>
      </c>
      <c r="F20" s="78" t="s">
        <v>59</v>
      </c>
      <c r="G20" s="79" t="s">
        <v>60</v>
      </c>
      <c r="H20" s="78" t="s">
        <v>61</v>
      </c>
      <c r="L20" s="68"/>
      <c r="R20" s="103" t="s">
        <v>86</v>
      </c>
    </row>
    <row r="21" spans="3:18" ht="14.5" x14ac:dyDescent="0.3">
      <c r="C21" s="76">
        <f t="shared" si="0"/>
        <v>11</v>
      </c>
      <c r="D21" s="68" t="s">
        <v>62</v>
      </c>
      <c r="F21" s="77"/>
      <c r="G21" s="77"/>
      <c r="H21" s="77"/>
      <c r="L21" s="68"/>
      <c r="R21" s="103" t="s">
        <v>87</v>
      </c>
    </row>
    <row r="22" spans="3:18" ht="14.5" x14ac:dyDescent="0.3">
      <c r="C22" s="76">
        <f t="shared" si="0"/>
        <v>12</v>
      </c>
      <c r="E22" s="77" t="s">
        <v>63</v>
      </c>
      <c r="F22" s="80">
        <v>3</v>
      </c>
      <c r="G22" s="77">
        <v>500</v>
      </c>
      <c r="H22" s="77">
        <v>1</v>
      </c>
      <c r="J22" s="68">
        <f>F22*G22*H22</f>
        <v>1500</v>
      </c>
      <c r="L22" s="68">
        <v>0</v>
      </c>
      <c r="N22" s="69">
        <f>+J22-L22</f>
        <v>1500</v>
      </c>
      <c r="R22" s="103" t="s">
        <v>88</v>
      </c>
    </row>
    <row r="23" spans="3:18" ht="14.5" x14ac:dyDescent="0.3">
      <c r="C23" s="76">
        <f>+C22+1</f>
        <v>13</v>
      </c>
      <c r="E23" s="77" t="s">
        <v>64</v>
      </c>
      <c r="F23" s="80">
        <v>4</v>
      </c>
      <c r="G23" s="77">
        <v>249</v>
      </c>
      <c r="H23" s="77">
        <v>2</v>
      </c>
      <c r="J23" s="68">
        <f t="shared" ref="J23:J24" si="1">F23*G23*H23</f>
        <v>1992</v>
      </c>
      <c r="L23" s="68">
        <v>0</v>
      </c>
      <c r="N23" s="69">
        <f>+J23-L23</f>
        <v>1992</v>
      </c>
      <c r="R23" s="102" t="s">
        <v>89</v>
      </c>
    </row>
    <row r="24" spans="3:18" ht="14.5" x14ac:dyDescent="0.3">
      <c r="C24" s="76">
        <f t="shared" si="0"/>
        <v>14</v>
      </c>
      <c r="E24" s="77" t="s">
        <v>65</v>
      </c>
      <c r="F24" s="80">
        <v>4</v>
      </c>
      <c r="G24" s="77">
        <v>65</v>
      </c>
      <c r="H24" s="77">
        <v>2</v>
      </c>
      <c r="J24" s="68">
        <f t="shared" si="1"/>
        <v>520</v>
      </c>
      <c r="L24" s="68">
        <v>0</v>
      </c>
      <c r="N24" s="69">
        <f>+J24-L24</f>
        <v>520</v>
      </c>
      <c r="R24" s="103" t="s">
        <v>90</v>
      </c>
    </row>
    <row r="25" spans="3:18" ht="14.5" x14ac:dyDescent="0.3">
      <c r="C25" s="76">
        <f t="shared" si="0"/>
        <v>15</v>
      </c>
      <c r="G25" s="81"/>
      <c r="R25" s="103" t="s">
        <v>91</v>
      </c>
    </row>
    <row r="26" spans="3:18" ht="14.5" x14ac:dyDescent="0.3">
      <c r="C26" s="76">
        <f t="shared" si="0"/>
        <v>16</v>
      </c>
      <c r="J26" s="82"/>
      <c r="R26" s="103" t="s">
        <v>92</v>
      </c>
    </row>
    <row r="27" spans="3:18" ht="14.5" x14ac:dyDescent="0.3">
      <c r="C27" s="76">
        <f t="shared" si="0"/>
        <v>17</v>
      </c>
      <c r="D27" s="68" t="s">
        <v>66</v>
      </c>
      <c r="J27" s="83">
        <v>37000</v>
      </c>
      <c r="L27" s="69">
        <v>0</v>
      </c>
      <c r="N27" s="69">
        <f>+J27-L27</f>
        <v>37000</v>
      </c>
      <c r="O27" s="69">
        <f>(325+295+270+230+200+150+125+65)/8</f>
        <v>207.5</v>
      </c>
      <c r="P27" s="69">
        <f>+J27/O27</f>
        <v>178.31325301204819</v>
      </c>
      <c r="R27" s="103" t="s">
        <v>93</v>
      </c>
    </row>
    <row r="28" spans="3:18" x14ac:dyDescent="0.3">
      <c r="C28" s="76">
        <f t="shared" si="0"/>
        <v>18</v>
      </c>
      <c r="D28" s="68" t="s">
        <v>67</v>
      </c>
      <c r="J28" s="83">
        <v>22500</v>
      </c>
      <c r="L28" s="69">
        <v>0</v>
      </c>
      <c r="N28" s="69">
        <f>+J28-L28</f>
        <v>22500</v>
      </c>
      <c r="O28" s="69">
        <f>(325+295+270+230+200+150+125+65)/8</f>
        <v>207.5</v>
      </c>
      <c r="P28" s="69">
        <f>+J28/O28</f>
        <v>108.43373493975903</v>
      </c>
      <c r="R28" s="69"/>
    </row>
    <row r="29" spans="3:18" x14ac:dyDescent="0.3">
      <c r="C29" s="76">
        <f t="shared" si="0"/>
        <v>19</v>
      </c>
      <c r="D29" s="68" t="s">
        <v>68</v>
      </c>
      <c r="J29" s="84">
        <v>28350</v>
      </c>
      <c r="L29" s="69">
        <v>24728</v>
      </c>
      <c r="N29" s="69">
        <f>+J29-L29</f>
        <v>3622</v>
      </c>
      <c r="O29" s="69">
        <v>315</v>
      </c>
      <c r="P29" s="69">
        <v>90</v>
      </c>
    </row>
    <row r="30" spans="3:18" x14ac:dyDescent="0.3">
      <c r="C30" s="76">
        <f t="shared" si="0"/>
        <v>20</v>
      </c>
    </row>
    <row r="31" spans="3:18" x14ac:dyDescent="0.3">
      <c r="C31" s="76">
        <f t="shared" si="0"/>
        <v>21</v>
      </c>
      <c r="D31" s="68" t="s">
        <v>69</v>
      </c>
      <c r="J31" s="68">
        <f>SUM(J11:J29)</f>
        <v>459316.26</v>
      </c>
    </row>
    <row r="32" spans="3:18" x14ac:dyDescent="0.3">
      <c r="C32" s="76">
        <f t="shared" si="0"/>
        <v>22</v>
      </c>
    </row>
    <row r="33" spans="1:17" x14ac:dyDescent="0.3">
      <c r="C33" s="76">
        <f t="shared" si="0"/>
        <v>23</v>
      </c>
      <c r="D33" s="68" t="s">
        <v>70</v>
      </c>
      <c r="J33" s="68">
        <f>SUM(J31:J32)</f>
        <v>459316.26</v>
      </c>
      <c r="L33" s="85"/>
    </row>
    <row r="34" spans="1:17" x14ac:dyDescent="0.3">
      <c r="C34" s="76">
        <f t="shared" si="0"/>
        <v>24</v>
      </c>
      <c r="J34" s="82"/>
    </row>
    <row r="35" spans="1:17" x14ac:dyDescent="0.3">
      <c r="C35" s="76">
        <f t="shared" si="0"/>
        <v>25</v>
      </c>
      <c r="D35" s="68" t="s">
        <v>71</v>
      </c>
      <c r="J35" s="99">
        <v>0</v>
      </c>
      <c r="K35" s="67"/>
      <c r="L35" s="68"/>
      <c r="Q35" s="69"/>
    </row>
    <row r="36" spans="1:17" x14ac:dyDescent="0.3">
      <c r="C36" s="76">
        <f t="shared" si="0"/>
        <v>26</v>
      </c>
      <c r="L36" s="68"/>
      <c r="Q36" s="69"/>
    </row>
    <row r="37" spans="1:17" x14ac:dyDescent="0.3">
      <c r="C37" s="76">
        <f t="shared" si="0"/>
        <v>27</v>
      </c>
      <c r="D37" s="68" t="s">
        <v>45</v>
      </c>
      <c r="J37" s="68">
        <f>SUM(J33:J36)</f>
        <v>459316.26</v>
      </c>
      <c r="L37" s="68"/>
      <c r="N37" s="68"/>
    </row>
    <row r="38" spans="1:17" x14ac:dyDescent="0.3">
      <c r="C38" s="76">
        <f t="shared" si="0"/>
        <v>28</v>
      </c>
      <c r="J38" s="82"/>
      <c r="L38" s="68"/>
      <c r="N38" s="68"/>
    </row>
    <row r="39" spans="1:17" x14ac:dyDescent="0.3">
      <c r="C39" s="76">
        <f t="shared" si="0"/>
        <v>29</v>
      </c>
      <c r="D39" s="68" t="s">
        <v>72</v>
      </c>
      <c r="J39" s="74">
        <v>3</v>
      </c>
      <c r="L39" s="68"/>
      <c r="N39" s="68"/>
    </row>
    <row r="40" spans="1:17" x14ac:dyDescent="0.3">
      <c r="C40" s="76">
        <f t="shared" si="0"/>
        <v>30</v>
      </c>
      <c r="J40" s="82"/>
      <c r="L40" s="68"/>
      <c r="N40" s="68"/>
    </row>
    <row r="41" spans="1:17" x14ac:dyDescent="0.3">
      <c r="C41" s="76">
        <f t="shared" si="0"/>
        <v>31</v>
      </c>
      <c r="L41" s="68"/>
      <c r="N41" s="68"/>
    </row>
    <row r="42" spans="1:17" ht="13.5" thickBot="1" x14ac:dyDescent="0.35">
      <c r="C42" s="76">
        <f t="shared" si="0"/>
        <v>32</v>
      </c>
      <c r="D42" s="61" t="s">
        <v>73</v>
      </c>
      <c r="J42" s="86">
        <f>+J37/J39</f>
        <v>153105.42000000001</v>
      </c>
      <c r="K42" s="87"/>
      <c r="L42" s="68"/>
      <c r="N42" s="68"/>
    </row>
    <row r="43" spans="1:17" ht="13.5" thickTop="1" x14ac:dyDescent="0.3">
      <c r="C43" s="76"/>
      <c r="D43" s="61"/>
      <c r="J43" s="87"/>
      <c r="K43" s="87"/>
      <c r="L43" s="68"/>
      <c r="N43" s="68"/>
    </row>
    <row r="44" spans="1:17" x14ac:dyDescent="0.3">
      <c r="C44" s="88" t="s">
        <v>74</v>
      </c>
      <c r="D44" s="68" t="s">
        <v>75</v>
      </c>
      <c r="J44" s="87"/>
      <c r="K44" s="87"/>
      <c r="L44" s="87"/>
      <c r="M44" s="75"/>
      <c r="N44" s="87"/>
    </row>
    <row r="45" spans="1:17" x14ac:dyDescent="0.3">
      <c r="C45" s="88" t="s">
        <v>76</v>
      </c>
      <c r="D45" s="68" t="s">
        <v>77</v>
      </c>
    </row>
    <row r="47" spans="1:17" x14ac:dyDescent="0.3">
      <c r="A47" s="67" t="s">
        <v>78</v>
      </c>
    </row>
  </sheetData>
  <mergeCells count="2">
    <mergeCell ref="C4:E4"/>
    <mergeCell ref="C5:E5"/>
  </mergeCells>
  <pageMargins left="0.7" right="0.7" top="0.75" bottom="0.75" header="0.3" footer="0.3"/>
  <pageSetup scale="55" orientation="portrait"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61568b1-c106-4d70-abab-16fd7af8c23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0E6C50716BFC40BF67FFB0DB8DCAB1" ma:contentTypeVersion="11" ma:contentTypeDescription="Create a new document." ma:contentTypeScope="" ma:versionID="1b9002d694ddee4997dae11220d103b5">
  <xsd:schema xmlns:xsd="http://www.w3.org/2001/XMLSchema" xmlns:xs="http://www.w3.org/2001/XMLSchema" xmlns:p="http://schemas.microsoft.com/office/2006/metadata/properties" xmlns:ns2="e61568b1-c106-4d70-abab-16fd7af8c238" xmlns:ns3="0343ffb1-f659-47b9-8c3f-42d21e4ec3a0" targetNamespace="http://schemas.microsoft.com/office/2006/metadata/properties" ma:root="true" ma:fieldsID="045163a031dcb388ff49906fb25efbbc" ns2:_="" ns3:_="">
    <xsd:import namespace="e61568b1-c106-4d70-abab-16fd7af8c238"/>
    <xsd:import namespace="0343ffb1-f659-47b9-8c3f-42d21e4ec3a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568b1-c106-4d70-abab-16fd7af8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897d326-6b4f-4e9a-8799-b3e387ea2c05"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43ffb1-f659-47b9-8c3f-42d21e4ec3a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BADE57-78A3-4B8D-9B42-078C800D25D2}">
  <ds:schemaRefs>
    <ds:schemaRef ds:uri="http://schemas.microsoft.com/office/2006/metadata/properties"/>
    <ds:schemaRef ds:uri="http://schemas.microsoft.com/office/infopath/2007/PartnerControls"/>
    <ds:schemaRef ds:uri="e61568b1-c106-4d70-abab-16fd7af8c238"/>
  </ds:schemaRefs>
</ds:datastoreItem>
</file>

<file path=customXml/itemProps2.xml><?xml version="1.0" encoding="utf-8"?>
<ds:datastoreItem xmlns:ds="http://schemas.openxmlformats.org/officeDocument/2006/customXml" ds:itemID="{B2636771-6CC3-4D31-B9F7-A69BA17971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568b1-c106-4d70-abab-16fd7af8c238"/>
    <ds:schemaRef ds:uri="0343ffb1-f659-47b9-8c3f-42d21e4ec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851C08-21AF-44DC-AEDB-F02282A9BA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vt:lpstr>
      <vt:lpstr>b</vt:lpstr>
      <vt:lpstr>c</vt:lpstr>
      <vt:lpstr>b!Print_Area</vt:lpstr>
      <vt:lpstr>'c'!Print_Area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Paciorek</dc:creator>
  <cp:keywords/>
  <dc:description/>
  <cp:lastModifiedBy>Dante Destefano</cp:lastModifiedBy>
  <cp:revision/>
  <dcterms:created xsi:type="dcterms:W3CDTF">2022-06-16T18:42:55Z</dcterms:created>
  <dcterms:modified xsi:type="dcterms:W3CDTF">2022-06-24T03:56:00Z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0x010100180E6C50716BFC40BF67FFB0DB8DCAB1</vt:lpwstr>
  </property>
  <property fmtid="{D5CDD505-2E9C-101B-9397-08002B2CF9AE}" pid="3" name="MediaServiceImageTags">
    <vt:lpwstr/>
  </property>
</Properties>
</file>