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 - Debt Management\Loans\PSC\Environmental Surcharge\Data as of 5.31.2023\"/>
    </mc:Choice>
  </mc:AlternateContent>
  <bookViews>
    <workbookView xWindow="0" yWindow="0" windowWidth="28800" windowHeight="12180"/>
  </bookViews>
  <sheets>
    <sheet name="Rate of Return" sheetId="1" r:id="rId1"/>
    <sheet name="LTD Interest Rates" sheetId="2" r:id="rId2"/>
  </sheets>
  <definedNames>
    <definedName name="CTC_detail" localSheetId="0">#REF!</definedName>
    <definedName name="CTC_detail">#REF!</definedName>
    <definedName name="Feb_pmt" localSheetId="0">#REF!</definedName>
    <definedName name="Feb_pmt">#REF!</definedName>
    <definedName name="first_quarter" localSheetId="0">#REF!</definedName>
    <definedName name="first_quarter">#REF!</definedName>
    <definedName name="fourth_quarter" localSheetId="0">#REF!</definedName>
    <definedName name="fourth_quarter">#REF!</definedName>
    <definedName name="_xlnm.Print_Area" localSheetId="0">'Rate of Return'!$A$2:$I$42</definedName>
    <definedName name="Print_Area_MI" localSheetId="0">#REF!</definedName>
    <definedName name="Print_Area_MI">#REF!</definedName>
    <definedName name="second_quarter" localSheetId="0">#REF!</definedName>
    <definedName name="second_quarter">#REF!</definedName>
    <definedName name="third_quarter" localSheetId="0">#REF!</definedName>
    <definedName name="third_quarte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7" i="1" l="1"/>
  <c r="E7" i="1"/>
  <c r="G30" i="1" l="1"/>
  <c r="G29" i="1"/>
  <c r="G28" i="1"/>
  <c r="G27" i="1"/>
  <c r="G26" i="1"/>
  <c r="G25" i="1"/>
  <c r="G24" i="1"/>
  <c r="G23" i="1"/>
  <c r="G22" i="1"/>
  <c r="F29" i="1"/>
  <c r="F30" i="1"/>
  <c r="M56" i="2"/>
  <c r="L56" i="2"/>
  <c r="O53" i="2"/>
  <c r="O52" i="2"/>
  <c r="O56" i="2" l="1"/>
  <c r="N56" i="2" s="1"/>
  <c r="D32" i="1" l="1"/>
  <c r="M50" i="2"/>
  <c r="M41" i="2"/>
  <c r="M27" i="2"/>
  <c r="M12" i="2"/>
  <c r="M46" i="2"/>
  <c r="L46" i="2"/>
  <c r="O44" i="2"/>
  <c r="O43" i="2"/>
  <c r="O46" i="2" s="1"/>
  <c r="N46" i="2" s="1"/>
  <c r="G21" i="1" s="1"/>
  <c r="M37" i="2"/>
  <c r="L37" i="2"/>
  <c r="O35" i="2"/>
  <c r="O34" i="2"/>
  <c r="O33" i="2"/>
  <c r="O32" i="2"/>
  <c r="O31" i="2"/>
  <c r="O30" i="2"/>
  <c r="O29" i="2"/>
  <c r="O28" i="2"/>
  <c r="M23" i="2"/>
  <c r="L23" i="2"/>
  <c r="O21" i="2"/>
  <c r="O20" i="2"/>
  <c r="O19" i="2"/>
  <c r="O18" i="2"/>
  <c r="O17" i="2"/>
  <c r="O16" i="2"/>
  <c r="O15" i="2"/>
  <c r="O14" i="2"/>
  <c r="O13" i="2"/>
  <c r="H50" i="2"/>
  <c r="H60" i="2"/>
  <c r="G60" i="2"/>
  <c r="J58" i="2"/>
  <c r="J57" i="2"/>
  <c r="J56" i="2"/>
  <c r="J55" i="2"/>
  <c r="J54" i="2"/>
  <c r="J53" i="2"/>
  <c r="J52" i="2"/>
  <c r="C56" i="2"/>
  <c r="B56" i="2"/>
  <c r="E54" i="2"/>
  <c r="E53" i="2"/>
  <c r="E52" i="2"/>
  <c r="E51" i="2"/>
  <c r="E50" i="2"/>
  <c r="E49" i="2"/>
  <c r="E48" i="2"/>
  <c r="E47" i="2"/>
  <c r="H46" i="2"/>
  <c r="G46" i="2"/>
  <c r="E46" i="2"/>
  <c r="E45" i="2"/>
  <c r="J44" i="2"/>
  <c r="E44" i="2"/>
  <c r="J43" i="2"/>
  <c r="E43" i="2"/>
  <c r="J42" i="2"/>
  <c r="E42" i="2"/>
  <c r="J41" i="2"/>
  <c r="E41" i="2"/>
  <c r="J40" i="2"/>
  <c r="E40" i="2"/>
  <c r="J39" i="2"/>
  <c r="E39" i="2"/>
  <c r="J38" i="2"/>
  <c r="E38" i="2"/>
  <c r="J37" i="2"/>
  <c r="J36" i="2"/>
  <c r="C36" i="2"/>
  <c r="J35" i="2"/>
  <c r="J34" i="2"/>
  <c r="H32" i="2"/>
  <c r="C32" i="2"/>
  <c r="B32" i="2"/>
  <c r="E30" i="2"/>
  <c r="E29" i="2"/>
  <c r="H28" i="2"/>
  <c r="G28" i="2"/>
  <c r="E28" i="2"/>
  <c r="E27" i="2"/>
  <c r="J26" i="2"/>
  <c r="E26" i="2"/>
  <c r="J25" i="2"/>
  <c r="E25" i="2"/>
  <c r="J24" i="2"/>
  <c r="E24" i="2"/>
  <c r="J23" i="2"/>
  <c r="J22" i="2"/>
  <c r="C22" i="2"/>
  <c r="J21" i="2"/>
  <c r="J20" i="2"/>
  <c r="J19" i="2"/>
  <c r="J18" i="2"/>
  <c r="C18" i="2"/>
  <c r="B18" i="2"/>
  <c r="J17" i="2"/>
  <c r="J16" i="2"/>
  <c r="E16" i="2"/>
  <c r="J15" i="2"/>
  <c r="E15" i="2"/>
  <c r="J14" i="2"/>
  <c r="E14" i="2"/>
  <c r="H12" i="2"/>
  <c r="E32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J46" i="2" l="1"/>
  <c r="I46" i="2" s="1"/>
  <c r="G15" i="1" s="1"/>
  <c r="O37" i="2"/>
  <c r="N37" i="2" s="1"/>
  <c r="E32" i="2"/>
  <c r="D32" i="2" s="1"/>
  <c r="G9" i="1" s="1"/>
  <c r="E56" i="2"/>
  <c r="D56" i="2" s="1"/>
  <c r="G16" i="1" s="1"/>
  <c r="J60" i="2"/>
  <c r="I60" i="2" s="1"/>
  <c r="E18" i="2"/>
  <c r="D18" i="2" s="1"/>
  <c r="J28" i="2"/>
  <c r="I28" i="2" s="1"/>
  <c r="G14" i="1" s="1"/>
  <c r="O23" i="2"/>
  <c r="N23" i="2" s="1"/>
  <c r="G19" i="1" s="1"/>
  <c r="F9" i="1"/>
  <c r="G20" i="1" l="1"/>
  <c r="G17" i="1"/>
  <c r="G18" i="1"/>
  <c r="G13" i="1"/>
  <c r="G12" i="1"/>
  <c r="G11" i="1"/>
  <c r="G10" i="1"/>
  <c r="F32" i="1"/>
  <c r="H31" i="1" l="1"/>
  <c r="H30" i="1"/>
  <c r="H29" i="1"/>
  <c r="H27" i="1"/>
  <c r="H14" i="1"/>
  <c r="H25" i="1"/>
  <c r="H18" i="1"/>
  <c r="H11" i="1"/>
  <c r="H26" i="1"/>
  <c r="H23" i="1"/>
  <c r="H28" i="1"/>
  <c r="H17" i="1"/>
  <c r="H20" i="1"/>
  <c r="H13" i="1"/>
  <c r="H10" i="1"/>
  <c r="H19" i="1"/>
  <c r="H22" i="1"/>
  <c r="H24" i="1"/>
  <c r="H15" i="1"/>
  <c r="H12" i="1"/>
  <c r="H16" i="1"/>
  <c r="H21" i="1"/>
  <c r="H9" i="1"/>
  <c r="H32" i="1" l="1"/>
  <c r="I32" i="1" s="1"/>
</calcChain>
</file>

<file path=xl/comments1.xml><?xml version="1.0" encoding="utf-8"?>
<comments xmlns="http://schemas.openxmlformats.org/spreadsheetml/2006/main">
  <authors>
    <author>Tyler Buttleman</author>
  </authors>
  <commentList>
    <comment ref="G31" authorId="0" shapeId="0">
      <text>
        <r>
          <rPr>
            <b/>
            <sz val="9"/>
            <color indexed="81"/>
            <rFont val="Tahoma"/>
            <family val="2"/>
          </rPr>
          <t>Tyler Buttleman:</t>
        </r>
        <r>
          <rPr>
            <sz val="9"/>
            <color indexed="81"/>
            <rFont val="Tahoma"/>
            <family val="2"/>
          </rPr>
          <t xml:space="preserve">
Credit Facility composite rate as of 5/31/2023 from LTD_COMP 5.31.2023</t>
        </r>
      </text>
    </comment>
  </commentList>
</comments>
</file>

<file path=xl/sharedStrings.xml><?xml version="1.0" encoding="utf-8"?>
<sst xmlns="http://schemas.openxmlformats.org/spreadsheetml/2006/main" count="249" uniqueCount="146">
  <si>
    <t>East Kentucky Power Cooperative, Inc.</t>
  </si>
  <si>
    <t>Page 1</t>
  </si>
  <si>
    <t>Determination of Rate of Return on Environmental Compliance Rate Base</t>
  </si>
  <si>
    <t>Financing</t>
  </si>
  <si>
    <t>NBV</t>
  </si>
  <si>
    <t>CWIP</t>
  </si>
  <si>
    <t>Total Investment</t>
  </si>
  <si>
    <t>Weighted</t>
  </si>
  <si>
    <t>Rate of</t>
  </si>
  <si>
    <t>Source</t>
  </si>
  <si>
    <t>Cost</t>
  </si>
  <si>
    <t>Average</t>
  </si>
  <si>
    <t>Return</t>
  </si>
  <si>
    <t>Project No.</t>
  </si>
  <si>
    <t>Compliance Project</t>
  </si>
  <si>
    <t>(1)</t>
  </si>
  <si>
    <t>(2)</t>
  </si>
  <si>
    <t>(2b)</t>
  </si>
  <si>
    <t>(2c)</t>
  </si>
  <si>
    <t>(3)</t>
  </si>
  <si>
    <t>(4) = (2c)*(3)</t>
  </si>
  <si>
    <t>(5) = (4)*1.475</t>
  </si>
  <si>
    <t>Gilbert (Environmental Portion)</t>
  </si>
  <si>
    <t>Z-8</t>
  </si>
  <si>
    <t>Spurlock 1 - Precipitator</t>
  </si>
  <si>
    <t>Y-8</t>
  </si>
  <si>
    <t>Spurlock 1 - SCR</t>
  </si>
  <si>
    <t>Spurlock 2 - SCR</t>
  </si>
  <si>
    <t>AH-8</t>
  </si>
  <si>
    <t>Spurlock 1 Low Nox Burners</t>
  </si>
  <si>
    <t>Spurlock #2 Scrubber</t>
  </si>
  <si>
    <t>AG-8</t>
  </si>
  <si>
    <t>Spurlock #1 Scrubber</t>
  </si>
  <si>
    <t>Spurlock #4 (Environmental Portion)</t>
  </si>
  <si>
    <t>AD-8</t>
  </si>
  <si>
    <t>Spurlock #4 (Ash Silo Portion)</t>
  </si>
  <si>
    <t>Air Quality Control System (CRP)</t>
  </si>
  <si>
    <t>AL-8</t>
  </si>
  <si>
    <t>Spurlock Landfill Expansion</t>
  </si>
  <si>
    <t>AN-8</t>
  </si>
  <si>
    <t>Cooper 1 Tie in to Cooper Air Quality</t>
  </si>
  <si>
    <t>Smith Special Waste Landfill</t>
  </si>
  <si>
    <t>Cooper Landfille-Phases 1A &amp; 1B</t>
  </si>
  <si>
    <t>Spurlock Drainage Improvements</t>
  </si>
  <si>
    <t>Spurlock HG Compliance</t>
  </si>
  <si>
    <t xml:space="preserve">Spurlock Anhydrous Ammonia Sec Containment </t>
  </si>
  <si>
    <t xml:space="preserve">Spurlock Vacuum Truck Ash Transfer Station </t>
  </si>
  <si>
    <t>Spurlock Units 1 &amp; 2 Dry Sorbent Inject System</t>
  </si>
  <si>
    <t>Spurlock CCR/ELG CWIP</t>
  </si>
  <si>
    <t>Credit Facility</t>
  </si>
  <si>
    <t>The determination of the rate of return on environmental compliance rate base is calculated consistent with the approach that has been utilized since EKPC was originally authorized</t>
  </si>
  <si>
    <t>the environmental surcharge.  The only change is the addition and incorporation of a component related to construction work in progress ("CWIP") that is included in the surcharge.</t>
  </si>
  <si>
    <t>Page 2</t>
  </si>
  <si>
    <t>Determination of Rate of Return on Environmental Compliance Rate Base - Supporting Detail for Long-Term Debt Interest Rates</t>
  </si>
  <si>
    <t>Supporting Detail for Long-Term Debt Interest Rates</t>
  </si>
  <si>
    <t>Current</t>
  </si>
  <si>
    <t>Note</t>
  </si>
  <si>
    <t>liability</t>
  </si>
  <si>
    <t>Interest</t>
  </si>
  <si>
    <t>Yearly</t>
  </si>
  <si>
    <t>Y-8 30 year</t>
  </si>
  <si>
    <t>Number</t>
  </si>
  <si>
    <t>Rate</t>
  </si>
  <si>
    <t>AG-8 30 year</t>
  </si>
  <si>
    <t>AH-8 30 year</t>
  </si>
  <si>
    <t>H0720</t>
  </si>
  <si>
    <t>H1035</t>
  </si>
  <si>
    <t>H1200</t>
  </si>
  <si>
    <t>H0960</t>
  </si>
  <si>
    <t>H1040</t>
  </si>
  <si>
    <t>H1280</t>
  </si>
  <si>
    <t>H1005</t>
  </si>
  <si>
    <t>H1045</t>
  </si>
  <si>
    <t>H1285</t>
  </si>
  <si>
    <t>H1050</t>
  </si>
  <si>
    <t>H1305</t>
  </si>
  <si>
    <t>H1055</t>
  </si>
  <si>
    <t>H1310</t>
  </si>
  <si>
    <t>H1060</t>
  </si>
  <si>
    <t>H1325</t>
  </si>
  <si>
    <t>H1070</t>
  </si>
  <si>
    <t>H1345</t>
  </si>
  <si>
    <t>H1115</t>
  </si>
  <si>
    <t>Z-8 30 year</t>
  </si>
  <si>
    <t>H1130</t>
  </si>
  <si>
    <t>H1170</t>
  </si>
  <si>
    <t>H0825</t>
  </si>
  <si>
    <t>H1190</t>
  </si>
  <si>
    <t>H0830</t>
  </si>
  <si>
    <t>H1220</t>
  </si>
  <si>
    <t>H0840</t>
  </si>
  <si>
    <t>H1320</t>
  </si>
  <si>
    <t>AL-8 30 year</t>
  </si>
  <si>
    <t>H0845</t>
  </si>
  <si>
    <t>H1210</t>
  </si>
  <si>
    <t>H0855</t>
  </si>
  <si>
    <t>H1245</t>
  </si>
  <si>
    <t>H0860</t>
  </si>
  <si>
    <t>H1250</t>
  </si>
  <si>
    <t>H1025</t>
  </si>
  <si>
    <t>H1255</t>
  </si>
  <si>
    <t>H1265</t>
  </si>
  <si>
    <t>H1270</t>
  </si>
  <si>
    <t>H1290</t>
  </si>
  <si>
    <t>H1315</t>
  </si>
  <si>
    <t>H1075</t>
  </si>
  <si>
    <t>H1355</t>
  </si>
  <si>
    <t>AD-8 30 year</t>
  </si>
  <si>
    <t>H1085</t>
  </si>
  <si>
    <t>H1100</t>
  </si>
  <si>
    <t>H0935</t>
  </si>
  <si>
    <t>H1095</t>
  </si>
  <si>
    <t xml:space="preserve">H0940 </t>
  </si>
  <si>
    <t>H1105</t>
  </si>
  <si>
    <t xml:space="preserve">H0945 </t>
  </si>
  <si>
    <t>H1110</t>
  </si>
  <si>
    <t xml:space="preserve">H0955 </t>
  </si>
  <si>
    <t>AN-8 30 year</t>
  </si>
  <si>
    <t>H0965</t>
  </si>
  <si>
    <t>F1395</t>
  </si>
  <si>
    <t>H0975</t>
  </si>
  <si>
    <t>H0980</t>
  </si>
  <si>
    <t>H0985</t>
  </si>
  <si>
    <t>#5</t>
  </si>
  <si>
    <t>H0995</t>
  </si>
  <si>
    <t>#7</t>
  </si>
  <si>
    <t>H1000</t>
  </si>
  <si>
    <t>H1010</t>
  </si>
  <si>
    <t>#9</t>
  </si>
  <si>
    <t>H1015</t>
  </si>
  <si>
    <t>#10</t>
  </si>
  <si>
    <t>H1020</t>
  </si>
  <si>
    <t>H1030</t>
  </si>
  <si>
    <t>H1065</t>
  </si>
  <si>
    <t>H1215</t>
  </si>
  <si>
    <t>H1275</t>
  </si>
  <si>
    <t>#1</t>
  </si>
  <si>
    <t>AS-48 30 year</t>
  </si>
  <si>
    <t>#8</t>
  </si>
  <si>
    <t>AS-48</t>
  </si>
  <si>
    <t>Case No. 2021-00103.  The  weighted average cost of debt is multiplied by the Times Interest Earned Ratio ("TIER") authorized in the September 30, 2021 Order of 1.475.</t>
  </si>
  <si>
    <t>Spurlock Landfill Expansion Land Only</t>
  </si>
  <si>
    <t>Spurlock Coal Pile Retension Pond #2</t>
  </si>
  <si>
    <t>As of May 31, 2023</t>
  </si>
  <si>
    <t>The interest rate used for the CWIP component reflects the interest rate for EKPC's credit facility as of May 31, 2023, consistent with the September 30, 2021 Order in</t>
  </si>
  <si>
    <t>Spurlock, Cooper &amp; Dale CEM Equip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</si>
</sst>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General_)"/>
    <numFmt numFmtId="167" formatCode="mm\-dd\-yy"/>
    <numFmt numFmtId="168" formatCode="_(* #,##0_);_(* \(#,##0\);_(* &quot;-&quot;??_);_(@_)"/>
    <numFmt numFmtId="169" formatCode="mm/dd/yy;@"/>
    <numFmt numFmtId="170" formatCode="0_);[Red]\(0\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1"/>
      <color rgb="FFC00000"/>
      <name val="Arial"/>
      <family val="2"/>
    </font>
    <font>
      <sz val="12"/>
      <name val="Times New Roman"/>
      <family val="1"/>
    </font>
    <font>
      <b/>
      <u/>
      <sz val="11"/>
      <color rgb="FFC00000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2" fillId="0" borderId="0"/>
    <xf numFmtId="166" fontId="11" fillId="0" borderId="0"/>
    <xf numFmtId="4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2" applyFont="1" applyAlignment="1">
      <alignment horizontal="right"/>
    </xf>
    <xf numFmtId="0" fontId="3" fillId="0" borderId="0" xfId="2" applyFont="1" applyAlignment="1"/>
    <xf numFmtId="0" fontId="2" fillId="0" borderId="0" xfId="2"/>
    <xf numFmtId="0" fontId="5" fillId="0" borderId="0" xfId="0" applyFont="1"/>
    <xf numFmtId="0" fontId="6" fillId="0" borderId="0" xfId="0" applyFont="1"/>
    <xf numFmtId="0" fontId="7" fillId="0" borderId="0" xfId="0" applyFont="1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1" applyNumberFormat="1" applyFont="1" applyFill="1"/>
    <xf numFmtId="44" fontId="0" fillId="0" borderId="0" xfId="0" applyNumberFormat="1" applyFill="1" applyBorder="1" applyAlignment="1">
      <alignment horizontal="center"/>
    </xf>
    <xf numFmtId="44" fontId="8" fillId="0" borderId="0" xfId="2" applyNumberFormat="1" applyFont="1" applyFill="1"/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0" applyNumberFormat="1" applyFill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4" fontId="0" fillId="0" borderId="2" xfId="1" applyNumberFormat="1" applyFont="1" applyFill="1" applyBorder="1"/>
    <xf numFmtId="165" fontId="0" fillId="0" borderId="2" xfId="0" applyNumberFormat="1" applyBorder="1" applyAlignment="1">
      <alignment horizontal="center"/>
    </xf>
    <xf numFmtId="165" fontId="0" fillId="0" borderId="2" xfId="0" applyNumberFormat="1" applyFill="1" applyBorder="1"/>
    <xf numFmtId="0" fontId="0" fillId="0" borderId="0" xfId="0" applyFill="1"/>
    <xf numFmtId="0" fontId="8" fillId="0" borderId="0" xfId="2" applyFont="1"/>
    <xf numFmtId="0" fontId="0" fillId="0" borderId="0" xfId="0" applyAlignment="1">
      <alignment horizontal="right"/>
    </xf>
    <xf numFmtId="0" fontId="0" fillId="0" borderId="0" xfId="0" applyFont="1" applyFill="1"/>
    <xf numFmtId="0" fontId="0" fillId="0" borderId="0" xfId="0" applyAlignment="1"/>
    <xf numFmtId="0" fontId="9" fillId="0" borderId="0" xfId="2" applyFont="1"/>
    <xf numFmtId="0" fontId="2" fillId="0" borderId="3" xfId="2" applyFont="1" applyBorder="1"/>
    <xf numFmtId="0" fontId="2" fillId="0" borderId="4" xfId="2" applyFont="1" applyBorder="1"/>
    <xf numFmtId="0" fontId="2" fillId="0" borderId="5" xfId="2" applyFont="1" applyBorder="1"/>
    <xf numFmtId="0" fontId="2" fillId="0" borderId="3" xfId="2" applyBorder="1"/>
    <xf numFmtId="0" fontId="2" fillId="0" borderId="4" xfId="2" applyBorder="1"/>
    <xf numFmtId="0" fontId="2" fillId="0" borderId="5" xfId="2" applyBorder="1"/>
    <xf numFmtId="166" fontId="12" fillId="0" borderId="6" xfId="3" applyFont="1" applyFill="1" applyBorder="1" applyAlignment="1" applyProtection="1">
      <alignment horizontal="fill"/>
    </xf>
    <xf numFmtId="166" fontId="10" fillId="0" borderId="0" xfId="3" applyFont="1" applyFill="1" applyBorder="1"/>
    <xf numFmtId="40" fontId="10" fillId="0" borderId="0" xfId="4" applyFont="1" applyFill="1" applyBorder="1" applyAlignment="1" applyProtection="1">
      <alignment horizontal="center"/>
    </xf>
    <xf numFmtId="165" fontId="10" fillId="0" borderId="0" xfId="3" applyNumberFormat="1" applyFont="1" applyFill="1" applyBorder="1"/>
    <xf numFmtId="40" fontId="9" fillId="0" borderId="7" xfId="4" applyFont="1" applyFill="1" applyBorder="1"/>
    <xf numFmtId="166" fontId="14" fillId="0" borderId="6" xfId="3" applyFont="1" applyFill="1" applyBorder="1" applyAlignment="1"/>
    <xf numFmtId="166" fontId="12" fillId="0" borderId="6" xfId="3" applyFont="1" applyFill="1" applyBorder="1"/>
    <xf numFmtId="166" fontId="10" fillId="0" borderId="0" xfId="3" applyFont="1" applyFill="1" applyBorder="1" applyAlignment="1" applyProtection="1">
      <alignment horizontal="center"/>
    </xf>
    <xf numFmtId="165" fontId="10" fillId="0" borderId="0" xfId="3" applyNumberFormat="1" applyFont="1" applyFill="1" applyBorder="1" applyAlignment="1" applyProtection="1">
      <alignment horizontal="center"/>
    </xf>
    <xf numFmtId="40" fontId="10" fillId="0" borderId="7" xfId="4" applyFont="1" applyFill="1" applyBorder="1" applyAlignment="1" applyProtection="1">
      <alignment horizontal="center"/>
    </xf>
    <xf numFmtId="0" fontId="2" fillId="0" borderId="6" xfId="2" applyBorder="1"/>
    <xf numFmtId="167" fontId="14" fillId="0" borderId="6" xfId="3" applyNumberFormat="1" applyFont="1" applyFill="1" applyBorder="1"/>
    <xf numFmtId="167" fontId="15" fillId="0" borderId="0" xfId="3" applyNumberFormat="1" applyFont="1" applyFill="1" applyBorder="1" applyAlignment="1" applyProtection="1">
      <alignment horizontal="center"/>
    </xf>
    <xf numFmtId="167" fontId="15" fillId="0" borderId="0" xfId="4" applyNumberFormat="1" applyFont="1" applyFill="1" applyBorder="1" applyAlignment="1" applyProtection="1">
      <alignment horizontal="center"/>
    </xf>
    <xf numFmtId="167" fontId="15" fillId="0" borderId="7" xfId="4" applyNumberFormat="1" applyFont="1" applyFill="1" applyBorder="1" applyAlignment="1" applyProtection="1">
      <alignment horizontal="center"/>
    </xf>
    <xf numFmtId="167" fontId="15" fillId="0" borderId="0" xfId="4" quotePrefix="1" applyNumberFormat="1" applyFont="1" applyFill="1" applyBorder="1" applyAlignment="1" applyProtection="1">
      <alignment horizontal="center"/>
    </xf>
    <xf numFmtId="166" fontId="14" fillId="0" borderId="6" xfId="3" applyFont="1" applyFill="1" applyBorder="1"/>
    <xf numFmtId="167" fontId="16" fillId="0" borderId="0" xfId="3" applyNumberFormat="1" applyFont="1" applyFill="1" applyBorder="1" applyAlignment="1" applyProtection="1">
      <alignment horizontal="center"/>
    </xf>
    <xf numFmtId="168" fontId="16" fillId="0" borderId="0" xfId="5" quotePrefix="1" applyNumberFormat="1" applyFont="1" applyFill="1" applyBorder="1" applyAlignment="1" applyProtection="1">
      <alignment horizontal="center"/>
    </xf>
    <xf numFmtId="167" fontId="16" fillId="0" borderId="7" xfId="4" applyNumberFormat="1" applyFont="1" applyFill="1" applyBorder="1" applyAlignment="1" applyProtection="1">
      <alignment horizontal="center"/>
    </xf>
    <xf numFmtId="166" fontId="9" fillId="0" borderId="0" xfId="3" applyFont="1" applyFill="1" applyBorder="1" applyAlignment="1">
      <alignment horizontal="center"/>
    </xf>
    <xf numFmtId="38" fontId="9" fillId="0" borderId="0" xfId="4" applyNumberFormat="1" applyFont="1" applyFill="1" applyBorder="1" applyAlignment="1" applyProtection="1">
      <alignment horizontal="right"/>
    </xf>
    <xf numFmtId="165" fontId="9" fillId="0" borderId="0" xfId="3" applyNumberFormat="1" applyFont="1" applyFill="1" applyBorder="1" applyAlignment="1" applyProtection="1">
      <alignment horizontal="center"/>
    </xf>
    <xf numFmtId="38" fontId="9" fillId="0" borderId="7" xfId="4" applyNumberFormat="1" applyFont="1" applyFill="1" applyBorder="1" applyAlignment="1" applyProtection="1">
      <alignment horizontal="right"/>
    </xf>
    <xf numFmtId="6" fontId="9" fillId="0" borderId="0" xfId="4" applyNumberFormat="1" applyFont="1" applyFill="1" applyBorder="1" applyProtection="1"/>
    <xf numFmtId="165" fontId="9" fillId="0" borderId="0" xfId="3" applyNumberFormat="1" applyFont="1" applyFill="1" applyBorder="1" applyAlignment="1" applyProtection="1">
      <alignment horizontal="right"/>
    </xf>
    <xf numFmtId="6" fontId="9" fillId="0" borderId="7" xfId="4" applyNumberFormat="1" applyFont="1" applyFill="1" applyBorder="1" applyAlignment="1" applyProtection="1">
      <alignment horizontal="right"/>
    </xf>
    <xf numFmtId="169" fontId="12" fillId="0" borderId="6" xfId="3" applyNumberFormat="1" applyFont="1" applyFill="1" applyBorder="1"/>
    <xf numFmtId="6" fontId="9" fillId="0" borderId="0" xfId="4" applyNumberFormat="1" applyFont="1" applyFill="1" applyBorder="1" applyAlignment="1" applyProtection="1">
      <alignment horizontal="right"/>
    </xf>
    <xf numFmtId="165" fontId="9" fillId="0" borderId="0" xfId="3" applyNumberFormat="1" applyFont="1" applyFill="1" applyBorder="1" applyAlignment="1">
      <alignment horizontal="right"/>
    </xf>
    <xf numFmtId="166" fontId="9" fillId="0" borderId="0" xfId="3" applyFont="1" applyFill="1" applyBorder="1"/>
    <xf numFmtId="6" fontId="9" fillId="0" borderId="0" xfId="5" applyNumberFormat="1" applyFont="1" applyFill="1" applyBorder="1" applyAlignment="1" applyProtection="1">
      <alignment horizontal="right"/>
    </xf>
    <xf numFmtId="170" fontId="9" fillId="0" borderId="0" xfId="4" applyNumberFormat="1" applyFont="1" applyFill="1" applyBorder="1" applyAlignment="1">
      <alignment horizontal="center"/>
    </xf>
    <xf numFmtId="10" fontId="10" fillId="0" borderId="0" xfId="4" applyNumberFormat="1" applyFont="1" applyFill="1" applyBorder="1"/>
    <xf numFmtId="168" fontId="9" fillId="0" borderId="0" xfId="4" applyNumberFormat="1" applyFont="1" applyFill="1" applyBorder="1" applyAlignment="1">
      <alignment horizontal="center"/>
    </xf>
    <xf numFmtId="40" fontId="9" fillId="0" borderId="7" xfId="4" applyFont="1" applyFill="1" applyBorder="1" applyAlignment="1" applyProtection="1">
      <alignment horizontal="center"/>
    </xf>
    <xf numFmtId="166" fontId="9" fillId="0" borderId="6" xfId="3" applyFont="1" applyFill="1" applyBorder="1"/>
    <xf numFmtId="10" fontId="10" fillId="0" borderId="0" xfId="4" applyNumberFormat="1" applyFont="1" applyFill="1" applyBorder="1" applyAlignment="1">
      <alignment horizontal="right"/>
    </xf>
    <xf numFmtId="6" fontId="9" fillId="0" borderId="7" xfId="4" applyNumberFormat="1" applyFont="1" applyFill="1" applyBorder="1" applyProtection="1"/>
    <xf numFmtId="167" fontId="16" fillId="0" borderId="0" xfId="4" quotePrefix="1" applyNumberFormat="1" applyFont="1" applyFill="1" applyBorder="1" applyAlignment="1" applyProtection="1">
      <alignment horizontal="center"/>
    </xf>
    <xf numFmtId="167" fontId="16" fillId="0" borderId="0" xfId="3" applyNumberFormat="1" applyFont="1" applyFill="1" applyBorder="1" applyAlignment="1" applyProtection="1">
      <alignment horizontal="right"/>
    </xf>
    <xf numFmtId="0" fontId="2" fillId="0" borderId="0" xfId="2" applyBorder="1"/>
    <xf numFmtId="166" fontId="12" fillId="0" borderId="6" xfId="3" applyFont="1" applyFill="1" applyBorder="1" applyAlignment="1"/>
    <xf numFmtId="165" fontId="9" fillId="0" borderId="0" xfId="3" applyNumberFormat="1" applyFont="1" applyFill="1" applyBorder="1"/>
    <xf numFmtId="6" fontId="16" fillId="0" borderId="0" xfId="4" applyNumberFormat="1" applyFont="1" applyFill="1" applyBorder="1" applyAlignment="1" applyProtection="1">
      <alignment horizontal="right"/>
    </xf>
    <xf numFmtId="6" fontId="16" fillId="0" borderId="7" xfId="4" applyNumberFormat="1" applyFont="1" applyFill="1" applyBorder="1" applyAlignment="1" applyProtection="1">
      <alignment horizontal="right"/>
    </xf>
    <xf numFmtId="40" fontId="9" fillId="0" borderId="0" xfId="4" applyFont="1" applyFill="1" applyBorder="1" applyAlignment="1">
      <alignment horizontal="center"/>
    </xf>
    <xf numFmtId="40" fontId="9" fillId="0" borderId="0" xfId="4" applyFont="1" applyFill="1" applyBorder="1" applyProtection="1"/>
    <xf numFmtId="6" fontId="9" fillId="0" borderId="0" xfId="5" applyNumberFormat="1" applyFont="1" applyFill="1" applyBorder="1"/>
    <xf numFmtId="6" fontId="9" fillId="0" borderId="7" xfId="4" applyNumberFormat="1" applyFont="1" applyFill="1" applyBorder="1"/>
    <xf numFmtId="40" fontId="9" fillId="0" borderId="0" xfId="4" applyFont="1" applyFill="1" applyBorder="1"/>
    <xf numFmtId="165" fontId="9" fillId="0" borderId="0" xfId="3" applyNumberFormat="1" applyFont="1" applyFill="1" applyBorder="1" applyAlignment="1" applyProtection="1"/>
    <xf numFmtId="6" fontId="9" fillId="0" borderId="7" xfId="4" applyNumberFormat="1" applyFont="1" applyFill="1" applyBorder="1" applyAlignment="1">
      <alignment horizontal="right"/>
    </xf>
    <xf numFmtId="6" fontId="9" fillId="0" borderId="0" xfId="4" applyNumberFormat="1" applyFont="1" applyFill="1" applyBorder="1"/>
    <xf numFmtId="166" fontId="12" fillId="0" borderId="8" xfId="3" applyFont="1" applyFill="1" applyBorder="1" applyAlignment="1"/>
    <xf numFmtId="0" fontId="2" fillId="0" borderId="1" xfId="2" applyBorder="1"/>
    <xf numFmtId="0" fontId="2" fillId="0" borderId="8" xfId="2" applyBorder="1"/>
    <xf numFmtId="0" fontId="2" fillId="0" borderId="9" xfId="2" applyBorder="1"/>
    <xf numFmtId="6" fontId="2" fillId="0" borderId="0" xfId="2" applyNumberFormat="1"/>
    <xf numFmtId="10" fontId="2" fillId="0" borderId="0" xfId="2" applyNumberFormat="1"/>
    <xf numFmtId="0" fontId="4" fillId="0" borderId="0" xfId="2" applyFont="1" applyFill="1"/>
    <xf numFmtId="0" fontId="8" fillId="0" borderId="0" xfId="2" applyFont="1" applyFill="1"/>
    <xf numFmtId="0" fontId="0" fillId="0" borderId="0" xfId="2" applyFont="1" applyFill="1"/>
    <xf numFmtId="0" fontId="2" fillId="0" borderId="6" xfId="2" applyFill="1" applyBorder="1"/>
    <xf numFmtId="0" fontId="2" fillId="0" borderId="0" xfId="2" applyFill="1" applyBorder="1"/>
    <xf numFmtId="0" fontId="2" fillId="0" borderId="7" xfId="2" applyFill="1" applyBorder="1"/>
    <xf numFmtId="6" fontId="9" fillId="0" borderId="0" xfId="4" applyNumberFormat="1" applyFont="1" applyFill="1" applyBorder="1" applyAlignment="1">
      <alignment horizontal="right"/>
    </xf>
    <xf numFmtId="0" fontId="2" fillId="0" borderId="0" xfId="2" applyFill="1"/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Fill="1" applyAlignment="1">
      <alignment horizontal="center"/>
    </xf>
    <xf numFmtId="0" fontId="9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5" xfId="2" applyFont="1" applyBorder="1" applyAlignment="1">
      <alignment horizontal="center"/>
    </xf>
  </cellXfs>
  <cellStyles count="7">
    <cellStyle name="Comma 11 2" xfId="5"/>
    <cellStyle name="Comma 2" xfId="6"/>
    <cellStyle name="Comma_FFBACC97" xfId="4"/>
    <cellStyle name="Currency" xfId="1" builtinId="4"/>
    <cellStyle name="Normal" xfId="0" builtinId="0"/>
    <cellStyle name="Normal 3" xfId="2"/>
    <cellStyle name="Normal_FFBACC9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abSelected="1" workbookViewId="0">
      <selection activeCell="J33" sqref="J33"/>
    </sheetView>
  </sheetViews>
  <sheetFormatPr defaultRowHeight="12.75" x14ac:dyDescent="0.2"/>
  <cols>
    <col min="1" max="1" width="10.5703125" customWidth="1"/>
    <col min="2" max="2" width="43.5703125" customWidth="1"/>
    <col min="3" max="3" width="15.7109375" customWidth="1"/>
    <col min="4" max="4" width="17.28515625" bestFit="1" customWidth="1"/>
    <col min="5" max="5" width="15.7109375" customWidth="1"/>
    <col min="6" max="6" width="17.28515625" bestFit="1" customWidth="1"/>
    <col min="7" max="9" width="15.7109375" style="8" customWidth="1"/>
    <col min="10" max="10" width="15.7109375" customWidth="1"/>
  </cols>
  <sheetData>
    <row r="2" spans="1:10" ht="15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" t="s">
        <v>1</v>
      </c>
    </row>
    <row r="3" spans="1:10" ht="15" x14ac:dyDescent="0.25">
      <c r="A3" s="110" t="s">
        <v>2</v>
      </c>
      <c r="B3" s="110"/>
      <c r="C3" s="110"/>
      <c r="D3" s="110"/>
      <c r="E3" s="110"/>
      <c r="F3" s="110"/>
      <c r="G3" s="110"/>
      <c r="H3" s="110"/>
      <c r="I3" s="110"/>
      <c r="J3" s="2"/>
    </row>
    <row r="4" spans="1:10" ht="15" x14ac:dyDescent="0.25">
      <c r="A4" s="111" t="s">
        <v>143</v>
      </c>
      <c r="B4" s="111"/>
      <c r="C4" s="111"/>
      <c r="D4" s="111"/>
      <c r="E4" s="111"/>
      <c r="F4" s="111"/>
      <c r="G4" s="111"/>
      <c r="H4" s="111"/>
      <c r="I4" s="111"/>
      <c r="J4" s="2"/>
    </row>
    <row r="5" spans="1:10" ht="15.75" x14ac:dyDescent="0.25">
      <c r="A5" s="4"/>
      <c r="B5" s="5"/>
      <c r="D5" s="6"/>
      <c r="G5" s="7"/>
    </row>
    <row r="6" spans="1:10" ht="15" customHeight="1" x14ac:dyDescent="0.2">
      <c r="C6" s="9" t="s">
        <v>3</v>
      </c>
      <c r="D6" s="10" t="s">
        <v>4</v>
      </c>
      <c r="E6" s="10" t="s">
        <v>5</v>
      </c>
      <c r="F6" s="10" t="s">
        <v>6</v>
      </c>
      <c r="H6" s="9" t="s">
        <v>7</v>
      </c>
      <c r="I6" s="8" t="s">
        <v>8</v>
      </c>
    </row>
    <row r="7" spans="1:10" ht="15" customHeight="1" x14ac:dyDescent="0.2">
      <c r="C7" s="8" t="s">
        <v>9</v>
      </c>
      <c r="D7" s="11">
        <v>45077</v>
      </c>
      <c r="E7" s="11">
        <f>D7</f>
        <v>45077</v>
      </c>
      <c r="F7" s="11">
        <f>D7</f>
        <v>45077</v>
      </c>
      <c r="G7" s="8" t="s">
        <v>10</v>
      </c>
      <c r="H7" s="9" t="s">
        <v>11</v>
      </c>
      <c r="I7" s="8" t="s">
        <v>12</v>
      </c>
    </row>
    <row r="8" spans="1:10" ht="15" customHeight="1" x14ac:dyDescent="0.2">
      <c r="A8" s="12" t="s">
        <v>13</v>
      </c>
      <c r="B8" s="12" t="s">
        <v>14</v>
      </c>
      <c r="C8" s="13" t="s">
        <v>15</v>
      </c>
      <c r="D8" s="14" t="s">
        <v>16</v>
      </c>
      <c r="E8" s="15" t="s">
        <v>17</v>
      </c>
      <c r="F8" s="15" t="s">
        <v>18</v>
      </c>
      <c r="G8" s="16" t="s">
        <v>19</v>
      </c>
      <c r="H8" s="15" t="s">
        <v>20</v>
      </c>
      <c r="I8" s="15" t="s">
        <v>21</v>
      </c>
      <c r="J8" s="17"/>
    </row>
    <row r="9" spans="1:10" ht="15" customHeight="1" x14ac:dyDescent="0.2">
      <c r="A9" s="8">
        <v>1</v>
      </c>
      <c r="B9" s="8" t="s">
        <v>22</v>
      </c>
      <c r="C9" s="8" t="s">
        <v>23</v>
      </c>
      <c r="D9" s="18">
        <v>40935603.192143589</v>
      </c>
      <c r="E9" s="19">
        <v>0</v>
      </c>
      <c r="F9" s="20">
        <f t="shared" ref="F9:F31" si="0">D9+E9</f>
        <v>40935603.192143589</v>
      </c>
      <c r="G9" s="21">
        <f>'LTD Interest Rates'!D32</f>
        <v>4.4490000000000002E-2</v>
      </c>
      <c r="H9" s="22">
        <f>ROUND((F9*G9)/$F$32,5)</f>
        <v>2.3999999999999998E-3</v>
      </c>
    </row>
    <row r="10" spans="1:10" ht="15" customHeight="1" x14ac:dyDescent="0.2">
      <c r="A10" s="8">
        <v>2</v>
      </c>
      <c r="B10" s="8" t="s">
        <v>24</v>
      </c>
      <c r="C10" s="8" t="s">
        <v>25</v>
      </c>
      <c r="D10" s="18">
        <v>10590947.17373948</v>
      </c>
      <c r="E10" s="19">
        <v>0</v>
      </c>
      <c r="F10" s="20">
        <f t="shared" si="0"/>
        <v>10590947.17373948</v>
      </c>
      <c r="G10" s="21">
        <f>'LTD Interest Rates'!D18</f>
        <v>4.4080000000000001E-2</v>
      </c>
      <c r="H10" s="22">
        <f>ROUND((F10*G10)/$F$32,5)</f>
        <v>6.2E-4</v>
      </c>
    </row>
    <row r="11" spans="1:10" ht="15" customHeight="1" x14ac:dyDescent="0.2">
      <c r="A11" s="8">
        <v>3</v>
      </c>
      <c r="B11" s="8" t="s">
        <v>26</v>
      </c>
      <c r="C11" s="8" t="s">
        <v>25</v>
      </c>
      <c r="D11" s="18">
        <v>35060442.977418348</v>
      </c>
      <c r="E11" s="19">
        <v>0</v>
      </c>
      <c r="F11" s="20">
        <f t="shared" si="0"/>
        <v>35060442.977418348</v>
      </c>
      <c r="G11" s="21">
        <f>'LTD Interest Rates'!D18</f>
        <v>4.4080000000000001E-2</v>
      </c>
      <c r="H11" s="22">
        <f>ROUND((F11*G11)/$F$32,5)</f>
        <v>2.0400000000000001E-3</v>
      </c>
    </row>
    <row r="12" spans="1:10" ht="15" customHeight="1" x14ac:dyDescent="0.2">
      <c r="A12" s="8">
        <v>4</v>
      </c>
      <c r="B12" s="8" t="s">
        <v>27</v>
      </c>
      <c r="C12" s="8" t="s">
        <v>25</v>
      </c>
      <c r="D12" s="18">
        <v>17915895.916436039</v>
      </c>
      <c r="E12" s="19">
        <v>0</v>
      </c>
      <c r="F12" s="20">
        <f t="shared" si="0"/>
        <v>17915895.916436039</v>
      </c>
      <c r="G12" s="21">
        <f>'LTD Interest Rates'!D18</f>
        <v>4.4080000000000001E-2</v>
      </c>
      <c r="H12" s="22">
        <f>ROUND((F12*G12)/$F$32,5)</f>
        <v>1.0399999999999999E-3</v>
      </c>
    </row>
    <row r="13" spans="1:10" ht="15" customHeight="1" x14ac:dyDescent="0.2">
      <c r="A13" s="8">
        <v>6</v>
      </c>
      <c r="B13" s="8" t="s">
        <v>29</v>
      </c>
      <c r="C13" s="8" t="s">
        <v>28</v>
      </c>
      <c r="D13" s="18">
        <v>1719580.8970000008</v>
      </c>
      <c r="E13" s="19">
        <v>0</v>
      </c>
      <c r="F13" s="20">
        <f t="shared" si="0"/>
        <v>1719580.8970000008</v>
      </c>
      <c r="G13" s="23">
        <f>'LTD Interest Rates'!I60</f>
        <v>2.5149999999999999E-2</v>
      </c>
      <c r="H13" s="22">
        <f>ROUND((F13*G13)/$F$32,5)</f>
        <v>6.0000000000000002E-5</v>
      </c>
    </row>
    <row r="14" spans="1:10" ht="15" customHeight="1" x14ac:dyDescent="0.2">
      <c r="A14" s="8">
        <v>7</v>
      </c>
      <c r="B14" s="8" t="s">
        <v>30</v>
      </c>
      <c r="C14" s="8" t="s">
        <v>31</v>
      </c>
      <c r="D14" s="18">
        <v>124720921.66999991</v>
      </c>
      <c r="E14" s="19">
        <v>0</v>
      </c>
      <c r="F14" s="20">
        <f t="shared" si="0"/>
        <v>124720921.66999991</v>
      </c>
      <c r="G14" s="21">
        <f>'LTD Interest Rates'!I28</f>
        <v>4.3880000000000002E-2</v>
      </c>
      <c r="H14" s="22">
        <f>ROUND((F14*G14)/$F$32,5)</f>
        <v>7.2199999999999999E-3</v>
      </c>
    </row>
    <row r="15" spans="1:10" ht="15" customHeight="1" x14ac:dyDescent="0.2">
      <c r="A15" s="8">
        <v>8</v>
      </c>
      <c r="B15" s="8" t="s">
        <v>32</v>
      </c>
      <c r="C15" s="8" t="s">
        <v>31</v>
      </c>
      <c r="D15" s="18">
        <v>89931132.930000052</v>
      </c>
      <c r="E15" s="19">
        <v>0</v>
      </c>
      <c r="F15" s="20">
        <f t="shared" si="0"/>
        <v>89931132.930000052</v>
      </c>
      <c r="G15" s="21">
        <f>'LTD Interest Rates'!I46</f>
        <v>4.292E-2</v>
      </c>
      <c r="H15" s="22">
        <f>ROUND((F15*G15)/$F$32,5)</f>
        <v>5.0899999999999999E-3</v>
      </c>
    </row>
    <row r="16" spans="1:10" ht="15" customHeight="1" x14ac:dyDescent="0.2">
      <c r="A16" s="8">
        <v>9</v>
      </c>
      <c r="B16" s="10" t="s">
        <v>33</v>
      </c>
      <c r="C16" s="10" t="s">
        <v>34</v>
      </c>
      <c r="D16" s="18">
        <v>52613769.149999999</v>
      </c>
      <c r="E16" s="19">
        <v>0</v>
      </c>
      <c r="F16" s="20">
        <f t="shared" si="0"/>
        <v>52613769.149999999</v>
      </c>
      <c r="G16" s="23">
        <f>'LTD Interest Rates'!D56</f>
        <v>4.4170000000000001E-2</v>
      </c>
      <c r="H16" s="22">
        <f>ROUND((F16*G16)/$F$32,5)</f>
        <v>3.0699999999999998E-3</v>
      </c>
    </row>
    <row r="17" spans="1:9" ht="15" customHeight="1" x14ac:dyDescent="0.2">
      <c r="A17" s="8">
        <v>9</v>
      </c>
      <c r="B17" s="10" t="s">
        <v>35</v>
      </c>
      <c r="C17" s="10" t="s">
        <v>28</v>
      </c>
      <c r="D17" s="18">
        <v>7437206.4500000002</v>
      </c>
      <c r="E17" s="19">
        <v>0</v>
      </c>
      <c r="F17" s="20">
        <f t="shared" si="0"/>
        <v>7437206.4500000002</v>
      </c>
      <c r="G17" s="23">
        <f>'LTD Interest Rates'!I60</f>
        <v>2.5149999999999999E-2</v>
      </c>
      <c r="H17" s="22">
        <f>ROUND((F17*G17)/$F$32,5)</f>
        <v>2.5000000000000001E-4</v>
      </c>
    </row>
    <row r="18" spans="1:9" ht="15" customHeight="1" x14ac:dyDescent="0.2">
      <c r="A18" s="8">
        <v>10</v>
      </c>
      <c r="B18" s="10" t="s">
        <v>145</v>
      </c>
      <c r="C18" s="10" t="s">
        <v>28</v>
      </c>
      <c r="D18" s="18">
        <v>1556756.3899999997</v>
      </c>
      <c r="E18" s="19">
        <v>0</v>
      </c>
      <c r="F18" s="20">
        <f t="shared" si="0"/>
        <v>1556756.3899999997</v>
      </c>
      <c r="G18" s="24">
        <f>'LTD Interest Rates'!I60</f>
        <v>2.5149999999999999E-2</v>
      </c>
      <c r="H18" s="22">
        <f>ROUND((F18*G18)/$F$32,5)</f>
        <v>5.0000000000000002E-5</v>
      </c>
    </row>
    <row r="19" spans="1:9" ht="15" customHeight="1" x14ac:dyDescent="0.2">
      <c r="A19" s="8">
        <v>11</v>
      </c>
      <c r="B19" s="10" t="s">
        <v>36</v>
      </c>
      <c r="C19" s="25" t="s">
        <v>37</v>
      </c>
      <c r="D19" s="18">
        <v>87466034.896962851</v>
      </c>
      <c r="E19" s="19">
        <v>0</v>
      </c>
      <c r="F19" s="20">
        <f t="shared" si="0"/>
        <v>87466034.896962851</v>
      </c>
      <c r="G19" s="24">
        <f>'LTD Interest Rates'!N23</f>
        <v>2.9260000000000001E-2</v>
      </c>
      <c r="H19" s="22">
        <f>ROUND((F19*G19)/$F$32,5)</f>
        <v>3.3800000000000002E-3</v>
      </c>
    </row>
    <row r="20" spans="1:9" ht="15" customHeight="1" x14ac:dyDescent="0.2">
      <c r="A20" s="8">
        <v>12</v>
      </c>
      <c r="B20" s="26" t="s">
        <v>141</v>
      </c>
      <c r="C20" s="10" t="s">
        <v>28</v>
      </c>
      <c r="D20" s="18">
        <v>5704701.5099999998</v>
      </c>
      <c r="E20" s="19">
        <v>0</v>
      </c>
      <c r="F20" s="20">
        <f t="shared" si="0"/>
        <v>5704701.5099999998</v>
      </c>
      <c r="G20" s="24">
        <f>'LTD Interest Rates'!I60</f>
        <v>2.5149999999999999E-2</v>
      </c>
      <c r="H20" s="22">
        <f>ROUND((F20*G20)/$F$32,5)</f>
        <v>1.9000000000000001E-4</v>
      </c>
    </row>
    <row r="21" spans="1:9" ht="15" customHeight="1" x14ac:dyDescent="0.2">
      <c r="A21" s="8">
        <v>12</v>
      </c>
      <c r="B21" s="26" t="s">
        <v>38</v>
      </c>
      <c r="C21" s="10" t="s">
        <v>39</v>
      </c>
      <c r="D21" s="18">
        <v>16058937.18</v>
      </c>
      <c r="E21" s="19">
        <v>0</v>
      </c>
      <c r="F21" s="20">
        <f t="shared" si="0"/>
        <v>16058937.18</v>
      </c>
      <c r="G21" s="24">
        <f>'LTD Interest Rates'!N46</f>
        <v>3.1099999999999999E-2</v>
      </c>
      <c r="H21" s="22">
        <f>ROUND((F21*G21)/$F$32,5)</f>
        <v>6.6E-4</v>
      </c>
    </row>
    <row r="22" spans="1:9" ht="15" customHeight="1" x14ac:dyDescent="0.2">
      <c r="A22" s="8">
        <v>14</v>
      </c>
      <c r="B22" s="26" t="s">
        <v>40</v>
      </c>
      <c r="C22" s="10" t="s">
        <v>39</v>
      </c>
      <c r="D22" s="18">
        <v>7927202.8300000047</v>
      </c>
      <c r="E22" s="19">
        <v>0</v>
      </c>
      <c r="F22" s="20">
        <f t="shared" si="0"/>
        <v>7927202.8300000047</v>
      </c>
      <c r="G22" s="24">
        <f>'LTD Interest Rates'!N28</f>
        <v>2.6790000000000001E-2</v>
      </c>
      <c r="H22" s="22">
        <f>ROUND((F22*G22)/$F$32,5)</f>
        <v>2.7999999999999998E-4</v>
      </c>
    </row>
    <row r="23" spans="1:9" ht="15" customHeight="1" x14ac:dyDescent="0.2">
      <c r="A23" s="8">
        <v>15</v>
      </c>
      <c r="B23" s="26" t="s">
        <v>41</v>
      </c>
      <c r="C23" s="10" t="s">
        <v>39</v>
      </c>
      <c r="D23" s="18">
        <v>2521010.3395000012</v>
      </c>
      <c r="E23" s="19">
        <v>0</v>
      </c>
      <c r="F23" s="20">
        <f t="shared" si="0"/>
        <v>2521010.3395000012</v>
      </c>
      <c r="G23" s="24">
        <f>'LTD Interest Rates'!N29</f>
        <v>2.6790000000000001E-2</v>
      </c>
      <c r="H23" s="22">
        <f>ROUND((F23*G23)/$F$32,5)</f>
        <v>9.0000000000000006E-5</v>
      </c>
    </row>
    <row r="24" spans="1:9" ht="15" customHeight="1" x14ac:dyDescent="0.2">
      <c r="A24" s="8">
        <v>17</v>
      </c>
      <c r="B24" s="26" t="s">
        <v>42</v>
      </c>
      <c r="C24" s="10" t="s">
        <v>39</v>
      </c>
      <c r="D24" s="18">
        <v>4480580.7999999989</v>
      </c>
      <c r="E24" s="19">
        <v>0</v>
      </c>
      <c r="F24" s="20">
        <f t="shared" si="0"/>
        <v>4480580.7999999989</v>
      </c>
      <c r="G24" s="24">
        <f>'LTD Interest Rates'!N30</f>
        <v>2.6790000000000001E-2</v>
      </c>
      <c r="H24" s="22">
        <f>ROUND((F24*G24)/$F$32,5)</f>
        <v>1.6000000000000001E-4</v>
      </c>
    </row>
    <row r="25" spans="1:9" ht="15" customHeight="1" x14ac:dyDescent="0.2">
      <c r="A25" s="8">
        <v>21</v>
      </c>
      <c r="B25" s="26" t="s">
        <v>43</v>
      </c>
      <c r="C25" s="10" t="s">
        <v>39</v>
      </c>
      <c r="D25" s="18">
        <v>10215890.49</v>
      </c>
      <c r="E25" s="19">
        <v>0</v>
      </c>
      <c r="F25" s="20">
        <f t="shared" si="0"/>
        <v>10215890.49</v>
      </c>
      <c r="G25" s="24">
        <f>'LTD Interest Rates'!N32</f>
        <v>3.2809999999999999E-2</v>
      </c>
      <c r="H25" s="22">
        <f>ROUND((F25*G25)/$F$32,5)</f>
        <v>4.4000000000000002E-4</v>
      </c>
    </row>
    <row r="26" spans="1:9" ht="15" customHeight="1" x14ac:dyDescent="0.2">
      <c r="A26" s="8">
        <v>22</v>
      </c>
      <c r="B26" s="9" t="s">
        <v>44</v>
      </c>
      <c r="C26" s="10" t="s">
        <v>39</v>
      </c>
      <c r="D26" s="18">
        <v>2025135.370000001</v>
      </c>
      <c r="E26" s="19">
        <v>0</v>
      </c>
      <c r="F26" s="20">
        <f t="shared" si="0"/>
        <v>2025135.370000001</v>
      </c>
      <c r="G26" s="24">
        <f>'LTD Interest Rates'!N31</f>
        <v>2.9899999999999999E-2</v>
      </c>
      <c r="H26" s="22">
        <f>ROUND((F26*G26)/$F$32,5)</f>
        <v>8.0000000000000007E-5</v>
      </c>
    </row>
    <row r="27" spans="1:9" ht="15" customHeight="1" x14ac:dyDescent="0.2">
      <c r="A27" s="8">
        <v>23</v>
      </c>
      <c r="B27" s="9" t="s">
        <v>45</v>
      </c>
      <c r="C27" s="10" t="s">
        <v>39</v>
      </c>
      <c r="D27" s="18">
        <v>991410.75000000012</v>
      </c>
      <c r="E27" s="19">
        <v>0</v>
      </c>
      <c r="F27" s="20">
        <f t="shared" si="0"/>
        <v>991410.75000000012</v>
      </c>
      <c r="G27" s="24">
        <f>'LTD Interest Rates'!N34</f>
        <v>1.9140000000000001E-2</v>
      </c>
      <c r="H27" s="22">
        <f>ROUND((F27*G27)/$F$32,5)</f>
        <v>3.0000000000000001E-5</v>
      </c>
    </row>
    <row r="28" spans="1:9" ht="15" customHeight="1" x14ac:dyDescent="0.2">
      <c r="A28" s="8">
        <v>24</v>
      </c>
      <c r="B28" s="26" t="s">
        <v>46</v>
      </c>
      <c r="C28" s="10" t="s">
        <v>39</v>
      </c>
      <c r="D28" s="18">
        <v>1989889.1099999996</v>
      </c>
      <c r="E28" s="19">
        <v>0</v>
      </c>
      <c r="F28" s="20">
        <f t="shared" si="0"/>
        <v>1989889.1099999996</v>
      </c>
      <c r="G28" s="24">
        <f>'LTD Interest Rates'!N35</f>
        <v>2.222E-2</v>
      </c>
      <c r="H28" s="22">
        <f>ROUND((F28*G28)/$F$32,5)</f>
        <v>6.0000000000000002E-5</v>
      </c>
    </row>
    <row r="29" spans="1:9" ht="15" customHeight="1" x14ac:dyDescent="0.2">
      <c r="A29" s="8">
        <v>25</v>
      </c>
      <c r="B29" s="26" t="s">
        <v>47</v>
      </c>
      <c r="C29" s="10" t="s">
        <v>39</v>
      </c>
      <c r="D29" s="18">
        <v>3082523.05</v>
      </c>
      <c r="E29" s="19">
        <v>0</v>
      </c>
      <c r="F29" s="20">
        <f t="shared" si="0"/>
        <v>3082523.05</v>
      </c>
      <c r="G29" s="24">
        <f>'LTD Interest Rates'!N44</f>
        <v>3.2809999999999999E-2</v>
      </c>
      <c r="H29" s="22">
        <f>ROUND((F29*G29)/$F$32,5)</f>
        <v>1.2999999999999999E-4</v>
      </c>
    </row>
    <row r="30" spans="1:9" ht="15" customHeight="1" x14ac:dyDescent="0.2">
      <c r="A30" s="8">
        <v>26</v>
      </c>
      <c r="B30" s="26" t="s">
        <v>142</v>
      </c>
      <c r="C30" s="10" t="s">
        <v>139</v>
      </c>
      <c r="D30" s="18">
        <v>5932519.0999999987</v>
      </c>
      <c r="E30" s="19">
        <v>0</v>
      </c>
      <c r="F30" s="20">
        <f t="shared" si="0"/>
        <v>5932519.0999999987</v>
      </c>
      <c r="G30" s="24">
        <f>'LTD Interest Rates'!N52</f>
        <v>3.1030000000000002E-2</v>
      </c>
      <c r="H30" s="22">
        <f>ROUND((F30*G30)/$F$32,5)</f>
        <v>2.4000000000000001E-4</v>
      </c>
    </row>
    <row r="31" spans="1:9" ht="15" customHeight="1" x14ac:dyDescent="0.2">
      <c r="A31" s="10">
        <v>16</v>
      </c>
      <c r="B31" s="26" t="s">
        <v>48</v>
      </c>
      <c r="C31" s="10" t="s">
        <v>49</v>
      </c>
      <c r="D31" s="18">
        <v>226913425.67000005</v>
      </c>
      <c r="E31" s="18">
        <v>286003.11</v>
      </c>
      <c r="F31" s="20">
        <f t="shared" si="0"/>
        <v>227199428.78000006</v>
      </c>
      <c r="G31" s="21">
        <v>6.0589999999999998E-2</v>
      </c>
      <c r="H31" s="22">
        <f>ROUND((F31*G31)/$F$32,5)</f>
        <v>1.8159999999999999E-2</v>
      </c>
      <c r="I31" s="10"/>
    </row>
    <row r="32" spans="1:9" ht="15" customHeight="1" thickBot="1" x14ac:dyDescent="0.25">
      <c r="D32" s="27">
        <f>SUM(D9:D31)</f>
        <v>757791517.84320033</v>
      </c>
      <c r="E32" s="27">
        <f>SUM(E9:E31)</f>
        <v>286003.11</v>
      </c>
      <c r="F32" s="27">
        <f>SUM(F9:F31)</f>
        <v>758077520.95320034</v>
      </c>
      <c r="H32" s="28">
        <f>SUM(H9:H31)</f>
        <v>4.5740000000000003E-2</v>
      </c>
      <c r="I32" s="29">
        <f>ROUND(H32*1.475,5)</f>
        <v>6.7470000000000002E-2</v>
      </c>
    </row>
    <row r="33" spans="1:10" ht="15" customHeight="1" thickTop="1" x14ac:dyDescent="0.2">
      <c r="D33" s="30"/>
    </row>
    <row r="34" spans="1:10" ht="15" customHeight="1" x14ac:dyDescent="0.2">
      <c r="B34" s="102" t="s">
        <v>50</v>
      </c>
      <c r="C34" s="103"/>
      <c r="D34" s="103"/>
      <c r="E34" s="103"/>
      <c r="F34" s="103"/>
      <c r="G34" s="103"/>
      <c r="H34" s="103"/>
      <c r="I34" s="103"/>
    </row>
    <row r="35" spans="1:10" ht="15" customHeight="1" x14ac:dyDescent="0.2">
      <c r="B35" s="102" t="s">
        <v>51</v>
      </c>
      <c r="C35" s="103"/>
      <c r="D35" s="103"/>
      <c r="E35" s="103"/>
      <c r="F35" s="103"/>
      <c r="G35" s="103"/>
      <c r="H35" s="103"/>
      <c r="I35" s="103"/>
      <c r="J35" s="31"/>
    </row>
    <row r="36" spans="1:10" ht="15" customHeight="1" x14ac:dyDescent="0.2">
      <c r="B36" s="104" t="s">
        <v>144</v>
      </c>
      <c r="C36" s="103"/>
      <c r="D36" s="103"/>
      <c r="E36" s="103"/>
      <c r="F36" s="103"/>
      <c r="G36" s="103"/>
      <c r="H36" s="103"/>
      <c r="I36" s="103"/>
      <c r="J36" s="31"/>
    </row>
    <row r="37" spans="1:10" ht="15" customHeight="1" x14ac:dyDescent="0.2">
      <c r="A37" s="32"/>
      <c r="B37" s="104" t="s">
        <v>140</v>
      </c>
      <c r="C37" s="103"/>
      <c r="D37" s="103"/>
      <c r="E37" s="103"/>
      <c r="F37" s="103"/>
      <c r="G37" s="103"/>
      <c r="H37" s="103"/>
      <c r="I37" s="103"/>
      <c r="J37" s="31"/>
    </row>
    <row r="38" spans="1:10" ht="15" customHeight="1" x14ac:dyDescent="0.2">
      <c r="A38" s="32"/>
      <c r="G38"/>
      <c r="H38"/>
      <c r="I38"/>
      <c r="J38" s="31"/>
    </row>
    <row r="39" spans="1:10" ht="15" customHeight="1" x14ac:dyDescent="0.2">
      <c r="A39" s="32"/>
      <c r="B39" s="33"/>
      <c r="G39"/>
      <c r="H39"/>
      <c r="I39"/>
    </row>
    <row r="40" spans="1:10" ht="15" customHeight="1" x14ac:dyDescent="0.2">
      <c r="A40" s="32"/>
      <c r="B40" s="33"/>
      <c r="G40"/>
      <c r="H40"/>
      <c r="I40"/>
    </row>
    <row r="41" spans="1:10" ht="15" customHeight="1" x14ac:dyDescent="0.2">
      <c r="A41" s="32"/>
      <c r="B41" s="33"/>
      <c r="G41"/>
      <c r="H41"/>
      <c r="I41"/>
    </row>
    <row r="42" spans="1:10" ht="15" customHeight="1" x14ac:dyDescent="0.2">
      <c r="A42" s="32"/>
      <c r="B42" s="33"/>
      <c r="G42"/>
      <c r="H42"/>
      <c r="I42"/>
    </row>
    <row r="43" spans="1:10" ht="15" customHeight="1" x14ac:dyDescent="0.2">
      <c r="A43" s="34"/>
    </row>
  </sheetData>
  <mergeCells count="3">
    <mergeCell ref="A2:I2"/>
    <mergeCell ref="A3:I3"/>
    <mergeCell ref="A4:I4"/>
  </mergeCells>
  <pageMargins left="0.7" right="0.7" top="0.75" bottom="0.75" header="0.3" footer="0.3"/>
  <pageSetup scale="93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70"/>
  <sheetViews>
    <sheetView zoomScale="80" zoomScaleNormal="80" zoomScaleSheetLayoutView="80" workbookViewId="0">
      <selection activeCell="P7" sqref="P7"/>
    </sheetView>
  </sheetViews>
  <sheetFormatPr defaultColWidth="17.85546875" defaultRowHeight="14.25" x14ac:dyDescent="0.2"/>
  <cols>
    <col min="1" max="16384" width="17.85546875" style="3"/>
  </cols>
  <sheetData>
    <row r="3" spans="1:15" x14ac:dyDescent="0.2">
      <c r="A3" s="35"/>
    </row>
    <row r="4" spans="1:15" ht="15" x14ac:dyDescent="0.25">
      <c r="A4" s="112" t="s">
        <v>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" t="s">
        <v>52</v>
      </c>
    </row>
    <row r="5" spans="1:15" ht="15" x14ac:dyDescent="0.25">
      <c r="A5" s="112" t="s">
        <v>53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5" ht="15" x14ac:dyDescent="0.25">
      <c r="A6" s="113" t="s">
        <v>143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8" spans="1:15" x14ac:dyDescent="0.2">
      <c r="A8" s="114" t="s">
        <v>54</v>
      </c>
      <c r="B8" s="115"/>
      <c r="C8" s="115"/>
      <c r="D8" s="115"/>
      <c r="E8" s="116"/>
      <c r="F8" s="114" t="s">
        <v>54</v>
      </c>
      <c r="G8" s="115"/>
      <c r="H8" s="115"/>
      <c r="I8" s="115"/>
      <c r="J8" s="116"/>
      <c r="K8" s="114" t="s">
        <v>54</v>
      </c>
      <c r="L8" s="115"/>
      <c r="M8" s="115"/>
      <c r="N8" s="115"/>
      <c r="O8" s="116"/>
    </row>
    <row r="9" spans="1:15" x14ac:dyDescent="0.2">
      <c r="A9" s="36"/>
      <c r="B9" s="37"/>
      <c r="C9" s="37"/>
      <c r="D9" s="37"/>
      <c r="E9" s="38"/>
      <c r="F9" s="39"/>
      <c r="G9" s="40"/>
      <c r="H9" s="40"/>
      <c r="I9" s="40"/>
      <c r="J9" s="41"/>
      <c r="K9" s="39"/>
      <c r="L9" s="40"/>
      <c r="M9" s="40"/>
      <c r="N9" s="40"/>
      <c r="O9" s="41"/>
    </row>
    <row r="10" spans="1:15" ht="15" x14ac:dyDescent="0.25">
      <c r="A10" s="42"/>
      <c r="B10" s="43"/>
      <c r="C10" s="44" t="s">
        <v>55</v>
      </c>
      <c r="D10" s="45"/>
      <c r="E10" s="46"/>
      <c r="F10" s="47"/>
      <c r="G10" s="43"/>
      <c r="H10" s="44" t="s">
        <v>55</v>
      </c>
      <c r="I10" s="45"/>
      <c r="J10" s="46"/>
      <c r="K10" s="47"/>
      <c r="L10" s="43"/>
      <c r="M10" s="44" t="s">
        <v>55</v>
      </c>
      <c r="N10" s="45"/>
      <c r="O10" s="46"/>
    </row>
    <row r="11" spans="1:15" ht="15" x14ac:dyDescent="0.25">
      <c r="A11" s="48"/>
      <c r="B11" s="49" t="s">
        <v>56</v>
      </c>
      <c r="C11" s="44" t="s">
        <v>57</v>
      </c>
      <c r="D11" s="50" t="s">
        <v>58</v>
      </c>
      <c r="E11" s="51" t="s">
        <v>59</v>
      </c>
      <c r="F11" s="52"/>
      <c r="G11" s="49" t="s">
        <v>56</v>
      </c>
      <c r="H11" s="44" t="s">
        <v>57</v>
      </c>
      <c r="I11" s="50" t="s">
        <v>58</v>
      </c>
      <c r="J11" s="51" t="s">
        <v>59</v>
      </c>
      <c r="K11" s="47"/>
      <c r="L11" s="49" t="s">
        <v>56</v>
      </c>
      <c r="M11" s="44" t="s">
        <v>57</v>
      </c>
      <c r="N11" s="50" t="s">
        <v>58</v>
      </c>
      <c r="O11" s="51" t="s">
        <v>59</v>
      </c>
    </row>
    <row r="12" spans="1:15" ht="15" x14ac:dyDescent="0.25">
      <c r="A12" s="53" t="s">
        <v>60</v>
      </c>
      <c r="B12" s="54" t="s">
        <v>61</v>
      </c>
      <c r="C12" s="55">
        <v>45077</v>
      </c>
      <c r="D12" s="54" t="s">
        <v>62</v>
      </c>
      <c r="E12" s="56" t="s">
        <v>58</v>
      </c>
      <c r="F12" s="47" t="s">
        <v>63</v>
      </c>
      <c r="G12" s="54" t="s">
        <v>61</v>
      </c>
      <c r="H12" s="57">
        <f>+C12</f>
        <v>45077</v>
      </c>
      <c r="I12" s="54" t="s">
        <v>62</v>
      </c>
      <c r="J12" s="56" t="s">
        <v>58</v>
      </c>
      <c r="K12" s="47" t="s">
        <v>92</v>
      </c>
      <c r="L12" s="54" t="s">
        <v>61</v>
      </c>
      <c r="M12" s="55">
        <f>C12</f>
        <v>45077</v>
      </c>
      <c r="N12" s="54" t="s">
        <v>62</v>
      </c>
      <c r="O12" s="56" t="s">
        <v>58</v>
      </c>
    </row>
    <row r="13" spans="1:15" ht="15" x14ac:dyDescent="0.25">
      <c r="A13" s="58"/>
      <c r="B13" s="59"/>
      <c r="C13" s="60"/>
      <c r="D13" s="59"/>
      <c r="E13" s="61"/>
      <c r="F13" s="47"/>
      <c r="G13" s="54"/>
      <c r="H13" s="57"/>
      <c r="I13" s="54"/>
      <c r="J13" s="56"/>
      <c r="K13" s="48"/>
      <c r="L13" s="62" t="s">
        <v>94</v>
      </c>
      <c r="M13" s="90">
        <v>18836836.880000003</v>
      </c>
      <c r="N13" s="85">
        <v>4.0669999999999998E-2</v>
      </c>
      <c r="O13" s="68">
        <f t="shared" ref="O13:O21" si="0">M13*N13</f>
        <v>766094.15590960009</v>
      </c>
    </row>
    <row r="14" spans="1:15" ht="15" x14ac:dyDescent="0.25">
      <c r="A14" s="48"/>
      <c r="B14" s="62" t="s">
        <v>65</v>
      </c>
      <c r="C14" s="66">
        <v>12234043.99</v>
      </c>
      <c r="D14" s="67">
        <v>4.4600000000000001E-2</v>
      </c>
      <c r="E14" s="68">
        <f t="shared" ref="E14:E16" si="1">C14*D14</f>
        <v>545638.36195399996</v>
      </c>
      <c r="F14" s="69"/>
      <c r="G14" s="62" t="s">
        <v>66</v>
      </c>
      <c r="H14" s="66">
        <v>25073240.609999992</v>
      </c>
      <c r="I14" s="67">
        <v>3.9879999999999999E-2</v>
      </c>
      <c r="J14" s="68">
        <f t="shared" ref="J14:J26" si="2">H14*I14</f>
        <v>999920.83552679967</v>
      </c>
      <c r="K14" s="48"/>
      <c r="L14" s="62" t="s">
        <v>96</v>
      </c>
      <c r="M14" s="90">
        <v>22654820.389999997</v>
      </c>
      <c r="N14" s="85">
        <v>2.7910000000000001E-2</v>
      </c>
      <c r="O14" s="68">
        <f t="shared" si="0"/>
        <v>632296.03708489996</v>
      </c>
    </row>
    <row r="15" spans="1:15" ht="15" x14ac:dyDescent="0.25">
      <c r="A15" s="48"/>
      <c r="B15" s="62" t="s">
        <v>68</v>
      </c>
      <c r="C15" s="66">
        <v>5714910.9199999999</v>
      </c>
      <c r="D15" s="71">
        <v>4.3380000000000002E-2</v>
      </c>
      <c r="E15" s="68">
        <f t="shared" si="1"/>
        <v>247912.83570960001</v>
      </c>
      <c r="F15" s="69"/>
      <c r="G15" s="62" t="s">
        <v>69</v>
      </c>
      <c r="H15" s="66">
        <v>18211339.040000003</v>
      </c>
      <c r="I15" s="67">
        <v>4.3740000000000001E-2</v>
      </c>
      <c r="J15" s="68">
        <f t="shared" si="2"/>
        <v>796563.96960960014</v>
      </c>
      <c r="K15" s="48"/>
      <c r="L15" s="62" t="s">
        <v>98</v>
      </c>
      <c r="M15" s="90">
        <v>22806601.359999996</v>
      </c>
      <c r="N15" s="85">
        <v>2.9159999999999998E-2</v>
      </c>
      <c r="O15" s="68">
        <f t="shared" si="0"/>
        <v>665040.49565759988</v>
      </c>
    </row>
    <row r="16" spans="1:15" ht="15" x14ac:dyDescent="0.25">
      <c r="A16" s="48"/>
      <c r="B16" s="62" t="s">
        <v>71</v>
      </c>
      <c r="C16" s="66">
        <v>2217018.35</v>
      </c>
      <c r="D16" s="71">
        <v>4.3060000000000001E-2</v>
      </c>
      <c r="E16" s="68">
        <f t="shared" si="1"/>
        <v>95464.810151000012</v>
      </c>
      <c r="F16" s="69"/>
      <c r="G16" s="62" t="s">
        <v>72</v>
      </c>
      <c r="H16" s="66">
        <v>18224460.850000001</v>
      </c>
      <c r="I16" s="67">
        <v>4.3909999999999998E-2</v>
      </c>
      <c r="J16" s="68">
        <f t="shared" si="2"/>
        <v>800236.0759235</v>
      </c>
      <c r="K16" s="48"/>
      <c r="L16" s="62" t="s">
        <v>100</v>
      </c>
      <c r="M16" s="90">
        <v>22948329.709999997</v>
      </c>
      <c r="N16" s="85">
        <v>3.0939999999999999E-2</v>
      </c>
      <c r="O16" s="68">
        <f t="shared" si="0"/>
        <v>710021.32122739987</v>
      </c>
    </row>
    <row r="17" spans="1:15" ht="15" x14ac:dyDescent="0.25">
      <c r="A17" s="48"/>
      <c r="B17" s="72"/>
      <c r="C17" s="73"/>
      <c r="D17" s="64"/>
      <c r="E17" s="68"/>
      <c r="F17" s="69"/>
      <c r="G17" s="62" t="s">
        <v>74</v>
      </c>
      <c r="H17" s="66">
        <v>18388376.029999997</v>
      </c>
      <c r="I17" s="67">
        <v>4.6050000000000001E-2</v>
      </c>
      <c r="J17" s="68">
        <f t="shared" si="2"/>
        <v>846784.71618149988</v>
      </c>
      <c r="K17" s="48"/>
      <c r="L17" s="62" t="s">
        <v>101</v>
      </c>
      <c r="M17" s="90">
        <v>14468868.650000002</v>
      </c>
      <c r="N17" s="85">
        <v>2.928E-2</v>
      </c>
      <c r="O17" s="68">
        <f t="shared" si="0"/>
        <v>423648.47407200007</v>
      </c>
    </row>
    <row r="18" spans="1:15" ht="15" x14ac:dyDescent="0.25">
      <c r="A18" s="48"/>
      <c r="B18" s="74">
        <f>COUNTA(B14:B16)</f>
        <v>3</v>
      </c>
      <c r="C18" s="73">
        <f>SUM(C14:C17)</f>
        <v>20165973.260000002</v>
      </c>
      <c r="D18" s="75">
        <f>ROUND(E18/C18,5)</f>
        <v>4.4080000000000001E-2</v>
      </c>
      <c r="E18" s="68">
        <f>SUM(E14:E17)</f>
        <v>889016.00781460002</v>
      </c>
      <c r="F18" s="69"/>
      <c r="G18" s="62" t="s">
        <v>76</v>
      </c>
      <c r="H18" s="70">
        <v>29421401.619999997</v>
      </c>
      <c r="I18" s="67">
        <v>4.6050000000000001E-2</v>
      </c>
      <c r="J18" s="68">
        <f t="shared" si="2"/>
        <v>1354855.5446009999</v>
      </c>
      <c r="K18" s="48"/>
      <c r="L18" s="62" t="s">
        <v>102</v>
      </c>
      <c r="M18" s="90">
        <v>22188732.169999998</v>
      </c>
      <c r="N18" s="85">
        <v>2.495E-2</v>
      </c>
      <c r="O18" s="68">
        <f t="shared" si="0"/>
        <v>553608.86764149996</v>
      </c>
    </row>
    <row r="19" spans="1:15" ht="15" x14ac:dyDescent="0.25">
      <c r="A19" s="48"/>
      <c r="B19" s="72"/>
      <c r="C19" s="76"/>
      <c r="D19" s="64"/>
      <c r="E19" s="77"/>
      <c r="F19" s="69"/>
      <c r="G19" s="62" t="s">
        <v>78</v>
      </c>
      <c r="H19" s="70">
        <v>18384573.480000004</v>
      </c>
      <c r="I19" s="67">
        <v>4.5999999999999999E-2</v>
      </c>
      <c r="J19" s="68">
        <f t="shared" si="2"/>
        <v>845690.38008000015</v>
      </c>
      <c r="K19" s="48"/>
      <c r="L19" s="62" t="s">
        <v>103</v>
      </c>
      <c r="M19" s="90">
        <v>20637552.040000003</v>
      </c>
      <c r="N19" s="85">
        <v>2.724E-2</v>
      </c>
      <c r="O19" s="68">
        <f t="shared" si="0"/>
        <v>562166.91756960005</v>
      </c>
    </row>
    <row r="20" spans="1:15" ht="15" x14ac:dyDescent="0.25">
      <c r="A20" s="47"/>
      <c r="B20" s="43"/>
      <c r="C20" s="44" t="s">
        <v>55</v>
      </c>
      <c r="D20" s="45"/>
      <c r="E20" s="46"/>
      <c r="F20" s="69"/>
      <c r="G20" s="62" t="s">
        <v>80</v>
      </c>
      <c r="H20" s="70">
        <v>8231467.4392900225</v>
      </c>
      <c r="I20" s="67">
        <v>4.2619999999999998E-2</v>
      </c>
      <c r="J20" s="68">
        <f t="shared" si="2"/>
        <v>350825.14226254076</v>
      </c>
      <c r="K20" s="48"/>
      <c r="L20" s="62" t="s">
        <v>104</v>
      </c>
      <c r="M20" s="90">
        <v>10505633.52</v>
      </c>
      <c r="N20" s="85">
        <v>2.5729999999999999E-2</v>
      </c>
      <c r="O20" s="68">
        <f t="shared" si="0"/>
        <v>270309.95046959998</v>
      </c>
    </row>
    <row r="21" spans="1:15" ht="15" x14ac:dyDescent="0.25">
      <c r="A21" s="47"/>
      <c r="B21" s="49" t="s">
        <v>56</v>
      </c>
      <c r="C21" s="44" t="s">
        <v>57</v>
      </c>
      <c r="D21" s="50" t="s">
        <v>58</v>
      </c>
      <c r="E21" s="51" t="s">
        <v>59</v>
      </c>
      <c r="F21" s="69"/>
      <c r="G21" s="62" t="s">
        <v>82</v>
      </c>
      <c r="H21" s="70">
        <v>1185858.92823695</v>
      </c>
      <c r="I21" s="67">
        <v>4.1750000000000002E-2</v>
      </c>
      <c r="J21" s="68">
        <f t="shared" si="2"/>
        <v>49509.610253892664</v>
      </c>
      <c r="K21" s="48"/>
      <c r="L21" s="62" t="s">
        <v>106</v>
      </c>
      <c r="M21" s="90">
        <v>17213607.850000001</v>
      </c>
      <c r="N21" s="85">
        <v>2.656E-2</v>
      </c>
      <c r="O21" s="68">
        <f t="shared" si="0"/>
        <v>457193.42449600005</v>
      </c>
    </row>
    <row r="22" spans="1:15" ht="15" x14ac:dyDescent="0.25">
      <c r="A22" s="47" t="s">
        <v>83</v>
      </c>
      <c r="B22" s="54" t="s">
        <v>61</v>
      </c>
      <c r="C22" s="55">
        <f>+C12</f>
        <v>45077</v>
      </c>
      <c r="D22" s="54" t="s">
        <v>62</v>
      </c>
      <c r="E22" s="56" t="s">
        <v>58</v>
      </c>
      <c r="F22" s="69"/>
      <c r="G22" s="62" t="s">
        <v>84</v>
      </c>
      <c r="H22" s="70">
        <v>4298649.58</v>
      </c>
      <c r="I22" s="67">
        <v>3.9899999999999998E-2</v>
      </c>
      <c r="J22" s="68">
        <f t="shared" si="2"/>
        <v>171516.118242</v>
      </c>
      <c r="K22" s="48"/>
      <c r="L22" s="62"/>
      <c r="M22" s="90"/>
      <c r="N22" s="85"/>
      <c r="O22" s="68"/>
    </row>
    <row r="23" spans="1:15" ht="15" x14ac:dyDescent="0.25">
      <c r="A23" s="47"/>
      <c r="B23" s="59"/>
      <c r="C23" s="81"/>
      <c r="D23" s="82"/>
      <c r="E23" s="61"/>
      <c r="F23" s="69"/>
      <c r="G23" s="62" t="s">
        <v>85</v>
      </c>
      <c r="H23" s="70">
        <v>7885069.3356599994</v>
      </c>
      <c r="I23" s="67">
        <v>4.5080000000000002E-2</v>
      </c>
      <c r="J23" s="68">
        <f t="shared" si="2"/>
        <v>355458.9256515528</v>
      </c>
      <c r="K23" s="48"/>
      <c r="L23" s="74">
        <f>COUNTA(L13:L21)</f>
        <v>9</v>
      </c>
      <c r="M23" s="70">
        <f>SUM(M13:M22)</f>
        <v>172260982.56999999</v>
      </c>
      <c r="N23" s="75">
        <f>ROUND(O23/M23,5)</f>
        <v>2.9260000000000001E-2</v>
      </c>
      <c r="O23" s="91">
        <f>SUM(O13:O22)</f>
        <v>5040379.6441281997</v>
      </c>
    </row>
    <row r="24" spans="1:15" ht="15" x14ac:dyDescent="0.25">
      <c r="A24" s="48"/>
      <c r="B24" s="62" t="s">
        <v>86</v>
      </c>
      <c r="C24" s="66">
        <v>16408865.920000007</v>
      </c>
      <c r="D24" s="71">
        <v>4.6580000000000003E-2</v>
      </c>
      <c r="E24" s="68">
        <f t="shared" ref="E24:E30" si="3">C24*D24</f>
        <v>764324.97455360042</v>
      </c>
      <c r="F24" s="69"/>
      <c r="G24" s="62" t="s">
        <v>87</v>
      </c>
      <c r="H24" s="70">
        <v>651472.05999999982</v>
      </c>
      <c r="I24" s="67">
        <v>3.9219999999999998E-2</v>
      </c>
      <c r="J24" s="68">
        <f t="shared" si="2"/>
        <v>25550.734193199991</v>
      </c>
      <c r="K24" s="48"/>
      <c r="L24" s="62"/>
      <c r="M24" s="92"/>
      <c r="N24" s="85"/>
      <c r="O24" s="46"/>
    </row>
    <row r="25" spans="1:15" ht="15" x14ac:dyDescent="0.25">
      <c r="B25" s="62" t="s">
        <v>88</v>
      </c>
      <c r="C25" s="66">
        <v>16262185.499999996</v>
      </c>
      <c r="D25" s="71">
        <v>4.4970000000000003E-2</v>
      </c>
      <c r="E25" s="68">
        <f t="shared" si="3"/>
        <v>731310.48193499993</v>
      </c>
      <c r="F25" s="69"/>
      <c r="G25" s="62" t="s">
        <v>89</v>
      </c>
      <c r="H25" s="70">
        <v>2386912.9743439211</v>
      </c>
      <c r="I25" s="67">
        <v>3.9539999999999999E-2</v>
      </c>
      <c r="J25" s="68">
        <f t="shared" si="2"/>
        <v>94378.539005558632</v>
      </c>
      <c r="K25" s="47"/>
      <c r="L25" s="43"/>
      <c r="M25" s="44" t="s">
        <v>55</v>
      </c>
      <c r="N25" s="45"/>
      <c r="O25" s="46"/>
    </row>
    <row r="26" spans="1:15" ht="15" x14ac:dyDescent="0.25">
      <c r="A26" s="47"/>
      <c r="B26" s="62" t="s">
        <v>90</v>
      </c>
      <c r="C26" s="66">
        <v>16110535.799999999</v>
      </c>
      <c r="D26" s="71">
        <v>4.3319999999999997E-2</v>
      </c>
      <c r="E26" s="68">
        <f t="shared" si="3"/>
        <v>697908.41085599991</v>
      </c>
      <c r="F26" s="69"/>
      <c r="G26" s="62" t="s">
        <v>91</v>
      </c>
      <c r="H26" s="70">
        <v>303845.81490135996</v>
      </c>
      <c r="I26" s="67">
        <v>2.4320000000000001E-2</v>
      </c>
      <c r="J26" s="68">
        <f t="shared" si="2"/>
        <v>7389.5302184010743</v>
      </c>
      <c r="K26" s="47"/>
      <c r="L26" s="49" t="s">
        <v>56</v>
      </c>
      <c r="M26" s="44" t="s">
        <v>57</v>
      </c>
      <c r="N26" s="50" t="s">
        <v>58</v>
      </c>
      <c r="O26" s="51" t="s">
        <v>59</v>
      </c>
    </row>
    <row r="27" spans="1:15" ht="15" x14ac:dyDescent="0.25">
      <c r="A27" s="84"/>
      <c r="B27" s="62" t="s">
        <v>93</v>
      </c>
      <c r="C27" s="66">
        <v>12238393.649999999</v>
      </c>
      <c r="D27" s="71">
        <v>4.3240000000000001E-2</v>
      </c>
      <c r="E27" s="68">
        <f t="shared" si="3"/>
        <v>529188.14142599993</v>
      </c>
      <c r="F27" s="69"/>
      <c r="G27" s="62"/>
      <c r="H27" s="70"/>
      <c r="I27" s="64"/>
      <c r="J27" s="68"/>
      <c r="K27" s="47" t="s">
        <v>117</v>
      </c>
      <c r="L27" s="54" t="s">
        <v>61</v>
      </c>
      <c r="M27" s="55">
        <f>C12</f>
        <v>45077</v>
      </c>
      <c r="N27" s="54" t="s">
        <v>62</v>
      </c>
      <c r="O27" s="56" t="s">
        <v>58</v>
      </c>
    </row>
    <row r="28" spans="1:15" ht="15" x14ac:dyDescent="0.25">
      <c r="A28" s="84"/>
      <c r="B28" s="62" t="s">
        <v>95</v>
      </c>
      <c r="C28" s="66">
        <v>19482754.149999995</v>
      </c>
      <c r="D28" s="71">
        <v>4.4679999999999997E-2</v>
      </c>
      <c r="E28" s="68">
        <f t="shared" si="3"/>
        <v>870489.45542199968</v>
      </c>
      <c r="F28" s="48"/>
      <c r="G28" s="74">
        <f>COUNTA(G14:G26)</f>
        <v>13</v>
      </c>
      <c r="H28" s="70">
        <f>SUM(H14:H26)</f>
        <v>152646667.76243228</v>
      </c>
      <c r="I28" s="75">
        <f>ROUND(J28/H28,5)</f>
        <v>4.3880000000000002E-2</v>
      </c>
      <c r="J28" s="68">
        <f>SUM(J14:J26)</f>
        <v>6698680.1217495473</v>
      </c>
      <c r="K28" s="48"/>
      <c r="L28" s="62" t="s">
        <v>119</v>
      </c>
      <c r="M28" s="90">
        <v>13535424.783924509</v>
      </c>
      <c r="N28" s="85">
        <v>2.6790000000000001E-2</v>
      </c>
      <c r="O28" s="68">
        <f t="shared" ref="O28:O35" si="4">M28*N28</f>
        <v>362614.02996133763</v>
      </c>
    </row>
    <row r="29" spans="1:15" ht="15" x14ac:dyDescent="0.25">
      <c r="A29" s="84"/>
      <c r="B29" s="62" t="s">
        <v>97</v>
      </c>
      <c r="C29" s="66">
        <v>19484953.310000002</v>
      </c>
      <c r="D29" s="71">
        <v>4.4699999999999997E-2</v>
      </c>
      <c r="E29" s="68">
        <f t="shared" si="3"/>
        <v>870977.41295700008</v>
      </c>
      <c r="F29" s="105"/>
      <c r="G29" s="106"/>
      <c r="H29" s="106"/>
      <c r="I29" s="106"/>
      <c r="J29" s="107"/>
      <c r="K29" s="48"/>
      <c r="L29" s="62" t="s">
        <v>119</v>
      </c>
      <c r="M29" s="90">
        <v>5474589.6247065021</v>
      </c>
      <c r="N29" s="85">
        <v>2.6790000000000001E-2</v>
      </c>
      <c r="O29" s="68">
        <f t="shared" si="4"/>
        <v>146664.25604588719</v>
      </c>
    </row>
    <row r="30" spans="1:15" ht="15" x14ac:dyDescent="0.25">
      <c r="A30" s="84"/>
      <c r="B30" s="62" t="s">
        <v>99</v>
      </c>
      <c r="C30" s="66">
        <v>2388612.6</v>
      </c>
      <c r="D30" s="71">
        <v>3.8010000000000002E-2</v>
      </c>
      <c r="E30" s="68">
        <f t="shared" si="3"/>
        <v>90791.164926000012</v>
      </c>
      <c r="F30" s="48"/>
      <c r="G30" s="43"/>
      <c r="H30" s="44" t="s">
        <v>55</v>
      </c>
      <c r="I30" s="45"/>
      <c r="J30" s="46"/>
      <c r="K30" s="48"/>
      <c r="L30" s="62" t="s">
        <v>119</v>
      </c>
      <c r="M30" s="90">
        <v>5649199.8319236459</v>
      </c>
      <c r="N30" s="85">
        <v>2.6790000000000001E-2</v>
      </c>
      <c r="O30" s="68">
        <f t="shared" si="4"/>
        <v>151342.06349723449</v>
      </c>
    </row>
    <row r="31" spans="1:15" ht="15" x14ac:dyDescent="0.25">
      <c r="A31" s="84"/>
      <c r="B31" s="72"/>
      <c r="C31" s="86"/>
      <c r="D31" s="64"/>
      <c r="E31" s="87"/>
      <c r="F31" s="105"/>
      <c r="G31" s="49" t="s">
        <v>56</v>
      </c>
      <c r="H31" s="44" t="s">
        <v>57</v>
      </c>
      <c r="I31" s="50" t="s">
        <v>58</v>
      </c>
      <c r="J31" s="51" t="s">
        <v>59</v>
      </c>
      <c r="K31" s="48"/>
      <c r="L31" s="62" t="s">
        <v>123</v>
      </c>
      <c r="M31" s="90">
        <v>2505395.566401694</v>
      </c>
      <c r="N31" s="85">
        <v>2.9899999999999999E-2</v>
      </c>
      <c r="O31" s="68">
        <f t="shared" si="4"/>
        <v>74911.327435410654</v>
      </c>
    </row>
    <row r="32" spans="1:15" ht="15" x14ac:dyDescent="0.25">
      <c r="A32" s="84"/>
      <c r="B32" s="74">
        <f>COUNTA(B24:B30)</f>
        <v>7</v>
      </c>
      <c r="C32" s="70">
        <f>SUM(C24:C31)</f>
        <v>102376300.92999999</v>
      </c>
      <c r="D32" s="75">
        <f>ROUND(E32/C32,5)</f>
        <v>4.4490000000000002E-2</v>
      </c>
      <c r="E32" s="68">
        <f>SUM(E24:E31)</f>
        <v>4554990.0420755995</v>
      </c>
      <c r="F32" s="47" t="s">
        <v>63</v>
      </c>
      <c r="G32" s="54" t="s">
        <v>61</v>
      </c>
      <c r="H32" s="57">
        <f>C12</f>
        <v>45077</v>
      </c>
      <c r="I32" s="54" t="s">
        <v>62</v>
      </c>
      <c r="J32" s="56" t="s">
        <v>58</v>
      </c>
      <c r="K32" s="48"/>
      <c r="L32" s="62" t="s">
        <v>125</v>
      </c>
      <c r="M32" s="90">
        <v>12016147.313483233</v>
      </c>
      <c r="N32" s="85">
        <v>3.2809999999999999E-2</v>
      </c>
      <c r="O32" s="68">
        <f t="shared" si="4"/>
        <v>394249.79335538484</v>
      </c>
    </row>
    <row r="33" spans="1:15" ht="15" x14ac:dyDescent="0.25">
      <c r="A33" s="84"/>
      <c r="B33" s="72"/>
      <c r="C33" s="88"/>
      <c r="D33" s="64"/>
      <c r="E33" s="77"/>
      <c r="F33" s="47"/>
      <c r="G33" s="72"/>
      <c r="H33" s="89"/>
      <c r="I33" s="64"/>
      <c r="J33" s="46"/>
      <c r="K33" s="48"/>
      <c r="L33" s="62" t="s">
        <v>125</v>
      </c>
      <c r="M33" s="90">
        <v>3539412.1092776223</v>
      </c>
      <c r="N33" s="85">
        <v>3.2809999999999999E-2</v>
      </c>
      <c r="O33" s="68">
        <f t="shared" si="4"/>
        <v>116128.11130539878</v>
      </c>
    </row>
    <row r="34" spans="1:15" ht="15" x14ac:dyDescent="0.25">
      <c r="A34" s="84"/>
      <c r="B34" s="43"/>
      <c r="C34" s="44" t="s">
        <v>55</v>
      </c>
      <c r="D34" s="45"/>
      <c r="E34" s="46"/>
      <c r="F34" s="69"/>
      <c r="G34" s="62" t="s">
        <v>80</v>
      </c>
      <c r="H34" s="70">
        <v>9893050.770709984</v>
      </c>
      <c r="I34" s="67">
        <v>4.2619999999999998E-2</v>
      </c>
      <c r="J34" s="68">
        <f t="shared" ref="J34:J44" si="5">H34*I34</f>
        <v>421641.82384765951</v>
      </c>
      <c r="K34" s="48"/>
      <c r="L34" s="62" t="s">
        <v>128</v>
      </c>
      <c r="M34" s="90">
        <v>956137.03429846722</v>
      </c>
      <c r="N34" s="85">
        <v>1.9140000000000001E-2</v>
      </c>
      <c r="O34" s="68">
        <f t="shared" si="4"/>
        <v>18300.462836472663</v>
      </c>
    </row>
    <row r="35" spans="1:15" ht="15" x14ac:dyDescent="0.25">
      <c r="A35" s="84"/>
      <c r="B35" s="49" t="s">
        <v>56</v>
      </c>
      <c r="C35" s="44" t="s">
        <v>57</v>
      </c>
      <c r="D35" s="50" t="s">
        <v>58</v>
      </c>
      <c r="E35" s="51" t="s">
        <v>59</v>
      </c>
      <c r="F35" s="48"/>
      <c r="G35" s="62" t="s">
        <v>105</v>
      </c>
      <c r="H35" s="108">
        <v>17997818.260000002</v>
      </c>
      <c r="I35" s="71">
        <v>4.1000000000000002E-2</v>
      </c>
      <c r="J35" s="68">
        <f t="shared" si="5"/>
        <v>737910.54866000009</v>
      </c>
      <c r="K35" s="48"/>
      <c r="L35" s="62" t="s">
        <v>130</v>
      </c>
      <c r="M35" s="90">
        <v>2162424.8153465227</v>
      </c>
      <c r="N35" s="85">
        <v>2.222E-2</v>
      </c>
      <c r="O35" s="68">
        <f t="shared" si="4"/>
        <v>48049.079396999732</v>
      </c>
    </row>
    <row r="36" spans="1:15" ht="15" x14ac:dyDescent="0.25">
      <c r="A36" s="47" t="s">
        <v>107</v>
      </c>
      <c r="B36" s="54" t="s">
        <v>61</v>
      </c>
      <c r="C36" s="55">
        <f>+C12</f>
        <v>45077</v>
      </c>
      <c r="D36" s="54" t="s">
        <v>62</v>
      </c>
      <c r="E36" s="56" t="s">
        <v>58</v>
      </c>
      <c r="F36" s="48"/>
      <c r="G36" s="62" t="s">
        <v>108</v>
      </c>
      <c r="H36" s="108">
        <v>18280641.190000009</v>
      </c>
      <c r="I36" s="71">
        <v>4.4639999999999999E-2</v>
      </c>
      <c r="J36" s="68">
        <f t="shared" si="5"/>
        <v>816047.82272160042</v>
      </c>
      <c r="K36" s="48"/>
      <c r="L36" s="62"/>
      <c r="M36" s="90"/>
      <c r="N36" s="85"/>
      <c r="O36" s="68"/>
    </row>
    <row r="37" spans="1:15" ht="15" x14ac:dyDescent="0.25">
      <c r="A37" s="84"/>
      <c r="B37" s="54"/>
      <c r="C37" s="57"/>
      <c r="D37" s="54"/>
      <c r="E37" s="56"/>
      <c r="F37" s="48"/>
      <c r="G37" s="62" t="s">
        <v>109</v>
      </c>
      <c r="H37" s="108">
        <v>18360967.319999997</v>
      </c>
      <c r="I37" s="71">
        <v>4.5690000000000001E-2</v>
      </c>
      <c r="J37" s="68">
        <f t="shared" si="5"/>
        <v>838912.59685079986</v>
      </c>
      <c r="K37" s="48"/>
      <c r="L37" s="74">
        <f>COUNTA(L28:L36)</f>
        <v>8</v>
      </c>
      <c r="M37" s="70">
        <f>SUM(M28:M36)</f>
        <v>45838731.079362191</v>
      </c>
      <c r="N37" s="75">
        <f>ROUND(O37/M37,5)</f>
        <v>2.8629999999999999E-2</v>
      </c>
      <c r="O37" s="91">
        <f>SUM(O28:O36)</f>
        <v>1312259.1238341259</v>
      </c>
    </row>
    <row r="38" spans="1:15" ht="15" x14ac:dyDescent="0.25">
      <c r="A38" s="84"/>
      <c r="B38" s="62" t="s">
        <v>110</v>
      </c>
      <c r="C38" s="66">
        <v>36202488.330000006</v>
      </c>
      <c r="D38" s="67">
        <v>4.6690000000000002E-2</v>
      </c>
      <c r="E38" s="68">
        <f t="shared" ref="E38:E54" si="6">C38*D38</f>
        <v>1690294.1801277003</v>
      </c>
      <c r="F38" s="48"/>
      <c r="G38" s="62" t="s">
        <v>111</v>
      </c>
      <c r="H38" s="108">
        <v>18223689.810000006</v>
      </c>
      <c r="I38" s="71">
        <v>4.3900000000000002E-2</v>
      </c>
      <c r="J38" s="68">
        <f t="shared" si="5"/>
        <v>800019.98265900032</v>
      </c>
      <c r="K38" s="48"/>
      <c r="L38" s="72"/>
      <c r="M38" s="92"/>
      <c r="N38" s="85"/>
      <c r="O38" s="46"/>
    </row>
    <row r="39" spans="1:15" ht="15" x14ac:dyDescent="0.25">
      <c r="A39" s="84"/>
      <c r="B39" s="62" t="s">
        <v>112</v>
      </c>
      <c r="C39" s="66">
        <v>17869357.159999996</v>
      </c>
      <c r="D39" s="67">
        <v>4.3839999999999997E-2</v>
      </c>
      <c r="E39" s="68">
        <f t="shared" si="6"/>
        <v>783392.61789439979</v>
      </c>
      <c r="F39" s="69"/>
      <c r="G39" s="62" t="s">
        <v>113</v>
      </c>
      <c r="H39" s="108">
        <v>5235954.6072385199</v>
      </c>
      <c r="I39" s="71">
        <v>4.1419999999999998E-2</v>
      </c>
      <c r="J39" s="68">
        <f t="shared" si="5"/>
        <v>216873.23983181949</v>
      </c>
      <c r="K39" s="47"/>
      <c r="L39" s="43"/>
      <c r="M39" s="44" t="s">
        <v>55</v>
      </c>
      <c r="N39" s="45"/>
      <c r="O39" s="46"/>
    </row>
    <row r="40" spans="1:15" ht="15" x14ac:dyDescent="0.25">
      <c r="A40" s="84"/>
      <c r="B40" s="62" t="s">
        <v>114</v>
      </c>
      <c r="C40" s="66">
        <v>36168621.240000002</v>
      </c>
      <c r="D40" s="67">
        <v>4.648E-2</v>
      </c>
      <c r="E40" s="68">
        <f t="shared" si="6"/>
        <v>1681117.5152352001</v>
      </c>
      <c r="F40" s="69"/>
      <c r="G40" s="62" t="s">
        <v>115</v>
      </c>
      <c r="H40" s="108">
        <v>426284.89658872003</v>
      </c>
      <c r="I40" s="71">
        <v>4.1939999999999998E-2</v>
      </c>
      <c r="J40" s="68">
        <f t="shared" si="5"/>
        <v>17878.388562930919</v>
      </c>
      <c r="K40" s="47"/>
      <c r="L40" s="49" t="s">
        <v>56</v>
      </c>
      <c r="M40" s="44" t="s">
        <v>57</v>
      </c>
      <c r="N40" s="50" t="s">
        <v>58</v>
      </c>
      <c r="O40" s="51" t="s">
        <v>59</v>
      </c>
    </row>
    <row r="41" spans="1:15" ht="15" x14ac:dyDescent="0.25">
      <c r="A41" s="47"/>
      <c r="B41" s="62" t="s">
        <v>116</v>
      </c>
      <c r="C41" s="66">
        <v>36099121.429999992</v>
      </c>
      <c r="D41" s="67">
        <v>4.6050000000000001E-2</v>
      </c>
      <c r="E41" s="68">
        <f t="shared" si="6"/>
        <v>1662364.5418514996</v>
      </c>
      <c r="F41" s="69"/>
      <c r="G41" s="62" t="s">
        <v>82</v>
      </c>
      <c r="H41" s="70">
        <v>13259452.221763048</v>
      </c>
      <c r="I41" s="67">
        <v>4.1750000000000002E-2</v>
      </c>
      <c r="J41" s="68">
        <f t="shared" si="5"/>
        <v>553582.13025860733</v>
      </c>
      <c r="K41" s="47" t="s">
        <v>117</v>
      </c>
      <c r="L41" s="54" t="s">
        <v>61</v>
      </c>
      <c r="M41" s="55">
        <f>C12</f>
        <v>45077</v>
      </c>
      <c r="N41" s="54" t="s">
        <v>62</v>
      </c>
      <c r="O41" s="56" t="s">
        <v>58</v>
      </c>
    </row>
    <row r="42" spans="1:15" ht="15" x14ac:dyDescent="0.25">
      <c r="A42" s="47"/>
      <c r="B42" s="62" t="s">
        <v>118</v>
      </c>
      <c r="C42" s="66">
        <v>5721347.5899999989</v>
      </c>
      <c r="D42" s="67">
        <v>4.3959999999999999E-2</v>
      </c>
      <c r="E42" s="68">
        <f t="shared" si="6"/>
        <v>251510.44005639994</v>
      </c>
      <c r="F42" s="69"/>
      <c r="G42" s="62" t="s">
        <v>85</v>
      </c>
      <c r="H42" s="70">
        <v>2705198.1741621597</v>
      </c>
      <c r="I42" s="93">
        <v>4.5080000000000002E-2</v>
      </c>
      <c r="J42" s="68">
        <f t="shared" si="5"/>
        <v>121950.33369123016</v>
      </c>
      <c r="K42" s="48"/>
      <c r="L42" s="72"/>
      <c r="M42" s="92"/>
      <c r="N42" s="85"/>
      <c r="O42" s="46"/>
    </row>
    <row r="43" spans="1:15" ht="15" x14ac:dyDescent="0.25">
      <c r="A43" s="47"/>
      <c r="B43" s="62" t="s">
        <v>120</v>
      </c>
      <c r="C43" s="66">
        <v>14276410.57</v>
      </c>
      <c r="D43" s="67">
        <v>4.3549999999999998E-2</v>
      </c>
      <c r="E43" s="68">
        <f t="shared" si="6"/>
        <v>621737.68032349995</v>
      </c>
      <c r="F43" s="69"/>
      <c r="G43" s="62" t="s">
        <v>89</v>
      </c>
      <c r="H43" s="70">
        <v>3426264.9772124416</v>
      </c>
      <c r="I43" s="93">
        <v>3.9539999999999999E-2</v>
      </c>
      <c r="J43" s="68">
        <f t="shared" si="5"/>
        <v>135474.51719897994</v>
      </c>
      <c r="K43" s="48"/>
      <c r="L43" s="62" t="s">
        <v>136</v>
      </c>
      <c r="M43" s="90">
        <v>3043999.7314947485</v>
      </c>
      <c r="N43" s="85">
        <v>2.9420000000000002E-2</v>
      </c>
      <c r="O43" s="68">
        <f>M43*N43</f>
        <v>89554.472100575513</v>
      </c>
    </row>
    <row r="44" spans="1:15" ht="15" x14ac:dyDescent="0.25">
      <c r="A44" s="47"/>
      <c r="B44" s="62" t="s">
        <v>121</v>
      </c>
      <c r="C44" s="66">
        <v>14284965.649999999</v>
      </c>
      <c r="D44" s="67">
        <v>4.3679999999999997E-2</v>
      </c>
      <c r="E44" s="68">
        <f t="shared" si="6"/>
        <v>623967.29959199985</v>
      </c>
      <c r="F44" s="69"/>
      <c r="G44" s="62" t="s">
        <v>91</v>
      </c>
      <c r="H44" s="70">
        <v>1756761.1578602395</v>
      </c>
      <c r="I44" s="93">
        <v>2.4320000000000001E-2</v>
      </c>
      <c r="J44" s="68">
        <f t="shared" si="5"/>
        <v>42724.431359161026</v>
      </c>
      <c r="K44" s="48"/>
      <c r="L44" s="62" t="s">
        <v>125</v>
      </c>
      <c r="M44" s="90">
        <v>2995538.3031275123</v>
      </c>
      <c r="N44" s="85">
        <v>3.2809999999999999E-2</v>
      </c>
      <c r="O44" s="68">
        <f>M44*N44</f>
        <v>98283.611725613679</v>
      </c>
    </row>
    <row r="45" spans="1:15" ht="15" x14ac:dyDescent="0.25">
      <c r="A45" s="47"/>
      <c r="B45" s="62" t="s">
        <v>122</v>
      </c>
      <c r="C45" s="66">
        <v>17986265.130000003</v>
      </c>
      <c r="D45" s="67">
        <v>4.5269999999999998E-2</v>
      </c>
      <c r="E45" s="68">
        <f t="shared" si="6"/>
        <v>814238.22243510012</v>
      </c>
      <c r="F45" s="69"/>
      <c r="G45" s="62"/>
      <c r="H45" s="70"/>
      <c r="I45" s="93"/>
      <c r="J45" s="68"/>
      <c r="K45" s="48"/>
      <c r="L45" s="72"/>
      <c r="M45" s="95"/>
      <c r="N45" s="85"/>
      <c r="O45" s="91"/>
    </row>
    <row r="46" spans="1:15" ht="15" x14ac:dyDescent="0.25">
      <c r="A46" s="47"/>
      <c r="B46" s="62" t="s">
        <v>124</v>
      </c>
      <c r="C46" s="66">
        <v>18064119.620000001</v>
      </c>
      <c r="D46" s="67">
        <v>4.623E-2</v>
      </c>
      <c r="E46" s="68">
        <f t="shared" si="6"/>
        <v>835104.25003260002</v>
      </c>
      <c r="F46" s="48"/>
      <c r="G46" s="74">
        <f>COUNTA(G33:G45)</f>
        <v>11</v>
      </c>
      <c r="H46" s="70">
        <f>SUM(H34:H44)</f>
        <v>109566083.38553511</v>
      </c>
      <c r="I46" s="75">
        <f>ROUND(J46/H46,5)</f>
        <v>4.292E-2</v>
      </c>
      <c r="J46" s="94">
        <f>SUM(J34:J44)</f>
        <v>4703015.8156417888</v>
      </c>
      <c r="K46" s="48"/>
      <c r="L46" s="74">
        <f>COUNTA(L43:L45)</f>
        <v>2</v>
      </c>
      <c r="M46" s="70">
        <f>SUM(M43:M45)</f>
        <v>6039538.0346222613</v>
      </c>
      <c r="N46" s="75">
        <f>ROUND(O46/M46,5)</f>
        <v>3.1099999999999999E-2</v>
      </c>
      <c r="O46" s="91">
        <f>SUM(O43:O45)</f>
        <v>187838.08382618919</v>
      </c>
    </row>
    <row r="47" spans="1:15" ht="15" x14ac:dyDescent="0.25">
      <c r="A47" s="47"/>
      <c r="B47" s="62" t="s">
        <v>126</v>
      </c>
      <c r="C47" s="66">
        <v>5624330.8699999982</v>
      </c>
      <c r="D47" s="67">
        <v>4.2979999999999997E-2</v>
      </c>
      <c r="E47" s="68">
        <f t="shared" si="6"/>
        <v>241733.74079259991</v>
      </c>
      <c r="F47" s="105"/>
      <c r="G47" s="106"/>
      <c r="H47" s="106"/>
      <c r="I47" s="106"/>
      <c r="J47" s="107"/>
      <c r="K47" s="48"/>
      <c r="L47" s="62"/>
      <c r="M47" s="90"/>
      <c r="N47" s="85"/>
      <c r="O47" s="68"/>
    </row>
    <row r="48" spans="1:15" ht="15" x14ac:dyDescent="0.25">
      <c r="A48" s="84"/>
      <c r="B48" s="62" t="s">
        <v>127</v>
      </c>
      <c r="C48" s="66">
        <v>17838927.209999997</v>
      </c>
      <c r="D48" s="67">
        <v>4.3470000000000002E-2</v>
      </c>
      <c r="E48" s="68">
        <f t="shared" si="6"/>
        <v>775458.16581869987</v>
      </c>
      <c r="F48" s="47"/>
      <c r="G48" s="43"/>
      <c r="H48" s="44" t="s">
        <v>55</v>
      </c>
      <c r="I48" s="45"/>
      <c r="J48" s="46"/>
      <c r="K48" s="47"/>
      <c r="L48" s="43"/>
      <c r="M48" s="44" t="s">
        <v>55</v>
      </c>
      <c r="N48" s="45"/>
      <c r="O48" s="46"/>
    </row>
    <row r="49" spans="1:15" ht="15" x14ac:dyDescent="0.25">
      <c r="A49" s="84"/>
      <c r="B49" s="62" t="s">
        <v>129</v>
      </c>
      <c r="C49" s="66">
        <v>17886595.720000006</v>
      </c>
      <c r="D49" s="67">
        <v>4.4049999999999999E-2</v>
      </c>
      <c r="E49" s="68">
        <f t="shared" si="6"/>
        <v>787904.54146600026</v>
      </c>
      <c r="F49" s="47"/>
      <c r="G49" s="49" t="s">
        <v>56</v>
      </c>
      <c r="H49" s="44" t="s">
        <v>57</v>
      </c>
      <c r="I49" s="50" t="s">
        <v>58</v>
      </c>
      <c r="J49" s="51" t="s">
        <v>59</v>
      </c>
      <c r="K49" s="47"/>
      <c r="L49" s="49" t="s">
        <v>56</v>
      </c>
      <c r="M49" s="44" t="s">
        <v>57</v>
      </c>
      <c r="N49" s="50" t="s">
        <v>58</v>
      </c>
      <c r="O49" s="51" t="s">
        <v>59</v>
      </c>
    </row>
    <row r="50" spans="1:15" ht="15" x14ac:dyDescent="0.25">
      <c r="A50" s="84"/>
      <c r="B50" s="62" t="s">
        <v>131</v>
      </c>
      <c r="C50" s="66">
        <v>4897526.6100000003</v>
      </c>
      <c r="D50" s="67">
        <v>2.8459999999999999E-2</v>
      </c>
      <c r="E50" s="68">
        <f t="shared" si="6"/>
        <v>139383.60732060001</v>
      </c>
      <c r="F50" s="47" t="s">
        <v>64</v>
      </c>
      <c r="G50" s="54" t="s">
        <v>61</v>
      </c>
      <c r="H50" s="57">
        <f>C12</f>
        <v>45077</v>
      </c>
      <c r="I50" s="54" t="s">
        <v>62</v>
      </c>
      <c r="J50" s="56" t="s">
        <v>58</v>
      </c>
      <c r="K50" s="47" t="s">
        <v>137</v>
      </c>
      <c r="L50" s="54" t="s">
        <v>61</v>
      </c>
      <c r="M50" s="55">
        <f>C12</f>
        <v>45077</v>
      </c>
      <c r="N50" s="54" t="s">
        <v>62</v>
      </c>
      <c r="O50" s="56" t="s">
        <v>58</v>
      </c>
    </row>
    <row r="51" spans="1:15" ht="15" x14ac:dyDescent="0.25">
      <c r="A51" s="84"/>
      <c r="B51" s="62" t="s">
        <v>132</v>
      </c>
      <c r="C51" s="66">
        <v>17226641.320000004</v>
      </c>
      <c r="D51" s="67">
        <v>3.6510000000000001E-2</v>
      </c>
      <c r="E51" s="68">
        <f t="shared" si="6"/>
        <v>628944.67459320021</v>
      </c>
      <c r="F51" s="48"/>
      <c r="G51" s="62"/>
      <c r="H51" s="63"/>
      <c r="I51" s="64"/>
      <c r="J51" s="65"/>
      <c r="K51" s="48"/>
      <c r="L51" s="72"/>
      <c r="M51" s="92"/>
      <c r="N51" s="85"/>
      <c r="O51" s="46"/>
    </row>
    <row r="52" spans="1:15" ht="15" x14ac:dyDescent="0.25">
      <c r="A52" s="84"/>
      <c r="B52" s="62" t="s">
        <v>133</v>
      </c>
      <c r="C52" s="66">
        <v>10410779.58</v>
      </c>
      <c r="D52" s="67">
        <v>4.2520000000000002E-2</v>
      </c>
      <c r="E52" s="68">
        <f t="shared" si="6"/>
        <v>442666.34774160001</v>
      </c>
      <c r="F52" s="48"/>
      <c r="G52" s="62" t="s">
        <v>67</v>
      </c>
      <c r="H52" s="70">
        <v>302692.5799999999</v>
      </c>
      <c r="I52" s="67">
        <v>3.9129999999999998E-2</v>
      </c>
      <c r="J52" s="68">
        <f t="shared" ref="J52:J58" si="7">H52*I52</f>
        <v>11844.360655399996</v>
      </c>
      <c r="K52" s="48"/>
      <c r="L52" s="62" t="s">
        <v>125</v>
      </c>
      <c r="M52" s="90">
        <v>6241331.6735744411</v>
      </c>
      <c r="N52" s="85">
        <v>3.1030000000000002E-2</v>
      </c>
      <c r="O52" s="68">
        <f t="shared" ref="O52:O54" si="8">M52*N52</f>
        <v>193668.52183101492</v>
      </c>
    </row>
    <row r="53" spans="1:15" ht="15" x14ac:dyDescent="0.25">
      <c r="A53" s="84"/>
      <c r="B53" s="62" t="s">
        <v>134</v>
      </c>
      <c r="C53" s="66">
        <v>1320178.3400000001</v>
      </c>
      <c r="D53" s="67">
        <v>3.9539999999999999E-2</v>
      </c>
      <c r="E53" s="68">
        <f t="shared" si="6"/>
        <v>52199.851563600001</v>
      </c>
      <c r="F53" s="48"/>
      <c r="G53" s="62" t="s">
        <v>70</v>
      </c>
      <c r="H53" s="70">
        <v>17065500.23</v>
      </c>
      <c r="I53" s="67">
        <v>2.3019999999999999E-2</v>
      </c>
      <c r="J53" s="68">
        <f t="shared" si="7"/>
        <v>392847.81529459998</v>
      </c>
      <c r="K53" s="48"/>
      <c r="L53" s="62" t="s">
        <v>138</v>
      </c>
      <c r="M53" s="90">
        <v>125.10640069777821</v>
      </c>
      <c r="N53" s="85">
        <v>4.1910000000000003E-2</v>
      </c>
      <c r="O53" s="68">
        <f t="shared" si="8"/>
        <v>5.2432092532438856</v>
      </c>
    </row>
    <row r="54" spans="1:15" ht="15" x14ac:dyDescent="0.25">
      <c r="A54" s="84"/>
      <c r="B54" s="62" t="s">
        <v>135</v>
      </c>
      <c r="C54" s="66">
        <v>1167562.48</v>
      </c>
      <c r="D54" s="67">
        <v>2.3689999999999999E-2</v>
      </c>
      <c r="E54" s="68">
        <f t="shared" si="6"/>
        <v>27659.555151199998</v>
      </c>
      <c r="F54" s="48"/>
      <c r="G54" s="62" t="s">
        <v>73</v>
      </c>
      <c r="H54" s="70">
        <v>16520087.299999995</v>
      </c>
      <c r="I54" s="67">
        <v>2.3380000000000001E-2</v>
      </c>
      <c r="J54" s="68">
        <f t="shared" si="7"/>
        <v>386239.64107399993</v>
      </c>
      <c r="K54" s="48"/>
      <c r="L54" s="62"/>
      <c r="M54" s="90"/>
      <c r="N54" s="85"/>
      <c r="O54" s="68"/>
    </row>
    <row r="55" spans="1:15" ht="15" x14ac:dyDescent="0.25">
      <c r="A55" s="84"/>
      <c r="B55" s="72"/>
      <c r="C55" s="70"/>
      <c r="D55" s="89"/>
      <c r="E55" s="68"/>
      <c r="F55" s="48"/>
      <c r="G55" s="62" t="s">
        <v>75</v>
      </c>
      <c r="H55" s="70">
        <v>9021006.410000002</v>
      </c>
      <c r="I55" s="67">
        <v>2.5100000000000001E-2</v>
      </c>
      <c r="J55" s="68">
        <f t="shared" si="7"/>
        <v>226427.26089100007</v>
      </c>
      <c r="K55" s="48"/>
      <c r="L55" s="62"/>
      <c r="M55" s="70"/>
      <c r="N55" s="85"/>
      <c r="O55" s="68"/>
    </row>
    <row r="56" spans="1:15" ht="15" x14ac:dyDescent="0.25">
      <c r="A56" s="84"/>
      <c r="B56" s="74">
        <f>COUNTA(B38:B54)</f>
        <v>17</v>
      </c>
      <c r="C56" s="70">
        <f>SUM(C38:C55)</f>
        <v>273045238.85000002</v>
      </c>
      <c r="D56" s="75">
        <f>ROUND(E56/C56,5)</f>
        <v>4.4170000000000001E-2</v>
      </c>
      <c r="E56" s="68">
        <f>SUM(E38:E55)</f>
        <v>12059677.231995901</v>
      </c>
      <c r="F56" s="48"/>
      <c r="G56" s="62" t="s">
        <v>77</v>
      </c>
      <c r="H56" s="70">
        <v>4903688.54</v>
      </c>
      <c r="I56" s="67">
        <v>2.393E-2</v>
      </c>
      <c r="J56" s="68">
        <f t="shared" si="7"/>
        <v>117345.2667622</v>
      </c>
      <c r="K56" s="48"/>
      <c r="L56" s="74">
        <f>COUNTA(L52:L54)</f>
        <v>2</v>
      </c>
      <c r="M56" s="66">
        <f>SUM(M52:M54)</f>
        <v>6241456.7799751386</v>
      </c>
      <c r="N56" s="79">
        <f>ROUND(O56/M56,5)</f>
        <v>3.1029999999999999E-2</v>
      </c>
      <c r="O56" s="80">
        <f>SUM(O52:O54)</f>
        <v>193673.76504026816</v>
      </c>
    </row>
    <row r="57" spans="1:15" ht="15" x14ac:dyDescent="0.25">
      <c r="A57" s="84"/>
      <c r="C57" s="109"/>
      <c r="D57" s="109"/>
      <c r="E57" s="109"/>
      <c r="F57" s="48"/>
      <c r="G57" s="62" t="s">
        <v>79</v>
      </c>
      <c r="H57" s="70">
        <v>2798420.3629751001</v>
      </c>
      <c r="I57" s="67">
        <v>3.338E-2</v>
      </c>
      <c r="J57" s="68">
        <f t="shared" si="7"/>
        <v>93411.271716108837</v>
      </c>
      <c r="K57" s="48"/>
      <c r="L57" s="62"/>
      <c r="M57" s="92"/>
      <c r="N57" s="85"/>
      <c r="O57" s="68"/>
    </row>
    <row r="58" spans="1:15" ht="15" x14ac:dyDescent="0.25">
      <c r="A58" s="84"/>
      <c r="C58" s="109"/>
      <c r="D58" s="109"/>
      <c r="E58" s="109"/>
      <c r="F58" s="48"/>
      <c r="G58" s="62" t="s">
        <v>81</v>
      </c>
      <c r="H58" s="70">
        <v>4463989.6626089998</v>
      </c>
      <c r="I58" s="67">
        <v>3.5130000000000002E-2</v>
      </c>
      <c r="J58" s="68">
        <f t="shared" si="7"/>
        <v>156819.95684745416</v>
      </c>
      <c r="K58" s="48"/>
      <c r="L58" s="62"/>
      <c r="M58" s="92"/>
      <c r="N58" s="85"/>
      <c r="O58" s="68"/>
    </row>
    <row r="59" spans="1:15" ht="15" x14ac:dyDescent="0.25">
      <c r="A59" s="84"/>
      <c r="F59" s="48"/>
      <c r="G59" s="62"/>
      <c r="H59" s="70"/>
      <c r="I59" s="67"/>
      <c r="J59" s="68"/>
      <c r="K59" s="48"/>
      <c r="L59" s="72"/>
      <c r="M59" s="95"/>
      <c r="N59" s="85"/>
      <c r="O59" s="91"/>
    </row>
    <row r="60" spans="1:15" ht="15" x14ac:dyDescent="0.25">
      <c r="A60" s="84"/>
      <c r="F60" s="78"/>
      <c r="G60" s="74">
        <f>COUNTA(G51:G58)</f>
        <v>7</v>
      </c>
      <c r="H60" s="66">
        <f>SUM(H51:H58)</f>
        <v>55075385.085584089</v>
      </c>
      <c r="I60" s="79">
        <f>ROUND(J60/H60,5)</f>
        <v>2.5149999999999999E-2</v>
      </c>
      <c r="J60" s="80">
        <f>SUM(J51:J58)</f>
        <v>1384935.5732407628</v>
      </c>
      <c r="K60" s="48"/>
      <c r="L60" s="74"/>
      <c r="M60" s="66"/>
      <c r="N60" s="79"/>
      <c r="O60" s="80"/>
    </row>
    <row r="61" spans="1:15" ht="15" x14ac:dyDescent="0.25">
      <c r="A61" s="96"/>
      <c r="B61" s="97"/>
      <c r="C61" s="97"/>
      <c r="D61" s="97"/>
      <c r="E61" s="97"/>
      <c r="F61" s="98"/>
      <c r="G61" s="97"/>
      <c r="H61" s="97"/>
      <c r="I61" s="97"/>
      <c r="J61" s="99"/>
      <c r="K61" s="98"/>
      <c r="L61" s="97"/>
      <c r="M61" s="97"/>
      <c r="N61" s="97"/>
      <c r="O61" s="99"/>
    </row>
    <row r="62" spans="1:15" ht="15" x14ac:dyDescent="0.25">
      <c r="A62" s="84"/>
      <c r="F62" s="83"/>
      <c r="G62" s="83"/>
      <c r="H62" s="83"/>
      <c r="I62" s="83"/>
      <c r="J62" s="83"/>
      <c r="K62" s="83"/>
      <c r="L62" s="83"/>
      <c r="M62" s="83"/>
      <c r="N62" s="83"/>
      <c r="O62" s="83"/>
    </row>
    <row r="63" spans="1:15" ht="15" x14ac:dyDescent="0.25">
      <c r="A63" s="84"/>
      <c r="C63" s="100"/>
      <c r="D63" s="101"/>
      <c r="E63" s="100"/>
      <c r="F63" s="83"/>
      <c r="G63" s="83"/>
      <c r="H63" s="83"/>
      <c r="I63" s="83"/>
      <c r="J63" s="83"/>
      <c r="K63" s="83"/>
      <c r="L63" s="83"/>
      <c r="M63" s="83"/>
      <c r="N63" s="83"/>
      <c r="O63" s="83"/>
    </row>
    <row r="64" spans="1:15" ht="15" x14ac:dyDescent="0.25">
      <c r="A64" s="84"/>
      <c r="F64" s="83"/>
      <c r="G64" s="83"/>
      <c r="H64" s="83"/>
      <c r="I64" s="83"/>
      <c r="J64" s="83"/>
      <c r="K64" s="83"/>
      <c r="L64" s="83"/>
      <c r="M64" s="83"/>
      <c r="N64" s="83"/>
      <c r="O64" s="83"/>
    </row>
    <row r="65" spans="1:15" ht="15" x14ac:dyDescent="0.25">
      <c r="A65" s="84"/>
      <c r="F65" s="83"/>
      <c r="G65" s="83"/>
      <c r="H65" s="83"/>
      <c r="I65" s="83"/>
      <c r="J65" s="83"/>
      <c r="K65" s="83"/>
      <c r="L65" s="83"/>
      <c r="M65" s="83"/>
      <c r="N65" s="83"/>
      <c r="O65" s="83"/>
    </row>
    <row r="66" spans="1:15" ht="15" x14ac:dyDescent="0.25">
      <c r="A66" s="84"/>
      <c r="F66" s="83"/>
      <c r="G66" s="83"/>
      <c r="H66" s="83"/>
      <c r="I66" s="83"/>
      <c r="J66" s="83"/>
      <c r="K66" s="83"/>
      <c r="L66" s="83"/>
      <c r="M66" s="83"/>
      <c r="N66" s="83"/>
      <c r="O66" s="83"/>
    </row>
    <row r="67" spans="1:15" ht="15" x14ac:dyDescent="0.25">
      <c r="A67" s="84"/>
      <c r="F67" s="83"/>
      <c r="G67" s="83"/>
      <c r="H67" s="83"/>
      <c r="I67" s="83"/>
      <c r="J67" s="83"/>
      <c r="K67" s="83"/>
      <c r="L67" s="83"/>
      <c r="M67" s="83"/>
      <c r="N67" s="83"/>
      <c r="O67" s="83"/>
    </row>
    <row r="68" spans="1:15" ht="15" x14ac:dyDescent="0.25">
      <c r="A68" s="48"/>
      <c r="F68" s="83"/>
      <c r="G68" s="83"/>
      <c r="H68" s="83"/>
      <c r="I68" s="83"/>
      <c r="J68" s="83"/>
      <c r="K68" s="83"/>
      <c r="L68" s="83"/>
      <c r="M68" s="83"/>
      <c r="N68" s="83"/>
      <c r="O68" s="83"/>
    </row>
    <row r="69" spans="1:15" ht="15" x14ac:dyDescent="0.25">
      <c r="A69" s="48"/>
      <c r="F69" s="83"/>
      <c r="G69" s="83"/>
      <c r="H69" s="83"/>
      <c r="I69" s="83"/>
      <c r="J69" s="83"/>
    </row>
    <row r="70" spans="1:15" ht="15" x14ac:dyDescent="0.25">
      <c r="A70" s="96"/>
      <c r="F70" s="83"/>
      <c r="G70" s="83"/>
      <c r="H70" s="83"/>
      <c r="I70" s="83"/>
      <c r="J70" s="83"/>
    </row>
  </sheetData>
  <mergeCells count="6">
    <mergeCell ref="A4:N4"/>
    <mergeCell ref="A5:N5"/>
    <mergeCell ref="A6:N6"/>
    <mergeCell ref="A8:E8"/>
    <mergeCell ref="F8:J8"/>
    <mergeCell ref="K8:O8"/>
  </mergeCells>
  <pageMargins left="0.7" right="0.7" top="0.75" bottom="0.75" header="0.3" footer="0.3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Rate of Return</vt:lpstr>
      <vt:lpstr>LTD Interest Rates</vt:lpstr>
      <vt:lpstr>'Rate of Return'!Print_Area</vt:lpstr>
    </vt:vector>
  </TitlesOfParts>
  <Company>East Kentcuky Power Cooperative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Buttleman</dc:creator>
  <cp:lastModifiedBy>Tyler Buttleman</cp:lastModifiedBy>
  <dcterms:created xsi:type="dcterms:W3CDTF">2023-05-12T14:50:02Z</dcterms:created>
  <dcterms:modified xsi:type="dcterms:W3CDTF">2024-04-16T19:31:11Z</dcterms:modified>
</cp:coreProperties>
</file>