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2-00141 - 30-Month Review\PSC DR1\Request 2\"/>
    </mc:Choice>
  </mc:AlternateContent>
  <bookViews>
    <workbookView xWindow="0" yWindow="0" windowWidth="18510" windowHeight="13950"/>
  </bookViews>
  <sheets>
    <sheet name="Summary" sheetId="1" r:id="rId1"/>
    <sheet name="A - 11-30-19" sheetId="2" r:id="rId2"/>
    <sheet name="B - 05-31-20" sheetId="3" r:id="rId3"/>
    <sheet name="C - 11-30-20" sheetId="4" r:id="rId4"/>
    <sheet name="D - 05-31-21" sheetId="5" r:id="rId5"/>
    <sheet name="E - 11-30-2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6" i="6"/>
  <c r="G15" i="6"/>
  <c r="D35" i="6" s="1"/>
  <c r="G14" i="6"/>
  <c r="G17" i="6" s="1"/>
  <c r="G18" i="6" s="1"/>
  <c r="G19" i="6" s="1"/>
  <c r="G20" i="6" s="1"/>
  <c r="G21" i="6" s="1"/>
  <c r="G22" i="6" s="1"/>
  <c r="G23" i="6" s="1"/>
  <c r="G13" i="6"/>
  <c r="G66" i="6"/>
  <c r="E36" i="6" s="1"/>
  <c r="G36" i="6" s="1"/>
  <c r="F66" i="6"/>
  <c r="E35" i="6" s="1"/>
  <c r="E66" i="6"/>
  <c r="E34" i="6" s="1"/>
  <c r="D66" i="6"/>
  <c r="E33" i="6" s="1"/>
  <c r="D36" i="6"/>
  <c r="D33" i="6"/>
  <c r="D25" i="6"/>
  <c r="F25" i="6" s="1"/>
  <c r="F24" i="6"/>
  <c r="D24" i="6"/>
  <c r="D23" i="6"/>
  <c r="F23" i="6" s="1"/>
  <c r="F22" i="6"/>
  <c r="D22" i="6"/>
  <c r="D21" i="6"/>
  <c r="F21" i="6" s="1"/>
  <c r="D20" i="6"/>
  <c r="F20" i="6" s="1"/>
  <c r="D19" i="6"/>
  <c r="F19" i="6" s="1"/>
  <c r="D18" i="6"/>
  <c r="F18" i="6" s="1"/>
  <c r="D34" i="6" l="1"/>
  <c r="G34" i="6"/>
  <c r="G24" i="6"/>
  <c r="G25" i="6" s="1"/>
  <c r="G52" i="6"/>
  <c r="G33" i="6"/>
  <c r="G35" i="6"/>
  <c r="G45" i="6"/>
  <c r="G37" i="6" l="1"/>
  <c r="G46" i="6" s="1"/>
  <c r="G39" i="6"/>
  <c r="G48" i="6"/>
  <c r="G41" i="6" l="1"/>
  <c r="G50" i="6"/>
  <c r="G54" i="6" s="1"/>
  <c r="E11" i="1" l="1"/>
  <c r="G15" i="5"/>
  <c r="G14" i="5"/>
  <c r="D33" i="5" s="1"/>
  <c r="G33" i="5" s="1"/>
  <c r="G13" i="5"/>
  <c r="D32" i="5" s="1"/>
  <c r="G32" i="5" s="1"/>
  <c r="F64" i="5"/>
  <c r="E64" i="5"/>
  <c r="E33" i="5" s="1"/>
  <c r="D64" i="5"/>
  <c r="E34" i="5"/>
  <c r="D34" i="5"/>
  <c r="E32" i="5"/>
  <c r="D24" i="5"/>
  <c r="F24" i="5" s="1"/>
  <c r="D23" i="5"/>
  <c r="F23" i="5" s="1"/>
  <c r="D22" i="5"/>
  <c r="F22" i="5" s="1"/>
  <c r="D21" i="5"/>
  <c r="F21" i="5" s="1"/>
  <c r="D20" i="5"/>
  <c r="F20" i="5" s="1"/>
  <c r="F19" i="5"/>
  <c r="D19" i="5"/>
  <c r="D18" i="5"/>
  <c r="F18" i="5" s="1"/>
  <c r="D17" i="5"/>
  <c r="F17" i="5" s="1"/>
  <c r="G34" i="5" l="1"/>
  <c r="G16" i="5"/>
  <c r="G43" i="5" s="1"/>
  <c r="G50" i="5"/>
  <c r="G35" i="5"/>
  <c r="G44" i="5" s="1"/>
  <c r="G46" i="5" s="1"/>
  <c r="G17" i="5"/>
  <c r="G18" i="5" s="1"/>
  <c r="G19" i="5" s="1"/>
  <c r="G20" i="5" s="1"/>
  <c r="G21" i="5" s="1"/>
  <c r="G22" i="5" s="1"/>
  <c r="G23" i="5" l="1"/>
  <c r="G24" i="5" s="1"/>
  <c r="G37" i="5"/>
  <c r="G39" i="5" l="1"/>
  <c r="G48" i="5"/>
  <c r="G52" i="5" s="1"/>
  <c r="E10" i="1" l="1"/>
  <c r="G15" i="4"/>
  <c r="D34" i="4" s="1"/>
  <c r="G14" i="4"/>
  <c r="G16" i="4" s="1"/>
  <c r="G43" i="4" s="1"/>
  <c r="F64" i="4"/>
  <c r="E64" i="4"/>
  <c r="E33" i="4" s="1"/>
  <c r="D64" i="4"/>
  <c r="E34" i="4"/>
  <c r="E32" i="4"/>
  <c r="D32" i="4"/>
  <c r="G32" i="4" s="1"/>
  <c r="F24" i="4"/>
  <c r="D24" i="4"/>
  <c r="D23" i="4"/>
  <c r="F23" i="4" s="1"/>
  <c r="D22" i="4"/>
  <c r="F22" i="4" s="1"/>
  <c r="D21" i="4"/>
  <c r="F21" i="4" s="1"/>
  <c r="D20" i="4"/>
  <c r="F20" i="4" s="1"/>
  <c r="F19" i="4"/>
  <c r="D19" i="4"/>
  <c r="D18" i="4"/>
  <c r="F18" i="4" s="1"/>
  <c r="D17" i="4"/>
  <c r="F17" i="4" s="1"/>
  <c r="G34" i="4" l="1"/>
  <c r="D33" i="4"/>
  <c r="G33" i="4" s="1"/>
  <c r="G35" i="4"/>
  <c r="G44" i="4" s="1"/>
  <c r="G46" i="4" s="1"/>
  <c r="G50" i="4"/>
  <c r="G17" i="4"/>
  <c r="G18" i="4" s="1"/>
  <c r="G19" i="4" s="1"/>
  <c r="G20" i="4" s="1"/>
  <c r="G21" i="4" s="1"/>
  <c r="G22" i="4" s="1"/>
  <c r="G37" i="4" l="1"/>
  <c r="G23" i="4"/>
  <c r="G24" i="4" s="1"/>
  <c r="G39" i="4" l="1"/>
  <c r="G48" i="4"/>
  <c r="G52" i="4" s="1"/>
  <c r="E9" i="1" l="1"/>
  <c r="G15" i="3"/>
  <c r="D34" i="3" s="1"/>
  <c r="F64" i="3"/>
  <c r="E64" i="3"/>
  <c r="E33" i="3" s="1"/>
  <c r="D64" i="3"/>
  <c r="E34" i="3"/>
  <c r="D33" i="3"/>
  <c r="G33" i="3" s="1"/>
  <c r="E32" i="3"/>
  <c r="D32" i="3"/>
  <c r="G32" i="3" s="1"/>
  <c r="D24" i="3"/>
  <c r="F24" i="3" s="1"/>
  <c r="D23" i="3"/>
  <c r="F23" i="3" s="1"/>
  <c r="D22" i="3"/>
  <c r="F22" i="3" s="1"/>
  <c r="D21" i="3"/>
  <c r="F21" i="3" s="1"/>
  <c r="D20" i="3"/>
  <c r="F20" i="3" s="1"/>
  <c r="F19" i="3"/>
  <c r="D19" i="3"/>
  <c r="D18" i="3"/>
  <c r="F18" i="3" s="1"/>
  <c r="D17" i="3"/>
  <c r="F17" i="3" s="1"/>
  <c r="G16" i="3" l="1"/>
  <c r="G43" i="3" s="1"/>
  <c r="G34" i="3"/>
  <c r="G50" i="3"/>
  <c r="G35" i="3"/>
  <c r="G44" i="3" s="1"/>
  <c r="G46" i="3" s="1"/>
  <c r="G17" i="3"/>
  <c r="G18" i="3" s="1"/>
  <c r="G19" i="3" s="1"/>
  <c r="G20" i="3" s="1"/>
  <c r="G21" i="3" s="1"/>
  <c r="G22" i="3" s="1"/>
  <c r="G23" i="3" l="1"/>
  <c r="G24" i="3" s="1"/>
  <c r="G37" i="3"/>
  <c r="G39" i="3" l="1"/>
  <c r="G48" i="3"/>
  <c r="G52" i="3" s="1"/>
  <c r="E8" i="1" l="1"/>
  <c r="F64" i="2"/>
  <c r="E64" i="2"/>
  <c r="E33" i="2" s="1"/>
  <c r="D64" i="2"/>
  <c r="E34" i="2"/>
  <c r="G34" i="2" s="1"/>
  <c r="D34" i="2"/>
  <c r="D33" i="2"/>
  <c r="G33" i="2" s="1"/>
  <c r="E32" i="2"/>
  <c r="D32" i="2"/>
  <c r="G32" i="2" s="1"/>
  <c r="F24" i="2"/>
  <c r="D24" i="2"/>
  <c r="D23" i="2"/>
  <c r="F23" i="2" s="1"/>
  <c r="D22" i="2"/>
  <c r="F22" i="2" s="1"/>
  <c r="D21" i="2"/>
  <c r="F21" i="2" s="1"/>
  <c r="D20" i="2"/>
  <c r="F20" i="2" s="1"/>
  <c r="F19" i="2"/>
  <c r="D19" i="2"/>
  <c r="D18" i="2"/>
  <c r="F18" i="2" s="1"/>
  <c r="D17" i="2"/>
  <c r="F17" i="2" s="1"/>
  <c r="G16" i="2"/>
  <c r="G43" i="2" s="1"/>
  <c r="G50" i="2" l="1"/>
  <c r="G35" i="2"/>
  <c r="G44" i="2" s="1"/>
  <c r="G46" i="2" s="1"/>
  <c r="G17" i="2"/>
  <c r="G18" i="2" s="1"/>
  <c r="G19" i="2" s="1"/>
  <c r="G20" i="2" s="1"/>
  <c r="G21" i="2" s="1"/>
  <c r="G22" i="2" s="1"/>
  <c r="G23" i="2" l="1"/>
  <c r="G24" i="2" s="1"/>
  <c r="G37" i="2"/>
  <c r="G48" i="2" l="1"/>
  <c r="G52" i="2" s="1"/>
  <c r="G39" i="2"/>
  <c r="E14" i="1" l="1"/>
  <c r="F12" i="1"/>
  <c r="F11" i="1"/>
  <c r="F10" i="1"/>
  <c r="F9" i="1"/>
  <c r="F8" i="1"/>
  <c r="E21" i="1" l="1"/>
  <c r="F14" i="1"/>
  <c r="E23" i="1"/>
  <c r="A1" i="6"/>
  <c r="A1" i="5"/>
  <c r="A1" i="4"/>
  <c r="A1" i="3"/>
  <c r="A1" i="2"/>
</calcChain>
</file>

<file path=xl/sharedStrings.xml><?xml version="1.0" encoding="utf-8"?>
<sst xmlns="http://schemas.openxmlformats.org/spreadsheetml/2006/main" count="370" uniqueCount="98">
  <si>
    <t>Net (Over)/Under-Recovery of Environmental Surcharge</t>
  </si>
  <si>
    <t>From:</t>
  </si>
  <si>
    <t>Amount</t>
  </si>
  <si>
    <t xml:space="preserve">  Tab "A - 11-30-19", Line No. 9</t>
  </si>
  <si>
    <t xml:space="preserve">  Tab "C - 11-30-20", Line No. 9</t>
  </si>
  <si>
    <t xml:space="preserve">  Tab "B - 05-31-20", Line No. 9</t>
  </si>
  <si>
    <t xml:space="preserve">  Tab "E - 11-30-21", Line No. 9</t>
  </si>
  <si>
    <t xml:space="preserve">  Tab "D - 05-31-21",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</si>
  <si>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</si>
  <si>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</si>
  <si>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</si>
  <si>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</si>
  <si>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DR1 Response 2 - Grayson Surcharge Summary.xlsx</t>
  </si>
  <si>
    <t>Grayson RECC</t>
  </si>
  <si>
    <t>Grayson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</si>
  <si>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</si>
  <si>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</si>
  <si>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</si>
  <si>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</si>
  <si>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</si>
  <si>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</si>
  <si>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</si>
  <si>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</si>
  <si>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</si>
  <si>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</si>
  <si>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</si>
  <si>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</si>
  <si>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</si>
  <si>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</si>
  <si>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</si>
  <si>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</si>
  <si>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</si>
  <si>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From Case No. 2018-00306 (Over)/Under-Recovery</t>
  </si>
  <si>
    <t>1b</t>
  </si>
  <si>
    <t>From Case No. 2019-00171 (Over)/Under-Recovery</t>
  </si>
  <si>
    <t>1c</t>
  </si>
  <si>
    <t>From Case No. 2019-00380 (Over)/Under-Recovery</t>
  </si>
  <si>
    <t>1d</t>
  </si>
  <si>
    <t>Total Previous (Over)/Under-Recovery</t>
  </si>
  <si>
    <t>Post</t>
  </si>
  <si>
    <t>Review</t>
  </si>
  <si>
    <t>Less Adjustment for Order amounts remaining to be amortized at end of review period December 2019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</si>
  <si>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</si>
  <si>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</si>
  <si>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</si>
  <si>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</si>
  <si>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</si>
  <si>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</si>
  <si>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</si>
  <si>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</si>
  <si>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</si>
  <si>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</si>
  <si>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</si>
  <si>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</si>
  <si>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</si>
  <si>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</si>
  <si>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Case No. 2018-00306 Recovery</t>
  </si>
  <si>
    <t>8b</t>
  </si>
  <si>
    <t>Case No. 2019-00171 Recovery</t>
  </si>
  <si>
    <t>8c</t>
  </si>
  <si>
    <t>Case No. 2019-00380 Recovery</t>
  </si>
  <si>
    <t>8d</t>
  </si>
  <si>
    <t xml:space="preserve">Total Order amounts remaining - Over/(Under):      </t>
  </si>
  <si>
    <t>Cumulative six month (Over)/Under-Recovery [Cumulative net of remaining Case amortizations (Ln 7&amp;8d)]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</si>
  <si>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</si>
  <si>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</si>
  <si>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</si>
  <si>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</si>
  <si>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</si>
  <si>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</si>
  <si>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</si>
  <si>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</si>
  <si>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</si>
  <si>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>2018-00306</t>
  </si>
  <si>
    <t>2019-00171</t>
  </si>
  <si>
    <t>2019-00380</t>
  </si>
  <si>
    <t xml:space="preserve">Totals  </t>
  </si>
  <si>
    <t>Less Adjustment for Order amounts remaining to be amortized at end of review period June 2020</t>
  </si>
  <si>
    <t>From Tab "A - 11-30-19" (Over)/Under-Recovery</t>
  </si>
  <si>
    <t>Monthly recovery (per month for six months)</t>
  </si>
  <si>
    <t>Tab "A - 11-30-19" Recovery</t>
  </si>
  <si>
    <t>Tab</t>
  </si>
  <si>
    <t>"A - 11-30-19"</t>
  </si>
  <si>
    <t>Less Adjustment for Order amounts remaining to be amortized at end of review period December 2020</t>
  </si>
  <si>
    <t>From Tab "B - 05-31-20" (Over)/Under-Recovery</t>
  </si>
  <si>
    <t>Tab "B - 05-31-20" Recovery</t>
  </si>
  <si>
    <t>"B - 05-31-20"</t>
  </si>
  <si>
    <t>Less Adjustment for Order amounts remaining to be amortized at end of review period June 2021</t>
  </si>
  <si>
    <t>From Tab "C - 11-30-20" (Over)/Under-Recovery</t>
  </si>
  <si>
    <t>Tab "C - 11-30-20" Recovery</t>
  </si>
  <si>
    <t>"C - 11-30-20"</t>
  </si>
  <si>
    <t>1e</t>
  </si>
  <si>
    <t>Less Adjustment for Order amounts remaining to be amortized at end of review period December 2021</t>
  </si>
  <si>
    <t>8e</t>
  </si>
  <si>
    <t>Cumulative six month (Over)/Under-Recovery [Cumulative net of remaining Case amortizations (Ln 7&amp;8e)]</t>
  </si>
  <si>
    <t>From Tab "D - 05-31-21" (Over)/Under-Recovery</t>
  </si>
  <si>
    <t>Tab "D - 05-31-21" Recovery</t>
  </si>
  <si>
    <t>"D - 05-31-21"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</si>
</sst>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6" fontId="0" fillId="0" borderId="2" xfId="0" applyNumberFormat="1" applyBorder="1"/>
    <xf numFmtId="6" fontId="0" fillId="0" borderId="3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5" fontId="0" fillId="0" borderId="12" xfId="0" applyNumberFormat="1" applyFill="1" applyBorder="1"/>
    <xf numFmtId="0" fontId="0" fillId="0" borderId="6" xfId="0" applyBorder="1"/>
    <xf numFmtId="5" fontId="0" fillId="0" borderId="9" xfId="0" applyNumberFormat="1" applyBorder="1"/>
    <xf numFmtId="164" fontId="0" fillId="0" borderId="9" xfId="0" applyNumberFormat="1" applyBorder="1" applyAlignment="1">
      <alignment horizontal="right"/>
    </xf>
    <xf numFmtId="5" fontId="0" fillId="0" borderId="4" xfId="0" applyNumberFormat="1" applyBorder="1"/>
    <xf numFmtId="164" fontId="0" fillId="0" borderId="10" xfId="0" applyNumberFormat="1" applyBorder="1" applyAlignment="1">
      <alignment horizontal="right"/>
    </xf>
    <xf numFmtId="5" fontId="0" fillId="0" borderId="16" xfId="0" applyNumberFormat="1" applyBorder="1"/>
    <xf numFmtId="5" fontId="0" fillId="0" borderId="10" xfId="0" applyNumberFormat="1" applyBorder="1"/>
    <xf numFmtId="5" fontId="0" fillId="0" borderId="7" xfId="0" applyNumberFormat="1" applyBorder="1"/>
    <xf numFmtId="5" fontId="0" fillId="0" borderId="11" xfId="0" applyNumberForma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2" xfId="0" applyFill="1" applyBorder="1"/>
    <xf numFmtId="5" fontId="0" fillId="2" borderId="8" xfId="0" applyNumberFormat="1" applyFill="1" applyBorder="1"/>
    <xf numFmtId="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3" xfId="0" applyBorder="1"/>
    <xf numFmtId="5" fontId="0" fillId="0" borderId="12" xfId="0" applyNumberForma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0" borderId="0" xfId="0" applyBorder="1"/>
    <xf numFmtId="5" fontId="0" fillId="0" borderId="17" xfId="0" applyNumberFormat="1" applyBorder="1"/>
    <xf numFmtId="5" fontId="0" fillId="0" borderId="8" xfId="0" applyNumberFormat="1" applyBorder="1"/>
    <xf numFmtId="5" fontId="0" fillId="0" borderId="18" xfId="0" applyNumberFormat="1" applyBorder="1"/>
    <xf numFmtId="0" fontId="0" fillId="0" borderId="2" xfId="0" applyBorder="1"/>
    <xf numFmtId="0" fontId="0" fillId="0" borderId="8" xfId="0" applyBorder="1"/>
    <xf numFmtId="5" fontId="0" fillId="0" borderId="9" xfId="0" applyNumberFormat="1" applyFill="1" applyBorder="1"/>
    <xf numFmtId="5" fontId="0" fillId="0" borderId="10" xfId="0" applyNumberFormat="1" applyFill="1" applyBorder="1"/>
    <xf numFmtId="5" fontId="0" fillId="0" borderId="11" xfId="0" applyNumberFormat="1" applyFill="1" applyBorder="1"/>
    <xf numFmtId="0" fontId="0" fillId="0" borderId="12" xfId="0" applyBorder="1" applyAlignment="1">
      <alignment horizontal="right"/>
    </xf>
    <xf numFmtId="5" fontId="0" fillId="0" borderId="4" xfId="0" applyNumberFormat="1" applyFill="1" applyBorder="1"/>
    <xf numFmtId="5" fontId="0" fillId="0" borderId="16" xfId="0" applyNumberFormat="1" applyFill="1" applyBorder="1"/>
    <xf numFmtId="5" fontId="0" fillId="0" borderId="7" xfId="0" applyNumberFormat="1" applyFill="1" applyBorder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4" sqref="A4"/>
    </sheetView>
  </sheetViews>
  <sheetFormatPr defaultColWidth="15.625" defaultRowHeight="14.25" x14ac:dyDescent="0.2"/>
  <sheetData>
    <row r="1" spans="1:6" x14ac:dyDescent="0.2">
      <c r="A1" t="s">
        <v>12</v>
      </c>
    </row>
    <row r="3" spans="1:6" ht="15" x14ac:dyDescent="0.25">
      <c r="C3" s="58" t="s">
        <v>13</v>
      </c>
      <c r="D3" s="58"/>
      <c r="E3" s="58"/>
    </row>
    <row r="4" spans="1:6" ht="15" x14ac:dyDescent="0.25">
      <c r="B4" s="58" t="s">
        <v>0</v>
      </c>
      <c r="C4" s="58"/>
      <c r="D4" s="58"/>
      <c r="E4" s="58"/>
      <c r="F4" s="58"/>
    </row>
    <row r="6" spans="1:6" ht="15" thickBot="1" x14ac:dyDescent="0.25">
      <c r="E6" s="1" t="s">
        <v>2</v>
      </c>
    </row>
    <row r="7" spans="1:6" x14ac:dyDescent="0.2">
      <c r="B7" t="s">
        <v>1</v>
      </c>
    </row>
    <row r="8" spans="1:6" x14ac:dyDescent="0.2">
      <c r="B8" t="s">
        <v>3</v>
      </c>
      <c r="E8" s="3">
        <f>'A - 11-30-19'!G37</f>
        <v>-39219</v>
      </c>
      <c r="F8" s="2" t="str">
        <f>IF(E8&gt;0,"Under-Recovery","Over-Recovery")</f>
        <v>Over-Recovery</v>
      </c>
    </row>
    <row r="9" spans="1:6" x14ac:dyDescent="0.2">
      <c r="B9" t="s">
        <v>5</v>
      </c>
      <c r="E9" s="3">
        <f>'B - 05-31-20'!G37</f>
        <v>-72730</v>
      </c>
      <c r="F9" s="2" t="str">
        <f t="shared" ref="F9:F12" si="0">IF(E9&gt;0,"Under-Recovery","Over-Recovery")</f>
        <v>Over-Recovery</v>
      </c>
    </row>
    <row r="10" spans="1:6" x14ac:dyDescent="0.2">
      <c r="B10" t="s">
        <v>4</v>
      </c>
      <c r="E10" s="3">
        <f>'C - 11-30-20'!G37</f>
        <v>-20475</v>
      </c>
      <c r="F10" s="2" t="str">
        <f t="shared" si="0"/>
        <v>Over-Recovery</v>
      </c>
    </row>
    <row r="11" spans="1:6" x14ac:dyDescent="0.2">
      <c r="B11" t="s">
        <v>7</v>
      </c>
      <c r="E11" s="3">
        <f>'D - 05-31-21'!G37</f>
        <v>-12810</v>
      </c>
      <c r="F11" s="2" t="str">
        <f t="shared" si="0"/>
        <v>Over-Recovery</v>
      </c>
    </row>
    <row r="12" spans="1:6" x14ac:dyDescent="0.2">
      <c r="B12" t="s">
        <v>6</v>
      </c>
      <c r="E12" s="4">
        <f>'E - 11-30-21'!G39</f>
        <v>109688</v>
      </c>
      <c r="F12" s="2" t="str">
        <f t="shared" si="0"/>
        <v>Under-Recovery</v>
      </c>
    </row>
    <row r="13" spans="1:6" x14ac:dyDescent="0.2">
      <c r="E13" s="3"/>
    </row>
    <row r="14" spans="1:6" ht="15" thickBot="1" x14ac:dyDescent="0.25">
      <c r="B14" t="s">
        <v>8</v>
      </c>
      <c r="E14" s="5">
        <f>SUM(E8:E12)</f>
        <v>-35546</v>
      </c>
      <c r="F14" s="2" t="str">
        <f>IF(E14&gt;0,"Under-Recovery","Over-Recovery")</f>
        <v>Over-Recovery</v>
      </c>
    </row>
    <row r="15" spans="1:6" ht="15" thickTop="1" x14ac:dyDescent="0.2"/>
    <row r="19" spans="2:6" ht="15" x14ac:dyDescent="0.25">
      <c r="B19" s="58" t="s">
        <v>9</v>
      </c>
      <c r="C19" s="58"/>
      <c r="D19" s="58"/>
      <c r="E19" s="58"/>
      <c r="F19" s="58"/>
    </row>
    <row r="21" spans="2:6" x14ac:dyDescent="0.2">
      <c r="B21" t="s">
        <v>10</v>
      </c>
      <c r="E21" s="3">
        <f>ROUND(E14/6,0)</f>
        <v>-5924</v>
      </c>
    </row>
    <row r="22" spans="2:6" x14ac:dyDescent="0.2">
      <c r="E22" s="3"/>
    </row>
    <row r="23" spans="2:6" x14ac:dyDescent="0.2">
      <c r="B23" t="s">
        <v>11</v>
      </c>
      <c r="E23" s="3">
        <f>ROUND(E14/12,0)</f>
        <v>-2962</v>
      </c>
    </row>
    <row r="24" spans="2:6" x14ac:dyDescent="0.2">
      <c r="E24" s="3"/>
    </row>
  </sheetData>
  <mergeCells count="3">
    <mergeCell ref="B4:F4"/>
    <mergeCell ref="C3:E3"/>
    <mergeCell ref="B19:F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C40" sqref="C4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Grayson Surcharge Summary.xlsx</v>
      </c>
    </row>
    <row r="4" spans="1:7" x14ac:dyDescent="0.2">
      <c r="B4" s="59" t="s">
        <v>14</v>
      </c>
      <c r="C4" s="60"/>
      <c r="D4" s="60"/>
      <c r="E4" s="60"/>
      <c r="F4" s="60"/>
      <c r="G4" s="61"/>
    </row>
    <row r="5" spans="1:7" x14ac:dyDescent="0.2">
      <c r="B5" s="62"/>
      <c r="C5" s="63"/>
      <c r="D5" s="63"/>
      <c r="E5" s="63"/>
      <c r="F5" s="63"/>
      <c r="G5" s="64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5" t="s">
        <v>30</v>
      </c>
      <c r="D12" s="66"/>
      <c r="E12" s="66"/>
      <c r="F12" s="66"/>
      <c r="G12" s="67"/>
    </row>
    <row r="13" spans="1:7" x14ac:dyDescent="0.2">
      <c r="B13" s="7" t="s">
        <v>31</v>
      </c>
      <c r="C13" s="13" t="s">
        <v>32</v>
      </c>
      <c r="D13" s="13"/>
      <c r="E13" s="13"/>
      <c r="F13" s="14"/>
      <c r="G13" s="15">
        <v>-22048</v>
      </c>
    </row>
    <row r="14" spans="1:7" x14ac:dyDescent="0.2">
      <c r="B14" s="9" t="s">
        <v>33</v>
      </c>
      <c r="C14" s="13" t="s">
        <v>34</v>
      </c>
      <c r="D14" s="13"/>
      <c r="E14" s="13"/>
      <c r="F14" s="14"/>
      <c r="G14" s="15">
        <v>22079</v>
      </c>
    </row>
    <row r="15" spans="1:7" x14ac:dyDescent="0.2">
      <c r="B15" s="9" t="s">
        <v>35</v>
      </c>
      <c r="C15" s="13" t="s">
        <v>36</v>
      </c>
      <c r="D15" s="13"/>
      <c r="E15" s="13"/>
      <c r="F15" s="14"/>
      <c r="G15" s="15">
        <v>4723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7">
        <f>G13+G14+G15</f>
        <v>4754</v>
      </c>
    </row>
    <row r="17" spans="2:7" x14ac:dyDescent="0.2">
      <c r="B17" s="9">
        <v>2</v>
      </c>
      <c r="C17" s="18">
        <v>43647</v>
      </c>
      <c r="D17" s="51">
        <f>255397-349</f>
        <v>255048</v>
      </c>
      <c r="E17" s="55">
        <v>271860</v>
      </c>
      <c r="F17" s="19">
        <f t="shared" ref="F17:F24" si="0">D17-E17</f>
        <v>-16812</v>
      </c>
      <c r="G17" s="17">
        <f t="shared" ref="G17:G24" si="1">G16+F17</f>
        <v>-12058</v>
      </c>
    </row>
    <row r="18" spans="2:7" x14ac:dyDescent="0.2">
      <c r="B18" s="9">
        <v>3</v>
      </c>
      <c r="C18" s="20">
        <v>43678</v>
      </c>
      <c r="D18" s="52">
        <f>234378-340</f>
        <v>234038</v>
      </c>
      <c r="E18" s="56">
        <v>260558</v>
      </c>
      <c r="F18" s="21">
        <f t="shared" si="0"/>
        <v>-26520</v>
      </c>
      <c r="G18" s="22">
        <f t="shared" si="1"/>
        <v>-38578</v>
      </c>
    </row>
    <row r="19" spans="2:7" x14ac:dyDescent="0.2">
      <c r="B19" s="9">
        <v>4</v>
      </c>
      <c r="C19" s="20">
        <v>43709</v>
      </c>
      <c r="D19" s="52">
        <f>177737-289</f>
        <v>177448</v>
      </c>
      <c r="E19" s="56">
        <v>234191</v>
      </c>
      <c r="F19" s="21">
        <f t="shared" si="0"/>
        <v>-56743</v>
      </c>
      <c r="G19" s="22">
        <f t="shared" si="1"/>
        <v>-95321</v>
      </c>
    </row>
    <row r="20" spans="2:7" x14ac:dyDescent="0.2">
      <c r="B20" s="9">
        <v>5</v>
      </c>
      <c r="C20" s="20">
        <v>43739</v>
      </c>
      <c r="D20" s="52">
        <f>164726-301</f>
        <v>164425</v>
      </c>
      <c r="E20" s="56">
        <v>167605</v>
      </c>
      <c r="F20" s="21">
        <f t="shared" si="0"/>
        <v>-3180</v>
      </c>
      <c r="G20" s="22">
        <f t="shared" si="1"/>
        <v>-98501</v>
      </c>
    </row>
    <row r="21" spans="2:7" x14ac:dyDescent="0.2">
      <c r="B21" s="9">
        <v>6</v>
      </c>
      <c r="C21" s="20">
        <v>43770</v>
      </c>
      <c r="D21" s="52">
        <f>224374-327</f>
        <v>224047</v>
      </c>
      <c r="E21" s="56">
        <v>198609</v>
      </c>
      <c r="F21" s="21">
        <f t="shared" si="0"/>
        <v>25438</v>
      </c>
      <c r="G21" s="22">
        <f t="shared" si="1"/>
        <v>-73063</v>
      </c>
    </row>
    <row r="22" spans="2:7" x14ac:dyDescent="0.2">
      <c r="B22" s="9">
        <v>7</v>
      </c>
      <c r="C22" s="20">
        <v>43800</v>
      </c>
      <c r="D22" s="52">
        <f>295807-367</f>
        <v>295440</v>
      </c>
      <c r="E22" s="56">
        <v>245834</v>
      </c>
      <c r="F22" s="23">
        <f t="shared" si="0"/>
        <v>49606</v>
      </c>
      <c r="G22" s="24">
        <f t="shared" si="1"/>
        <v>-23457</v>
      </c>
    </row>
    <row r="23" spans="2:7" x14ac:dyDescent="0.2">
      <c r="B23" s="25" t="s">
        <v>39</v>
      </c>
      <c r="C23" s="18">
        <v>43831</v>
      </c>
      <c r="D23" s="51">
        <f>232443-310</f>
        <v>232133</v>
      </c>
      <c r="E23" s="55">
        <v>319096</v>
      </c>
      <c r="F23" s="19">
        <f t="shared" si="0"/>
        <v>-86963</v>
      </c>
      <c r="G23" s="17">
        <f t="shared" si="1"/>
        <v>-110420</v>
      </c>
    </row>
    <row r="24" spans="2:7" x14ac:dyDescent="0.2">
      <c r="B24" s="26" t="s">
        <v>40</v>
      </c>
      <c r="C24" s="27">
        <v>43862</v>
      </c>
      <c r="D24" s="53">
        <f>184022-268</f>
        <v>183754</v>
      </c>
      <c r="E24" s="57">
        <v>276541</v>
      </c>
      <c r="F24" s="23">
        <f t="shared" si="0"/>
        <v>-92787</v>
      </c>
      <c r="G24" s="24">
        <f t="shared" si="1"/>
        <v>-203207</v>
      </c>
    </row>
    <row r="25" spans="2:7" x14ac:dyDescent="0.2">
      <c r="B25" s="10"/>
      <c r="C25" s="28" t="s">
        <v>41</v>
      </c>
      <c r="D25" s="29"/>
      <c r="E25" s="29"/>
      <c r="F25" s="29"/>
      <c r="G25" s="30"/>
    </row>
    <row r="26" spans="2:7" x14ac:dyDescent="0.2">
      <c r="B26" s="7"/>
      <c r="C26" s="6"/>
      <c r="D26" s="6"/>
      <c r="E26" s="6"/>
      <c r="F26" s="6"/>
      <c r="G26" s="17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2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1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1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1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1" t="s">
        <v>54</v>
      </c>
    </row>
    <row r="32" spans="2:7" x14ac:dyDescent="0.2">
      <c r="B32" s="25" t="s">
        <v>55</v>
      </c>
      <c r="C32" s="6" t="s">
        <v>56</v>
      </c>
      <c r="D32" s="17">
        <f>-G13</f>
        <v>22048</v>
      </c>
      <c r="E32" s="17">
        <f>D64</f>
        <v>-22048</v>
      </c>
      <c r="F32" s="6"/>
      <c r="G32" s="17">
        <f>D32+E32</f>
        <v>0</v>
      </c>
    </row>
    <row r="33" spans="2:7" x14ac:dyDescent="0.2">
      <c r="B33" s="32" t="s">
        <v>57</v>
      </c>
      <c r="C33" s="8" t="s">
        <v>58</v>
      </c>
      <c r="D33" s="22">
        <f>-G14</f>
        <v>-22079</v>
      </c>
      <c r="E33" s="22">
        <f>E64</f>
        <v>11040</v>
      </c>
      <c r="F33" s="8"/>
      <c r="G33" s="22">
        <f>D33+E33</f>
        <v>-11039</v>
      </c>
    </row>
    <row r="34" spans="2:7" x14ac:dyDescent="0.2">
      <c r="B34" s="32" t="s">
        <v>59</v>
      </c>
      <c r="C34" s="33" t="s">
        <v>60</v>
      </c>
      <c r="D34" s="24">
        <f>-G15</f>
        <v>-4723</v>
      </c>
      <c r="E34" s="24">
        <f>F64</f>
        <v>0</v>
      </c>
      <c r="F34" s="33"/>
      <c r="G34" s="24">
        <f>D34+E34</f>
        <v>-4723</v>
      </c>
    </row>
    <row r="35" spans="2:7" x14ac:dyDescent="0.2">
      <c r="B35" s="10" t="s">
        <v>61</v>
      </c>
      <c r="C35" s="34"/>
      <c r="D35" s="35"/>
      <c r="E35" s="35"/>
      <c r="F35" s="36" t="s">
        <v>62</v>
      </c>
      <c r="G35" s="24">
        <f>G32+G33+G34</f>
        <v>-15762</v>
      </c>
    </row>
    <row r="36" spans="2:7" x14ac:dyDescent="0.2">
      <c r="B36" s="37"/>
      <c r="G36" s="38"/>
    </row>
    <row r="37" spans="2:7" x14ac:dyDescent="0.2">
      <c r="B37" s="11">
        <v>9</v>
      </c>
      <c r="C37" s="39" t="s">
        <v>63</v>
      </c>
      <c r="D37" s="13"/>
      <c r="E37" s="13"/>
      <c r="F37" s="14"/>
      <c r="G37" s="40">
        <f>G22+G35</f>
        <v>-39219</v>
      </c>
    </row>
    <row r="38" spans="2:7" x14ac:dyDescent="0.2">
      <c r="B38" s="37"/>
      <c r="G38" s="38"/>
    </row>
    <row r="39" spans="2:7" x14ac:dyDescent="0.2">
      <c r="B39" s="11">
        <v>10</v>
      </c>
      <c r="C39" s="39" t="s">
        <v>79</v>
      </c>
      <c r="D39" s="13"/>
      <c r="E39" s="13"/>
      <c r="F39" s="14"/>
      <c r="G39" s="40">
        <f>G37/6</f>
        <v>-6536.5</v>
      </c>
    </row>
    <row r="41" spans="2:7" x14ac:dyDescent="0.2">
      <c r="B41" s="6"/>
      <c r="C41" s="41" t="s">
        <v>64</v>
      </c>
      <c r="D41" s="42"/>
      <c r="E41" s="42"/>
      <c r="F41" s="42"/>
      <c r="G41" s="43"/>
    </row>
    <row r="42" spans="2:7" x14ac:dyDescent="0.2">
      <c r="B42" s="6"/>
      <c r="C42" s="44"/>
      <c r="D42" s="44"/>
      <c r="E42" s="44"/>
      <c r="F42" s="44"/>
      <c r="G42" s="16"/>
    </row>
    <row r="43" spans="2:7" x14ac:dyDescent="0.2">
      <c r="B43" s="9">
        <v>11</v>
      </c>
      <c r="C43" s="45" t="s">
        <v>65</v>
      </c>
      <c r="D43" s="45"/>
      <c r="E43" s="45"/>
      <c r="F43" s="45"/>
      <c r="G43" s="46">
        <f>G16</f>
        <v>4754</v>
      </c>
    </row>
    <row r="44" spans="2:7" x14ac:dyDescent="0.2">
      <c r="B44" s="9">
        <v>12</v>
      </c>
      <c r="C44" s="45" t="s">
        <v>66</v>
      </c>
      <c r="D44" s="45"/>
      <c r="E44" s="45"/>
      <c r="F44" s="45"/>
      <c r="G44" s="47">
        <f>G35</f>
        <v>-15762</v>
      </c>
    </row>
    <row r="45" spans="2:7" x14ac:dyDescent="0.2">
      <c r="B45" s="9"/>
      <c r="C45" s="45"/>
      <c r="D45" s="45"/>
      <c r="E45" s="45"/>
      <c r="F45" s="45"/>
      <c r="G45" s="46"/>
    </row>
    <row r="46" spans="2:7" ht="15" thickBot="1" x14ac:dyDescent="0.25">
      <c r="B46" s="9">
        <v>13</v>
      </c>
      <c r="C46" s="45" t="s">
        <v>67</v>
      </c>
      <c r="D46" s="45"/>
      <c r="E46" s="45"/>
      <c r="F46" s="45"/>
      <c r="G46" s="48">
        <f>G43+G44</f>
        <v>-11008</v>
      </c>
    </row>
    <row r="47" spans="2:7" ht="15" thickTop="1" x14ac:dyDescent="0.2">
      <c r="B47" s="9"/>
      <c r="C47" s="45"/>
      <c r="D47" s="45"/>
      <c r="E47" s="45"/>
      <c r="F47" s="45"/>
      <c r="G47" s="46"/>
    </row>
    <row r="48" spans="2:7" x14ac:dyDescent="0.2">
      <c r="B48" s="9">
        <v>14</v>
      </c>
      <c r="C48" s="45" t="s">
        <v>68</v>
      </c>
      <c r="D48" s="45"/>
      <c r="E48" s="45"/>
      <c r="F48" s="45"/>
      <c r="G48" s="46">
        <f>G37</f>
        <v>-39219</v>
      </c>
    </row>
    <row r="49" spans="2:7" x14ac:dyDescent="0.2">
      <c r="B49" s="9"/>
      <c r="C49" s="45"/>
      <c r="D49" s="45"/>
      <c r="E49" s="45"/>
      <c r="F49" s="45"/>
      <c r="G49" s="46"/>
    </row>
    <row r="50" spans="2:7" x14ac:dyDescent="0.2">
      <c r="B50" s="9">
        <v>15</v>
      </c>
      <c r="C50" s="45" t="s">
        <v>69</v>
      </c>
      <c r="D50" s="45"/>
      <c r="E50" s="45"/>
      <c r="F50" s="45"/>
      <c r="G50" s="47">
        <f>SUM(F17:F22)</f>
        <v>-28211</v>
      </c>
    </row>
    <row r="51" spans="2:7" x14ac:dyDescent="0.2">
      <c r="B51" s="9"/>
      <c r="C51" s="45"/>
      <c r="D51" s="45"/>
      <c r="E51" s="45"/>
      <c r="F51" s="45"/>
      <c r="G51" s="46"/>
    </row>
    <row r="52" spans="2:7" ht="15" thickBot="1" x14ac:dyDescent="0.25">
      <c r="B52" s="9">
        <v>16</v>
      </c>
      <c r="C52" s="45" t="s">
        <v>70</v>
      </c>
      <c r="D52" s="45"/>
      <c r="E52" s="45"/>
      <c r="F52" s="45"/>
      <c r="G52" s="48">
        <f>G48-G50</f>
        <v>-11008</v>
      </c>
    </row>
    <row r="53" spans="2:7" ht="15" thickTop="1" x14ac:dyDescent="0.2">
      <c r="B53" s="33"/>
      <c r="C53" s="49"/>
      <c r="D53" s="49"/>
      <c r="E53" s="49"/>
      <c r="F53" s="49"/>
      <c r="G53" s="50"/>
    </row>
    <row r="55" spans="2:7" x14ac:dyDescent="0.2">
      <c r="B55" t="s">
        <v>71</v>
      </c>
    </row>
    <row r="56" spans="2:7" x14ac:dyDescent="0.2">
      <c r="B56" s="37"/>
      <c r="C56" s="6"/>
      <c r="D56" s="7" t="s">
        <v>72</v>
      </c>
      <c r="E56" s="7" t="s">
        <v>72</v>
      </c>
      <c r="F56" s="7" t="s">
        <v>72</v>
      </c>
    </row>
    <row r="57" spans="2:7" x14ac:dyDescent="0.2">
      <c r="B57" s="37"/>
      <c r="C57" s="10" t="s">
        <v>25</v>
      </c>
      <c r="D57" s="10" t="s">
        <v>73</v>
      </c>
      <c r="E57" s="10" t="s">
        <v>74</v>
      </c>
      <c r="F57" s="10" t="s">
        <v>75</v>
      </c>
    </row>
    <row r="58" spans="2:7" x14ac:dyDescent="0.2">
      <c r="C58" s="18">
        <v>43647</v>
      </c>
      <c r="D58" s="51">
        <v>-11024</v>
      </c>
      <c r="E58" s="51">
        <v>0</v>
      </c>
      <c r="F58" s="17">
        <v>0</v>
      </c>
    </row>
    <row r="59" spans="2:7" x14ac:dyDescent="0.2">
      <c r="C59" s="20">
        <v>43678</v>
      </c>
      <c r="D59" s="52">
        <v>-11024</v>
      </c>
      <c r="E59" s="52">
        <v>0</v>
      </c>
      <c r="F59" s="22">
        <v>0</v>
      </c>
    </row>
    <row r="60" spans="2:7" x14ac:dyDescent="0.2">
      <c r="C60" s="20">
        <v>43709</v>
      </c>
      <c r="D60" s="52">
        <v>0</v>
      </c>
      <c r="E60" s="52">
        <v>0</v>
      </c>
      <c r="F60" s="22">
        <v>0</v>
      </c>
    </row>
    <row r="61" spans="2:7" x14ac:dyDescent="0.2">
      <c r="C61" s="20">
        <v>43739</v>
      </c>
      <c r="D61" s="52">
        <v>0</v>
      </c>
      <c r="E61" s="52">
        <v>3680</v>
      </c>
      <c r="F61" s="22">
        <v>0</v>
      </c>
    </row>
    <row r="62" spans="2:7" x14ac:dyDescent="0.2">
      <c r="C62" s="20">
        <v>43770</v>
      </c>
      <c r="D62" s="52">
        <v>0</v>
      </c>
      <c r="E62" s="52">
        <v>3680</v>
      </c>
      <c r="F62" s="22">
        <v>0</v>
      </c>
    </row>
    <row r="63" spans="2:7" x14ac:dyDescent="0.2">
      <c r="C63" s="27">
        <v>43800</v>
      </c>
      <c r="D63" s="53">
        <v>0</v>
      </c>
      <c r="E63" s="53">
        <v>3680</v>
      </c>
      <c r="F63" s="24">
        <v>0</v>
      </c>
    </row>
    <row r="64" spans="2:7" x14ac:dyDescent="0.2">
      <c r="C64" s="54" t="s">
        <v>76</v>
      </c>
      <c r="D64" s="40">
        <f>SUM(D58:D63)</f>
        <v>-22048</v>
      </c>
      <c r="E64" s="40">
        <f>SUM(E58:E63)</f>
        <v>11040</v>
      </c>
      <c r="F64" s="40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A9" sqref="A9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tr">
        <f>Summary!A1</f>
        <v>DR1 Response 2 - Grayson Surcharge Summary.xlsx</v>
      </c>
    </row>
    <row r="4" spans="1:7" x14ac:dyDescent="0.2">
      <c r="B4" s="59" t="s">
        <v>14</v>
      </c>
      <c r="C4" s="60"/>
      <c r="D4" s="60"/>
      <c r="E4" s="60"/>
      <c r="F4" s="60"/>
      <c r="G4" s="61"/>
    </row>
    <row r="5" spans="1:7" x14ac:dyDescent="0.2">
      <c r="B5" s="62"/>
      <c r="C5" s="63"/>
      <c r="D5" s="63"/>
      <c r="E5" s="63"/>
      <c r="F5" s="63"/>
      <c r="G5" s="64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5" t="s">
        <v>30</v>
      </c>
      <c r="D12" s="66"/>
      <c r="E12" s="66"/>
      <c r="F12" s="66"/>
      <c r="G12" s="67"/>
    </row>
    <row r="13" spans="1:7" x14ac:dyDescent="0.2">
      <c r="B13" s="7" t="s">
        <v>31</v>
      </c>
      <c r="C13" s="13" t="s">
        <v>34</v>
      </c>
      <c r="D13" s="13"/>
      <c r="E13" s="13"/>
      <c r="F13" s="14"/>
      <c r="G13" s="15">
        <v>11039</v>
      </c>
    </row>
    <row r="14" spans="1:7" x14ac:dyDescent="0.2">
      <c r="B14" s="9" t="s">
        <v>33</v>
      </c>
      <c r="C14" s="13" t="s">
        <v>36</v>
      </c>
      <c r="D14" s="13"/>
      <c r="E14" s="13"/>
      <c r="F14" s="14"/>
      <c r="G14" s="15">
        <v>4723</v>
      </c>
    </row>
    <row r="15" spans="1:7" x14ac:dyDescent="0.2">
      <c r="B15" s="9" t="s">
        <v>35</v>
      </c>
      <c r="C15" s="13" t="s">
        <v>78</v>
      </c>
      <c r="D15" s="13"/>
      <c r="E15" s="13"/>
      <c r="F15" s="14"/>
      <c r="G15" s="15">
        <f>'A - 11-30-19'!G37</f>
        <v>-39219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7">
        <f>G13+G14+G15</f>
        <v>-23457</v>
      </c>
    </row>
    <row r="17" spans="2:7" x14ac:dyDescent="0.2">
      <c r="B17" s="9">
        <v>2</v>
      </c>
      <c r="C17" s="18">
        <v>43831</v>
      </c>
      <c r="D17" s="51">
        <f>232443-310</f>
        <v>232133</v>
      </c>
      <c r="E17" s="55">
        <v>319096</v>
      </c>
      <c r="F17" s="19">
        <f t="shared" ref="F17:F24" si="0">D17-E17</f>
        <v>-86963</v>
      </c>
      <c r="G17" s="17">
        <f t="shared" ref="G17:G24" si="1">G16+F17</f>
        <v>-110420</v>
      </c>
    </row>
    <row r="18" spans="2:7" x14ac:dyDescent="0.2">
      <c r="B18" s="9">
        <v>3</v>
      </c>
      <c r="C18" s="20">
        <v>43862</v>
      </c>
      <c r="D18" s="52">
        <f>184022-268</f>
        <v>183754</v>
      </c>
      <c r="E18" s="56">
        <v>276541</v>
      </c>
      <c r="F18" s="21">
        <f t="shared" si="0"/>
        <v>-92787</v>
      </c>
      <c r="G18" s="22">
        <f t="shared" si="1"/>
        <v>-203207</v>
      </c>
    </row>
    <row r="19" spans="2:7" x14ac:dyDescent="0.2">
      <c r="B19" s="9">
        <v>4</v>
      </c>
      <c r="C19" s="20">
        <v>43891</v>
      </c>
      <c r="D19" s="52">
        <f>159835-283</f>
        <v>159552</v>
      </c>
      <c r="E19" s="56">
        <v>184447</v>
      </c>
      <c r="F19" s="21">
        <f t="shared" si="0"/>
        <v>-24895</v>
      </c>
      <c r="G19" s="22">
        <f t="shared" si="1"/>
        <v>-228102</v>
      </c>
    </row>
    <row r="20" spans="2:7" x14ac:dyDescent="0.2">
      <c r="B20" s="9">
        <v>5</v>
      </c>
      <c r="C20" s="20">
        <v>43922</v>
      </c>
      <c r="D20" s="52">
        <f>152757-316</f>
        <v>152441</v>
      </c>
      <c r="E20" s="56">
        <v>143579</v>
      </c>
      <c r="F20" s="21">
        <f t="shared" si="0"/>
        <v>8862</v>
      </c>
      <c r="G20" s="22">
        <f t="shared" si="1"/>
        <v>-219240</v>
      </c>
    </row>
    <row r="21" spans="2:7" x14ac:dyDescent="0.2">
      <c r="B21" s="9">
        <v>6</v>
      </c>
      <c r="C21" s="20">
        <v>43952</v>
      </c>
      <c r="D21" s="52">
        <f>185378-373</f>
        <v>185005</v>
      </c>
      <c r="E21" s="56">
        <v>135488</v>
      </c>
      <c r="F21" s="21">
        <f t="shared" si="0"/>
        <v>49517</v>
      </c>
      <c r="G21" s="22">
        <f t="shared" si="1"/>
        <v>-169723</v>
      </c>
    </row>
    <row r="22" spans="2:7" x14ac:dyDescent="0.2">
      <c r="B22" s="9">
        <v>7</v>
      </c>
      <c r="C22" s="20">
        <v>43983</v>
      </c>
      <c r="D22" s="52">
        <f>243947-310</f>
        <v>243637</v>
      </c>
      <c r="E22" s="56">
        <v>181927</v>
      </c>
      <c r="F22" s="23">
        <f t="shared" si="0"/>
        <v>61710</v>
      </c>
      <c r="G22" s="24">
        <f t="shared" si="1"/>
        <v>-108013</v>
      </c>
    </row>
    <row r="23" spans="2:7" x14ac:dyDescent="0.2">
      <c r="B23" s="25" t="s">
        <v>39</v>
      </c>
      <c r="C23" s="18">
        <v>44013</v>
      </c>
      <c r="D23" s="51">
        <f>314201-323</f>
        <v>313878</v>
      </c>
      <c r="E23" s="55">
        <v>322459</v>
      </c>
      <c r="F23" s="19">
        <f t="shared" si="0"/>
        <v>-8581</v>
      </c>
      <c r="G23" s="17">
        <f t="shared" si="1"/>
        <v>-116594</v>
      </c>
    </row>
    <row r="24" spans="2:7" x14ac:dyDescent="0.2">
      <c r="B24" s="26" t="s">
        <v>40</v>
      </c>
      <c r="C24" s="27">
        <v>44044</v>
      </c>
      <c r="D24" s="53">
        <f>279229-0</f>
        <v>279229</v>
      </c>
      <c r="E24" s="57">
        <v>343431</v>
      </c>
      <c r="F24" s="23">
        <f t="shared" si="0"/>
        <v>-64202</v>
      </c>
      <c r="G24" s="24">
        <f t="shared" si="1"/>
        <v>-180796</v>
      </c>
    </row>
    <row r="25" spans="2:7" x14ac:dyDescent="0.2">
      <c r="B25" s="10"/>
      <c r="C25" s="28" t="s">
        <v>77</v>
      </c>
      <c r="D25" s="29"/>
      <c r="E25" s="29"/>
      <c r="F25" s="29"/>
      <c r="G25" s="30"/>
    </row>
    <row r="26" spans="2:7" x14ac:dyDescent="0.2">
      <c r="B26" s="7"/>
      <c r="C26" s="6"/>
      <c r="D26" s="6"/>
      <c r="E26" s="6"/>
      <c r="F26" s="6"/>
      <c r="G26" s="17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2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1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1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1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1" t="s">
        <v>54</v>
      </c>
    </row>
    <row r="32" spans="2:7" x14ac:dyDescent="0.2">
      <c r="B32" s="25" t="s">
        <v>55</v>
      </c>
      <c r="C32" s="6" t="s">
        <v>58</v>
      </c>
      <c r="D32" s="17">
        <f>-G13</f>
        <v>-11039</v>
      </c>
      <c r="E32" s="17">
        <f>D64</f>
        <v>11039</v>
      </c>
      <c r="F32" s="6"/>
      <c r="G32" s="17">
        <f>D32+E32</f>
        <v>0</v>
      </c>
    </row>
    <row r="33" spans="2:7" x14ac:dyDescent="0.2">
      <c r="B33" s="32" t="s">
        <v>57</v>
      </c>
      <c r="C33" s="8" t="s">
        <v>60</v>
      </c>
      <c r="D33" s="22">
        <f>-G14</f>
        <v>-4723</v>
      </c>
      <c r="E33" s="22">
        <f>E64</f>
        <v>787</v>
      </c>
      <c r="F33" s="8"/>
      <c r="G33" s="22">
        <f>D33+E33</f>
        <v>-3936</v>
      </c>
    </row>
    <row r="34" spans="2:7" x14ac:dyDescent="0.2">
      <c r="B34" s="32" t="s">
        <v>59</v>
      </c>
      <c r="C34" s="33" t="s">
        <v>80</v>
      </c>
      <c r="D34" s="24">
        <f>-G15</f>
        <v>39219</v>
      </c>
      <c r="E34" s="24">
        <f>F64</f>
        <v>0</v>
      </c>
      <c r="F34" s="33"/>
      <c r="G34" s="24">
        <f>D34+E34</f>
        <v>39219</v>
      </c>
    </row>
    <row r="35" spans="2:7" x14ac:dyDescent="0.2">
      <c r="B35" s="10" t="s">
        <v>61</v>
      </c>
      <c r="C35" s="34"/>
      <c r="D35" s="35"/>
      <c r="E35" s="35"/>
      <c r="F35" s="36" t="s">
        <v>62</v>
      </c>
      <c r="G35" s="24">
        <f>G32+G33+G34</f>
        <v>35283</v>
      </c>
    </row>
    <row r="36" spans="2:7" x14ac:dyDescent="0.2">
      <c r="B36" s="37"/>
      <c r="G36" s="38"/>
    </row>
    <row r="37" spans="2:7" x14ac:dyDescent="0.2">
      <c r="B37" s="11">
        <v>9</v>
      </c>
      <c r="C37" s="39" t="s">
        <v>63</v>
      </c>
      <c r="D37" s="13"/>
      <c r="E37" s="13"/>
      <c r="F37" s="14"/>
      <c r="G37" s="40">
        <f>G22+G35</f>
        <v>-72730</v>
      </c>
    </row>
    <row r="38" spans="2:7" x14ac:dyDescent="0.2">
      <c r="B38" s="37"/>
      <c r="G38" s="38"/>
    </row>
    <row r="39" spans="2:7" x14ac:dyDescent="0.2">
      <c r="B39" s="11">
        <v>10</v>
      </c>
      <c r="C39" s="39" t="s">
        <v>79</v>
      </c>
      <c r="D39" s="13"/>
      <c r="E39" s="13"/>
      <c r="F39" s="14"/>
      <c r="G39" s="40">
        <f>G37/6</f>
        <v>-12121.666666666666</v>
      </c>
    </row>
    <row r="41" spans="2:7" x14ac:dyDescent="0.2">
      <c r="B41" s="6"/>
      <c r="C41" s="41" t="s">
        <v>64</v>
      </c>
      <c r="D41" s="42"/>
      <c r="E41" s="42"/>
      <c r="F41" s="42"/>
      <c r="G41" s="43"/>
    </row>
    <row r="42" spans="2:7" x14ac:dyDescent="0.2">
      <c r="B42" s="6"/>
      <c r="C42" s="44"/>
      <c r="D42" s="44"/>
      <c r="E42" s="44"/>
      <c r="F42" s="44"/>
      <c r="G42" s="16"/>
    </row>
    <row r="43" spans="2:7" x14ac:dyDescent="0.2">
      <c r="B43" s="9">
        <v>11</v>
      </c>
      <c r="C43" s="45" t="s">
        <v>65</v>
      </c>
      <c r="D43" s="45"/>
      <c r="E43" s="45"/>
      <c r="F43" s="45"/>
      <c r="G43" s="46">
        <f>G16</f>
        <v>-23457</v>
      </c>
    </row>
    <row r="44" spans="2:7" x14ac:dyDescent="0.2">
      <c r="B44" s="9">
        <v>12</v>
      </c>
      <c r="C44" s="45" t="s">
        <v>66</v>
      </c>
      <c r="D44" s="45"/>
      <c r="E44" s="45"/>
      <c r="F44" s="45"/>
      <c r="G44" s="47">
        <f>G35</f>
        <v>35283</v>
      </c>
    </row>
    <row r="45" spans="2:7" x14ac:dyDescent="0.2">
      <c r="B45" s="9"/>
      <c r="C45" s="45"/>
      <c r="D45" s="45"/>
      <c r="E45" s="45"/>
      <c r="F45" s="45"/>
      <c r="G45" s="46"/>
    </row>
    <row r="46" spans="2:7" ht="15" thickBot="1" x14ac:dyDescent="0.25">
      <c r="B46" s="9">
        <v>13</v>
      </c>
      <c r="C46" s="45" t="s">
        <v>67</v>
      </c>
      <c r="D46" s="45"/>
      <c r="E46" s="45"/>
      <c r="F46" s="45"/>
      <c r="G46" s="48">
        <f>G43+G44</f>
        <v>11826</v>
      </c>
    </row>
    <row r="47" spans="2:7" ht="15" thickTop="1" x14ac:dyDescent="0.2">
      <c r="B47" s="9"/>
      <c r="C47" s="45"/>
      <c r="D47" s="45"/>
      <c r="E47" s="45"/>
      <c r="F47" s="45"/>
      <c r="G47" s="46"/>
    </row>
    <row r="48" spans="2:7" x14ac:dyDescent="0.2">
      <c r="B48" s="9">
        <v>14</v>
      </c>
      <c r="C48" s="45" t="s">
        <v>68</v>
      </c>
      <c r="D48" s="45"/>
      <c r="E48" s="45"/>
      <c r="F48" s="45"/>
      <c r="G48" s="46">
        <f>G37</f>
        <v>-72730</v>
      </c>
    </row>
    <row r="49" spans="2:7" x14ac:dyDescent="0.2">
      <c r="B49" s="9"/>
      <c r="C49" s="45"/>
      <c r="D49" s="45"/>
      <c r="E49" s="45"/>
      <c r="F49" s="45"/>
      <c r="G49" s="46"/>
    </row>
    <row r="50" spans="2:7" x14ac:dyDescent="0.2">
      <c r="B50" s="9">
        <v>15</v>
      </c>
      <c r="C50" s="45" t="s">
        <v>69</v>
      </c>
      <c r="D50" s="45"/>
      <c r="E50" s="45"/>
      <c r="F50" s="45"/>
      <c r="G50" s="47">
        <f>SUM(F17:F22)</f>
        <v>-84556</v>
      </c>
    </row>
    <row r="51" spans="2:7" x14ac:dyDescent="0.2">
      <c r="B51" s="9"/>
      <c r="C51" s="45"/>
      <c r="D51" s="45"/>
      <c r="E51" s="45"/>
      <c r="F51" s="45"/>
      <c r="G51" s="46"/>
    </row>
    <row r="52" spans="2:7" ht="15" thickBot="1" x14ac:dyDescent="0.25">
      <c r="B52" s="9">
        <v>16</v>
      </c>
      <c r="C52" s="45" t="s">
        <v>70</v>
      </c>
      <c r="D52" s="45"/>
      <c r="E52" s="45"/>
      <c r="F52" s="45"/>
      <c r="G52" s="48">
        <f>G48-G50</f>
        <v>11826</v>
      </c>
    </row>
    <row r="53" spans="2:7" ht="15" thickTop="1" x14ac:dyDescent="0.2">
      <c r="B53" s="33"/>
      <c r="C53" s="49"/>
      <c r="D53" s="49"/>
      <c r="E53" s="49"/>
      <c r="F53" s="49"/>
      <c r="G53" s="50"/>
    </row>
    <row r="55" spans="2:7" x14ac:dyDescent="0.2">
      <c r="B55" t="s">
        <v>71</v>
      </c>
    </row>
    <row r="56" spans="2:7" x14ac:dyDescent="0.2">
      <c r="B56" s="37"/>
      <c r="C56" s="6"/>
      <c r="D56" s="7" t="s">
        <v>72</v>
      </c>
      <c r="E56" s="7" t="s">
        <v>72</v>
      </c>
      <c r="F56" s="7" t="s">
        <v>81</v>
      </c>
    </row>
    <row r="57" spans="2:7" x14ac:dyDescent="0.2">
      <c r="B57" s="37"/>
      <c r="C57" s="10" t="s">
        <v>25</v>
      </c>
      <c r="D57" s="10" t="s">
        <v>74</v>
      </c>
      <c r="E57" s="10" t="s">
        <v>75</v>
      </c>
      <c r="F57" s="10" t="s">
        <v>82</v>
      </c>
    </row>
    <row r="58" spans="2:7" x14ac:dyDescent="0.2">
      <c r="C58" s="18">
        <v>43831</v>
      </c>
      <c r="D58" s="51">
        <v>3680</v>
      </c>
      <c r="E58" s="51">
        <v>0</v>
      </c>
      <c r="F58" s="17">
        <v>0</v>
      </c>
    </row>
    <row r="59" spans="2:7" x14ac:dyDescent="0.2">
      <c r="C59" s="20">
        <v>43862</v>
      </c>
      <c r="D59" s="52">
        <v>3680</v>
      </c>
      <c r="E59" s="52">
        <v>0</v>
      </c>
      <c r="F59" s="22">
        <v>0</v>
      </c>
    </row>
    <row r="60" spans="2:7" x14ac:dyDescent="0.2">
      <c r="C60" s="20">
        <v>43891</v>
      </c>
      <c r="D60" s="52">
        <v>3679</v>
      </c>
      <c r="E60" s="52">
        <v>0</v>
      </c>
      <c r="F60" s="22">
        <v>0</v>
      </c>
    </row>
    <row r="61" spans="2:7" x14ac:dyDescent="0.2">
      <c r="C61" s="20">
        <v>43922</v>
      </c>
      <c r="D61" s="52">
        <v>0</v>
      </c>
      <c r="E61" s="52">
        <v>0</v>
      </c>
      <c r="F61" s="22">
        <v>0</v>
      </c>
    </row>
    <row r="62" spans="2:7" x14ac:dyDescent="0.2">
      <c r="C62" s="20">
        <v>43952</v>
      </c>
      <c r="D62" s="52">
        <v>0</v>
      </c>
      <c r="E62" s="52">
        <v>0</v>
      </c>
      <c r="F62" s="22">
        <v>0</v>
      </c>
    </row>
    <row r="63" spans="2:7" x14ac:dyDescent="0.2">
      <c r="C63" s="27">
        <v>43983</v>
      </c>
      <c r="D63" s="53">
        <v>0</v>
      </c>
      <c r="E63" s="53">
        <v>787</v>
      </c>
      <c r="F63" s="24">
        <v>0</v>
      </c>
    </row>
    <row r="64" spans="2:7" x14ac:dyDescent="0.2">
      <c r="C64" s="54" t="s">
        <v>76</v>
      </c>
      <c r="D64" s="40">
        <f>SUM(D58:D63)</f>
        <v>11039</v>
      </c>
      <c r="E64" s="40">
        <f>SUM(E58:E63)</f>
        <v>787</v>
      </c>
      <c r="F64" s="40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A15" sqref="A15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Grayson Surcharge Summary.xlsx</v>
      </c>
    </row>
    <row r="4" spans="1:7" x14ac:dyDescent="0.2">
      <c r="B4" s="59" t="s">
        <v>14</v>
      </c>
      <c r="C4" s="60"/>
      <c r="D4" s="60"/>
      <c r="E4" s="60"/>
      <c r="F4" s="60"/>
      <c r="G4" s="61"/>
    </row>
    <row r="5" spans="1:7" x14ac:dyDescent="0.2">
      <c r="B5" s="62"/>
      <c r="C5" s="63"/>
      <c r="D5" s="63"/>
      <c r="E5" s="63"/>
      <c r="F5" s="63"/>
      <c r="G5" s="64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5" t="s">
        <v>30</v>
      </c>
      <c r="D12" s="66"/>
      <c r="E12" s="66"/>
      <c r="F12" s="66"/>
      <c r="G12" s="67"/>
    </row>
    <row r="13" spans="1:7" x14ac:dyDescent="0.2">
      <c r="B13" s="7" t="s">
        <v>31</v>
      </c>
      <c r="C13" s="13" t="s">
        <v>36</v>
      </c>
      <c r="D13" s="13"/>
      <c r="E13" s="13"/>
      <c r="F13" s="14"/>
      <c r="G13" s="15">
        <v>3936</v>
      </c>
    </row>
    <row r="14" spans="1:7" x14ac:dyDescent="0.2">
      <c r="B14" s="9" t="s">
        <v>33</v>
      </c>
      <c r="C14" s="13" t="s">
        <v>78</v>
      </c>
      <c r="D14" s="13"/>
      <c r="E14" s="13"/>
      <c r="F14" s="14"/>
      <c r="G14" s="15">
        <f>'A - 11-30-19'!G37</f>
        <v>-39219</v>
      </c>
    </row>
    <row r="15" spans="1:7" x14ac:dyDescent="0.2">
      <c r="B15" s="9" t="s">
        <v>35</v>
      </c>
      <c r="C15" s="13" t="s">
        <v>84</v>
      </c>
      <c r="D15" s="13"/>
      <c r="E15" s="13"/>
      <c r="F15" s="14"/>
      <c r="G15" s="15">
        <f>'B - 05-31-20'!G37</f>
        <v>-72730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7">
        <f>G13+G14+G15</f>
        <v>-108013</v>
      </c>
    </row>
    <row r="17" spans="2:7" x14ac:dyDescent="0.2">
      <c r="B17" s="9">
        <v>2</v>
      </c>
      <c r="C17" s="18">
        <v>44013</v>
      </c>
      <c r="D17" s="51">
        <f>314201-323</f>
        <v>313878</v>
      </c>
      <c r="E17" s="55">
        <v>322459</v>
      </c>
      <c r="F17" s="19">
        <f t="shared" ref="F17:F24" si="0">D17-E17</f>
        <v>-8581</v>
      </c>
      <c r="G17" s="17">
        <f t="shared" ref="G17:G24" si="1">G16+F17</f>
        <v>-116594</v>
      </c>
    </row>
    <row r="18" spans="2:7" x14ac:dyDescent="0.2">
      <c r="B18" s="9">
        <v>3</v>
      </c>
      <c r="C18" s="20">
        <v>44044</v>
      </c>
      <c r="D18" s="52">
        <f>279229-0</f>
        <v>279229</v>
      </c>
      <c r="E18" s="56">
        <v>343431</v>
      </c>
      <c r="F18" s="21">
        <f t="shared" si="0"/>
        <v>-64202</v>
      </c>
      <c r="G18" s="22">
        <f t="shared" si="1"/>
        <v>-180796</v>
      </c>
    </row>
    <row r="19" spans="2:7" x14ac:dyDescent="0.2">
      <c r="B19" s="9">
        <v>4</v>
      </c>
      <c r="C19" s="20">
        <v>44075</v>
      </c>
      <c r="D19" s="52">
        <f>161920-223</f>
        <v>161697</v>
      </c>
      <c r="E19" s="56">
        <v>271879</v>
      </c>
      <c r="F19" s="21">
        <f t="shared" si="0"/>
        <v>-110182</v>
      </c>
      <c r="G19" s="22">
        <f t="shared" si="1"/>
        <v>-290978</v>
      </c>
    </row>
    <row r="20" spans="2:7" x14ac:dyDescent="0.2">
      <c r="B20" s="9">
        <v>5</v>
      </c>
      <c r="C20" s="20">
        <v>44105</v>
      </c>
      <c r="D20" s="52">
        <f>156937-8</f>
        <v>156929</v>
      </c>
      <c r="E20" s="56">
        <v>165309</v>
      </c>
      <c r="F20" s="21">
        <f t="shared" si="0"/>
        <v>-8380</v>
      </c>
      <c r="G20" s="22">
        <f t="shared" si="1"/>
        <v>-299358</v>
      </c>
    </row>
    <row r="21" spans="2:7" x14ac:dyDescent="0.2">
      <c r="B21" s="9">
        <v>6</v>
      </c>
      <c r="C21" s="20">
        <v>44136</v>
      </c>
      <c r="D21" s="52">
        <f>221908-12</f>
        <v>221896</v>
      </c>
      <c r="E21" s="56">
        <v>158621</v>
      </c>
      <c r="F21" s="21">
        <f t="shared" si="0"/>
        <v>63275</v>
      </c>
      <c r="G21" s="22">
        <f t="shared" si="1"/>
        <v>-236083</v>
      </c>
    </row>
    <row r="22" spans="2:7" x14ac:dyDescent="0.2">
      <c r="B22" s="9">
        <v>7</v>
      </c>
      <c r="C22" s="20">
        <v>44166</v>
      </c>
      <c r="D22" s="52">
        <f>337385-14</f>
        <v>337371</v>
      </c>
      <c r="E22" s="56">
        <v>233712</v>
      </c>
      <c r="F22" s="23">
        <f t="shared" si="0"/>
        <v>103659</v>
      </c>
      <c r="G22" s="24">
        <f t="shared" si="1"/>
        <v>-132424</v>
      </c>
    </row>
    <row r="23" spans="2:7" x14ac:dyDescent="0.2">
      <c r="B23" s="25" t="s">
        <v>39</v>
      </c>
      <c r="C23" s="18">
        <v>44197</v>
      </c>
      <c r="D23" s="51">
        <f>312418-13</f>
        <v>312405</v>
      </c>
      <c r="E23" s="55">
        <v>347377</v>
      </c>
      <c r="F23" s="19">
        <f t="shared" si="0"/>
        <v>-34972</v>
      </c>
      <c r="G23" s="17">
        <f t="shared" si="1"/>
        <v>-167396</v>
      </c>
    </row>
    <row r="24" spans="2:7" x14ac:dyDescent="0.2">
      <c r="B24" s="26" t="s">
        <v>40</v>
      </c>
      <c r="C24" s="27">
        <v>44228</v>
      </c>
      <c r="D24" s="53">
        <f>164243-10</f>
        <v>164233</v>
      </c>
      <c r="E24" s="57">
        <v>306452</v>
      </c>
      <c r="F24" s="23">
        <f t="shared" si="0"/>
        <v>-142219</v>
      </c>
      <c r="G24" s="24">
        <f t="shared" si="1"/>
        <v>-309615</v>
      </c>
    </row>
    <row r="25" spans="2:7" x14ac:dyDescent="0.2">
      <c r="B25" s="10"/>
      <c r="C25" s="28" t="s">
        <v>83</v>
      </c>
      <c r="D25" s="29"/>
      <c r="E25" s="29"/>
      <c r="F25" s="29"/>
      <c r="G25" s="30"/>
    </row>
    <row r="26" spans="2:7" x14ac:dyDescent="0.2">
      <c r="B26" s="7"/>
      <c r="C26" s="6"/>
      <c r="D26" s="6"/>
      <c r="E26" s="6"/>
      <c r="F26" s="6"/>
      <c r="G26" s="17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2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1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1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1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1" t="s">
        <v>54</v>
      </c>
    </row>
    <row r="32" spans="2:7" x14ac:dyDescent="0.2">
      <c r="B32" s="25" t="s">
        <v>55</v>
      </c>
      <c r="C32" s="6" t="s">
        <v>60</v>
      </c>
      <c r="D32" s="17">
        <f>-G13</f>
        <v>-3936</v>
      </c>
      <c r="E32" s="17">
        <f>D64</f>
        <v>3936</v>
      </c>
      <c r="F32" s="6"/>
      <c r="G32" s="17">
        <f>D32+E32</f>
        <v>0</v>
      </c>
    </row>
    <row r="33" spans="2:7" x14ac:dyDescent="0.2">
      <c r="B33" s="32" t="s">
        <v>57</v>
      </c>
      <c r="C33" s="8" t="s">
        <v>80</v>
      </c>
      <c r="D33" s="22">
        <f>-G14</f>
        <v>39219</v>
      </c>
      <c r="E33" s="22">
        <f>E64</f>
        <v>0</v>
      </c>
      <c r="F33" s="8"/>
      <c r="G33" s="22">
        <f>D33+E33</f>
        <v>39219</v>
      </c>
    </row>
    <row r="34" spans="2:7" x14ac:dyDescent="0.2">
      <c r="B34" s="32" t="s">
        <v>59</v>
      </c>
      <c r="C34" s="33" t="s">
        <v>85</v>
      </c>
      <c r="D34" s="24">
        <f>-G15</f>
        <v>72730</v>
      </c>
      <c r="E34" s="24">
        <f>F64</f>
        <v>0</v>
      </c>
      <c r="F34" s="33"/>
      <c r="G34" s="24">
        <f>D34+E34</f>
        <v>72730</v>
      </c>
    </row>
    <row r="35" spans="2:7" x14ac:dyDescent="0.2">
      <c r="B35" s="10" t="s">
        <v>61</v>
      </c>
      <c r="C35" s="34"/>
      <c r="D35" s="35"/>
      <c r="E35" s="35"/>
      <c r="F35" s="36" t="s">
        <v>62</v>
      </c>
      <c r="G35" s="24">
        <f>G32+G33+G34</f>
        <v>111949</v>
      </c>
    </row>
    <row r="36" spans="2:7" x14ac:dyDescent="0.2">
      <c r="B36" s="37"/>
      <c r="G36" s="38"/>
    </row>
    <row r="37" spans="2:7" x14ac:dyDescent="0.2">
      <c r="B37" s="11">
        <v>9</v>
      </c>
      <c r="C37" s="39" t="s">
        <v>63</v>
      </c>
      <c r="D37" s="13"/>
      <c r="E37" s="13"/>
      <c r="F37" s="14"/>
      <c r="G37" s="40">
        <f>G22+G35</f>
        <v>-20475</v>
      </c>
    </row>
    <row r="38" spans="2:7" x14ac:dyDescent="0.2">
      <c r="B38" s="37"/>
      <c r="G38" s="38"/>
    </row>
    <row r="39" spans="2:7" x14ac:dyDescent="0.2">
      <c r="B39" s="11">
        <v>10</v>
      </c>
      <c r="C39" s="39" t="s">
        <v>79</v>
      </c>
      <c r="D39" s="13"/>
      <c r="E39" s="13"/>
      <c r="F39" s="14"/>
      <c r="G39" s="40">
        <f>G37/6</f>
        <v>-3412.5</v>
      </c>
    </row>
    <row r="41" spans="2:7" x14ac:dyDescent="0.2">
      <c r="B41" s="6"/>
      <c r="C41" s="41" t="s">
        <v>64</v>
      </c>
      <c r="D41" s="42"/>
      <c r="E41" s="42"/>
      <c r="F41" s="42"/>
      <c r="G41" s="43"/>
    </row>
    <row r="42" spans="2:7" x14ac:dyDescent="0.2">
      <c r="B42" s="6"/>
      <c r="C42" s="44"/>
      <c r="D42" s="44"/>
      <c r="E42" s="44"/>
      <c r="F42" s="44"/>
      <c r="G42" s="16"/>
    </row>
    <row r="43" spans="2:7" x14ac:dyDescent="0.2">
      <c r="B43" s="9">
        <v>11</v>
      </c>
      <c r="C43" s="45" t="s">
        <v>65</v>
      </c>
      <c r="D43" s="45"/>
      <c r="E43" s="45"/>
      <c r="F43" s="45"/>
      <c r="G43" s="46">
        <f>G16</f>
        <v>-108013</v>
      </c>
    </row>
    <row r="44" spans="2:7" x14ac:dyDescent="0.2">
      <c r="B44" s="9">
        <v>12</v>
      </c>
      <c r="C44" s="45" t="s">
        <v>66</v>
      </c>
      <c r="D44" s="45"/>
      <c r="E44" s="45"/>
      <c r="F44" s="45"/>
      <c r="G44" s="47">
        <f>G35</f>
        <v>111949</v>
      </c>
    </row>
    <row r="45" spans="2:7" x14ac:dyDescent="0.2">
      <c r="B45" s="9"/>
      <c r="C45" s="45"/>
      <c r="D45" s="45"/>
      <c r="E45" s="45"/>
      <c r="F45" s="45"/>
      <c r="G45" s="46"/>
    </row>
    <row r="46" spans="2:7" ht="15" thickBot="1" x14ac:dyDescent="0.25">
      <c r="B46" s="9">
        <v>13</v>
      </c>
      <c r="C46" s="45" t="s">
        <v>67</v>
      </c>
      <c r="D46" s="45"/>
      <c r="E46" s="45"/>
      <c r="F46" s="45"/>
      <c r="G46" s="48">
        <f>G43+G44</f>
        <v>3936</v>
      </c>
    </row>
    <row r="47" spans="2:7" ht="15" thickTop="1" x14ac:dyDescent="0.2">
      <c r="B47" s="9"/>
      <c r="C47" s="45"/>
      <c r="D47" s="45"/>
      <c r="E47" s="45"/>
      <c r="F47" s="45"/>
      <c r="G47" s="46"/>
    </row>
    <row r="48" spans="2:7" x14ac:dyDescent="0.2">
      <c r="B48" s="9">
        <v>14</v>
      </c>
      <c r="C48" s="45" t="s">
        <v>68</v>
      </c>
      <c r="D48" s="45"/>
      <c r="E48" s="45"/>
      <c r="F48" s="45"/>
      <c r="G48" s="46">
        <f>G37</f>
        <v>-20475</v>
      </c>
    </row>
    <row r="49" spans="2:7" x14ac:dyDescent="0.2">
      <c r="B49" s="9"/>
      <c r="C49" s="45"/>
      <c r="D49" s="45"/>
      <c r="E49" s="45"/>
      <c r="F49" s="45"/>
      <c r="G49" s="46"/>
    </row>
    <row r="50" spans="2:7" x14ac:dyDescent="0.2">
      <c r="B50" s="9">
        <v>15</v>
      </c>
      <c r="C50" s="45" t="s">
        <v>69</v>
      </c>
      <c r="D50" s="45"/>
      <c r="E50" s="45"/>
      <c r="F50" s="45"/>
      <c r="G50" s="47">
        <f>SUM(F17:F22)</f>
        <v>-24411</v>
      </c>
    </row>
    <row r="51" spans="2:7" x14ac:dyDescent="0.2">
      <c r="B51" s="9"/>
      <c r="C51" s="45"/>
      <c r="D51" s="45"/>
      <c r="E51" s="45"/>
      <c r="F51" s="45"/>
      <c r="G51" s="46"/>
    </row>
    <row r="52" spans="2:7" ht="15" thickBot="1" x14ac:dyDescent="0.25">
      <c r="B52" s="9">
        <v>16</v>
      </c>
      <c r="C52" s="45" t="s">
        <v>70</v>
      </c>
      <c r="D52" s="45"/>
      <c r="E52" s="45"/>
      <c r="F52" s="45"/>
      <c r="G52" s="48">
        <f>G48-G50</f>
        <v>3936</v>
      </c>
    </row>
    <row r="53" spans="2:7" ht="15" thickTop="1" x14ac:dyDescent="0.2">
      <c r="B53" s="33"/>
      <c r="C53" s="49"/>
      <c r="D53" s="49"/>
      <c r="E53" s="49"/>
      <c r="F53" s="49"/>
      <c r="G53" s="50"/>
    </row>
    <row r="55" spans="2:7" x14ac:dyDescent="0.2">
      <c r="B55" t="s">
        <v>71</v>
      </c>
    </row>
    <row r="56" spans="2:7" x14ac:dyDescent="0.2">
      <c r="B56" s="37"/>
      <c r="C56" s="6"/>
      <c r="D56" s="7" t="s">
        <v>72</v>
      </c>
      <c r="E56" s="7" t="s">
        <v>81</v>
      </c>
      <c r="F56" s="7" t="s">
        <v>81</v>
      </c>
    </row>
    <row r="57" spans="2:7" x14ac:dyDescent="0.2">
      <c r="B57" s="37"/>
      <c r="C57" s="10" t="s">
        <v>25</v>
      </c>
      <c r="D57" s="10" t="s">
        <v>75</v>
      </c>
      <c r="E57" s="10" t="s">
        <v>82</v>
      </c>
      <c r="F57" s="10" t="s">
        <v>86</v>
      </c>
    </row>
    <row r="58" spans="2:7" x14ac:dyDescent="0.2">
      <c r="C58" s="18">
        <v>44013</v>
      </c>
      <c r="D58" s="51">
        <v>787</v>
      </c>
      <c r="E58" s="51">
        <v>0</v>
      </c>
      <c r="F58" s="17">
        <v>0</v>
      </c>
    </row>
    <row r="59" spans="2:7" x14ac:dyDescent="0.2">
      <c r="C59" s="20">
        <v>44044</v>
      </c>
      <c r="D59" s="52">
        <v>787</v>
      </c>
      <c r="E59" s="52">
        <v>0</v>
      </c>
      <c r="F59" s="22">
        <v>0</v>
      </c>
    </row>
    <row r="60" spans="2:7" x14ac:dyDescent="0.2">
      <c r="C60" s="20">
        <v>44075</v>
      </c>
      <c r="D60" s="52">
        <v>787</v>
      </c>
      <c r="E60" s="52">
        <v>0</v>
      </c>
      <c r="F60" s="22">
        <v>0</v>
      </c>
    </row>
    <row r="61" spans="2:7" x14ac:dyDescent="0.2">
      <c r="C61" s="20">
        <v>44105</v>
      </c>
      <c r="D61" s="52">
        <v>787</v>
      </c>
      <c r="E61" s="52">
        <v>0</v>
      </c>
      <c r="F61" s="22">
        <v>0</v>
      </c>
    </row>
    <row r="62" spans="2:7" x14ac:dyDescent="0.2">
      <c r="C62" s="20">
        <v>44136</v>
      </c>
      <c r="D62" s="52">
        <v>788</v>
      </c>
      <c r="E62" s="52">
        <v>0</v>
      </c>
      <c r="F62" s="22">
        <v>0</v>
      </c>
    </row>
    <row r="63" spans="2:7" x14ac:dyDescent="0.2">
      <c r="C63" s="20">
        <v>44166</v>
      </c>
      <c r="D63" s="53">
        <v>0</v>
      </c>
      <c r="E63" s="53">
        <v>0</v>
      </c>
      <c r="F63" s="24">
        <v>0</v>
      </c>
    </row>
    <row r="64" spans="2:7" x14ac:dyDescent="0.2">
      <c r="C64" s="54" t="s">
        <v>76</v>
      </c>
      <c r="D64" s="40">
        <f>SUM(D58:D63)</f>
        <v>3936</v>
      </c>
      <c r="E64" s="40">
        <f>SUM(E58:E63)</f>
        <v>0</v>
      </c>
      <c r="F64" s="40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A23" sqref="A23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Summary!A1</f>
        <v>DR1 Response 2 - Grayson Surcharge Summary.xlsx</v>
      </c>
    </row>
    <row r="4" spans="1:7" x14ac:dyDescent="0.2">
      <c r="B4" s="59" t="s">
        <v>14</v>
      </c>
      <c r="C4" s="60"/>
      <c r="D4" s="60"/>
      <c r="E4" s="60"/>
      <c r="F4" s="60"/>
      <c r="G4" s="61"/>
    </row>
    <row r="5" spans="1:7" x14ac:dyDescent="0.2">
      <c r="B5" s="62"/>
      <c r="C5" s="63"/>
      <c r="D5" s="63"/>
      <c r="E5" s="63"/>
      <c r="F5" s="63"/>
      <c r="G5" s="64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5" t="s">
        <v>30</v>
      </c>
      <c r="D12" s="66"/>
      <c r="E12" s="66"/>
      <c r="F12" s="66"/>
      <c r="G12" s="67"/>
    </row>
    <row r="13" spans="1:7" x14ac:dyDescent="0.2">
      <c r="B13" s="7" t="s">
        <v>31</v>
      </c>
      <c r="C13" s="13" t="s">
        <v>78</v>
      </c>
      <c r="D13" s="13"/>
      <c r="E13" s="13"/>
      <c r="F13" s="14"/>
      <c r="G13" s="15">
        <f>'A - 11-30-19'!G37</f>
        <v>-39219</v>
      </c>
    </row>
    <row r="14" spans="1:7" x14ac:dyDescent="0.2">
      <c r="B14" s="9" t="s">
        <v>33</v>
      </c>
      <c r="C14" s="13" t="s">
        <v>84</v>
      </c>
      <c r="D14" s="13"/>
      <c r="E14" s="13"/>
      <c r="F14" s="14"/>
      <c r="G14" s="15">
        <f>'B - 05-31-20'!G37</f>
        <v>-72730</v>
      </c>
    </row>
    <row r="15" spans="1:7" x14ac:dyDescent="0.2">
      <c r="B15" s="9" t="s">
        <v>35</v>
      </c>
      <c r="C15" s="13" t="s">
        <v>88</v>
      </c>
      <c r="D15" s="13"/>
      <c r="E15" s="13"/>
      <c r="F15" s="14"/>
      <c r="G15" s="15">
        <f>'C - 11-30-20'!G37</f>
        <v>-20475</v>
      </c>
    </row>
    <row r="16" spans="1:7" x14ac:dyDescent="0.2">
      <c r="B16" s="10" t="s">
        <v>37</v>
      </c>
      <c r="C16" s="13" t="s">
        <v>38</v>
      </c>
      <c r="D16" s="13"/>
      <c r="E16" s="13"/>
      <c r="F16" s="16"/>
      <c r="G16" s="17">
        <f>G13+G14+G15</f>
        <v>-132424</v>
      </c>
    </row>
    <row r="17" spans="2:7" x14ac:dyDescent="0.2">
      <c r="B17" s="9">
        <v>2</v>
      </c>
      <c r="C17" s="18">
        <v>44197</v>
      </c>
      <c r="D17" s="51">
        <f>312418-13</f>
        <v>312405</v>
      </c>
      <c r="E17" s="55">
        <v>347377</v>
      </c>
      <c r="F17" s="19">
        <f t="shared" ref="F17:F24" si="0">D17-E17</f>
        <v>-34972</v>
      </c>
      <c r="G17" s="17">
        <f t="shared" ref="G17:G24" si="1">G16+F17</f>
        <v>-167396</v>
      </c>
    </row>
    <row r="18" spans="2:7" x14ac:dyDescent="0.2">
      <c r="B18" s="9">
        <v>3</v>
      </c>
      <c r="C18" s="20">
        <v>44228</v>
      </c>
      <c r="D18" s="52">
        <f>164243-10</f>
        <v>164233</v>
      </c>
      <c r="E18" s="56">
        <v>306452</v>
      </c>
      <c r="F18" s="21">
        <f t="shared" si="0"/>
        <v>-142219</v>
      </c>
      <c r="G18" s="22">
        <f t="shared" si="1"/>
        <v>-309615</v>
      </c>
    </row>
    <row r="19" spans="2:7" x14ac:dyDescent="0.2">
      <c r="B19" s="9">
        <v>4</v>
      </c>
      <c r="C19" s="20">
        <v>44256</v>
      </c>
      <c r="D19" s="52">
        <f>171200-10</f>
        <v>171190</v>
      </c>
      <c r="E19" s="56">
        <v>204450</v>
      </c>
      <c r="F19" s="21">
        <f t="shared" si="0"/>
        <v>-33260</v>
      </c>
      <c r="G19" s="22">
        <f t="shared" si="1"/>
        <v>-342875</v>
      </c>
    </row>
    <row r="20" spans="2:7" x14ac:dyDescent="0.2">
      <c r="B20" s="9">
        <v>5</v>
      </c>
      <c r="C20" s="20">
        <v>44287</v>
      </c>
      <c r="D20" s="52">
        <f>170728-13</f>
        <v>170715</v>
      </c>
      <c r="E20" s="56">
        <v>155277</v>
      </c>
      <c r="F20" s="21">
        <f t="shared" si="0"/>
        <v>15438</v>
      </c>
      <c r="G20" s="22">
        <f t="shared" si="1"/>
        <v>-327437</v>
      </c>
    </row>
    <row r="21" spans="2:7" x14ac:dyDescent="0.2">
      <c r="B21" s="9">
        <v>6</v>
      </c>
      <c r="C21" s="20">
        <v>44317</v>
      </c>
      <c r="D21" s="52">
        <f>174979-15</f>
        <v>174964</v>
      </c>
      <c r="E21" s="56">
        <v>147356</v>
      </c>
      <c r="F21" s="21">
        <f t="shared" si="0"/>
        <v>27608</v>
      </c>
      <c r="G21" s="22">
        <f t="shared" si="1"/>
        <v>-299829</v>
      </c>
    </row>
    <row r="22" spans="2:7" x14ac:dyDescent="0.2">
      <c r="B22" s="9">
        <v>7</v>
      </c>
      <c r="C22" s="20">
        <v>44348</v>
      </c>
      <c r="D22" s="52">
        <f>300169-21</f>
        <v>300148</v>
      </c>
      <c r="E22" s="56">
        <v>145553</v>
      </c>
      <c r="F22" s="23">
        <f t="shared" si="0"/>
        <v>154595</v>
      </c>
      <c r="G22" s="24">
        <f t="shared" si="1"/>
        <v>-145234</v>
      </c>
    </row>
    <row r="23" spans="2:7" x14ac:dyDescent="0.2">
      <c r="B23" s="25" t="s">
        <v>39</v>
      </c>
      <c r="C23" s="18">
        <v>44378</v>
      </c>
      <c r="D23" s="51">
        <f>293306-0</f>
        <v>293306</v>
      </c>
      <c r="E23" s="55">
        <v>250194</v>
      </c>
      <c r="F23" s="19">
        <f t="shared" si="0"/>
        <v>43112</v>
      </c>
      <c r="G23" s="17">
        <f t="shared" si="1"/>
        <v>-102122</v>
      </c>
    </row>
    <row r="24" spans="2:7" x14ac:dyDescent="0.2">
      <c r="B24" s="26" t="s">
        <v>40</v>
      </c>
      <c r="C24" s="27">
        <v>44409</v>
      </c>
      <c r="D24" s="53">
        <f>279949-17</f>
        <v>279932</v>
      </c>
      <c r="E24" s="57">
        <v>309526</v>
      </c>
      <c r="F24" s="23">
        <f t="shared" si="0"/>
        <v>-29594</v>
      </c>
      <c r="G24" s="24">
        <f t="shared" si="1"/>
        <v>-131716</v>
      </c>
    </row>
    <row r="25" spans="2:7" x14ac:dyDescent="0.2">
      <c r="B25" s="10"/>
      <c r="C25" s="28" t="s">
        <v>87</v>
      </c>
      <c r="D25" s="29"/>
      <c r="E25" s="29"/>
      <c r="F25" s="29"/>
      <c r="G25" s="30"/>
    </row>
    <row r="26" spans="2:7" x14ac:dyDescent="0.2">
      <c r="B26" s="7"/>
      <c r="C26" s="6"/>
      <c r="D26" s="6"/>
      <c r="E26" s="6"/>
      <c r="F26" s="6"/>
      <c r="G26" s="17"/>
    </row>
    <row r="27" spans="2:7" x14ac:dyDescent="0.2">
      <c r="B27" s="9"/>
      <c r="C27" s="8"/>
      <c r="D27" s="9" t="s">
        <v>42</v>
      </c>
      <c r="E27" s="9" t="s">
        <v>43</v>
      </c>
      <c r="F27" s="8"/>
      <c r="G27" s="22"/>
    </row>
    <row r="28" spans="2:7" x14ac:dyDescent="0.2">
      <c r="B28" s="9">
        <v>8</v>
      </c>
      <c r="C28" s="8"/>
      <c r="D28" s="9" t="s">
        <v>44</v>
      </c>
      <c r="E28" s="9" t="s">
        <v>45</v>
      </c>
      <c r="F28" s="8"/>
      <c r="G28" s="31" t="s">
        <v>42</v>
      </c>
    </row>
    <row r="29" spans="2:7" x14ac:dyDescent="0.2">
      <c r="B29" s="9"/>
      <c r="C29" s="8"/>
      <c r="D29" s="9" t="s">
        <v>46</v>
      </c>
      <c r="E29" s="9" t="s">
        <v>47</v>
      </c>
      <c r="F29" s="8"/>
      <c r="G29" s="31" t="s">
        <v>48</v>
      </c>
    </row>
    <row r="30" spans="2:7" x14ac:dyDescent="0.2">
      <c r="B30" s="9"/>
      <c r="C30" s="8"/>
      <c r="D30" s="9" t="s">
        <v>49</v>
      </c>
      <c r="E30" s="9" t="s">
        <v>50</v>
      </c>
      <c r="F30" s="8"/>
      <c r="G30" s="31" t="s">
        <v>51</v>
      </c>
    </row>
    <row r="31" spans="2:7" x14ac:dyDescent="0.2">
      <c r="B31" s="10"/>
      <c r="C31" s="8"/>
      <c r="D31" s="9" t="s">
        <v>52</v>
      </c>
      <c r="E31" s="9" t="s">
        <v>53</v>
      </c>
      <c r="F31" s="8"/>
      <c r="G31" s="31" t="s">
        <v>54</v>
      </c>
    </row>
    <row r="32" spans="2:7" x14ac:dyDescent="0.2">
      <c r="B32" s="25" t="s">
        <v>55</v>
      </c>
      <c r="C32" s="6" t="s">
        <v>80</v>
      </c>
      <c r="D32" s="17">
        <f>-G13</f>
        <v>39219</v>
      </c>
      <c r="E32" s="17">
        <f>D64</f>
        <v>0</v>
      </c>
      <c r="F32" s="6"/>
      <c r="G32" s="17">
        <f>D32+E32</f>
        <v>39219</v>
      </c>
    </row>
    <row r="33" spans="2:7" x14ac:dyDescent="0.2">
      <c r="B33" s="32" t="s">
        <v>57</v>
      </c>
      <c r="C33" s="8" t="s">
        <v>85</v>
      </c>
      <c r="D33" s="22">
        <f>-G14</f>
        <v>72730</v>
      </c>
      <c r="E33" s="22">
        <f>E64</f>
        <v>0</v>
      </c>
      <c r="F33" s="8"/>
      <c r="G33" s="22">
        <f>D33+E33</f>
        <v>72730</v>
      </c>
    </row>
    <row r="34" spans="2:7" x14ac:dyDescent="0.2">
      <c r="B34" s="32" t="s">
        <v>59</v>
      </c>
      <c r="C34" s="33" t="s">
        <v>89</v>
      </c>
      <c r="D34" s="24">
        <f>-G15</f>
        <v>20475</v>
      </c>
      <c r="E34" s="24">
        <f>F64</f>
        <v>0</v>
      </c>
      <c r="F34" s="33"/>
      <c r="G34" s="24">
        <f>D34+E34</f>
        <v>20475</v>
      </c>
    </row>
    <row r="35" spans="2:7" x14ac:dyDescent="0.2">
      <c r="B35" s="10" t="s">
        <v>61</v>
      </c>
      <c r="C35" s="34"/>
      <c r="D35" s="35"/>
      <c r="E35" s="35"/>
      <c r="F35" s="36" t="s">
        <v>62</v>
      </c>
      <c r="G35" s="24">
        <f>G32+G33+G34</f>
        <v>132424</v>
      </c>
    </row>
    <row r="36" spans="2:7" x14ac:dyDescent="0.2">
      <c r="B36" s="37"/>
      <c r="G36" s="38"/>
    </row>
    <row r="37" spans="2:7" x14ac:dyDescent="0.2">
      <c r="B37" s="11">
        <v>9</v>
      </c>
      <c r="C37" s="39" t="s">
        <v>63</v>
      </c>
      <c r="D37" s="13"/>
      <c r="E37" s="13"/>
      <c r="F37" s="14"/>
      <c r="G37" s="40">
        <f>G22+G35</f>
        <v>-12810</v>
      </c>
    </row>
    <row r="38" spans="2:7" x14ac:dyDescent="0.2">
      <c r="B38" s="37"/>
      <c r="G38" s="38"/>
    </row>
    <row r="39" spans="2:7" x14ac:dyDescent="0.2">
      <c r="B39" s="11">
        <v>10</v>
      </c>
      <c r="C39" s="39" t="s">
        <v>79</v>
      </c>
      <c r="D39" s="13"/>
      <c r="E39" s="13"/>
      <c r="F39" s="14"/>
      <c r="G39" s="40">
        <f>G37/6</f>
        <v>-2135</v>
      </c>
    </row>
    <row r="41" spans="2:7" x14ac:dyDescent="0.2">
      <c r="B41" s="6"/>
      <c r="C41" s="41" t="s">
        <v>64</v>
      </c>
      <c r="D41" s="42"/>
      <c r="E41" s="42"/>
      <c r="F41" s="42"/>
      <c r="G41" s="43"/>
    </row>
    <row r="42" spans="2:7" x14ac:dyDescent="0.2">
      <c r="B42" s="6"/>
      <c r="C42" s="44"/>
      <c r="D42" s="44"/>
      <c r="E42" s="44"/>
      <c r="F42" s="44"/>
      <c r="G42" s="16"/>
    </row>
    <row r="43" spans="2:7" x14ac:dyDescent="0.2">
      <c r="B43" s="9">
        <v>11</v>
      </c>
      <c r="C43" s="45" t="s">
        <v>65</v>
      </c>
      <c r="D43" s="45"/>
      <c r="E43" s="45"/>
      <c r="F43" s="45"/>
      <c r="G43" s="46">
        <f>G16</f>
        <v>-132424</v>
      </c>
    </row>
    <row r="44" spans="2:7" x14ac:dyDescent="0.2">
      <c r="B44" s="9">
        <v>12</v>
      </c>
      <c r="C44" s="45" t="s">
        <v>66</v>
      </c>
      <c r="D44" s="45"/>
      <c r="E44" s="45"/>
      <c r="F44" s="45"/>
      <c r="G44" s="47">
        <f>G35</f>
        <v>132424</v>
      </c>
    </row>
    <row r="45" spans="2:7" x14ac:dyDescent="0.2">
      <c r="B45" s="9"/>
      <c r="C45" s="45"/>
      <c r="D45" s="45"/>
      <c r="E45" s="45"/>
      <c r="F45" s="45"/>
      <c r="G45" s="46"/>
    </row>
    <row r="46" spans="2:7" ht="15" thickBot="1" x14ac:dyDescent="0.25">
      <c r="B46" s="9">
        <v>13</v>
      </c>
      <c r="C46" s="45" t="s">
        <v>67</v>
      </c>
      <c r="D46" s="45"/>
      <c r="E46" s="45"/>
      <c r="F46" s="45"/>
      <c r="G46" s="48">
        <f>G43+G44</f>
        <v>0</v>
      </c>
    </row>
    <row r="47" spans="2:7" ht="15" thickTop="1" x14ac:dyDescent="0.2">
      <c r="B47" s="9"/>
      <c r="C47" s="45"/>
      <c r="D47" s="45"/>
      <c r="E47" s="45"/>
      <c r="F47" s="45"/>
      <c r="G47" s="46"/>
    </row>
    <row r="48" spans="2:7" x14ac:dyDescent="0.2">
      <c r="B48" s="9">
        <v>14</v>
      </c>
      <c r="C48" s="45" t="s">
        <v>68</v>
      </c>
      <c r="D48" s="45"/>
      <c r="E48" s="45"/>
      <c r="F48" s="45"/>
      <c r="G48" s="46">
        <f>G37</f>
        <v>-12810</v>
      </c>
    </row>
    <row r="49" spans="2:7" x14ac:dyDescent="0.2">
      <c r="B49" s="9"/>
      <c r="C49" s="45"/>
      <c r="D49" s="45"/>
      <c r="E49" s="45"/>
      <c r="F49" s="45"/>
      <c r="G49" s="46"/>
    </row>
    <row r="50" spans="2:7" x14ac:dyDescent="0.2">
      <c r="B50" s="9">
        <v>15</v>
      </c>
      <c r="C50" s="45" t="s">
        <v>69</v>
      </c>
      <c r="D50" s="45"/>
      <c r="E50" s="45"/>
      <c r="F50" s="45"/>
      <c r="G50" s="47">
        <f>SUM(F17:F22)</f>
        <v>-12810</v>
      </c>
    </row>
    <row r="51" spans="2:7" x14ac:dyDescent="0.2">
      <c r="B51" s="9"/>
      <c r="C51" s="45"/>
      <c r="D51" s="45"/>
      <c r="E51" s="45"/>
      <c r="F51" s="45"/>
      <c r="G51" s="46"/>
    </row>
    <row r="52" spans="2:7" ht="15" thickBot="1" x14ac:dyDescent="0.25">
      <c r="B52" s="9">
        <v>16</v>
      </c>
      <c r="C52" s="45" t="s">
        <v>70</v>
      </c>
      <c r="D52" s="45"/>
      <c r="E52" s="45"/>
      <c r="F52" s="45"/>
      <c r="G52" s="48">
        <f>G48-G50</f>
        <v>0</v>
      </c>
    </row>
    <row r="53" spans="2:7" ht="15" thickTop="1" x14ac:dyDescent="0.2">
      <c r="B53" s="33"/>
      <c r="C53" s="49"/>
      <c r="D53" s="49"/>
      <c r="E53" s="49"/>
      <c r="F53" s="49"/>
      <c r="G53" s="50"/>
    </row>
    <row r="55" spans="2:7" x14ac:dyDescent="0.2">
      <c r="B55" t="s">
        <v>71</v>
      </c>
    </row>
    <row r="56" spans="2:7" x14ac:dyDescent="0.2">
      <c r="B56" s="37"/>
      <c r="C56" s="6"/>
      <c r="D56" s="7" t="s">
        <v>81</v>
      </c>
      <c r="E56" s="7" t="s">
        <v>81</v>
      </c>
      <c r="F56" s="7" t="s">
        <v>81</v>
      </c>
    </row>
    <row r="57" spans="2:7" x14ac:dyDescent="0.2">
      <c r="B57" s="37"/>
      <c r="C57" s="10" t="s">
        <v>25</v>
      </c>
      <c r="D57" s="10" t="s">
        <v>82</v>
      </c>
      <c r="E57" s="10" t="s">
        <v>86</v>
      </c>
      <c r="F57" s="10" t="s">
        <v>90</v>
      </c>
    </row>
    <row r="58" spans="2:7" x14ac:dyDescent="0.2">
      <c r="C58" s="18">
        <v>44197</v>
      </c>
      <c r="D58" s="51">
        <v>0</v>
      </c>
      <c r="E58" s="51">
        <v>0</v>
      </c>
      <c r="F58" s="17">
        <v>0</v>
      </c>
    </row>
    <row r="59" spans="2:7" x14ac:dyDescent="0.2">
      <c r="C59" s="20">
        <v>44228</v>
      </c>
      <c r="D59" s="52">
        <v>0</v>
      </c>
      <c r="E59" s="52">
        <v>0</v>
      </c>
      <c r="F59" s="22">
        <v>0</v>
      </c>
    </row>
    <row r="60" spans="2:7" x14ac:dyDescent="0.2">
      <c r="C60" s="20">
        <v>44256</v>
      </c>
      <c r="D60" s="52">
        <v>0</v>
      </c>
      <c r="E60" s="52">
        <v>0</v>
      </c>
      <c r="F60" s="22">
        <v>0</v>
      </c>
    </row>
    <row r="61" spans="2:7" x14ac:dyDescent="0.2">
      <c r="C61" s="20">
        <v>44287</v>
      </c>
      <c r="D61" s="52">
        <v>0</v>
      </c>
      <c r="E61" s="52">
        <v>0</v>
      </c>
      <c r="F61" s="22">
        <v>0</v>
      </c>
    </row>
    <row r="62" spans="2:7" x14ac:dyDescent="0.2">
      <c r="C62" s="20">
        <v>44317</v>
      </c>
      <c r="D62" s="52">
        <v>0</v>
      </c>
      <c r="E62" s="52">
        <v>0</v>
      </c>
      <c r="F62" s="22">
        <v>0</v>
      </c>
    </row>
    <row r="63" spans="2:7" x14ac:dyDescent="0.2">
      <c r="C63" s="20">
        <v>44348</v>
      </c>
      <c r="D63" s="53">
        <v>0</v>
      </c>
      <c r="E63" s="53">
        <v>0</v>
      </c>
      <c r="F63" s="24">
        <v>0</v>
      </c>
    </row>
    <row r="64" spans="2:7" x14ac:dyDescent="0.2">
      <c r="C64" s="54" t="s">
        <v>76</v>
      </c>
      <c r="D64" s="40">
        <f>SUM(D58:D63)</f>
        <v>0</v>
      </c>
      <c r="E64" s="40">
        <f>SUM(E58:E63)</f>
        <v>0</v>
      </c>
      <c r="F64" s="40">
        <f>SUM(F58:F63)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20" sqref="A20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Summary!A1</f>
        <v>DR1 Response 2 - Grayson Surcharge Summary.xlsx</v>
      </c>
    </row>
    <row r="4" spans="1:7" x14ac:dyDescent="0.2">
      <c r="B4" s="59" t="s">
        <v>14</v>
      </c>
      <c r="C4" s="60"/>
      <c r="D4" s="60"/>
      <c r="E4" s="60"/>
      <c r="F4" s="60"/>
      <c r="G4" s="61"/>
    </row>
    <row r="5" spans="1:7" x14ac:dyDescent="0.2">
      <c r="B5" s="62"/>
      <c r="C5" s="63"/>
      <c r="D5" s="63"/>
      <c r="E5" s="63"/>
      <c r="F5" s="63"/>
      <c r="G5" s="64"/>
    </row>
    <row r="7" spans="1:7" x14ac:dyDescent="0.2">
      <c r="B7" s="6"/>
      <c r="C7" s="6"/>
      <c r="D7" s="6"/>
      <c r="E7" s="7" t="s">
        <v>15</v>
      </c>
      <c r="F7" s="6"/>
      <c r="G7" s="6"/>
    </row>
    <row r="8" spans="1:7" x14ac:dyDescent="0.2">
      <c r="B8" s="8"/>
      <c r="C8" s="8"/>
      <c r="D8" s="9" t="s">
        <v>16</v>
      </c>
      <c r="E8" s="9" t="s">
        <v>17</v>
      </c>
      <c r="F8" s="8"/>
      <c r="G8" s="8"/>
    </row>
    <row r="9" spans="1:7" x14ac:dyDescent="0.2">
      <c r="B9" s="8"/>
      <c r="C9" s="8"/>
      <c r="D9" s="9" t="s">
        <v>18</v>
      </c>
      <c r="E9" s="9" t="s">
        <v>19</v>
      </c>
      <c r="F9" s="9" t="s">
        <v>20</v>
      </c>
      <c r="G9" s="9" t="s">
        <v>21</v>
      </c>
    </row>
    <row r="10" spans="1:7" x14ac:dyDescent="0.2">
      <c r="B10" s="10"/>
      <c r="C10" s="10"/>
      <c r="D10" s="10" t="s">
        <v>22</v>
      </c>
      <c r="E10" s="10" t="s">
        <v>22</v>
      </c>
      <c r="F10" s="10" t="s">
        <v>23</v>
      </c>
      <c r="G10" s="10" t="s">
        <v>23</v>
      </c>
    </row>
    <row r="11" spans="1:7" x14ac:dyDescent="0.2">
      <c r="B11" s="11" t="s">
        <v>24</v>
      </c>
      <c r="C11" s="11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</row>
    <row r="12" spans="1:7" x14ac:dyDescent="0.2">
      <c r="B12" s="7">
        <v>1</v>
      </c>
      <c r="C12" s="65" t="s">
        <v>30</v>
      </c>
      <c r="D12" s="66"/>
      <c r="E12" s="66"/>
      <c r="F12" s="66"/>
      <c r="G12" s="67"/>
    </row>
    <row r="13" spans="1:7" x14ac:dyDescent="0.2">
      <c r="B13" s="7" t="s">
        <v>31</v>
      </c>
      <c r="C13" s="13" t="s">
        <v>78</v>
      </c>
      <c r="D13" s="13"/>
      <c r="E13" s="13"/>
      <c r="F13" s="14"/>
      <c r="G13" s="15">
        <f>'A - 11-30-19'!G37</f>
        <v>-39219</v>
      </c>
    </row>
    <row r="14" spans="1:7" x14ac:dyDescent="0.2">
      <c r="B14" s="9" t="s">
        <v>33</v>
      </c>
      <c r="C14" s="13" t="s">
        <v>84</v>
      </c>
      <c r="D14" s="13"/>
      <c r="E14" s="13"/>
      <c r="F14" s="14"/>
      <c r="G14" s="15">
        <f>'B - 05-31-20'!G37</f>
        <v>-72730</v>
      </c>
    </row>
    <row r="15" spans="1:7" x14ac:dyDescent="0.2">
      <c r="B15" s="9" t="s">
        <v>35</v>
      </c>
      <c r="C15" s="13" t="s">
        <v>88</v>
      </c>
      <c r="D15" s="13"/>
      <c r="E15" s="13"/>
      <c r="F15" s="14"/>
      <c r="G15" s="15">
        <f>'C - 11-30-20'!G37</f>
        <v>-20475</v>
      </c>
    </row>
    <row r="16" spans="1:7" x14ac:dyDescent="0.2">
      <c r="B16" s="9" t="s">
        <v>37</v>
      </c>
      <c r="C16" s="13" t="s">
        <v>95</v>
      </c>
      <c r="D16" s="13"/>
      <c r="E16" s="13"/>
      <c r="F16" s="14"/>
      <c r="G16" s="15">
        <f>'D - 05-31-21'!G37</f>
        <v>-12810</v>
      </c>
    </row>
    <row r="17" spans="2:7" x14ac:dyDescent="0.2">
      <c r="B17" s="10" t="s">
        <v>91</v>
      </c>
      <c r="C17" s="13" t="s">
        <v>38</v>
      </c>
      <c r="D17" s="13"/>
      <c r="E17" s="13"/>
      <c r="F17" s="16"/>
      <c r="G17" s="17">
        <f>G13+G14+G15+G16</f>
        <v>-145234</v>
      </c>
    </row>
    <row r="18" spans="2:7" x14ac:dyDescent="0.2">
      <c r="B18" s="9">
        <v>2</v>
      </c>
      <c r="C18" s="18">
        <v>44378</v>
      </c>
      <c r="D18" s="51">
        <f>293306-0</f>
        <v>293306</v>
      </c>
      <c r="E18" s="55">
        <v>250194</v>
      </c>
      <c r="F18" s="19">
        <f t="shared" ref="F18:F25" si="0">D18-E18</f>
        <v>43112</v>
      </c>
      <c r="G18" s="17">
        <f t="shared" ref="G18:G25" si="1">G17+F18</f>
        <v>-102122</v>
      </c>
    </row>
    <row r="19" spans="2:7" x14ac:dyDescent="0.2">
      <c r="B19" s="9">
        <v>3</v>
      </c>
      <c r="C19" s="20">
        <v>44409</v>
      </c>
      <c r="D19" s="52">
        <f>279949-17</f>
        <v>279932</v>
      </c>
      <c r="E19" s="56">
        <v>309526</v>
      </c>
      <c r="F19" s="21">
        <f t="shared" si="0"/>
        <v>-29594</v>
      </c>
      <c r="G19" s="22">
        <f t="shared" si="1"/>
        <v>-131716</v>
      </c>
    </row>
    <row r="20" spans="2:7" x14ac:dyDescent="0.2">
      <c r="B20" s="9">
        <v>4</v>
      </c>
      <c r="C20" s="20">
        <v>44440</v>
      </c>
      <c r="D20" s="52">
        <f>204454-15</f>
        <v>204439</v>
      </c>
      <c r="E20" s="56">
        <v>265229</v>
      </c>
      <c r="F20" s="21">
        <f t="shared" si="0"/>
        <v>-60790</v>
      </c>
      <c r="G20" s="22">
        <f t="shared" si="1"/>
        <v>-192506</v>
      </c>
    </row>
    <row r="21" spans="2:7" x14ac:dyDescent="0.2">
      <c r="B21" s="9">
        <v>5</v>
      </c>
      <c r="C21" s="20">
        <v>44470</v>
      </c>
      <c r="D21" s="52">
        <f>189564-16</f>
        <v>189548</v>
      </c>
      <c r="E21" s="56">
        <v>243581</v>
      </c>
      <c r="F21" s="21">
        <f t="shared" si="0"/>
        <v>-54033</v>
      </c>
      <c r="G21" s="22">
        <f t="shared" si="1"/>
        <v>-246539</v>
      </c>
    </row>
    <row r="22" spans="2:7" x14ac:dyDescent="0.2">
      <c r="B22" s="9">
        <v>6</v>
      </c>
      <c r="C22" s="20">
        <v>44501</v>
      </c>
      <c r="D22" s="52">
        <f>344454-19</f>
        <v>344435</v>
      </c>
      <c r="E22" s="56">
        <v>239315</v>
      </c>
      <c r="F22" s="21">
        <f t="shared" si="0"/>
        <v>105120</v>
      </c>
      <c r="G22" s="22">
        <f t="shared" si="1"/>
        <v>-141419</v>
      </c>
    </row>
    <row r="23" spans="2:7" x14ac:dyDescent="0.2">
      <c r="B23" s="9">
        <v>7</v>
      </c>
      <c r="C23" s="20">
        <v>44531</v>
      </c>
      <c r="D23" s="52">
        <f>376891-19</f>
        <v>376872</v>
      </c>
      <c r="E23" s="56">
        <v>270999</v>
      </c>
      <c r="F23" s="23">
        <f t="shared" si="0"/>
        <v>105873</v>
      </c>
      <c r="G23" s="24">
        <f t="shared" si="1"/>
        <v>-35546</v>
      </c>
    </row>
    <row r="24" spans="2:7" x14ac:dyDescent="0.2">
      <c r="B24" s="25" t="s">
        <v>39</v>
      </c>
      <c r="C24" s="18">
        <v>44562</v>
      </c>
      <c r="D24" s="51">
        <f>317427-13</f>
        <v>317414</v>
      </c>
      <c r="E24" s="55">
        <v>422485</v>
      </c>
      <c r="F24" s="19">
        <f t="shared" si="0"/>
        <v>-105071</v>
      </c>
      <c r="G24" s="17">
        <f t="shared" si="1"/>
        <v>-140617</v>
      </c>
    </row>
    <row r="25" spans="2:7" x14ac:dyDescent="0.2">
      <c r="B25" s="26" t="s">
        <v>40</v>
      </c>
      <c r="C25" s="27">
        <v>44593</v>
      </c>
      <c r="D25" s="53">
        <f>270415-14</f>
        <v>270401</v>
      </c>
      <c r="E25" s="57">
        <v>266038</v>
      </c>
      <c r="F25" s="23">
        <f t="shared" si="0"/>
        <v>4363</v>
      </c>
      <c r="G25" s="24">
        <f t="shared" si="1"/>
        <v>-136254</v>
      </c>
    </row>
    <row r="26" spans="2:7" x14ac:dyDescent="0.2">
      <c r="B26" s="10"/>
      <c r="C26" s="28" t="s">
        <v>92</v>
      </c>
      <c r="D26" s="29"/>
      <c r="E26" s="29"/>
      <c r="F26" s="29"/>
      <c r="G26" s="30"/>
    </row>
    <row r="27" spans="2:7" x14ac:dyDescent="0.2">
      <c r="B27" s="7"/>
      <c r="C27" s="6"/>
      <c r="D27" s="6"/>
      <c r="E27" s="6"/>
      <c r="F27" s="6"/>
      <c r="G27" s="17"/>
    </row>
    <row r="28" spans="2:7" x14ac:dyDescent="0.2">
      <c r="B28" s="9"/>
      <c r="C28" s="8"/>
      <c r="D28" s="9" t="s">
        <v>42</v>
      </c>
      <c r="E28" s="9" t="s">
        <v>43</v>
      </c>
      <c r="F28" s="8"/>
      <c r="G28" s="22"/>
    </row>
    <row r="29" spans="2:7" x14ac:dyDescent="0.2">
      <c r="B29" s="9">
        <v>8</v>
      </c>
      <c r="C29" s="8"/>
      <c r="D29" s="9" t="s">
        <v>44</v>
      </c>
      <c r="E29" s="9" t="s">
        <v>45</v>
      </c>
      <c r="F29" s="8"/>
      <c r="G29" s="31" t="s">
        <v>42</v>
      </c>
    </row>
    <row r="30" spans="2:7" x14ac:dyDescent="0.2">
      <c r="B30" s="9"/>
      <c r="C30" s="8"/>
      <c r="D30" s="9" t="s">
        <v>46</v>
      </c>
      <c r="E30" s="9" t="s">
        <v>47</v>
      </c>
      <c r="F30" s="8"/>
      <c r="G30" s="31" t="s">
        <v>48</v>
      </c>
    </row>
    <row r="31" spans="2:7" x14ac:dyDescent="0.2">
      <c r="B31" s="9"/>
      <c r="C31" s="8"/>
      <c r="D31" s="9" t="s">
        <v>49</v>
      </c>
      <c r="E31" s="9" t="s">
        <v>50</v>
      </c>
      <c r="F31" s="8"/>
      <c r="G31" s="31" t="s">
        <v>51</v>
      </c>
    </row>
    <row r="32" spans="2:7" x14ac:dyDescent="0.2">
      <c r="B32" s="10"/>
      <c r="C32" s="8"/>
      <c r="D32" s="9" t="s">
        <v>52</v>
      </c>
      <c r="E32" s="9" t="s">
        <v>53</v>
      </c>
      <c r="F32" s="8"/>
      <c r="G32" s="31" t="s">
        <v>54</v>
      </c>
    </row>
    <row r="33" spans="2:7" x14ac:dyDescent="0.2">
      <c r="B33" s="25" t="s">
        <v>55</v>
      </c>
      <c r="C33" s="6" t="s">
        <v>80</v>
      </c>
      <c r="D33" s="17">
        <f>-G13</f>
        <v>39219</v>
      </c>
      <c r="E33" s="17">
        <f>D66</f>
        <v>0</v>
      </c>
      <c r="F33" s="6"/>
      <c r="G33" s="17">
        <f>D33+E33</f>
        <v>39219</v>
      </c>
    </row>
    <row r="34" spans="2:7" x14ac:dyDescent="0.2">
      <c r="B34" s="32" t="s">
        <v>57</v>
      </c>
      <c r="C34" s="8" t="s">
        <v>85</v>
      </c>
      <c r="D34" s="22">
        <f>-G14</f>
        <v>72730</v>
      </c>
      <c r="E34" s="22">
        <f>E66</f>
        <v>0</v>
      </c>
      <c r="F34" s="8"/>
      <c r="G34" s="22">
        <f>D34+E34</f>
        <v>72730</v>
      </c>
    </row>
    <row r="35" spans="2:7" x14ac:dyDescent="0.2">
      <c r="B35" s="32" t="s">
        <v>59</v>
      </c>
      <c r="C35" s="8" t="s">
        <v>89</v>
      </c>
      <c r="D35" s="22">
        <f>-G15</f>
        <v>20475</v>
      </c>
      <c r="E35" s="22">
        <f>F66</f>
        <v>0</v>
      </c>
      <c r="F35" s="8"/>
      <c r="G35" s="22">
        <f>D35+E35</f>
        <v>20475</v>
      </c>
    </row>
    <row r="36" spans="2:7" x14ac:dyDescent="0.2">
      <c r="B36" s="32" t="s">
        <v>61</v>
      </c>
      <c r="C36" s="33" t="s">
        <v>96</v>
      </c>
      <c r="D36" s="24">
        <f>-G16</f>
        <v>12810</v>
      </c>
      <c r="E36" s="24">
        <f>G66</f>
        <v>0</v>
      </c>
      <c r="F36" s="33"/>
      <c r="G36" s="24">
        <f>D36+E36</f>
        <v>12810</v>
      </c>
    </row>
    <row r="37" spans="2:7" x14ac:dyDescent="0.2">
      <c r="B37" s="10" t="s">
        <v>93</v>
      </c>
      <c r="C37" s="34"/>
      <c r="D37" s="35"/>
      <c r="E37" s="35"/>
      <c r="F37" s="36" t="s">
        <v>62</v>
      </c>
      <c r="G37" s="24">
        <f>G33+G34+G35+G36</f>
        <v>145234</v>
      </c>
    </row>
    <row r="38" spans="2:7" x14ac:dyDescent="0.2">
      <c r="B38" s="37"/>
      <c r="G38" s="38"/>
    </row>
    <row r="39" spans="2:7" x14ac:dyDescent="0.2">
      <c r="B39" s="11">
        <v>9</v>
      </c>
      <c r="C39" s="39" t="s">
        <v>94</v>
      </c>
      <c r="D39" s="13"/>
      <c r="E39" s="13"/>
      <c r="F39" s="14"/>
      <c r="G39" s="40">
        <f>G23+G37</f>
        <v>109688</v>
      </c>
    </row>
    <row r="40" spans="2:7" x14ac:dyDescent="0.2">
      <c r="B40" s="37"/>
      <c r="G40" s="38"/>
    </row>
    <row r="41" spans="2:7" x14ac:dyDescent="0.2">
      <c r="B41" s="11">
        <v>10</v>
      </c>
      <c r="C41" s="39" t="s">
        <v>79</v>
      </c>
      <c r="D41" s="13"/>
      <c r="E41" s="13"/>
      <c r="F41" s="14"/>
      <c r="G41" s="40">
        <f>G39/6</f>
        <v>18281.333333333332</v>
      </c>
    </row>
    <row r="43" spans="2:7" x14ac:dyDescent="0.2">
      <c r="B43" s="6"/>
      <c r="C43" s="41" t="s">
        <v>64</v>
      </c>
      <c r="D43" s="42"/>
      <c r="E43" s="42"/>
      <c r="F43" s="42"/>
      <c r="G43" s="43"/>
    </row>
    <row r="44" spans="2:7" x14ac:dyDescent="0.2">
      <c r="B44" s="6"/>
      <c r="C44" s="44"/>
      <c r="D44" s="44"/>
      <c r="E44" s="44"/>
      <c r="F44" s="44"/>
      <c r="G44" s="16"/>
    </row>
    <row r="45" spans="2:7" x14ac:dyDescent="0.2">
      <c r="B45" s="9">
        <v>11</v>
      </c>
      <c r="C45" s="45" t="s">
        <v>65</v>
      </c>
      <c r="D45" s="45"/>
      <c r="E45" s="45"/>
      <c r="F45" s="45"/>
      <c r="G45" s="46">
        <f>G17</f>
        <v>-145234</v>
      </c>
    </row>
    <row r="46" spans="2:7" x14ac:dyDescent="0.2">
      <c r="B46" s="9">
        <v>12</v>
      </c>
      <c r="C46" s="45" t="s">
        <v>66</v>
      </c>
      <c r="D46" s="45"/>
      <c r="E46" s="45"/>
      <c r="F46" s="45"/>
      <c r="G46" s="47">
        <f>G37</f>
        <v>145234</v>
      </c>
    </row>
    <row r="47" spans="2:7" x14ac:dyDescent="0.2">
      <c r="B47" s="9"/>
      <c r="C47" s="45"/>
      <c r="D47" s="45"/>
      <c r="E47" s="45"/>
      <c r="F47" s="45"/>
      <c r="G47" s="46"/>
    </row>
    <row r="48" spans="2:7" ht="15" thickBot="1" x14ac:dyDescent="0.25">
      <c r="B48" s="9">
        <v>13</v>
      </c>
      <c r="C48" s="45" t="s">
        <v>67</v>
      </c>
      <c r="D48" s="45"/>
      <c r="E48" s="45"/>
      <c r="F48" s="45"/>
      <c r="G48" s="48">
        <f>G45+G46</f>
        <v>0</v>
      </c>
    </row>
    <row r="49" spans="2:7" ht="15" thickTop="1" x14ac:dyDescent="0.2">
      <c r="B49" s="9"/>
      <c r="C49" s="45"/>
      <c r="D49" s="45"/>
      <c r="E49" s="45"/>
      <c r="F49" s="45"/>
      <c r="G49" s="46"/>
    </row>
    <row r="50" spans="2:7" x14ac:dyDescent="0.2">
      <c r="B50" s="9">
        <v>14</v>
      </c>
      <c r="C50" s="45" t="s">
        <v>68</v>
      </c>
      <c r="D50" s="45"/>
      <c r="E50" s="45"/>
      <c r="F50" s="45"/>
      <c r="G50" s="46">
        <f>G39</f>
        <v>109688</v>
      </c>
    </row>
    <row r="51" spans="2:7" x14ac:dyDescent="0.2">
      <c r="B51" s="9"/>
      <c r="C51" s="45"/>
      <c r="D51" s="45"/>
      <c r="E51" s="45"/>
      <c r="F51" s="45"/>
      <c r="G51" s="46"/>
    </row>
    <row r="52" spans="2:7" x14ac:dyDescent="0.2">
      <c r="B52" s="9">
        <v>15</v>
      </c>
      <c r="C52" s="45" t="s">
        <v>69</v>
      </c>
      <c r="D52" s="45"/>
      <c r="E52" s="45"/>
      <c r="F52" s="45"/>
      <c r="G52" s="47">
        <f>SUM(F18:F23)</f>
        <v>109688</v>
      </c>
    </row>
    <row r="53" spans="2:7" x14ac:dyDescent="0.2">
      <c r="B53" s="9"/>
      <c r="C53" s="45"/>
      <c r="D53" s="45"/>
      <c r="E53" s="45"/>
      <c r="F53" s="45"/>
      <c r="G53" s="46"/>
    </row>
    <row r="54" spans="2:7" ht="15" thickBot="1" x14ac:dyDescent="0.25">
      <c r="B54" s="9">
        <v>16</v>
      </c>
      <c r="C54" s="45" t="s">
        <v>70</v>
      </c>
      <c r="D54" s="45"/>
      <c r="E54" s="45"/>
      <c r="F54" s="45"/>
      <c r="G54" s="48">
        <f>G50-G52</f>
        <v>0</v>
      </c>
    </row>
    <row r="55" spans="2:7" ht="15" thickTop="1" x14ac:dyDescent="0.2">
      <c r="B55" s="33"/>
      <c r="C55" s="49"/>
      <c r="D55" s="49"/>
      <c r="E55" s="49"/>
      <c r="F55" s="49"/>
      <c r="G55" s="50"/>
    </row>
    <row r="57" spans="2:7" x14ac:dyDescent="0.2">
      <c r="B57" t="s">
        <v>71</v>
      </c>
    </row>
    <row r="58" spans="2:7" x14ac:dyDescent="0.2">
      <c r="B58" s="37"/>
      <c r="C58" s="6"/>
      <c r="D58" s="7" t="s">
        <v>81</v>
      </c>
      <c r="E58" s="7" t="s">
        <v>81</v>
      </c>
      <c r="F58" s="7" t="s">
        <v>81</v>
      </c>
      <c r="G58" s="7" t="s">
        <v>81</v>
      </c>
    </row>
    <row r="59" spans="2:7" x14ac:dyDescent="0.2">
      <c r="B59" s="37"/>
      <c r="C59" s="10" t="s">
        <v>25</v>
      </c>
      <c r="D59" s="10" t="s">
        <v>82</v>
      </c>
      <c r="E59" s="10" t="s">
        <v>86</v>
      </c>
      <c r="F59" s="10" t="s">
        <v>90</v>
      </c>
      <c r="G59" s="10" t="s">
        <v>97</v>
      </c>
    </row>
    <row r="60" spans="2:7" x14ac:dyDescent="0.2">
      <c r="C60" s="18">
        <v>44378</v>
      </c>
      <c r="D60" s="51">
        <v>0</v>
      </c>
      <c r="E60" s="51">
        <v>0</v>
      </c>
      <c r="F60" s="17">
        <v>0</v>
      </c>
      <c r="G60" s="17">
        <v>0</v>
      </c>
    </row>
    <row r="61" spans="2:7" x14ac:dyDescent="0.2">
      <c r="C61" s="20">
        <v>44409</v>
      </c>
      <c r="D61" s="52">
        <v>0</v>
      </c>
      <c r="E61" s="52">
        <v>0</v>
      </c>
      <c r="F61" s="22">
        <v>0</v>
      </c>
      <c r="G61" s="22">
        <v>0</v>
      </c>
    </row>
    <row r="62" spans="2:7" x14ac:dyDescent="0.2">
      <c r="C62" s="20">
        <v>44440</v>
      </c>
      <c r="D62" s="52">
        <v>0</v>
      </c>
      <c r="E62" s="52">
        <v>0</v>
      </c>
      <c r="F62" s="22">
        <v>0</v>
      </c>
      <c r="G62" s="22">
        <v>0</v>
      </c>
    </row>
    <row r="63" spans="2:7" x14ac:dyDescent="0.2">
      <c r="C63" s="20">
        <v>44470</v>
      </c>
      <c r="D63" s="52">
        <v>0</v>
      </c>
      <c r="E63" s="52">
        <v>0</v>
      </c>
      <c r="F63" s="22">
        <v>0</v>
      </c>
      <c r="G63" s="22">
        <v>0</v>
      </c>
    </row>
    <row r="64" spans="2:7" x14ac:dyDescent="0.2">
      <c r="C64" s="20">
        <v>44501</v>
      </c>
      <c r="D64" s="52">
        <v>0</v>
      </c>
      <c r="E64" s="52">
        <v>0</v>
      </c>
      <c r="F64" s="22">
        <v>0</v>
      </c>
      <c r="G64" s="22">
        <v>0</v>
      </c>
    </row>
    <row r="65" spans="3:7" x14ac:dyDescent="0.2">
      <c r="C65" s="20">
        <v>44531</v>
      </c>
      <c r="D65" s="53">
        <v>0</v>
      </c>
      <c r="E65" s="53">
        <v>0</v>
      </c>
      <c r="F65" s="24">
        <v>0</v>
      </c>
      <c r="G65" s="24">
        <v>0</v>
      </c>
    </row>
    <row r="66" spans="3:7" x14ac:dyDescent="0.2">
      <c r="C66" s="54" t="s">
        <v>76</v>
      </c>
      <c r="D66" s="40">
        <f>SUM(D60:D65)</f>
        <v>0</v>
      </c>
      <c r="E66" s="40">
        <f>SUM(E60:E65)</f>
        <v>0</v>
      </c>
      <c r="F66" s="40">
        <f>SUM(F60:F65)</f>
        <v>0</v>
      </c>
      <c r="G66" s="40">
        <f>SUM(G60:G65)</f>
        <v>0</v>
      </c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A - 11-30-19</vt:lpstr>
      <vt:lpstr>B - 05-31-20</vt:lpstr>
      <vt:lpstr>C - 11-30-20</vt:lpstr>
      <vt:lpstr>D - 05-31-21</vt:lpstr>
      <vt:lpstr>E - 11-30-21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2022-06-13T11:58:16Z</dcterms:created>
  <dcterms:modified xsi:type="dcterms:W3CDTF">2022-06-15T13:36:15Z</dcterms:modified>
</cp:coreProperties>
</file>