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ricing\Share\000 - PSC Cases\Env Surcharge Review Cases\PSC Case 2022-00141 - 30-Month Review\PSC DR1\Request 2\"/>
    </mc:Choice>
  </mc:AlternateContent>
  <bookViews>
    <workbookView xWindow="0" yWindow="0" windowWidth="18510" windowHeight="13950"/>
  </bookViews>
  <sheets>
    <sheet name="Summary" sheetId="1" r:id="rId1"/>
    <sheet name="A - 11-30-19" sheetId="2" r:id="rId2"/>
    <sheet name="B - 05-31-20" sheetId="3" r:id="rId3"/>
    <sheet name="C - 11-30-20" sheetId="4" r:id="rId4"/>
    <sheet name="D - 05-31-21" sheetId="5" r:id="rId5"/>
    <sheet name="E - 11-30-21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G16" i="6"/>
  <c r="G17" i="6" s="1"/>
  <c r="G18" i="6" s="1"/>
  <c r="G19" i="6" s="1"/>
  <c r="G20" i="6" s="1"/>
  <c r="G21" i="6" s="1"/>
  <c r="G22" i="6" s="1"/>
  <c r="G15" i="6"/>
  <c r="G14" i="6"/>
  <c r="G13" i="6"/>
  <c r="G66" i="6"/>
  <c r="E36" i="6" s="1"/>
  <c r="F66" i="6"/>
  <c r="E66" i="6"/>
  <c r="D66" i="6"/>
  <c r="E33" i="6" s="1"/>
  <c r="E35" i="6"/>
  <c r="D35" i="6"/>
  <c r="G35" i="6" s="1"/>
  <c r="E34" i="6"/>
  <c r="D34" i="6"/>
  <c r="G34" i="6" s="1"/>
  <c r="D33" i="6"/>
  <c r="D25" i="6"/>
  <c r="F25" i="6" s="1"/>
  <c r="F24" i="6"/>
  <c r="D24" i="6"/>
  <c r="D23" i="6"/>
  <c r="F23" i="6" s="1"/>
  <c r="D22" i="6"/>
  <c r="F22" i="6" s="1"/>
  <c r="D21" i="6"/>
  <c r="F21" i="6" s="1"/>
  <c r="D20" i="6"/>
  <c r="F20" i="6" s="1"/>
  <c r="D19" i="6"/>
  <c r="F19" i="6" s="1"/>
  <c r="D18" i="6"/>
  <c r="F18" i="6" s="1"/>
  <c r="G36" i="6" l="1"/>
  <c r="D36" i="6"/>
  <c r="G23" i="6"/>
  <c r="G33" i="6"/>
  <c r="G52" i="6"/>
  <c r="G45" i="6"/>
  <c r="G37" i="6" l="1"/>
  <c r="G46" i="6" s="1"/>
  <c r="G48" i="6" s="1"/>
  <c r="G24" i="6"/>
  <c r="G25" i="6" s="1"/>
  <c r="G39" i="6" l="1"/>
  <c r="G50" i="6" s="1"/>
  <c r="G54" i="6" s="1"/>
  <c r="G41" i="6" l="1"/>
  <c r="E11" i="1" l="1"/>
  <c r="G15" i="5"/>
  <c r="D34" i="5" s="1"/>
  <c r="G14" i="5"/>
  <c r="G16" i="5" s="1"/>
  <c r="G43" i="5" s="1"/>
  <c r="G13" i="5"/>
  <c r="D32" i="5" s="1"/>
  <c r="G32" i="5" s="1"/>
  <c r="F64" i="5"/>
  <c r="E64" i="5"/>
  <c r="E33" i="5" s="1"/>
  <c r="D64" i="5"/>
  <c r="E34" i="5"/>
  <c r="E32" i="5"/>
  <c r="D24" i="5"/>
  <c r="F24" i="5" s="1"/>
  <c r="D23" i="5"/>
  <c r="F23" i="5" s="1"/>
  <c r="D22" i="5"/>
  <c r="F22" i="5" s="1"/>
  <c r="D21" i="5"/>
  <c r="F21" i="5" s="1"/>
  <c r="D20" i="5"/>
  <c r="F20" i="5" s="1"/>
  <c r="F19" i="5"/>
  <c r="D19" i="5"/>
  <c r="D18" i="5"/>
  <c r="F18" i="5" s="1"/>
  <c r="D17" i="5"/>
  <c r="F17" i="5" s="1"/>
  <c r="G50" i="5" s="1"/>
  <c r="G34" i="5" l="1"/>
  <c r="D33" i="5"/>
  <c r="G33" i="5"/>
  <c r="G35" i="5" s="1"/>
  <c r="G44" i="5" s="1"/>
  <c r="G46" i="5" s="1"/>
  <c r="G17" i="5"/>
  <c r="G18" i="5" s="1"/>
  <c r="G19" i="5" s="1"/>
  <c r="G20" i="5" s="1"/>
  <c r="G21" i="5" s="1"/>
  <c r="G22" i="5" s="1"/>
  <c r="G23" i="5" l="1"/>
  <c r="G24" i="5" s="1"/>
  <c r="G37" i="5"/>
  <c r="G39" i="5" l="1"/>
  <c r="G48" i="5"/>
  <c r="G52" i="5" s="1"/>
  <c r="E10" i="1" l="1"/>
  <c r="G15" i="4"/>
  <c r="G14" i="4"/>
  <c r="D33" i="4" s="1"/>
  <c r="F64" i="4"/>
  <c r="E34" i="4" s="1"/>
  <c r="E64" i="4"/>
  <c r="E33" i="4" s="1"/>
  <c r="D64" i="4"/>
  <c r="D34" i="4"/>
  <c r="E32" i="4"/>
  <c r="D32" i="4"/>
  <c r="G32" i="4" s="1"/>
  <c r="D24" i="4"/>
  <c r="F24" i="4" s="1"/>
  <c r="D23" i="4"/>
  <c r="F23" i="4" s="1"/>
  <c r="F22" i="4"/>
  <c r="D22" i="4"/>
  <c r="D21" i="4"/>
  <c r="F21" i="4" s="1"/>
  <c r="D20" i="4"/>
  <c r="F20" i="4" s="1"/>
  <c r="D19" i="4"/>
  <c r="F19" i="4" s="1"/>
  <c r="D18" i="4"/>
  <c r="F18" i="4" s="1"/>
  <c r="D17" i="4"/>
  <c r="F17" i="4" s="1"/>
  <c r="G34" i="4" l="1"/>
  <c r="G16" i="4"/>
  <c r="G43" i="4" s="1"/>
  <c r="G50" i="4"/>
  <c r="G33" i="4"/>
  <c r="G35" i="4" s="1"/>
  <c r="G44" i="4" s="1"/>
  <c r="G46" i="4" s="1"/>
  <c r="G17" i="4" l="1"/>
  <c r="G18" i="4" s="1"/>
  <c r="G19" i="4" s="1"/>
  <c r="G20" i="4" s="1"/>
  <c r="G21" i="4" s="1"/>
  <c r="G22" i="4" s="1"/>
  <c r="G23" i="4" s="1"/>
  <c r="G24" i="4" s="1"/>
  <c r="G37" i="4" l="1"/>
  <c r="G48" i="4"/>
  <c r="G52" i="4" s="1"/>
  <c r="G39" i="4"/>
  <c r="E9" i="1" l="1"/>
  <c r="G15" i="3"/>
  <c r="F64" i="3"/>
  <c r="E64" i="3"/>
  <c r="E33" i="3" s="1"/>
  <c r="D64" i="3"/>
  <c r="E34" i="3"/>
  <c r="D34" i="3"/>
  <c r="D33" i="3"/>
  <c r="G33" i="3" s="1"/>
  <c r="E32" i="3"/>
  <c r="D32" i="3"/>
  <c r="G32" i="3" s="1"/>
  <c r="F24" i="3"/>
  <c r="D24" i="3"/>
  <c r="D23" i="3"/>
  <c r="F23" i="3" s="1"/>
  <c r="D22" i="3"/>
  <c r="F22" i="3" s="1"/>
  <c r="D21" i="3"/>
  <c r="F21" i="3" s="1"/>
  <c r="D20" i="3"/>
  <c r="F20" i="3" s="1"/>
  <c r="F19" i="3"/>
  <c r="D19" i="3"/>
  <c r="D18" i="3"/>
  <c r="F18" i="3" s="1"/>
  <c r="D17" i="3"/>
  <c r="F17" i="3" s="1"/>
  <c r="G16" i="3"/>
  <c r="G43" i="3" s="1"/>
  <c r="G34" i="3" l="1"/>
  <c r="G50" i="3"/>
  <c r="G35" i="3"/>
  <c r="G44" i="3" s="1"/>
  <c r="G46" i="3" s="1"/>
  <c r="G17" i="3"/>
  <c r="G18" i="3" s="1"/>
  <c r="G19" i="3" s="1"/>
  <c r="G20" i="3" s="1"/>
  <c r="G21" i="3" s="1"/>
  <c r="G22" i="3" s="1"/>
  <c r="G23" i="3" l="1"/>
  <c r="G24" i="3" s="1"/>
  <c r="G37" i="3"/>
  <c r="G48" i="3" l="1"/>
  <c r="G52" i="3" s="1"/>
  <c r="G39" i="3"/>
  <c r="E8" i="1" l="1"/>
  <c r="F64" i="2"/>
  <c r="E64" i="2"/>
  <c r="E33" i="2" s="1"/>
  <c r="D64" i="2"/>
  <c r="G43" i="2"/>
  <c r="E34" i="2"/>
  <c r="G34" i="2" s="1"/>
  <c r="D34" i="2"/>
  <c r="D33" i="2"/>
  <c r="E32" i="2"/>
  <c r="D32" i="2"/>
  <c r="G32" i="2" s="1"/>
  <c r="D24" i="2"/>
  <c r="F24" i="2" s="1"/>
  <c r="D23" i="2"/>
  <c r="F23" i="2" s="1"/>
  <c r="D22" i="2"/>
  <c r="F22" i="2" s="1"/>
  <c r="D21" i="2"/>
  <c r="F21" i="2" s="1"/>
  <c r="D20" i="2"/>
  <c r="F20" i="2" s="1"/>
  <c r="F19" i="2"/>
  <c r="D19" i="2"/>
  <c r="E18" i="2"/>
  <c r="D18" i="2"/>
  <c r="F18" i="2" s="1"/>
  <c r="D17" i="2"/>
  <c r="F17" i="2" s="1"/>
  <c r="G16" i="2"/>
  <c r="G17" i="2" l="1"/>
  <c r="G18" i="2" s="1"/>
  <c r="G19" i="2" s="1"/>
  <c r="G20" i="2" s="1"/>
  <c r="G21" i="2" s="1"/>
  <c r="G22" i="2" s="1"/>
  <c r="G50" i="2"/>
  <c r="G33" i="2"/>
  <c r="G35" i="2" s="1"/>
  <c r="G44" i="2" s="1"/>
  <c r="G46" i="2" s="1"/>
  <c r="G23" i="2" l="1"/>
  <c r="G24" i="2" s="1"/>
  <c r="G37" i="2"/>
  <c r="G39" i="2" l="1"/>
  <c r="G48" i="2"/>
  <c r="G52" i="2" s="1"/>
  <c r="E14" i="1" l="1"/>
  <c r="F12" i="1"/>
  <c r="F11" i="1"/>
  <c r="F10" i="1"/>
  <c r="F9" i="1"/>
  <c r="F8" i="1"/>
  <c r="E21" i="1" l="1"/>
  <c r="F14" i="1"/>
  <c r="E23" i="1"/>
  <c r="A1" i="6"/>
  <c r="A1" i="5"/>
  <c r="A1" i="4"/>
  <c r="A1" i="3"/>
  <c r="A1" i="2"/>
</calcChain>
</file>

<file path=xl/sharedStrings.xml><?xml version="1.0" encoding="utf-8"?>
<sst xmlns="http://schemas.openxmlformats.org/spreadsheetml/2006/main" count="370" uniqueCount="99">
  <si>
    <t>Net (Over)/Under-Recovery of Environmental Surcharge</t>
  </si>
  <si>
    <t>From:</t>
  </si>
  <si>
    <t>Amount</t>
  </si>
  <si>
    <t xml:space="preserve">  Tab "A - 11-30-19", Line No. 9</t>
  </si>
  <si>
    <t xml:space="preserve">  Tab "C - 11-30-20", Line No. 9</t>
  </si>
  <si>
    <t xml:space="preserve">  Tab "B - 05-31-20", Line No. 9</t>
  </si>
  <si>
    <t xml:space="preserve">  Tab "E - 11-30-21", Line No. 9</t>
  </si>
  <si>
    <t xml:space="preserve">  Tab "D - 05-31-21", Line No. 9</t>
  </si>
  <si>
    <t>Total Net (Over)/Under-Recovery for Review Period</t>
  </si>
  <si>
    <t>Amortization Options for Total Net (Over)/Under-Recovery</t>
  </si>
  <si>
    <t>Traditional 6-Month Amortization Period</t>
  </si>
  <si>
    <t>Option - 12-Month Amortization Period</t>
  </si>
  <si>
    <t>DR1 Response 2 - Farmers Surcharge Summary.xlsx</t>
  </si>
  <si>
    <t>Farmers RECC</t>
  </si>
  <si>
    <t>Farmers - Calculation of (Over)/Under Recovery</t>
  </si>
  <si>
    <t>Billed to Retail</t>
  </si>
  <si>
    <t>EKPC Invoice</t>
  </si>
  <si>
    <t>Consumer &amp;</t>
  </si>
  <si>
    <t>Month recorded</t>
  </si>
  <si>
    <t xml:space="preserve">recorded on </t>
  </si>
  <si>
    <t>Monthly</t>
  </si>
  <si>
    <t>Cumulative</t>
  </si>
  <si>
    <t>Member's Books</t>
  </si>
  <si>
    <t>(Over) or Under</t>
  </si>
  <si>
    <t>Line No.</t>
  </si>
  <si>
    <t>Month &amp; Year</t>
  </si>
  <si>
    <t>(2)</t>
  </si>
  <si>
    <t>(3)</t>
  </si>
  <si>
    <t>(4)</t>
  </si>
  <si>
    <t>(5)</t>
  </si>
  <si>
    <t>Previous (Over)/Under-Recovery Remaining to be Amortized</t>
  </si>
  <si>
    <t>1a</t>
  </si>
  <si>
    <t>From Case No. 2018-00306 (Over)/Under-Recovery</t>
  </si>
  <si>
    <t>1b</t>
  </si>
  <si>
    <t>From Case No. 2019-00171 (Over)/Under-Recovery</t>
  </si>
  <si>
    <t>1c</t>
  </si>
  <si>
    <t>From Case No. 2019-00380 (Over)/Under-Recovery</t>
  </si>
  <si>
    <t>1d</t>
  </si>
  <si>
    <t>Total Previous (Over)/Under-Recovery</t>
  </si>
  <si>
    <t>Post</t>
  </si>
  <si>
    <t>Review</t>
  </si>
  <si>
    <t>Less Adjustment for Order amounts remaining to be amortized at end of review period December 2019</t>
  </si>
  <si>
    <t>Amount Per Case</t>
  </si>
  <si>
    <t>Amortization of</t>
  </si>
  <si>
    <t>Order Remaining</t>
  </si>
  <si>
    <t>Previous</t>
  </si>
  <si>
    <t>to be Amortized at</t>
  </si>
  <si>
    <t>(Over)/Under</t>
  </si>
  <si>
    <t>Order Remaining to</t>
  </si>
  <si>
    <t>beginning of Review</t>
  </si>
  <si>
    <t>Recoveries During</t>
  </si>
  <si>
    <t>be Amortized at end</t>
  </si>
  <si>
    <t>Period</t>
  </si>
  <si>
    <t>Review Period</t>
  </si>
  <si>
    <t>of Review Period</t>
  </si>
  <si>
    <t>8a</t>
  </si>
  <si>
    <t>Case No. 2018-00306 Recovery</t>
  </si>
  <si>
    <t>8b</t>
  </si>
  <si>
    <t>Case No. 2019-00171 Recovery</t>
  </si>
  <si>
    <t>8c</t>
  </si>
  <si>
    <t>Case No. 2019-00380 Recovery</t>
  </si>
  <si>
    <t>8d</t>
  </si>
  <si>
    <t xml:space="preserve">Total Order amounts remaining - Over/(Under):      </t>
  </si>
  <si>
    <t>Cumulative six month (Over)/Under-Recovery [Cumulative net of remaining Case amortizations (Ln 7&amp;8d)]</t>
  </si>
  <si>
    <t>Reconciliation:</t>
  </si>
  <si>
    <t>Previous (Over)/Under-Recovery Remaining to be Amortized, beginning of Review Period</t>
  </si>
  <si>
    <t>Previous (Over)/Under-Recovery Remaining to be Amortized, ending of Review Period</t>
  </si>
  <si>
    <t>Total Amortization during Review Period</t>
  </si>
  <si>
    <t>(Over)/Under-Recovery from Column 5, Line 9</t>
  </si>
  <si>
    <t>Less:  Total Monthly (Over)/Under-Recovery for Review Period (Column 4, Lines 2 thru 7)</t>
  </si>
  <si>
    <t>Difference</t>
  </si>
  <si>
    <t>Amortization Detail, Column 3, Line 8:</t>
  </si>
  <si>
    <t>Case No.</t>
  </si>
  <si>
    <t>2018-00306</t>
  </si>
  <si>
    <t>2019-00171</t>
  </si>
  <si>
    <t>2019-00380</t>
  </si>
  <si>
    <t xml:space="preserve">Totals  </t>
  </si>
  <si>
    <t>Less Adjustment for Order amounts remaining to be amortized at end of review period June 2020</t>
  </si>
  <si>
    <t>From Tab "A - 11-30-19" (Over)/Under-Recovery</t>
  </si>
  <si>
    <t>Monthly recovery (per month for six months)</t>
  </si>
  <si>
    <t>Tab "A - 11-30-19" Recovery</t>
  </si>
  <si>
    <t>Tab</t>
  </si>
  <si>
    <t>"A - 11-30-19"</t>
  </si>
  <si>
    <t>Less Adjustment for Order amounts remaining to be amortized at end of review period December 2020</t>
  </si>
  <si>
    <t>From Tab "B - 05-31-20" (Over)/Under-Recovery</t>
  </si>
  <si>
    <t>Tab "B - 05-31-20" Recovery</t>
  </si>
  <si>
    <t>"B - 05-31-20"</t>
  </si>
  <si>
    <t>Less Adjustment for Order amounts remaining to be amortized at end of review period June 2021</t>
  </si>
  <si>
    <t>From Tab "C - 11-30-20" (Over)/Under-Recovery</t>
  </si>
  <si>
    <t>Tab "C - 11-30-20" Recovery</t>
  </si>
  <si>
    <t>"C - 11-30-20"</t>
  </si>
  <si>
    <t>1e</t>
  </si>
  <si>
    <t>Less Adjustment for Order amounts remaining to be amortized at end of review period December 2021</t>
  </si>
  <si>
    <t>8e</t>
  </si>
  <si>
    <t>Cumulative six month (Over)/Under-Recovery [Cumulative net of remaining Case amortizations (Ln 7&amp;8e)]</t>
  </si>
  <si>
    <t>From Tab "D - 05-31-21" (Over)/Under-Recovery</t>
  </si>
  <si>
    <t>Tab "D - 05-31-21" Recovery</t>
  </si>
  <si>
    <t>"'A - 11-30-19"</t>
  </si>
  <si>
    <t>D - 05-31-21"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</si>
</sst>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6" formatCode="&quot;$&quot;#,##0_);[Red]\(&quot;$&quot;#,##0\)"/>
    <numFmt numFmtId="164" formatCode="[$-409]mmm\-yy;@"/>
  </numFmts>
  <fonts count="2" x14ac:knownFonts="1"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6" fontId="0" fillId="0" borderId="0" xfId="0" applyNumberFormat="1"/>
    <xf numFmtId="6" fontId="0" fillId="0" borderId="2" xfId="0" applyNumberFormat="1" applyBorder="1"/>
    <xf numFmtId="6" fontId="0" fillId="0" borderId="3" xfId="0" applyNumberForma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0" borderId="12" xfId="0" applyNumberFormat="1" applyBorder="1" applyAlignment="1">
      <alignment horizontal="center"/>
    </xf>
    <xf numFmtId="0" fontId="0" fillId="0" borderId="14" xfId="0" applyBorder="1"/>
    <xf numFmtId="0" fontId="0" fillId="0" borderId="15" xfId="0" applyBorder="1"/>
    <xf numFmtId="5" fontId="0" fillId="0" borderId="12" xfId="0" applyNumberFormat="1" applyFill="1" applyBorder="1"/>
    <xf numFmtId="0" fontId="0" fillId="0" borderId="6" xfId="0" applyBorder="1"/>
    <xf numFmtId="5" fontId="0" fillId="0" borderId="9" xfId="0" applyNumberFormat="1" applyBorder="1"/>
    <xf numFmtId="164" fontId="0" fillId="0" borderId="9" xfId="0" applyNumberFormat="1" applyBorder="1" applyAlignment="1">
      <alignment horizontal="right"/>
    </xf>
    <xf numFmtId="5" fontId="0" fillId="0" borderId="4" xfId="0" applyNumberFormat="1" applyBorder="1"/>
    <xf numFmtId="164" fontId="0" fillId="0" borderId="10" xfId="0" applyNumberFormat="1" applyBorder="1" applyAlignment="1">
      <alignment horizontal="right"/>
    </xf>
    <xf numFmtId="5" fontId="0" fillId="0" borderId="16" xfId="0" applyNumberFormat="1" applyBorder="1"/>
    <xf numFmtId="5" fontId="0" fillId="0" borderId="10" xfId="0" applyNumberFormat="1" applyBorder="1"/>
    <xf numFmtId="5" fontId="0" fillId="0" borderId="7" xfId="0" applyNumberFormat="1" applyBorder="1"/>
    <xf numFmtId="5" fontId="0" fillId="0" borderId="11" xfId="0" applyNumberForma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11" xfId="0" applyNumberFormat="1" applyBorder="1" applyAlignment="1">
      <alignment horizontal="right"/>
    </xf>
    <xf numFmtId="0" fontId="0" fillId="2" borderId="11" xfId="0" applyFill="1" applyBorder="1" applyAlignment="1">
      <alignment horizontal="left"/>
    </xf>
    <xf numFmtId="0" fontId="0" fillId="2" borderId="2" xfId="0" applyFill="1" applyBorder="1"/>
    <xf numFmtId="5" fontId="0" fillId="2" borderId="8" xfId="0" applyNumberFormat="1" applyFill="1" applyBorder="1"/>
    <xf numFmtId="5" fontId="0" fillId="0" borderId="10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/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0" xfId="0" applyAlignment="1">
      <alignment horizontal="center"/>
    </xf>
    <xf numFmtId="5" fontId="0" fillId="0" borderId="0" xfId="0" applyNumberFormat="1"/>
    <xf numFmtId="0" fontId="0" fillId="0" borderId="13" xfId="0" applyBorder="1"/>
    <xf numFmtId="5" fontId="0" fillId="0" borderId="12" xfId="0" applyNumberFormat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0" borderId="5" xfId="0" applyBorder="1"/>
    <xf numFmtId="0" fontId="0" fillId="0" borderId="0" xfId="0" applyBorder="1"/>
    <xf numFmtId="5" fontId="0" fillId="0" borderId="17" xfId="0" applyNumberFormat="1" applyBorder="1"/>
    <xf numFmtId="5" fontId="0" fillId="0" borderId="8" xfId="0" applyNumberFormat="1" applyBorder="1"/>
    <xf numFmtId="5" fontId="0" fillId="0" borderId="18" xfId="0" applyNumberFormat="1" applyBorder="1"/>
    <xf numFmtId="0" fontId="0" fillId="0" borderId="2" xfId="0" applyBorder="1"/>
    <xf numFmtId="0" fontId="0" fillId="0" borderId="8" xfId="0" applyBorder="1"/>
    <xf numFmtId="5" fontId="0" fillId="0" borderId="9" xfId="0" applyNumberFormat="1" applyFill="1" applyBorder="1"/>
    <xf numFmtId="5" fontId="0" fillId="0" borderId="10" xfId="0" applyNumberFormat="1" applyFill="1" applyBorder="1"/>
    <xf numFmtId="5" fontId="0" fillId="0" borderId="11" xfId="0" applyNumberFormat="1" applyFill="1" applyBorder="1"/>
    <xf numFmtId="0" fontId="0" fillId="0" borderId="12" xfId="0" applyBorder="1" applyAlignment="1">
      <alignment horizontal="right"/>
    </xf>
    <xf numFmtId="0" fontId="0" fillId="0" borderId="0" xfId="0" applyFill="1"/>
    <xf numFmtId="5" fontId="0" fillId="0" borderId="4" xfId="0" applyNumberFormat="1" applyFill="1" applyBorder="1"/>
    <xf numFmtId="5" fontId="0" fillId="0" borderId="16" xfId="0" applyNumberFormat="1" applyFill="1" applyBorder="1"/>
    <xf numFmtId="5" fontId="0" fillId="0" borderId="7" xfId="0" applyNumberFormat="1" applyFill="1" applyBorder="1"/>
    <xf numFmtId="0" fontId="0" fillId="0" borderId="11" xfId="0" quotePrefix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A3" sqref="A3"/>
    </sheetView>
  </sheetViews>
  <sheetFormatPr defaultColWidth="15.625" defaultRowHeight="14.25" x14ac:dyDescent="0.2"/>
  <sheetData>
    <row r="1" spans="1:6" x14ac:dyDescent="0.2">
      <c r="A1" t="s">
        <v>12</v>
      </c>
    </row>
    <row r="3" spans="1:6" ht="15" x14ac:dyDescent="0.25">
      <c r="C3" s="60" t="s">
        <v>13</v>
      </c>
      <c r="D3" s="60"/>
      <c r="E3" s="60"/>
    </row>
    <row r="4" spans="1:6" ht="15" x14ac:dyDescent="0.25">
      <c r="B4" s="60" t="s">
        <v>0</v>
      </c>
      <c r="C4" s="60"/>
      <c r="D4" s="60"/>
      <c r="E4" s="60"/>
      <c r="F4" s="60"/>
    </row>
    <row r="6" spans="1:6" ht="15" thickBot="1" x14ac:dyDescent="0.25">
      <c r="E6" s="1" t="s">
        <v>2</v>
      </c>
    </row>
    <row r="7" spans="1:6" x14ac:dyDescent="0.2">
      <c r="B7" t="s">
        <v>1</v>
      </c>
    </row>
    <row r="8" spans="1:6" x14ac:dyDescent="0.2">
      <c r="B8" t="s">
        <v>3</v>
      </c>
      <c r="E8" s="3">
        <f>'A - 11-30-19'!G37</f>
        <v>56765.320000000007</v>
      </c>
      <c r="F8" s="2" t="str">
        <f>IF(E8&gt;0,"Under-Recovery","Over-Recovery")</f>
        <v>Under-Recovery</v>
      </c>
    </row>
    <row r="9" spans="1:6" x14ac:dyDescent="0.2">
      <c r="B9" t="s">
        <v>5</v>
      </c>
      <c r="E9" s="3">
        <f>'B - 05-31-20'!G37</f>
        <v>-131228.90000000002</v>
      </c>
      <c r="F9" s="2" t="str">
        <f t="shared" ref="F9:F12" si="0">IF(E9&gt;0,"Under-Recovery","Over-Recovery")</f>
        <v>Over-Recovery</v>
      </c>
    </row>
    <row r="10" spans="1:6" x14ac:dyDescent="0.2">
      <c r="B10" t="s">
        <v>4</v>
      </c>
      <c r="E10" s="3">
        <f>'C - 11-30-20'!G37</f>
        <v>181308.08999999997</v>
      </c>
      <c r="F10" s="2" t="str">
        <f t="shared" si="0"/>
        <v>Under-Recovery</v>
      </c>
    </row>
    <row r="11" spans="1:6" x14ac:dyDescent="0.2">
      <c r="B11" t="s">
        <v>7</v>
      </c>
      <c r="E11" s="3">
        <f>'D - 05-31-21'!G37</f>
        <v>1862.1999999999825</v>
      </c>
      <c r="F11" s="2" t="str">
        <f t="shared" si="0"/>
        <v>Under-Recovery</v>
      </c>
    </row>
    <row r="12" spans="1:6" x14ac:dyDescent="0.2">
      <c r="B12" t="s">
        <v>6</v>
      </c>
      <c r="E12" s="4">
        <f>'E - 11-30-21'!G39</f>
        <v>232190.44000000009</v>
      </c>
      <c r="F12" s="2" t="str">
        <f t="shared" si="0"/>
        <v>Under-Recovery</v>
      </c>
    </row>
    <row r="13" spans="1:6" x14ac:dyDescent="0.2">
      <c r="E13" s="3"/>
    </row>
    <row r="14" spans="1:6" ht="15" thickBot="1" x14ac:dyDescent="0.25">
      <c r="B14" t="s">
        <v>8</v>
      </c>
      <c r="E14" s="5">
        <f>SUM(E8:E12)</f>
        <v>340897.15</v>
      </c>
      <c r="F14" s="2" t="str">
        <f>IF(E14&gt;0,"Under-Recovery","Over-Recovery")</f>
        <v>Under-Recovery</v>
      </c>
    </row>
    <row r="15" spans="1:6" ht="15" thickTop="1" x14ac:dyDescent="0.2"/>
    <row r="19" spans="2:6" ht="15" x14ac:dyDescent="0.25">
      <c r="B19" s="60" t="s">
        <v>9</v>
      </c>
      <c r="C19" s="60"/>
      <c r="D19" s="60"/>
      <c r="E19" s="60"/>
      <c r="F19" s="60"/>
    </row>
    <row r="21" spans="2:6" x14ac:dyDescent="0.2">
      <c r="B21" t="s">
        <v>10</v>
      </c>
      <c r="E21" s="3">
        <f>ROUND(E14/6,0)</f>
        <v>56816</v>
      </c>
    </row>
    <row r="22" spans="2:6" x14ac:dyDescent="0.2">
      <c r="E22" s="3"/>
    </row>
    <row r="23" spans="2:6" x14ac:dyDescent="0.2">
      <c r="B23" t="s">
        <v>11</v>
      </c>
      <c r="E23" s="3">
        <f>ROUND(E14/12,0)</f>
        <v>28408</v>
      </c>
    </row>
    <row r="24" spans="2:6" x14ac:dyDescent="0.2">
      <c r="E24" s="3"/>
    </row>
  </sheetData>
  <mergeCells count="3">
    <mergeCell ref="B4:F4"/>
    <mergeCell ref="C3:E3"/>
    <mergeCell ref="B19:F19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workbookViewId="0">
      <selection activeCell="C40" sqref="C40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125" customWidth="1"/>
    <col min="7" max="7" width="17.625" customWidth="1"/>
  </cols>
  <sheetData>
    <row r="1" spans="1:7" x14ac:dyDescent="0.2">
      <c r="A1" t="str">
        <f>Summary!A1</f>
        <v>DR1 Response 2 - Farmers Surcharge Summary.xlsx</v>
      </c>
    </row>
    <row r="4" spans="1:7" x14ac:dyDescent="0.2">
      <c r="B4" s="61" t="s">
        <v>14</v>
      </c>
      <c r="C4" s="62"/>
      <c r="D4" s="62"/>
      <c r="E4" s="62"/>
      <c r="F4" s="62"/>
      <c r="G4" s="63"/>
    </row>
    <row r="5" spans="1:7" x14ac:dyDescent="0.2">
      <c r="B5" s="64"/>
      <c r="C5" s="65"/>
      <c r="D5" s="65"/>
      <c r="E5" s="65"/>
      <c r="F5" s="65"/>
      <c r="G5" s="66"/>
    </row>
    <row r="6" spans="1:7" x14ac:dyDescent="0.2">
      <c r="B6" s="55"/>
      <c r="C6" s="55"/>
      <c r="D6" s="55"/>
      <c r="E6" s="55"/>
      <c r="F6" s="55"/>
      <c r="G6" s="55"/>
    </row>
    <row r="7" spans="1:7" x14ac:dyDescent="0.2">
      <c r="B7" s="6"/>
      <c r="C7" s="6"/>
      <c r="D7" s="6"/>
      <c r="E7" s="7" t="s">
        <v>15</v>
      </c>
      <c r="F7" s="6"/>
      <c r="G7" s="6"/>
    </row>
    <row r="8" spans="1:7" x14ac:dyDescent="0.2">
      <c r="B8" s="8"/>
      <c r="C8" s="8"/>
      <c r="D8" s="9" t="s">
        <v>16</v>
      </c>
      <c r="E8" s="9" t="s">
        <v>17</v>
      </c>
      <c r="F8" s="8"/>
      <c r="G8" s="8"/>
    </row>
    <row r="9" spans="1:7" x14ac:dyDescent="0.2">
      <c r="B9" s="8"/>
      <c r="C9" s="8"/>
      <c r="D9" s="9" t="s">
        <v>18</v>
      </c>
      <c r="E9" s="9" t="s">
        <v>19</v>
      </c>
      <c r="F9" s="9" t="s">
        <v>20</v>
      </c>
      <c r="G9" s="9" t="s">
        <v>21</v>
      </c>
    </row>
    <row r="10" spans="1:7" x14ac:dyDescent="0.2">
      <c r="B10" s="10"/>
      <c r="C10" s="10"/>
      <c r="D10" s="10" t="s">
        <v>22</v>
      </c>
      <c r="E10" s="10" t="s">
        <v>22</v>
      </c>
      <c r="F10" s="10" t="s">
        <v>23</v>
      </c>
      <c r="G10" s="10" t="s">
        <v>23</v>
      </c>
    </row>
    <row r="11" spans="1:7" x14ac:dyDescent="0.2">
      <c r="B11" s="11" t="s">
        <v>24</v>
      </c>
      <c r="C11" s="11" t="s">
        <v>25</v>
      </c>
      <c r="D11" s="12" t="s">
        <v>26</v>
      </c>
      <c r="E11" s="12" t="s">
        <v>27</v>
      </c>
      <c r="F11" s="12" t="s">
        <v>28</v>
      </c>
      <c r="G11" s="12" t="s">
        <v>29</v>
      </c>
    </row>
    <row r="12" spans="1:7" x14ac:dyDescent="0.2">
      <c r="B12" s="7">
        <v>1</v>
      </c>
      <c r="C12" s="67" t="s">
        <v>30</v>
      </c>
      <c r="D12" s="68"/>
      <c r="E12" s="68"/>
      <c r="F12" s="68"/>
      <c r="G12" s="69"/>
    </row>
    <row r="13" spans="1:7" x14ac:dyDescent="0.2">
      <c r="B13" s="7" t="s">
        <v>31</v>
      </c>
      <c r="C13" s="13" t="s">
        <v>32</v>
      </c>
      <c r="D13" s="13"/>
      <c r="E13" s="13"/>
      <c r="F13" s="14"/>
      <c r="G13" s="15">
        <v>-35188</v>
      </c>
    </row>
    <row r="14" spans="1:7" x14ac:dyDescent="0.2">
      <c r="B14" s="9" t="s">
        <v>33</v>
      </c>
      <c r="C14" s="13" t="s">
        <v>34</v>
      </c>
      <c r="D14" s="13"/>
      <c r="E14" s="13"/>
      <c r="F14" s="14"/>
      <c r="G14" s="15">
        <v>-7656</v>
      </c>
    </row>
    <row r="15" spans="1:7" x14ac:dyDescent="0.2">
      <c r="B15" s="9" t="s">
        <v>35</v>
      </c>
      <c r="C15" s="13" t="s">
        <v>36</v>
      </c>
      <c r="D15" s="13"/>
      <c r="E15" s="13"/>
      <c r="F15" s="14"/>
      <c r="G15" s="15">
        <v>-4049</v>
      </c>
    </row>
    <row r="16" spans="1:7" x14ac:dyDescent="0.2">
      <c r="B16" s="10" t="s">
        <v>37</v>
      </c>
      <c r="C16" s="13" t="s">
        <v>38</v>
      </c>
      <c r="D16" s="13"/>
      <c r="E16" s="13"/>
      <c r="F16" s="16"/>
      <c r="G16" s="17">
        <f>G13+G14+G15</f>
        <v>-46893</v>
      </c>
    </row>
    <row r="17" spans="2:7" x14ac:dyDescent="0.2">
      <c r="B17" s="9">
        <v>2</v>
      </c>
      <c r="C17" s="18">
        <v>43647</v>
      </c>
      <c r="D17" s="51">
        <f>502570-947</f>
        <v>501623</v>
      </c>
      <c r="E17" s="56">
        <v>441475.44</v>
      </c>
      <c r="F17" s="19">
        <f t="shared" ref="F17:F24" si="0">D17-E17</f>
        <v>60147.56</v>
      </c>
      <c r="G17" s="17">
        <f t="shared" ref="G17:G24" si="1">G16+F17</f>
        <v>13254.559999999998</v>
      </c>
    </row>
    <row r="18" spans="2:7" x14ac:dyDescent="0.2">
      <c r="B18" s="9">
        <v>3</v>
      </c>
      <c r="C18" s="20">
        <v>43678</v>
      </c>
      <c r="D18" s="52">
        <f>484384-923</f>
        <v>483461</v>
      </c>
      <c r="E18" s="57">
        <f>478986.99</f>
        <v>478986.99</v>
      </c>
      <c r="F18" s="21">
        <f t="shared" si="0"/>
        <v>4474.0100000000093</v>
      </c>
      <c r="G18" s="22">
        <f t="shared" si="1"/>
        <v>17728.570000000007</v>
      </c>
    </row>
    <row r="19" spans="2:7" x14ac:dyDescent="0.2">
      <c r="B19" s="9">
        <v>4</v>
      </c>
      <c r="C19" s="20">
        <v>43709</v>
      </c>
      <c r="D19" s="52">
        <f>379978-787</f>
        <v>379191</v>
      </c>
      <c r="E19" s="57">
        <v>477855.57</v>
      </c>
      <c r="F19" s="21">
        <f t="shared" si="0"/>
        <v>-98664.57</v>
      </c>
      <c r="G19" s="22">
        <f t="shared" si="1"/>
        <v>-80936</v>
      </c>
    </row>
    <row r="20" spans="2:7" x14ac:dyDescent="0.2">
      <c r="B20" s="9">
        <v>5</v>
      </c>
      <c r="C20" s="20">
        <v>43739</v>
      </c>
      <c r="D20" s="52">
        <f>329317-820</f>
        <v>328497</v>
      </c>
      <c r="E20" s="57">
        <v>356638.86</v>
      </c>
      <c r="F20" s="21">
        <f t="shared" si="0"/>
        <v>-28141.859999999986</v>
      </c>
      <c r="G20" s="22">
        <f t="shared" si="1"/>
        <v>-109077.85999999999</v>
      </c>
    </row>
    <row r="21" spans="2:7" x14ac:dyDescent="0.2">
      <c r="B21" s="9">
        <v>6</v>
      </c>
      <c r="C21" s="20">
        <v>43770</v>
      </c>
      <c r="D21" s="52">
        <f>431433-893</f>
        <v>430540</v>
      </c>
      <c r="E21" s="57">
        <v>368058.61</v>
      </c>
      <c r="F21" s="21">
        <f t="shared" si="0"/>
        <v>62481.390000000014</v>
      </c>
      <c r="G21" s="22">
        <f t="shared" si="1"/>
        <v>-46596.469999999972</v>
      </c>
    </row>
    <row r="22" spans="2:7" x14ac:dyDescent="0.2">
      <c r="B22" s="9">
        <v>7</v>
      </c>
      <c r="C22" s="20">
        <v>43800</v>
      </c>
      <c r="D22" s="52">
        <f>538044-1005</f>
        <v>537039</v>
      </c>
      <c r="E22" s="57">
        <v>441554.21</v>
      </c>
      <c r="F22" s="23">
        <f t="shared" si="0"/>
        <v>95484.789999999979</v>
      </c>
      <c r="G22" s="24">
        <f t="shared" si="1"/>
        <v>48888.320000000007</v>
      </c>
    </row>
    <row r="23" spans="2:7" x14ac:dyDescent="0.2">
      <c r="B23" s="25" t="s">
        <v>39</v>
      </c>
      <c r="C23" s="18">
        <v>43831</v>
      </c>
      <c r="D23" s="51">
        <f>445530-846</f>
        <v>444684</v>
      </c>
      <c r="E23" s="56">
        <v>486222.5</v>
      </c>
      <c r="F23" s="19">
        <f t="shared" si="0"/>
        <v>-41538.5</v>
      </c>
      <c r="G23" s="17">
        <f t="shared" si="1"/>
        <v>7349.820000000007</v>
      </c>
    </row>
    <row r="24" spans="2:7" x14ac:dyDescent="0.2">
      <c r="B24" s="26" t="s">
        <v>40</v>
      </c>
      <c r="C24" s="27">
        <v>43862</v>
      </c>
      <c r="D24" s="53">
        <f>343339-728</f>
        <v>342611</v>
      </c>
      <c r="E24" s="58">
        <v>478147.59</v>
      </c>
      <c r="F24" s="23">
        <f t="shared" si="0"/>
        <v>-135536.59000000003</v>
      </c>
      <c r="G24" s="24">
        <f t="shared" si="1"/>
        <v>-128186.77000000002</v>
      </c>
    </row>
    <row r="25" spans="2:7" x14ac:dyDescent="0.2">
      <c r="B25" s="10"/>
      <c r="C25" s="28" t="s">
        <v>41</v>
      </c>
      <c r="D25" s="29"/>
      <c r="E25" s="29"/>
      <c r="F25" s="29"/>
      <c r="G25" s="30"/>
    </row>
    <row r="26" spans="2:7" x14ac:dyDescent="0.2">
      <c r="B26" s="7"/>
      <c r="C26" s="6"/>
      <c r="D26" s="6"/>
      <c r="E26" s="6"/>
      <c r="F26" s="6"/>
      <c r="G26" s="17"/>
    </row>
    <row r="27" spans="2:7" x14ac:dyDescent="0.2">
      <c r="B27" s="9"/>
      <c r="C27" s="8"/>
      <c r="D27" s="9" t="s">
        <v>42</v>
      </c>
      <c r="E27" s="9" t="s">
        <v>43</v>
      </c>
      <c r="F27" s="8"/>
      <c r="G27" s="22"/>
    </row>
    <row r="28" spans="2:7" x14ac:dyDescent="0.2">
      <c r="B28" s="9">
        <v>8</v>
      </c>
      <c r="C28" s="8"/>
      <c r="D28" s="9" t="s">
        <v>44</v>
      </c>
      <c r="E28" s="9" t="s">
        <v>45</v>
      </c>
      <c r="F28" s="8"/>
      <c r="G28" s="31" t="s">
        <v>42</v>
      </c>
    </row>
    <row r="29" spans="2:7" x14ac:dyDescent="0.2">
      <c r="B29" s="9"/>
      <c r="C29" s="8"/>
      <c r="D29" s="9" t="s">
        <v>46</v>
      </c>
      <c r="E29" s="9" t="s">
        <v>47</v>
      </c>
      <c r="F29" s="8"/>
      <c r="G29" s="31" t="s">
        <v>48</v>
      </c>
    </row>
    <row r="30" spans="2:7" x14ac:dyDescent="0.2">
      <c r="B30" s="9"/>
      <c r="C30" s="8"/>
      <c r="D30" s="9" t="s">
        <v>49</v>
      </c>
      <c r="E30" s="9" t="s">
        <v>50</v>
      </c>
      <c r="F30" s="8"/>
      <c r="G30" s="31" t="s">
        <v>51</v>
      </c>
    </row>
    <row r="31" spans="2:7" x14ac:dyDescent="0.2">
      <c r="B31" s="10"/>
      <c r="C31" s="8"/>
      <c r="D31" s="9" t="s">
        <v>52</v>
      </c>
      <c r="E31" s="9" t="s">
        <v>53</v>
      </c>
      <c r="F31" s="8"/>
      <c r="G31" s="31" t="s">
        <v>54</v>
      </c>
    </row>
    <row r="32" spans="2:7" x14ac:dyDescent="0.2">
      <c r="B32" s="25" t="s">
        <v>55</v>
      </c>
      <c r="C32" s="6" t="s">
        <v>56</v>
      </c>
      <c r="D32" s="17">
        <f>-G13</f>
        <v>35188</v>
      </c>
      <c r="E32" s="17">
        <f>D64</f>
        <v>-35188</v>
      </c>
      <c r="F32" s="6"/>
      <c r="G32" s="17">
        <f>D32+E32</f>
        <v>0</v>
      </c>
    </row>
    <row r="33" spans="2:7" x14ac:dyDescent="0.2">
      <c r="B33" s="32" t="s">
        <v>57</v>
      </c>
      <c r="C33" s="8" t="s">
        <v>58</v>
      </c>
      <c r="D33" s="22">
        <f>-G14</f>
        <v>7656</v>
      </c>
      <c r="E33" s="22">
        <f>E64</f>
        <v>-3828</v>
      </c>
      <c r="F33" s="8"/>
      <c r="G33" s="22">
        <f>D33+E33</f>
        <v>3828</v>
      </c>
    </row>
    <row r="34" spans="2:7" x14ac:dyDescent="0.2">
      <c r="B34" s="32" t="s">
        <v>59</v>
      </c>
      <c r="C34" s="33" t="s">
        <v>60</v>
      </c>
      <c r="D34" s="24">
        <f>-G15</f>
        <v>4049</v>
      </c>
      <c r="E34" s="24">
        <f>F64</f>
        <v>0</v>
      </c>
      <c r="F34" s="33"/>
      <c r="G34" s="24">
        <f>D34+E34</f>
        <v>4049</v>
      </c>
    </row>
    <row r="35" spans="2:7" x14ac:dyDescent="0.2">
      <c r="B35" s="10" t="s">
        <v>61</v>
      </c>
      <c r="C35" s="34"/>
      <c r="D35" s="35"/>
      <c r="E35" s="35"/>
      <c r="F35" s="36" t="s">
        <v>62</v>
      </c>
      <c r="G35" s="24">
        <f>G32+G33+G34</f>
        <v>7877</v>
      </c>
    </row>
    <row r="36" spans="2:7" x14ac:dyDescent="0.2">
      <c r="B36" s="37"/>
      <c r="G36" s="38"/>
    </row>
    <row r="37" spans="2:7" x14ac:dyDescent="0.2">
      <c r="B37" s="11">
        <v>9</v>
      </c>
      <c r="C37" s="39" t="s">
        <v>63</v>
      </c>
      <c r="D37" s="13"/>
      <c r="E37" s="13"/>
      <c r="F37" s="14"/>
      <c r="G37" s="40">
        <f>G22+G35</f>
        <v>56765.320000000007</v>
      </c>
    </row>
    <row r="38" spans="2:7" x14ac:dyDescent="0.2">
      <c r="B38" s="37"/>
      <c r="G38" s="38"/>
    </row>
    <row r="39" spans="2:7" x14ac:dyDescent="0.2">
      <c r="B39" s="11">
        <v>10</v>
      </c>
      <c r="C39" s="39" t="s">
        <v>79</v>
      </c>
      <c r="D39" s="13"/>
      <c r="E39" s="13"/>
      <c r="F39" s="14"/>
      <c r="G39" s="40">
        <f>G37/6</f>
        <v>9460.8866666666672</v>
      </c>
    </row>
    <row r="41" spans="2:7" x14ac:dyDescent="0.2">
      <c r="B41" s="6"/>
      <c r="C41" s="41" t="s">
        <v>64</v>
      </c>
      <c r="D41" s="42"/>
      <c r="E41" s="42"/>
      <c r="F41" s="42"/>
      <c r="G41" s="43"/>
    </row>
    <row r="42" spans="2:7" x14ac:dyDescent="0.2">
      <c r="B42" s="6"/>
      <c r="C42" s="44"/>
      <c r="D42" s="44"/>
      <c r="E42" s="44"/>
      <c r="F42" s="44"/>
      <c r="G42" s="16"/>
    </row>
    <row r="43" spans="2:7" x14ac:dyDescent="0.2">
      <c r="B43" s="9">
        <v>11</v>
      </c>
      <c r="C43" s="45" t="s">
        <v>65</v>
      </c>
      <c r="D43" s="45"/>
      <c r="E43" s="45"/>
      <c r="F43" s="45"/>
      <c r="G43" s="46">
        <f>G16</f>
        <v>-46893</v>
      </c>
    </row>
    <row r="44" spans="2:7" x14ac:dyDescent="0.2">
      <c r="B44" s="9">
        <v>12</v>
      </c>
      <c r="C44" s="45" t="s">
        <v>66</v>
      </c>
      <c r="D44" s="45"/>
      <c r="E44" s="45"/>
      <c r="F44" s="45"/>
      <c r="G44" s="47">
        <f>G35</f>
        <v>7877</v>
      </c>
    </row>
    <row r="45" spans="2:7" x14ac:dyDescent="0.2">
      <c r="B45" s="9"/>
      <c r="C45" s="45"/>
      <c r="D45" s="45"/>
      <c r="E45" s="45"/>
      <c r="F45" s="45"/>
      <c r="G45" s="46"/>
    </row>
    <row r="46" spans="2:7" ht="15" thickBot="1" x14ac:dyDescent="0.25">
      <c r="B46" s="9">
        <v>13</v>
      </c>
      <c r="C46" s="45" t="s">
        <v>67</v>
      </c>
      <c r="D46" s="45"/>
      <c r="E46" s="45"/>
      <c r="F46" s="45"/>
      <c r="G46" s="48">
        <f>G43+G44</f>
        <v>-39016</v>
      </c>
    </row>
    <row r="47" spans="2:7" ht="15" thickTop="1" x14ac:dyDescent="0.2">
      <c r="B47" s="9"/>
      <c r="C47" s="45"/>
      <c r="D47" s="45"/>
      <c r="E47" s="45"/>
      <c r="F47" s="45"/>
      <c r="G47" s="46"/>
    </row>
    <row r="48" spans="2:7" x14ac:dyDescent="0.2">
      <c r="B48" s="9">
        <v>14</v>
      </c>
      <c r="C48" s="45" t="s">
        <v>68</v>
      </c>
      <c r="D48" s="45"/>
      <c r="E48" s="45"/>
      <c r="F48" s="45"/>
      <c r="G48" s="46">
        <f>G37</f>
        <v>56765.320000000007</v>
      </c>
    </row>
    <row r="49" spans="2:7" x14ac:dyDescent="0.2">
      <c r="B49" s="9"/>
      <c r="C49" s="45"/>
      <c r="D49" s="45"/>
      <c r="E49" s="45"/>
      <c r="F49" s="45"/>
      <c r="G49" s="46"/>
    </row>
    <row r="50" spans="2:7" x14ac:dyDescent="0.2">
      <c r="B50" s="9">
        <v>15</v>
      </c>
      <c r="C50" s="45" t="s">
        <v>69</v>
      </c>
      <c r="D50" s="45"/>
      <c r="E50" s="45"/>
      <c r="F50" s="45"/>
      <c r="G50" s="47">
        <f>SUM(F17:F22)</f>
        <v>95781.32</v>
      </c>
    </row>
    <row r="51" spans="2:7" x14ac:dyDescent="0.2">
      <c r="B51" s="9"/>
      <c r="C51" s="45"/>
      <c r="D51" s="45"/>
      <c r="E51" s="45"/>
      <c r="F51" s="45"/>
      <c r="G51" s="46"/>
    </row>
    <row r="52" spans="2:7" ht="15" thickBot="1" x14ac:dyDescent="0.25">
      <c r="B52" s="9">
        <v>16</v>
      </c>
      <c r="C52" s="45" t="s">
        <v>70</v>
      </c>
      <c r="D52" s="45"/>
      <c r="E52" s="45"/>
      <c r="F52" s="45"/>
      <c r="G52" s="48">
        <f>G48-G50</f>
        <v>-39016</v>
      </c>
    </row>
    <row r="53" spans="2:7" ht="15" thickTop="1" x14ac:dyDescent="0.2">
      <c r="B53" s="33"/>
      <c r="C53" s="49"/>
      <c r="D53" s="49"/>
      <c r="E53" s="49"/>
      <c r="F53" s="49"/>
      <c r="G53" s="50"/>
    </row>
    <row r="55" spans="2:7" x14ac:dyDescent="0.2">
      <c r="B55" t="s">
        <v>71</v>
      </c>
    </row>
    <row r="56" spans="2:7" x14ac:dyDescent="0.2">
      <c r="B56" s="37"/>
      <c r="C56" s="6"/>
      <c r="D56" s="7" t="s">
        <v>72</v>
      </c>
      <c r="E56" s="7" t="s">
        <v>72</v>
      </c>
      <c r="F56" s="7" t="s">
        <v>72</v>
      </c>
      <c r="G56" s="32"/>
    </row>
    <row r="57" spans="2:7" x14ac:dyDescent="0.2">
      <c r="B57" s="37"/>
      <c r="C57" s="10" t="s">
        <v>25</v>
      </c>
      <c r="D57" s="10" t="s">
        <v>73</v>
      </c>
      <c r="E57" s="10" t="s">
        <v>74</v>
      </c>
      <c r="F57" s="10" t="s">
        <v>75</v>
      </c>
      <c r="G57" s="32"/>
    </row>
    <row r="58" spans="2:7" x14ac:dyDescent="0.2">
      <c r="C58" s="18">
        <v>43647</v>
      </c>
      <c r="D58" s="51">
        <v>-17595</v>
      </c>
      <c r="E58" s="51">
        <v>0</v>
      </c>
      <c r="F58" s="17">
        <v>0</v>
      </c>
      <c r="G58" s="21"/>
    </row>
    <row r="59" spans="2:7" x14ac:dyDescent="0.2">
      <c r="C59" s="20">
        <v>43678</v>
      </c>
      <c r="D59" s="52">
        <v>-17593</v>
      </c>
      <c r="E59" s="52">
        <v>0</v>
      </c>
      <c r="F59" s="22">
        <v>0</v>
      </c>
      <c r="G59" s="21"/>
    </row>
    <row r="60" spans="2:7" x14ac:dyDescent="0.2">
      <c r="C60" s="20">
        <v>43709</v>
      </c>
      <c r="D60" s="52">
        <v>0</v>
      </c>
      <c r="E60" s="52">
        <v>0</v>
      </c>
      <c r="F60" s="22">
        <v>0</v>
      </c>
      <c r="G60" s="21"/>
    </row>
    <row r="61" spans="2:7" x14ac:dyDescent="0.2">
      <c r="C61" s="20">
        <v>43739</v>
      </c>
      <c r="D61" s="52">
        <v>0</v>
      </c>
      <c r="E61" s="52">
        <v>-1276</v>
      </c>
      <c r="F61" s="22">
        <v>0</v>
      </c>
      <c r="G61" s="21"/>
    </row>
    <row r="62" spans="2:7" x14ac:dyDescent="0.2">
      <c r="C62" s="20">
        <v>43770</v>
      </c>
      <c r="D62" s="52">
        <v>0</v>
      </c>
      <c r="E62" s="52">
        <v>-1276</v>
      </c>
      <c r="F62" s="22">
        <v>0</v>
      </c>
      <c r="G62" s="21"/>
    </row>
    <row r="63" spans="2:7" x14ac:dyDescent="0.2">
      <c r="C63" s="27">
        <v>43800</v>
      </c>
      <c r="D63" s="52">
        <v>0</v>
      </c>
      <c r="E63" s="53">
        <v>-1276</v>
      </c>
      <c r="F63" s="24">
        <v>0</v>
      </c>
      <c r="G63" s="21"/>
    </row>
    <row r="64" spans="2:7" x14ac:dyDescent="0.2">
      <c r="C64" s="54" t="s">
        <v>76</v>
      </c>
      <c r="D64" s="40">
        <f>SUM(D58:D63)</f>
        <v>-35188</v>
      </c>
      <c r="E64" s="40">
        <f>SUM(E58:E63)</f>
        <v>-3828</v>
      </c>
      <c r="F64" s="40">
        <f>SUM(F58:F63)</f>
        <v>0</v>
      </c>
      <c r="G64" s="21"/>
    </row>
  </sheetData>
  <mergeCells count="2">
    <mergeCell ref="B4:G5"/>
    <mergeCell ref="C12:G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workbookViewId="0">
      <selection activeCell="F58" sqref="F58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125" customWidth="1"/>
    <col min="7" max="7" width="17.75" customWidth="1"/>
  </cols>
  <sheetData>
    <row r="1" spans="1:7" x14ac:dyDescent="0.2">
      <c r="A1" t="str">
        <f>Summary!A1</f>
        <v>DR1 Response 2 - Farmers Surcharge Summary.xlsx</v>
      </c>
    </row>
    <row r="4" spans="1:7" x14ac:dyDescent="0.2">
      <c r="B4" s="61" t="s">
        <v>14</v>
      </c>
      <c r="C4" s="62"/>
      <c r="D4" s="62"/>
      <c r="E4" s="62"/>
      <c r="F4" s="62"/>
      <c r="G4" s="63"/>
    </row>
    <row r="5" spans="1:7" x14ac:dyDescent="0.2">
      <c r="B5" s="64"/>
      <c r="C5" s="65"/>
      <c r="D5" s="65"/>
      <c r="E5" s="65"/>
      <c r="F5" s="65"/>
      <c r="G5" s="66"/>
    </row>
    <row r="6" spans="1:7" x14ac:dyDescent="0.2">
      <c r="B6" s="55"/>
      <c r="C6" s="55"/>
      <c r="D6" s="55"/>
      <c r="E6" s="55"/>
      <c r="F6" s="55"/>
      <c r="G6" s="55"/>
    </row>
    <row r="7" spans="1:7" x14ac:dyDescent="0.2">
      <c r="B7" s="6"/>
      <c r="C7" s="6"/>
      <c r="D7" s="6"/>
      <c r="E7" s="7" t="s">
        <v>15</v>
      </c>
      <c r="F7" s="6"/>
      <c r="G7" s="6"/>
    </row>
    <row r="8" spans="1:7" x14ac:dyDescent="0.2">
      <c r="B8" s="8"/>
      <c r="C8" s="8"/>
      <c r="D8" s="9" t="s">
        <v>16</v>
      </c>
      <c r="E8" s="9" t="s">
        <v>17</v>
      </c>
      <c r="F8" s="8"/>
      <c r="G8" s="8"/>
    </row>
    <row r="9" spans="1:7" x14ac:dyDescent="0.2">
      <c r="B9" s="8"/>
      <c r="C9" s="8"/>
      <c r="D9" s="9" t="s">
        <v>18</v>
      </c>
      <c r="E9" s="9" t="s">
        <v>19</v>
      </c>
      <c r="F9" s="9" t="s">
        <v>20</v>
      </c>
      <c r="G9" s="9" t="s">
        <v>21</v>
      </c>
    </row>
    <row r="10" spans="1:7" x14ac:dyDescent="0.2">
      <c r="B10" s="10"/>
      <c r="C10" s="10"/>
      <c r="D10" s="10" t="s">
        <v>22</v>
      </c>
      <c r="E10" s="10" t="s">
        <v>22</v>
      </c>
      <c r="F10" s="10" t="s">
        <v>23</v>
      </c>
      <c r="G10" s="10" t="s">
        <v>23</v>
      </c>
    </row>
    <row r="11" spans="1:7" x14ac:dyDescent="0.2">
      <c r="B11" s="11" t="s">
        <v>24</v>
      </c>
      <c r="C11" s="11" t="s">
        <v>25</v>
      </c>
      <c r="D11" s="12" t="s">
        <v>26</v>
      </c>
      <c r="E11" s="12" t="s">
        <v>27</v>
      </c>
      <c r="F11" s="12" t="s">
        <v>28</v>
      </c>
      <c r="G11" s="12" t="s">
        <v>29</v>
      </c>
    </row>
    <row r="12" spans="1:7" x14ac:dyDescent="0.2">
      <c r="B12" s="7">
        <v>1</v>
      </c>
      <c r="C12" s="67" t="s">
        <v>30</v>
      </c>
      <c r="D12" s="68"/>
      <c r="E12" s="68"/>
      <c r="F12" s="68"/>
      <c r="G12" s="69"/>
    </row>
    <row r="13" spans="1:7" x14ac:dyDescent="0.2">
      <c r="B13" s="7" t="s">
        <v>31</v>
      </c>
      <c r="C13" s="13" t="s">
        <v>34</v>
      </c>
      <c r="D13" s="13"/>
      <c r="E13" s="13"/>
      <c r="F13" s="14"/>
      <c r="G13" s="15">
        <v>-3828</v>
      </c>
    </row>
    <row r="14" spans="1:7" x14ac:dyDescent="0.2">
      <c r="B14" s="9" t="s">
        <v>33</v>
      </c>
      <c r="C14" s="13" t="s">
        <v>36</v>
      </c>
      <c r="D14" s="13"/>
      <c r="E14" s="13"/>
      <c r="F14" s="14"/>
      <c r="G14" s="15">
        <v>-4049</v>
      </c>
    </row>
    <row r="15" spans="1:7" x14ac:dyDescent="0.2">
      <c r="B15" s="9" t="s">
        <v>35</v>
      </c>
      <c r="C15" s="13" t="s">
        <v>78</v>
      </c>
      <c r="D15" s="13"/>
      <c r="E15" s="13"/>
      <c r="F15" s="14"/>
      <c r="G15" s="15">
        <f>'A - 11-30-19'!G37</f>
        <v>56765.320000000007</v>
      </c>
    </row>
    <row r="16" spans="1:7" x14ac:dyDescent="0.2">
      <c r="B16" s="10" t="s">
        <v>37</v>
      </c>
      <c r="C16" s="13" t="s">
        <v>38</v>
      </c>
      <c r="D16" s="13"/>
      <c r="E16" s="13"/>
      <c r="F16" s="16"/>
      <c r="G16" s="17">
        <f>G13+G14+G15</f>
        <v>48888.320000000007</v>
      </c>
    </row>
    <row r="17" spans="2:7" x14ac:dyDescent="0.2">
      <c r="B17" s="9">
        <v>2</v>
      </c>
      <c r="C17" s="18">
        <v>43831</v>
      </c>
      <c r="D17" s="51">
        <f>445530-846</f>
        <v>444684</v>
      </c>
      <c r="E17" s="56">
        <v>486222.5</v>
      </c>
      <c r="F17" s="19">
        <f t="shared" ref="F17:F24" si="0">D17-E17</f>
        <v>-41538.5</v>
      </c>
      <c r="G17" s="17">
        <f t="shared" ref="G17:G24" si="1">G16+F17</f>
        <v>7349.820000000007</v>
      </c>
    </row>
    <row r="18" spans="2:7" x14ac:dyDescent="0.2">
      <c r="B18" s="9">
        <v>3</v>
      </c>
      <c r="C18" s="20">
        <v>43862</v>
      </c>
      <c r="D18" s="52">
        <f>343339-728</f>
        <v>342611</v>
      </c>
      <c r="E18" s="57">
        <v>478147.59</v>
      </c>
      <c r="F18" s="21">
        <f t="shared" si="0"/>
        <v>-135536.59000000003</v>
      </c>
      <c r="G18" s="22">
        <f t="shared" si="1"/>
        <v>-128186.77000000002</v>
      </c>
    </row>
    <row r="19" spans="2:7" x14ac:dyDescent="0.2">
      <c r="B19" s="9">
        <v>4</v>
      </c>
      <c r="C19" s="20">
        <v>43891</v>
      </c>
      <c r="D19" s="52">
        <f>287418-770</f>
        <v>286648</v>
      </c>
      <c r="E19" s="57">
        <v>336554.97</v>
      </c>
      <c r="F19" s="21">
        <f t="shared" si="0"/>
        <v>-49906.969999999972</v>
      </c>
      <c r="G19" s="22">
        <f t="shared" si="1"/>
        <v>-178093.74</v>
      </c>
    </row>
    <row r="20" spans="2:7" x14ac:dyDescent="0.2">
      <c r="B20" s="9">
        <v>5</v>
      </c>
      <c r="C20" s="20">
        <v>43922</v>
      </c>
      <c r="D20" s="52">
        <f>261782-859</f>
        <v>260923</v>
      </c>
      <c r="E20" s="57">
        <v>297584.51</v>
      </c>
      <c r="F20" s="21">
        <f t="shared" si="0"/>
        <v>-36661.510000000009</v>
      </c>
      <c r="G20" s="22">
        <f t="shared" si="1"/>
        <v>-214755.25</v>
      </c>
    </row>
    <row r="21" spans="2:7" x14ac:dyDescent="0.2">
      <c r="B21" s="9">
        <v>6</v>
      </c>
      <c r="C21" s="20">
        <v>43952</v>
      </c>
      <c r="D21" s="52">
        <f>320720-1012</f>
        <v>319708</v>
      </c>
      <c r="E21" s="57">
        <v>295686.12</v>
      </c>
      <c r="F21" s="21">
        <f t="shared" si="0"/>
        <v>24021.880000000005</v>
      </c>
      <c r="G21" s="22">
        <f t="shared" si="1"/>
        <v>-190733.37</v>
      </c>
    </row>
    <row r="22" spans="2:7" x14ac:dyDescent="0.2">
      <c r="B22" s="9">
        <v>7</v>
      </c>
      <c r="C22" s="20">
        <v>43983</v>
      </c>
      <c r="D22" s="52">
        <f>472072-859</f>
        <v>471213</v>
      </c>
      <c r="E22" s="57">
        <v>358317.21</v>
      </c>
      <c r="F22" s="23">
        <f t="shared" si="0"/>
        <v>112895.78999999998</v>
      </c>
      <c r="G22" s="24">
        <f t="shared" si="1"/>
        <v>-77837.580000000016</v>
      </c>
    </row>
    <row r="23" spans="2:7" x14ac:dyDescent="0.2">
      <c r="B23" s="25" t="s">
        <v>39</v>
      </c>
      <c r="C23" s="18">
        <v>44013</v>
      </c>
      <c r="D23" s="51">
        <f>608730-890</f>
        <v>607840</v>
      </c>
      <c r="E23" s="56">
        <v>479492.31</v>
      </c>
      <c r="F23" s="19">
        <f t="shared" si="0"/>
        <v>128347.69</v>
      </c>
      <c r="G23" s="17">
        <f t="shared" si="1"/>
        <v>50510.109999999986</v>
      </c>
    </row>
    <row r="24" spans="2:7" x14ac:dyDescent="0.2">
      <c r="B24" s="26" t="s">
        <v>40</v>
      </c>
      <c r="C24" s="27">
        <v>44044</v>
      </c>
      <c r="D24" s="53">
        <f>541854-0</f>
        <v>541854</v>
      </c>
      <c r="E24" s="58">
        <v>569397.43000000005</v>
      </c>
      <c r="F24" s="23">
        <f t="shared" si="0"/>
        <v>-27543.430000000051</v>
      </c>
      <c r="G24" s="24">
        <f t="shared" si="1"/>
        <v>22966.679999999935</v>
      </c>
    </row>
    <row r="25" spans="2:7" x14ac:dyDescent="0.2">
      <c r="B25" s="10"/>
      <c r="C25" s="28" t="s">
        <v>77</v>
      </c>
      <c r="D25" s="29"/>
      <c r="E25" s="29"/>
      <c r="F25" s="29"/>
      <c r="G25" s="30"/>
    </row>
    <row r="26" spans="2:7" x14ac:dyDescent="0.2">
      <c r="B26" s="7"/>
      <c r="C26" s="6"/>
      <c r="D26" s="6"/>
      <c r="E26" s="6"/>
      <c r="F26" s="6"/>
      <c r="G26" s="17"/>
    </row>
    <row r="27" spans="2:7" x14ac:dyDescent="0.2">
      <c r="B27" s="9"/>
      <c r="C27" s="8"/>
      <c r="D27" s="9" t="s">
        <v>42</v>
      </c>
      <c r="E27" s="9" t="s">
        <v>43</v>
      </c>
      <c r="F27" s="8"/>
      <c r="G27" s="22"/>
    </row>
    <row r="28" spans="2:7" x14ac:dyDescent="0.2">
      <c r="B28" s="9">
        <v>8</v>
      </c>
      <c r="C28" s="8"/>
      <c r="D28" s="9" t="s">
        <v>44</v>
      </c>
      <c r="E28" s="9" t="s">
        <v>45</v>
      </c>
      <c r="F28" s="8"/>
      <c r="G28" s="31" t="s">
        <v>42</v>
      </c>
    </row>
    <row r="29" spans="2:7" x14ac:dyDescent="0.2">
      <c r="B29" s="9"/>
      <c r="C29" s="8"/>
      <c r="D29" s="9" t="s">
        <v>46</v>
      </c>
      <c r="E29" s="9" t="s">
        <v>47</v>
      </c>
      <c r="F29" s="8"/>
      <c r="G29" s="31" t="s">
        <v>48</v>
      </c>
    </row>
    <row r="30" spans="2:7" x14ac:dyDescent="0.2">
      <c r="B30" s="9"/>
      <c r="C30" s="8"/>
      <c r="D30" s="9" t="s">
        <v>49</v>
      </c>
      <c r="E30" s="9" t="s">
        <v>50</v>
      </c>
      <c r="F30" s="8"/>
      <c r="G30" s="31" t="s">
        <v>51</v>
      </c>
    </row>
    <row r="31" spans="2:7" x14ac:dyDescent="0.2">
      <c r="B31" s="10"/>
      <c r="C31" s="8"/>
      <c r="D31" s="9" t="s">
        <v>52</v>
      </c>
      <c r="E31" s="9" t="s">
        <v>53</v>
      </c>
      <c r="F31" s="8"/>
      <c r="G31" s="31" t="s">
        <v>54</v>
      </c>
    </row>
    <row r="32" spans="2:7" x14ac:dyDescent="0.2">
      <c r="B32" s="25" t="s">
        <v>55</v>
      </c>
      <c r="C32" s="6" t="s">
        <v>58</v>
      </c>
      <c r="D32" s="17">
        <f>-G13</f>
        <v>3828</v>
      </c>
      <c r="E32" s="17">
        <f>D64</f>
        <v>-3828</v>
      </c>
      <c r="F32" s="6"/>
      <c r="G32" s="17">
        <f>D32+E32</f>
        <v>0</v>
      </c>
    </row>
    <row r="33" spans="2:7" x14ac:dyDescent="0.2">
      <c r="B33" s="32" t="s">
        <v>57</v>
      </c>
      <c r="C33" s="8" t="s">
        <v>60</v>
      </c>
      <c r="D33" s="22">
        <f>-G14</f>
        <v>4049</v>
      </c>
      <c r="E33" s="22">
        <f>E64</f>
        <v>-675</v>
      </c>
      <c r="F33" s="8"/>
      <c r="G33" s="22">
        <f>D33+E33</f>
        <v>3374</v>
      </c>
    </row>
    <row r="34" spans="2:7" x14ac:dyDescent="0.2">
      <c r="B34" s="32" t="s">
        <v>59</v>
      </c>
      <c r="C34" s="33" t="s">
        <v>80</v>
      </c>
      <c r="D34" s="24">
        <f>-G15</f>
        <v>-56765.320000000007</v>
      </c>
      <c r="E34" s="24">
        <f>F64</f>
        <v>0</v>
      </c>
      <c r="F34" s="33"/>
      <c r="G34" s="24">
        <f>D34+E34</f>
        <v>-56765.320000000007</v>
      </c>
    </row>
    <row r="35" spans="2:7" x14ac:dyDescent="0.2">
      <c r="B35" s="10" t="s">
        <v>61</v>
      </c>
      <c r="C35" s="34"/>
      <c r="D35" s="35"/>
      <c r="E35" s="35"/>
      <c r="F35" s="36" t="s">
        <v>62</v>
      </c>
      <c r="G35" s="24">
        <f>G32+G33+G34</f>
        <v>-53391.320000000007</v>
      </c>
    </row>
    <row r="36" spans="2:7" x14ac:dyDescent="0.2">
      <c r="B36" s="37"/>
      <c r="G36" s="38"/>
    </row>
    <row r="37" spans="2:7" x14ac:dyDescent="0.2">
      <c r="B37" s="11">
        <v>9</v>
      </c>
      <c r="C37" s="39" t="s">
        <v>63</v>
      </c>
      <c r="D37" s="13"/>
      <c r="E37" s="13"/>
      <c r="F37" s="14"/>
      <c r="G37" s="40">
        <f>G22+G35</f>
        <v>-131228.90000000002</v>
      </c>
    </row>
    <row r="38" spans="2:7" x14ac:dyDescent="0.2">
      <c r="B38" s="37"/>
      <c r="G38" s="38"/>
    </row>
    <row r="39" spans="2:7" x14ac:dyDescent="0.2">
      <c r="B39" s="11">
        <v>10</v>
      </c>
      <c r="C39" s="39" t="s">
        <v>79</v>
      </c>
      <c r="D39" s="13"/>
      <c r="E39" s="13"/>
      <c r="F39" s="14"/>
      <c r="G39" s="40">
        <f>G37/6</f>
        <v>-21871.483333333337</v>
      </c>
    </row>
    <row r="41" spans="2:7" x14ac:dyDescent="0.2">
      <c r="B41" s="6"/>
      <c r="C41" s="41" t="s">
        <v>64</v>
      </c>
      <c r="D41" s="42"/>
      <c r="E41" s="42"/>
      <c r="F41" s="42"/>
      <c r="G41" s="43"/>
    </row>
    <row r="42" spans="2:7" x14ac:dyDescent="0.2">
      <c r="B42" s="6"/>
      <c r="C42" s="44"/>
      <c r="D42" s="44"/>
      <c r="E42" s="44"/>
      <c r="F42" s="44"/>
      <c r="G42" s="16"/>
    </row>
    <row r="43" spans="2:7" x14ac:dyDescent="0.2">
      <c r="B43" s="9">
        <v>11</v>
      </c>
      <c r="C43" s="45" t="s">
        <v>65</v>
      </c>
      <c r="D43" s="45"/>
      <c r="E43" s="45"/>
      <c r="F43" s="45"/>
      <c r="G43" s="46">
        <f>G16</f>
        <v>48888.320000000007</v>
      </c>
    </row>
    <row r="44" spans="2:7" x14ac:dyDescent="0.2">
      <c r="B44" s="9">
        <v>12</v>
      </c>
      <c r="C44" s="45" t="s">
        <v>66</v>
      </c>
      <c r="D44" s="45"/>
      <c r="E44" s="45"/>
      <c r="F44" s="45"/>
      <c r="G44" s="47">
        <f>G35</f>
        <v>-53391.320000000007</v>
      </c>
    </row>
    <row r="45" spans="2:7" x14ac:dyDescent="0.2">
      <c r="B45" s="9"/>
      <c r="C45" s="45"/>
      <c r="D45" s="45"/>
      <c r="E45" s="45"/>
      <c r="F45" s="45"/>
      <c r="G45" s="46"/>
    </row>
    <row r="46" spans="2:7" ht="15" thickBot="1" x14ac:dyDescent="0.25">
      <c r="B46" s="9">
        <v>13</v>
      </c>
      <c r="C46" s="45" t="s">
        <v>67</v>
      </c>
      <c r="D46" s="45"/>
      <c r="E46" s="45"/>
      <c r="F46" s="45"/>
      <c r="G46" s="48">
        <f>G43+G44</f>
        <v>-4503</v>
      </c>
    </row>
    <row r="47" spans="2:7" ht="15" thickTop="1" x14ac:dyDescent="0.2">
      <c r="B47" s="9"/>
      <c r="C47" s="45"/>
      <c r="D47" s="45"/>
      <c r="E47" s="45"/>
      <c r="F47" s="45"/>
      <c r="G47" s="46"/>
    </row>
    <row r="48" spans="2:7" x14ac:dyDescent="0.2">
      <c r="B48" s="9">
        <v>14</v>
      </c>
      <c r="C48" s="45" t="s">
        <v>68</v>
      </c>
      <c r="D48" s="45"/>
      <c r="E48" s="45"/>
      <c r="F48" s="45"/>
      <c r="G48" s="46">
        <f>G37</f>
        <v>-131228.90000000002</v>
      </c>
    </row>
    <row r="49" spans="2:7" x14ac:dyDescent="0.2">
      <c r="B49" s="9"/>
      <c r="C49" s="45"/>
      <c r="D49" s="45"/>
      <c r="E49" s="45"/>
      <c r="F49" s="45"/>
      <c r="G49" s="46"/>
    </row>
    <row r="50" spans="2:7" x14ac:dyDescent="0.2">
      <c r="B50" s="9">
        <v>15</v>
      </c>
      <c r="C50" s="45" t="s">
        <v>69</v>
      </c>
      <c r="D50" s="45"/>
      <c r="E50" s="45"/>
      <c r="F50" s="45"/>
      <c r="G50" s="47">
        <f>SUM(F17:F22)</f>
        <v>-126725.90000000002</v>
      </c>
    </row>
    <row r="51" spans="2:7" x14ac:dyDescent="0.2">
      <c r="B51" s="9"/>
      <c r="C51" s="45"/>
      <c r="D51" s="45"/>
      <c r="E51" s="45"/>
      <c r="F51" s="45"/>
      <c r="G51" s="46"/>
    </row>
    <row r="52" spans="2:7" ht="15" thickBot="1" x14ac:dyDescent="0.25">
      <c r="B52" s="9">
        <v>16</v>
      </c>
      <c r="C52" s="45" t="s">
        <v>70</v>
      </c>
      <c r="D52" s="45"/>
      <c r="E52" s="45"/>
      <c r="F52" s="45"/>
      <c r="G52" s="48">
        <f>G48-G50</f>
        <v>-4503</v>
      </c>
    </row>
    <row r="53" spans="2:7" ht="15" thickTop="1" x14ac:dyDescent="0.2">
      <c r="B53" s="33"/>
      <c r="C53" s="49"/>
      <c r="D53" s="49"/>
      <c r="E53" s="49"/>
      <c r="F53" s="49"/>
      <c r="G53" s="50"/>
    </row>
    <row r="55" spans="2:7" x14ac:dyDescent="0.2">
      <c r="B55" t="s">
        <v>71</v>
      </c>
    </row>
    <row r="56" spans="2:7" x14ac:dyDescent="0.2">
      <c r="B56" s="37"/>
      <c r="C56" s="6"/>
      <c r="D56" s="7" t="s">
        <v>72</v>
      </c>
      <c r="E56" s="7" t="s">
        <v>72</v>
      </c>
      <c r="F56" s="7" t="s">
        <v>81</v>
      </c>
      <c r="G56" s="32"/>
    </row>
    <row r="57" spans="2:7" x14ac:dyDescent="0.2">
      <c r="B57" s="37"/>
      <c r="C57" s="10" t="s">
        <v>25</v>
      </c>
      <c r="D57" s="10" t="s">
        <v>74</v>
      </c>
      <c r="E57" s="10" t="s">
        <v>75</v>
      </c>
      <c r="F57" s="10" t="s">
        <v>82</v>
      </c>
      <c r="G57" s="32"/>
    </row>
    <row r="58" spans="2:7" x14ac:dyDescent="0.2">
      <c r="C58" s="18">
        <v>43831</v>
      </c>
      <c r="D58" s="51">
        <v>-1276</v>
      </c>
      <c r="E58" s="51">
        <v>0</v>
      </c>
      <c r="F58" s="17">
        <v>0</v>
      </c>
      <c r="G58" s="21"/>
    </row>
    <row r="59" spans="2:7" x14ac:dyDescent="0.2">
      <c r="C59" s="20">
        <v>43862</v>
      </c>
      <c r="D59" s="52">
        <v>-1276</v>
      </c>
      <c r="E59" s="52">
        <v>0</v>
      </c>
      <c r="F59" s="22">
        <v>0</v>
      </c>
      <c r="G59" s="21"/>
    </row>
    <row r="60" spans="2:7" x14ac:dyDescent="0.2">
      <c r="C60" s="20">
        <v>43891</v>
      </c>
      <c r="D60" s="52">
        <v>-1276</v>
      </c>
      <c r="E60" s="52">
        <v>0</v>
      </c>
      <c r="F60" s="22">
        <v>0</v>
      </c>
      <c r="G60" s="21"/>
    </row>
    <row r="61" spans="2:7" x14ac:dyDescent="0.2">
      <c r="C61" s="20">
        <v>43922</v>
      </c>
      <c r="D61" s="52">
        <v>0</v>
      </c>
      <c r="E61" s="52">
        <v>0</v>
      </c>
      <c r="F61" s="22">
        <v>0</v>
      </c>
      <c r="G61" s="21"/>
    </row>
    <row r="62" spans="2:7" x14ac:dyDescent="0.2">
      <c r="C62" s="20">
        <v>43952</v>
      </c>
      <c r="D62" s="52">
        <v>0</v>
      </c>
      <c r="E62" s="52">
        <v>0</v>
      </c>
      <c r="F62" s="22">
        <v>0</v>
      </c>
      <c r="G62" s="21"/>
    </row>
    <row r="63" spans="2:7" x14ac:dyDescent="0.2">
      <c r="C63" s="27">
        <v>43983</v>
      </c>
      <c r="D63" s="52">
        <v>0</v>
      </c>
      <c r="E63" s="53">
        <v>-675</v>
      </c>
      <c r="F63" s="24">
        <v>0</v>
      </c>
      <c r="G63" s="21"/>
    </row>
    <row r="64" spans="2:7" x14ac:dyDescent="0.2">
      <c r="C64" s="54" t="s">
        <v>76</v>
      </c>
      <c r="D64" s="40">
        <f>SUM(D58:D63)</f>
        <v>-3828</v>
      </c>
      <c r="E64" s="40">
        <f>SUM(E58:E63)</f>
        <v>-675</v>
      </c>
      <c r="F64" s="40">
        <f>SUM(F58:F63)</f>
        <v>0</v>
      </c>
      <c r="G64" s="21"/>
    </row>
  </sheetData>
  <mergeCells count="2">
    <mergeCell ref="B4:G5"/>
    <mergeCell ref="C12:G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workbookViewId="0">
      <selection activeCell="F58" sqref="F58"/>
    </sheetView>
  </sheetViews>
  <sheetFormatPr defaultColWidth="12.625" defaultRowHeight="14.25" x14ac:dyDescent="0.2"/>
  <cols>
    <col min="2" max="2" width="8.75" customWidth="1"/>
    <col min="3" max="3" width="30.625" customWidth="1"/>
    <col min="4" max="5" width="17.625" customWidth="1"/>
    <col min="6" max="6" width="21.125" customWidth="1"/>
    <col min="7" max="7" width="17.625" customWidth="1"/>
  </cols>
  <sheetData>
    <row r="1" spans="1:7" x14ac:dyDescent="0.2">
      <c r="A1" t="str">
        <f>Summary!A1</f>
        <v>DR1 Response 2 - Farmers Surcharge Summary.xlsx</v>
      </c>
    </row>
    <row r="4" spans="1:7" x14ac:dyDescent="0.2">
      <c r="B4" s="61" t="s">
        <v>14</v>
      </c>
      <c r="C4" s="62"/>
      <c r="D4" s="62"/>
      <c r="E4" s="62"/>
      <c r="F4" s="62"/>
      <c r="G4" s="63"/>
    </row>
    <row r="5" spans="1:7" x14ac:dyDescent="0.2">
      <c r="B5" s="64"/>
      <c r="C5" s="65"/>
      <c r="D5" s="65"/>
      <c r="E5" s="65"/>
      <c r="F5" s="65"/>
      <c r="G5" s="66"/>
    </row>
    <row r="6" spans="1:7" x14ac:dyDescent="0.2">
      <c r="B6" s="55"/>
      <c r="C6" s="55"/>
      <c r="D6" s="55"/>
      <c r="E6" s="55"/>
      <c r="F6" s="55"/>
      <c r="G6" s="55"/>
    </row>
    <row r="7" spans="1:7" x14ac:dyDescent="0.2">
      <c r="B7" s="6"/>
      <c r="C7" s="6"/>
      <c r="D7" s="6"/>
      <c r="E7" s="7" t="s">
        <v>15</v>
      </c>
      <c r="F7" s="6"/>
      <c r="G7" s="6"/>
    </row>
    <row r="8" spans="1:7" x14ac:dyDescent="0.2">
      <c r="B8" s="8"/>
      <c r="C8" s="8"/>
      <c r="D8" s="9" t="s">
        <v>16</v>
      </c>
      <c r="E8" s="9" t="s">
        <v>17</v>
      </c>
      <c r="F8" s="8"/>
      <c r="G8" s="8"/>
    </row>
    <row r="9" spans="1:7" x14ac:dyDescent="0.2">
      <c r="B9" s="8"/>
      <c r="C9" s="8"/>
      <c r="D9" s="9" t="s">
        <v>18</v>
      </c>
      <c r="E9" s="9" t="s">
        <v>19</v>
      </c>
      <c r="F9" s="9" t="s">
        <v>20</v>
      </c>
      <c r="G9" s="9" t="s">
        <v>21</v>
      </c>
    </row>
    <row r="10" spans="1:7" x14ac:dyDescent="0.2">
      <c r="B10" s="10"/>
      <c r="C10" s="10"/>
      <c r="D10" s="10" t="s">
        <v>22</v>
      </c>
      <c r="E10" s="10" t="s">
        <v>22</v>
      </c>
      <c r="F10" s="10" t="s">
        <v>23</v>
      </c>
      <c r="G10" s="10" t="s">
        <v>23</v>
      </c>
    </row>
    <row r="11" spans="1:7" x14ac:dyDescent="0.2">
      <c r="B11" s="11" t="s">
        <v>24</v>
      </c>
      <c r="C11" s="11" t="s">
        <v>25</v>
      </c>
      <c r="D11" s="12" t="s">
        <v>26</v>
      </c>
      <c r="E11" s="12" t="s">
        <v>27</v>
      </c>
      <c r="F11" s="12" t="s">
        <v>28</v>
      </c>
      <c r="G11" s="12" t="s">
        <v>29</v>
      </c>
    </row>
    <row r="12" spans="1:7" x14ac:dyDescent="0.2">
      <c r="B12" s="7">
        <v>1</v>
      </c>
      <c r="C12" s="67" t="s">
        <v>30</v>
      </c>
      <c r="D12" s="68"/>
      <c r="E12" s="68"/>
      <c r="F12" s="68"/>
      <c r="G12" s="69"/>
    </row>
    <row r="13" spans="1:7" x14ac:dyDescent="0.2">
      <c r="B13" s="7" t="s">
        <v>31</v>
      </c>
      <c r="C13" s="13" t="s">
        <v>36</v>
      </c>
      <c r="D13" s="13"/>
      <c r="E13" s="13"/>
      <c r="F13" s="14"/>
      <c r="G13" s="15">
        <v>-3374</v>
      </c>
    </row>
    <row r="14" spans="1:7" x14ac:dyDescent="0.2">
      <c r="B14" s="9" t="s">
        <v>33</v>
      </c>
      <c r="C14" s="13" t="s">
        <v>78</v>
      </c>
      <c r="D14" s="13"/>
      <c r="E14" s="13"/>
      <c r="F14" s="14"/>
      <c r="G14" s="15">
        <f>'A - 11-30-19'!G37</f>
        <v>56765.320000000007</v>
      </c>
    </row>
    <row r="15" spans="1:7" x14ac:dyDescent="0.2">
      <c r="B15" s="9" t="s">
        <v>35</v>
      </c>
      <c r="C15" s="13" t="s">
        <v>84</v>
      </c>
      <c r="D15" s="13"/>
      <c r="E15" s="13"/>
      <c r="F15" s="14"/>
      <c r="G15" s="15">
        <f>'B - 05-31-20'!G37</f>
        <v>-131228.90000000002</v>
      </c>
    </row>
    <row r="16" spans="1:7" x14ac:dyDescent="0.2">
      <c r="B16" s="10" t="s">
        <v>37</v>
      </c>
      <c r="C16" s="13" t="s">
        <v>38</v>
      </c>
      <c r="D16" s="13"/>
      <c r="E16" s="13"/>
      <c r="F16" s="16"/>
      <c r="G16" s="17">
        <f>G13+G14+G15</f>
        <v>-77837.580000000016</v>
      </c>
    </row>
    <row r="17" spans="2:7" x14ac:dyDescent="0.2">
      <c r="B17" s="9">
        <v>2</v>
      </c>
      <c r="C17" s="18">
        <v>44013</v>
      </c>
      <c r="D17" s="51">
        <f>608730-890</f>
        <v>607840</v>
      </c>
      <c r="E17" s="56">
        <v>479492.31</v>
      </c>
      <c r="F17" s="19">
        <f t="shared" ref="F17:F24" si="0">D17-E17</f>
        <v>128347.69</v>
      </c>
      <c r="G17" s="17">
        <f t="shared" ref="G17:G24" si="1">G16+F17</f>
        <v>50510.109999999986</v>
      </c>
    </row>
    <row r="18" spans="2:7" x14ac:dyDescent="0.2">
      <c r="B18" s="9">
        <v>3</v>
      </c>
      <c r="C18" s="20">
        <v>44044</v>
      </c>
      <c r="D18" s="52">
        <f>541854-0</f>
        <v>541854</v>
      </c>
      <c r="E18" s="57">
        <v>569397.43000000005</v>
      </c>
      <c r="F18" s="21">
        <f t="shared" si="0"/>
        <v>-27543.430000000051</v>
      </c>
      <c r="G18" s="22">
        <f t="shared" si="1"/>
        <v>22966.679999999935</v>
      </c>
    </row>
    <row r="19" spans="2:7" x14ac:dyDescent="0.2">
      <c r="B19" s="9">
        <v>4</v>
      </c>
      <c r="C19" s="20">
        <v>44075</v>
      </c>
      <c r="D19" s="52">
        <f>327187-613</f>
        <v>326574</v>
      </c>
      <c r="E19" s="57">
        <v>505942.69</v>
      </c>
      <c r="F19" s="21">
        <f t="shared" si="0"/>
        <v>-179368.69</v>
      </c>
      <c r="G19" s="22">
        <f t="shared" si="1"/>
        <v>-156402.01000000007</v>
      </c>
    </row>
    <row r="20" spans="2:7" x14ac:dyDescent="0.2">
      <c r="B20" s="9">
        <v>5</v>
      </c>
      <c r="C20" s="20">
        <v>44105</v>
      </c>
      <c r="D20" s="52">
        <f>298849-668</f>
        <v>298181</v>
      </c>
      <c r="E20" s="57">
        <v>307815.52</v>
      </c>
      <c r="F20" s="21">
        <f t="shared" si="0"/>
        <v>-9634.5200000000186</v>
      </c>
      <c r="G20" s="22">
        <f t="shared" si="1"/>
        <v>-166036.53000000009</v>
      </c>
    </row>
    <row r="21" spans="2:7" x14ac:dyDescent="0.2">
      <c r="B21" s="9">
        <v>6</v>
      </c>
      <c r="C21" s="20">
        <v>44136</v>
      </c>
      <c r="D21" s="52">
        <f>433069-801</f>
        <v>432268</v>
      </c>
      <c r="E21" s="57">
        <v>332939.40999999997</v>
      </c>
      <c r="F21" s="21">
        <f t="shared" si="0"/>
        <v>99328.590000000026</v>
      </c>
      <c r="G21" s="22">
        <f t="shared" si="1"/>
        <v>-66707.940000000061</v>
      </c>
    </row>
    <row r="22" spans="2:7" x14ac:dyDescent="0.2">
      <c r="B22" s="9">
        <v>7</v>
      </c>
      <c r="C22" s="20">
        <v>44166</v>
      </c>
      <c r="D22" s="52">
        <f>629536-910</f>
        <v>628626</v>
      </c>
      <c r="E22" s="57">
        <v>455073.55</v>
      </c>
      <c r="F22" s="23">
        <f t="shared" si="0"/>
        <v>173552.45</v>
      </c>
      <c r="G22" s="24">
        <f t="shared" si="1"/>
        <v>106844.50999999995</v>
      </c>
    </row>
    <row r="23" spans="2:7" x14ac:dyDescent="0.2">
      <c r="B23" s="25" t="s">
        <v>39</v>
      </c>
      <c r="C23" s="18">
        <v>44197</v>
      </c>
      <c r="D23" s="51">
        <f>590196-807</f>
        <v>589389</v>
      </c>
      <c r="E23" s="56">
        <v>659152.78</v>
      </c>
      <c r="F23" s="19">
        <f t="shared" si="0"/>
        <v>-69763.780000000028</v>
      </c>
      <c r="G23" s="17">
        <f t="shared" si="1"/>
        <v>37080.729999999923</v>
      </c>
    </row>
    <row r="24" spans="2:7" x14ac:dyDescent="0.2">
      <c r="B24" s="26" t="s">
        <v>40</v>
      </c>
      <c r="C24" s="27">
        <v>44228</v>
      </c>
      <c r="D24" s="53">
        <f>395709-541</f>
        <v>395168</v>
      </c>
      <c r="E24" s="58">
        <v>611063.06999999995</v>
      </c>
      <c r="F24" s="23">
        <f t="shared" si="0"/>
        <v>-215895.06999999995</v>
      </c>
      <c r="G24" s="24">
        <f t="shared" si="1"/>
        <v>-178814.34000000003</v>
      </c>
    </row>
    <row r="25" spans="2:7" x14ac:dyDescent="0.2">
      <c r="B25" s="10"/>
      <c r="C25" s="28" t="s">
        <v>83</v>
      </c>
      <c r="D25" s="29"/>
      <c r="E25" s="29"/>
      <c r="F25" s="29"/>
      <c r="G25" s="30"/>
    </row>
    <row r="26" spans="2:7" x14ac:dyDescent="0.2">
      <c r="B26" s="7"/>
      <c r="C26" s="6"/>
      <c r="D26" s="6"/>
      <c r="E26" s="6"/>
      <c r="F26" s="6"/>
      <c r="G26" s="17"/>
    </row>
    <row r="27" spans="2:7" x14ac:dyDescent="0.2">
      <c r="B27" s="9"/>
      <c r="C27" s="8"/>
      <c r="D27" s="9" t="s">
        <v>42</v>
      </c>
      <c r="E27" s="9" t="s">
        <v>43</v>
      </c>
      <c r="F27" s="8"/>
      <c r="G27" s="22"/>
    </row>
    <row r="28" spans="2:7" x14ac:dyDescent="0.2">
      <c r="B28" s="9">
        <v>8</v>
      </c>
      <c r="C28" s="8"/>
      <c r="D28" s="9" t="s">
        <v>44</v>
      </c>
      <c r="E28" s="9" t="s">
        <v>45</v>
      </c>
      <c r="F28" s="8"/>
      <c r="G28" s="31" t="s">
        <v>42</v>
      </c>
    </row>
    <row r="29" spans="2:7" x14ac:dyDescent="0.2">
      <c r="B29" s="9"/>
      <c r="C29" s="8"/>
      <c r="D29" s="9" t="s">
        <v>46</v>
      </c>
      <c r="E29" s="9" t="s">
        <v>47</v>
      </c>
      <c r="F29" s="8"/>
      <c r="G29" s="31" t="s">
        <v>48</v>
      </c>
    </row>
    <row r="30" spans="2:7" x14ac:dyDescent="0.2">
      <c r="B30" s="9"/>
      <c r="C30" s="8"/>
      <c r="D30" s="9" t="s">
        <v>49</v>
      </c>
      <c r="E30" s="9" t="s">
        <v>50</v>
      </c>
      <c r="F30" s="8"/>
      <c r="G30" s="31" t="s">
        <v>51</v>
      </c>
    </row>
    <row r="31" spans="2:7" x14ac:dyDescent="0.2">
      <c r="B31" s="10"/>
      <c r="C31" s="8"/>
      <c r="D31" s="9" t="s">
        <v>52</v>
      </c>
      <c r="E31" s="9" t="s">
        <v>53</v>
      </c>
      <c r="F31" s="8"/>
      <c r="G31" s="31" t="s">
        <v>54</v>
      </c>
    </row>
    <row r="32" spans="2:7" x14ac:dyDescent="0.2">
      <c r="B32" s="25" t="s">
        <v>55</v>
      </c>
      <c r="C32" s="6" t="s">
        <v>60</v>
      </c>
      <c r="D32" s="17">
        <f>-G13</f>
        <v>3374</v>
      </c>
      <c r="E32" s="17">
        <f>D64</f>
        <v>-3374</v>
      </c>
      <c r="F32" s="6"/>
      <c r="G32" s="17">
        <f>D32+E32</f>
        <v>0</v>
      </c>
    </row>
    <row r="33" spans="2:7" x14ac:dyDescent="0.2">
      <c r="B33" s="32" t="s">
        <v>57</v>
      </c>
      <c r="C33" s="8" t="s">
        <v>80</v>
      </c>
      <c r="D33" s="22">
        <f>-G14</f>
        <v>-56765.320000000007</v>
      </c>
      <c r="E33" s="22">
        <f>E64</f>
        <v>0</v>
      </c>
      <c r="F33" s="8"/>
      <c r="G33" s="22">
        <f>D33+E33</f>
        <v>-56765.320000000007</v>
      </c>
    </row>
    <row r="34" spans="2:7" x14ac:dyDescent="0.2">
      <c r="B34" s="32" t="s">
        <v>59</v>
      </c>
      <c r="C34" s="33" t="s">
        <v>85</v>
      </c>
      <c r="D34" s="24">
        <f>-G15</f>
        <v>131228.90000000002</v>
      </c>
      <c r="E34" s="24">
        <f>F64</f>
        <v>0</v>
      </c>
      <c r="F34" s="33"/>
      <c r="G34" s="24">
        <f>D34+E34</f>
        <v>131228.90000000002</v>
      </c>
    </row>
    <row r="35" spans="2:7" x14ac:dyDescent="0.2">
      <c r="B35" s="10" t="s">
        <v>61</v>
      </c>
      <c r="C35" s="34"/>
      <c r="D35" s="35"/>
      <c r="E35" s="35"/>
      <c r="F35" s="36" t="s">
        <v>62</v>
      </c>
      <c r="G35" s="24">
        <f>G32+G33+G34</f>
        <v>74463.580000000016</v>
      </c>
    </row>
    <row r="36" spans="2:7" x14ac:dyDescent="0.2">
      <c r="B36" s="37"/>
      <c r="G36" s="38"/>
    </row>
    <row r="37" spans="2:7" x14ac:dyDescent="0.2">
      <c r="B37" s="11">
        <v>9</v>
      </c>
      <c r="C37" s="39" t="s">
        <v>63</v>
      </c>
      <c r="D37" s="13"/>
      <c r="E37" s="13"/>
      <c r="F37" s="14"/>
      <c r="G37" s="40">
        <f>G22+G35</f>
        <v>181308.08999999997</v>
      </c>
    </row>
    <row r="38" spans="2:7" x14ac:dyDescent="0.2">
      <c r="B38" s="37"/>
      <c r="G38" s="38"/>
    </row>
    <row r="39" spans="2:7" x14ac:dyDescent="0.2">
      <c r="B39" s="11">
        <v>10</v>
      </c>
      <c r="C39" s="39" t="s">
        <v>79</v>
      </c>
      <c r="D39" s="13"/>
      <c r="E39" s="13"/>
      <c r="F39" s="14"/>
      <c r="G39" s="40">
        <f>G37/6</f>
        <v>30218.014999999996</v>
      </c>
    </row>
    <row r="41" spans="2:7" x14ac:dyDescent="0.2">
      <c r="B41" s="6"/>
      <c r="C41" s="41" t="s">
        <v>64</v>
      </c>
      <c r="D41" s="42"/>
      <c r="E41" s="42"/>
      <c r="F41" s="42"/>
      <c r="G41" s="43"/>
    </row>
    <row r="42" spans="2:7" x14ac:dyDescent="0.2">
      <c r="B42" s="6"/>
      <c r="C42" s="44"/>
      <c r="D42" s="44"/>
      <c r="E42" s="44"/>
      <c r="F42" s="44"/>
      <c r="G42" s="16"/>
    </row>
    <row r="43" spans="2:7" x14ac:dyDescent="0.2">
      <c r="B43" s="9">
        <v>11</v>
      </c>
      <c r="C43" s="45" t="s">
        <v>65</v>
      </c>
      <c r="D43" s="45"/>
      <c r="E43" s="45"/>
      <c r="F43" s="45"/>
      <c r="G43" s="46">
        <f>G16</f>
        <v>-77837.580000000016</v>
      </c>
    </row>
    <row r="44" spans="2:7" x14ac:dyDescent="0.2">
      <c r="B44" s="9">
        <v>12</v>
      </c>
      <c r="C44" s="45" t="s">
        <v>66</v>
      </c>
      <c r="D44" s="45"/>
      <c r="E44" s="45"/>
      <c r="F44" s="45"/>
      <c r="G44" s="47">
        <f>G35</f>
        <v>74463.580000000016</v>
      </c>
    </row>
    <row r="45" spans="2:7" x14ac:dyDescent="0.2">
      <c r="B45" s="9"/>
      <c r="C45" s="45"/>
      <c r="D45" s="45"/>
      <c r="E45" s="45"/>
      <c r="F45" s="45"/>
      <c r="G45" s="46"/>
    </row>
    <row r="46" spans="2:7" ht="15" thickBot="1" x14ac:dyDescent="0.25">
      <c r="B46" s="9">
        <v>13</v>
      </c>
      <c r="C46" s="45" t="s">
        <v>67</v>
      </c>
      <c r="D46" s="45"/>
      <c r="E46" s="45"/>
      <c r="F46" s="45"/>
      <c r="G46" s="48">
        <f>G43+G44</f>
        <v>-3374</v>
      </c>
    </row>
    <row r="47" spans="2:7" ht="15" thickTop="1" x14ac:dyDescent="0.2">
      <c r="B47" s="9"/>
      <c r="C47" s="45"/>
      <c r="D47" s="45"/>
      <c r="E47" s="45"/>
      <c r="F47" s="45"/>
      <c r="G47" s="46"/>
    </row>
    <row r="48" spans="2:7" x14ac:dyDescent="0.2">
      <c r="B48" s="9">
        <v>14</v>
      </c>
      <c r="C48" s="45" t="s">
        <v>68</v>
      </c>
      <c r="D48" s="45"/>
      <c r="E48" s="45"/>
      <c r="F48" s="45"/>
      <c r="G48" s="46">
        <f>G37</f>
        <v>181308.08999999997</v>
      </c>
    </row>
    <row r="49" spans="2:7" x14ac:dyDescent="0.2">
      <c r="B49" s="9"/>
      <c r="C49" s="45"/>
      <c r="D49" s="45"/>
      <c r="E49" s="45"/>
      <c r="F49" s="45"/>
      <c r="G49" s="46"/>
    </row>
    <row r="50" spans="2:7" x14ac:dyDescent="0.2">
      <c r="B50" s="9">
        <v>15</v>
      </c>
      <c r="C50" s="45" t="s">
        <v>69</v>
      </c>
      <c r="D50" s="45"/>
      <c r="E50" s="45"/>
      <c r="F50" s="45"/>
      <c r="G50" s="47">
        <f>SUM(F17:F22)</f>
        <v>184682.08999999997</v>
      </c>
    </row>
    <row r="51" spans="2:7" x14ac:dyDescent="0.2">
      <c r="B51" s="9"/>
      <c r="C51" s="45"/>
      <c r="D51" s="45"/>
      <c r="E51" s="45"/>
      <c r="F51" s="45"/>
      <c r="G51" s="46"/>
    </row>
    <row r="52" spans="2:7" ht="15" thickBot="1" x14ac:dyDescent="0.25">
      <c r="B52" s="9">
        <v>16</v>
      </c>
      <c r="C52" s="45" t="s">
        <v>70</v>
      </c>
      <c r="D52" s="45"/>
      <c r="E52" s="45"/>
      <c r="F52" s="45"/>
      <c r="G52" s="48">
        <f>G48-G50</f>
        <v>-3374</v>
      </c>
    </row>
    <row r="53" spans="2:7" ht="15" thickTop="1" x14ac:dyDescent="0.2">
      <c r="B53" s="33"/>
      <c r="C53" s="49"/>
      <c r="D53" s="49"/>
      <c r="E53" s="49"/>
      <c r="F53" s="49"/>
      <c r="G53" s="50"/>
    </row>
    <row r="55" spans="2:7" x14ac:dyDescent="0.2">
      <c r="B55" t="s">
        <v>71</v>
      </c>
    </row>
    <row r="56" spans="2:7" x14ac:dyDescent="0.2">
      <c r="B56" s="37"/>
      <c r="C56" s="6"/>
      <c r="D56" s="7" t="s">
        <v>72</v>
      </c>
      <c r="E56" s="7" t="s">
        <v>81</v>
      </c>
      <c r="F56" s="7" t="s">
        <v>81</v>
      </c>
      <c r="G56" s="32"/>
    </row>
    <row r="57" spans="2:7" x14ac:dyDescent="0.2">
      <c r="B57" s="37"/>
      <c r="C57" s="10" t="s">
        <v>25</v>
      </c>
      <c r="D57" s="10" t="s">
        <v>75</v>
      </c>
      <c r="E57" s="10" t="s">
        <v>82</v>
      </c>
      <c r="F57" s="10" t="s">
        <v>86</v>
      </c>
      <c r="G57" s="32"/>
    </row>
    <row r="58" spans="2:7" x14ac:dyDescent="0.2">
      <c r="C58" s="18">
        <v>44013</v>
      </c>
      <c r="D58" s="51">
        <v>-675</v>
      </c>
      <c r="E58" s="51">
        <v>0</v>
      </c>
      <c r="F58" s="17">
        <v>0</v>
      </c>
      <c r="G58" s="21"/>
    </row>
    <row r="59" spans="2:7" x14ac:dyDescent="0.2">
      <c r="C59" s="20">
        <v>44044</v>
      </c>
      <c r="D59" s="52">
        <v>-675</v>
      </c>
      <c r="E59" s="52">
        <v>0</v>
      </c>
      <c r="F59" s="22">
        <v>0</v>
      </c>
      <c r="G59" s="21"/>
    </row>
    <row r="60" spans="2:7" x14ac:dyDescent="0.2">
      <c r="C60" s="20">
        <v>44075</v>
      </c>
      <c r="D60" s="52">
        <v>-675</v>
      </c>
      <c r="E60" s="52">
        <v>0</v>
      </c>
      <c r="F60" s="22">
        <v>0</v>
      </c>
      <c r="G60" s="21"/>
    </row>
    <row r="61" spans="2:7" x14ac:dyDescent="0.2">
      <c r="C61" s="20">
        <v>44105</v>
      </c>
      <c r="D61" s="52">
        <v>-675</v>
      </c>
      <c r="E61" s="52">
        <v>0</v>
      </c>
      <c r="F61" s="22">
        <v>0</v>
      </c>
      <c r="G61" s="21"/>
    </row>
    <row r="62" spans="2:7" x14ac:dyDescent="0.2">
      <c r="C62" s="20">
        <v>44136</v>
      </c>
      <c r="D62" s="52">
        <v>-674</v>
      </c>
      <c r="E62" s="52">
        <v>0</v>
      </c>
      <c r="F62" s="22">
        <v>0</v>
      </c>
      <c r="G62" s="21"/>
    </row>
    <row r="63" spans="2:7" x14ac:dyDescent="0.2">
      <c r="C63" s="20">
        <v>44166</v>
      </c>
      <c r="D63" s="52">
        <v>0</v>
      </c>
      <c r="E63" s="53">
        <v>0</v>
      </c>
      <c r="F63" s="24">
        <v>0</v>
      </c>
      <c r="G63" s="21"/>
    </row>
    <row r="64" spans="2:7" x14ac:dyDescent="0.2">
      <c r="C64" s="54" t="s">
        <v>76</v>
      </c>
      <c r="D64" s="40">
        <f>SUM(D58:D63)</f>
        <v>-3374</v>
      </c>
      <c r="E64" s="40">
        <f>SUM(E58:E63)</f>
        <v>0</v>
      </c>
      <c r="F64" s="40">
        <f>SUM(F58:F63)</f>
        <v>0</v>
      </c>
      <c r="G64" s="21"/>
    </row>
  </sheetData>
  <mergeCells count="2">
    <mergeCell ref="B4:G5"/>
    <mergeCell ref="C12:G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workbookViewId="0">
      <selection activeCell="F58" sqref="F58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125" customWidth="1"/>
    <col min="7" max="7" width="17.625" customWidth="1"/>
  </cols>
  <sheetData>
    <row r="1" spans="1:7" x14ac:dyDescent="0.2">
      <c r="A1" t="str">
        <f>Summary!A1</f>
        <v>DR1 Response 2 - Farmers Surcharge Summary.xlsx</v>
      </c>
    </row>
    <row r="4" spans="1:7" x14ac:dyDescent="0.2">
      <c r="B4" s="61" t="s">
        <v>14</v>
      </c>
      <c r="C4" s="62"/>
      <c r="D4" s="62"/>
      <c r="E4" s="62"/>
      <c r="F4" s="62"/>
      <c r="G4" s="63"/>
    </row>
    <row r="5" spans="1:7" x14ac:dyDescent="0.2">
      <c r="B5" s="64"/>
      <c r="C5" s="65"/>
      <c r="D5" s="65"/>
      <c r="E5" s="65"/>
      <c r="F5" s="65"/>
      <c r="G5" s="66"/>
    </row>
    <row r="6" spans="1:7" x14ac:dyDescent="0.2">
      <c r="B6" s="55"/>
      <c r="C6" s="55"/>
      <c r="D6" s="55"/>
      <c r="E6" s="55"/>
      <c r="F6" s="55"/>
      <c r="G6" s="55"/>
    </row>
    <row r="7" spans="1:7" x14ac:dyDescent="0.2">
      <c r="B7" s="6"/>
      <c r="C7" s="6"/>
      <c r="D7" s="6"/>
      <c r="E7" s="7" t="s">
        <v>15</v>
      </c>
      <c r="F7" s="6"/>
      <c r="G7" s="6"/>
    </row>
    <row r="8" spans="1:7" x14ac:dyDescent="0.2">
      <c r="B8" s="8"/>
      <c r="C8" s="8"/>
      <c r="D8" s="9" t="s">
        <v>16</v>
      </c>
      <c r="E8" s="9" t="s">
        <v>17</v>
      </c>
      <c r="F8" s="8"/>
      <c r="G8" s="8"/>
    </row>
    <row r="9" spans="1:7" x14ac:dyDescent="0.2">
      <c r="B9" s="8"/>
      <c r="C9" s="8"/>
      <c r="D9" s="9" t="s">
        <v>18</v>
      </c>
      <c r="E9" s="9" t="s">
        <v>19</v>
      </c>
      <c r="F9" s="9" t="s">
        <v>20</v>
      </c>
      <c r="G9" s="9" t="s">
        <v>21</v>
      </c>
    </row>
    <row r="10" spans="1:7" x14ac:dyDescent="0.2">
      <c r="B10" s="10"/>
      <c r="C10" s="10"/>
      <c r="D10" s="10" t="s">
        <v>22</v>
      </c>
      <c r="E10" s="10" t="s">
        <v>22</v>
      </c>
      <c r="F10" s="10" t="s">
        <v>23</v>
      </c>
      <c r="G10" s="10" t="s">
        <v>23</v>
      </c>
    </row>
    <row r="11" spans="1:7" x14ac:dyDescent="0.2">
      <c r="B11" s="11" t="s">
        <v>24</v>
      </c>
      <c r="C11" s="11" t="s">
        <v>25</v>
      </c>
      <c r="D11" s="12" t="s">
        <v>26</v>
      </c>
      <c r="E11" s="12" t="s">
        <v>27</v>
      </c>
      <c r="F11" s="12" t="s">
        <v>28</v>
      </c>
      <c r="G11" s="12" t="s">
        <v>29</v>
      </c>
    </row>
    <row r="12" spans="1:7" x14ac:dyDescent="0.2">
      <c r="B12" s="7">
        <v>1</v>
      </c>
      <c r="C12" s="67" t="s">
        <v>30</v>
      </c>
      <c r="D12" s="68"/>
      <c r="E12" s="68"/>
      <c r="F12" s="68"/>
      <c r="G12" s="69"/>
    </row>
    <row r="13" spans="1:7" x14ac:dyDescent="0.2">
      <c r="B13" s="7" t="s">
        <v>31</v>
      </c>
      <c r="C13" s="13" t="s">
        <v>78</v>
      </c>
      <c r="D13" s="13"/>
      <c r="E13" s="13"/>
      <c r="F13" s="14"/>
      <c r="G13" s="15">
        <f>'A - 11-30-19'!G37</f>
        <v>56765.320000000007</v>
      </c>
    </row>
    <row r="14" spans="1:7" x14ac:dyDescent="0.2">
      <c r="B14" s="9" t="s">
        <v>33</v>
      </c>
      <c r="C14" s="13" t="s">
        <v>84</v>
      </c>
      <c r="D14" s="13"/>
      <c r="E14" s="13"/>
      <c r="F14" s="14"/>
      <c r="G14" s="15">
        <f>'B - 05-31-20'!G37</f>
        <v>-131228.90000000002</v>
      </c>
    </row>
    <row r="15" spans="1:7" x14ac:dyDescent="0.2">
      <c r="B15" s="9" t="s">
        <v>35</v>
      </c>
      <c r="C15" s="13" t="s">
        <v>88</v>
      </c>
      <c r="D15" s="13"/>
      <c r="E15" s="13"/>
      <c r="F15" s="14"/>
      <c r="G15" s="15">
        <f>'C - 11-30-20'!G37</f>
        <v>181308.08999999997</v>
      </c>
    </row>
    <row r="16" spans="1:7" x14ac:dyDescent="0.2">
      <c r="B16" s="10" t="s">
        <v>37</v>
      </c>
      <c r="C16" s="13" t="s">
        <v>38</v>
      </c>
      <c r="D16" s="13"/>
      <c r="E16" s="13"/>
      <c r="F16" s="16"/>
      <c r="G16" s="17">
        <f>G13+G14+G15</f>
        <v>106844.50999999995</v>
      </c>
    </row>
    <row r="17" spans="2:7" x14ac:dyDescent="0.2">
      <c r="B17" s="9">
        <v>2</v>
      </c>
      <c r="C17" s="18">
        <v>44197</v>
      </c>
      <c r="D17" s="51">
        <f>590196-807</f>
        <v>589389</v>
      </c>
      <c r="E17" s="56">
        <v>659152.78</v>
      </c>
      <c r="F17" s="19">
        <f t="shared" ref="F17:F24" si="0">D17-E17</f>
        <v>-69763.780000000028</v>
      </c>
      <c r="G17" s="17">
        <f t="shared" ref="G17:G24" si="1">G16+F17</f>
        <v>37080.729999999923</v>
      </c>
    </row>
    <row r="18" spans="2:7" x14ac:dyDescent="0.2">
      <c r="B18" s="9">
        <v>3</v>
      </c>
      <c r="C18" s="20">
        <v>44228</v>
      </c>
      <c r="D18" s="52">
        <f>395709-541</f>
        <v>395168</v>
      </c>
      <c r="E18" s="57">
        <v>611063.06999999995</v>
      </c>
      <c r="F18" s="21">
        <f t="shared" si="0"/>
        <v>-215895.06999999995</v>
      </c>
      <c r="G18" s="22">
        <f t="shared" si="1"/>
        <v>-178814.34000000003</v>
      </c>
    </row>
    <row r="19" spans="2:7" x14ac:dyDescent="0.2">
      <c r="B19" s="9">
        <v>4</v>
      </c>
      <c r="C19" s="20">
        <v>44256</v>
      </c>
      <c r="D19" s="52">
        <f>315820-512</f>
        <v>315308</v>
      </c>
      <c r="E19" s="57">
        <v>340740.07</v>
      </c>
      <c r="F19" s="21">
        <f t="shared" si="0"/>
        <v>-25432.070000000007</v>
      </c>
      <c r="G19" s="22">
        <f t="shared" si="1"/>
        <v>-204246.41000000003</v>
      </c>
    </row>
    <row r="20" spans="2:7" x14ac:dyDescent="0.2">
      <c r="B20" s="9">
        <v>5</v>
      </c>
      <c r="C20" s="20">
        <v>44287</v>
      </c>
      <c r="D20" s="52">
        <f>310737-633</f>
        <v>310104</v>
      </c>
      <c r="E20" s="57">
        <v>258139.17</v>
      </c>
      <c r="F20" s="21">
        <f t="shared" si="0"/>
        <v>51964.829999999987</v>
      </c>
      <c r="G20" s="22">
        <f t="shared" si="1"/>
        <v>-152281.58000000005</v>
      </c>
    </row>
    <row r="21" spans="2:7" x14ac:dyDescent="0.2">
      <c r="B21" s="9">
        <v>6</v>
      </c>
      <c r="C21" s="20">
        <v>44317</v>
      </c>
      <c r="D21" s="52">
        <f>333182-697</f>
        <v>332485</v>
      </c>
      <c r="E21" s="57">
        <v>332578.06</v>
      </c>
      <c r="F21" s="21">
        <f t="shared" si="0"/>
        <v>-93.059999999997672</v>
      </c>
      <c r="G21" s="22">
        <f t="shared" si="1"/>
        <v>-152374.64000000004</v>
      </c>
    </row>
    <row r="22" spans="2:7" x14ac:dyDescent="0.2">
      <c r="B22" s="9">
        <v>7</v>
      </c>
      <c r="C22" s="20">
        <v>44348</v>
      </c>
      <c r="D22" s="52">
        <f>617428-997</f>
        <v>616431</v>
      </c>
      <c r="E22" s="57">
        <v>355349.65</v>
      </c>
      <c r="F22" s="23">
        <f t="shared" si="0"/>
        <v>261081.34999999998</v>
      </c>
      <c r="G22" s="24">
        <f t="shared" si="1"/>
        <v>108706.70999999993</v>
      </c>
    </row>
    <row r="23" spans="2:7" x14ac:dyDescent="0.2">
      <c r="B23" s="25" t="s">
        <v>39</v>
      </c>
      <c r="C23" s="18">
        <v>44378</v>
      </c>
      <c r="D23" s="51">
        <f>609149-0</f>
        <v>609149</v>
      </c>
      <c r="E23" s="56">
        <v>611162</v>
      </c>
      <c r="F23" s="19">
        <f t="shared" si="0"/>
        <v>-2013</v>
      </c>
      <c r="G23" s="17">
        <f t="shared" si="1"/>
        <v>106693.70999999993</v>
      </c>
    </row>
    <row r="24" spans="2:7" x14ac:dyDescent="0.2">
      <c r="B24" s="26" t="s">
        <v>40</v>
      </c>
      <c r="C24" s="27">
        <v>44409</v>
      </c>
      <c r="D24" s="53">
        <f>564501-822</f>
        <v>563679</v>
      </c>
      <c r="E24" s="58">
        <v>597523.77</v>
      </c>
      <c r="F24" s="23">
        <f t="shared" si="0"/>
        <v>-33844.770000000019</v>
      </c>
      <c r="G24" s="24">
        <f t="shared" si="1"/>
        <v>72848.939999999915</v>
      </c>
    </row>
    <row r="25" spans="2:7" x14ac:dyDescent="0.2">
      <c r="B25" s="10"/>
      <c r="C25" s="28" t="s">
        <v>87</v>
      </c>
      <c r="D25" s="29"/>
      <c r="E25" s="29"/>
      <c r="F25" s="29"/>
      <c r="G25" s="30"/>
    </row>
    <row r="26" spans="2:7" x14ac:dyDescent="0.2">
      <c r="B26" s="7"/>
      <c r="C26" s="6"/>
      <c r="D26" s="6"/>
      <c r="E26" s="6"/>
      <c r="F26" s="6"/>
      <c r="G26" s="17"/>
    </row>
    <row r="27" spans="2:7" x14ac:dyDescent="0.2">
      <c r="B27" s="9"/>
      <c r="C27" s="8"/>
      <c r="D27" s="9" t="s">
        <v>42</v>
      </c>
      <c r="E27" s="9" t="s">
        <v>43</v>
      </c>
      <c r="F27" s="8"/>
      <c r="G27" s="22"/>
    </row>
    <row r="28" spans="2:7" x14ac:dyDescent="0.2">
      <c r="B28" s="9">
        <v>8</v>
      </c>
      <c r="C28" s="8"/>
      <c r="D28" s="9" t="s">
        <v>44</v>
      </c>
      <c r="E28" s="9" t="s">
        <v>45</v>
      </c>
      <c r="F28" s="8"/>
      <c r="G28" s="31" t="s">
        <v>42</v>
      </c>
    </row>
    <row r="29" spans="2:7" x14ac:dyDescent="0.2">
      <c r="B29" s="9"/>
      <c r="C29" s="8"/>
      <c r="D29" s="9" t="s">
        <v>46</v>
      </c>
      <c r="E29" s="9" t="s">
        <v>47</v>
      </c>
      <c r="F29" s="8"/>
      <c r="G29" s="31" t="s">
        <v>48</v>
      </c>
    </row>
    <row r="30" spans="2:7" x14ac:dyDescent="0.2">
      <c r="B30" s="9"/>
      <c r="C30" s="8"/>
      <c r="D30" s="9" t="s">
        <v>49</v>
      </c>
      <c r="E30" s="9" t="s">
        <v>50</v>
      </c>
      <c r="F30" s="8"/>
      <c r="G30" s="31" t="s">
        <v>51</v>
      </c>
    </row>
    <row r="31" spans="2:7" x14ac:dyDescent="0.2">
      <c r="B31" s="10"/>
      <c r="C31" s="8"/>
      <c r="D31" s="9" t="s">
        <v>52</v>
      </c>
      <c r="E31" s="9" t="s">
        <v>53</v>
      </c>
      <c r="F31" s="8"/>
      <c r="G31" s="31" t="s">
        <v>54</v>
      </c>
    </row>
    <row r="32" spans="2:7" x14ac:dyDescent="0.2">
      <c r="B32" s="25" t="s">
        <v>55</v>
      </c>
      <c r="C32" s="6" t="s">
        <v>80</v>
      </c>
      <c r="D32" s="17">
        <f>-G13</f>
        <v>-56765.320000000007</v>
      </c>
      <c r="E32" s="17">
        <f>D64</f>
        <v>0</v>
      </c>
      <c r="F32" s="6"/>
      <c r="G32" s="17">
        <f>D32+E32</f>
        <v>-56765.320000000007</v>
      </c>
    </row>
    <row r="33" spans="2:7" x14ac:dyDescent="0.2">
      <c r="B33" s="32" t="s">
        <v>57</v>
      </c>
      <c r="C33" s="8" t="s">
        <v>85</v>
      </c>
      <c r="D33" s="22">
        <f>-G14</f>
        <v>131228.90000000002</v>
      </c>
      <c r="E33" s="22">
        <f>E64</f>
        <v>0</v>
      </c>
      <c r="F33" s="8"/>
      <c r="G33" s="22">
        <f>D33+E33</f>
        <v>131228.90000000002</v>
      </c>
    </row>
    <row r="34" spans="2:7" x14ac:dyDescent="0.2">
      <c r="B34" s="32" t="s">
        <v>59</v>
      </c>
      <c r="C34" s="33" t="s">
        <v>89</v>
      </c>
      <c r="D34" s="24">
        <f>-G15</f>
        <v>-181308.08999999997</v>
      </c>
      <c r="E34" s="24">
        <f>F64</f>
        <v>0</v>
      </c>
      <c r="F34" s="33"/>
      <c r="G34" s="24">
        <f>D34+E34</f>
        <v>-181308.08999999997</v>
      </c>
    </row>
    <row r="35" spans="2:7" x14ac:dyDescent="0.2">
      <c r="B35" s="10" t="s">
        <v>61</v>
      </c>
      <c r="C35" s="34"/>
      <c r="D35" s="35"/>
      <c r="E35" s="35"/>
      <c r="F35" s="36" t="s">
        <v>62</v>
      </c>
      <c r="G35" s="24">
        <f>G32+G33+G34</f>
        <v>-106844.50999999995</v>
      </c>
    </row>
    <row r="36" spans="2:7" x14ac:dyDescent="0.2">
      <c r="B36" s="37"/>
      <c r="G36" s="38"/>
    </row>
    <row r="37" spans="2:7" x14ac:dyDescent="0.2">
      <c r="B37" s="11">
        <v>9</v>
      </c>
      <c r="C37" s="39" t="s">
        <v>63</v>
      </c>
      <c r="D37" s="13"/>
      <c r="E37" s="13"/>
      <c r="F37" s="14"/>
      <c r="G37" s="40">
        <f>G22+G35</f>
        <v>1862.1999999999825</v>
      </c>
    </row>
    <row r="38" spans="2:7" x14ac:dyDescent="0.2">
      <c r="B38" s="37"/>
      <c r="G38" s="38"/>
    </row>
    <row r="39" spans="2:7" x14ac:dyDescent="0.2">
      <c r="B39" s="11">
        <v>10</v>
      </c>
      <c r="C39" s="39" t="s">
        <v>79</v>
      </c>
      <c r="D39" s="13"/>
      <c r="E39" s="13"/>
      <c r="F39" s="14"/>
      <c r="G39" s="40">
        <f>G37/6</f>
        <v>310.36666666666378</v>
      </c>
    </row>
    <row r="41" spans="2:7" x14ac:dyDescent="0.2">
      <c r="B41" s="6"/>
      <c r="C41" s="41" t="s">
        <v>64</v>
      </c>
      <c r="D41" s="42"/>
      <c r="E41" s="42"/>
      <c r="F41" s="42"/>
      <c r="G41" s="43"/>
    </row>
    <row r="42" spans="2:7" x14ac:dyDescent="0.2">
      <c r="B42" s="6"/>
      <c r="C42" s="44"/>
      <c r="D42" s="44"/>
      <c r="E42" s="44"/>
      <c r="F42" s="44"/>
      <c r="G42" s="16"/>
    </row>
    <row r="43" spans="2:7" x14ac:dyDescent="0.2">
      <c r="B43" s="9">
        <v>11</v>
      </c>
      <c r="C43" s="45" t="s">
        <v>65</v>
      </c>
      <c r="D43" s="45"/>
      <c r="E43" s="45"/>
      <c r="F43" s="45"/>
      <c r="G43" s="46">
        <f>G16</f>
        <v>106844.50999999995</v>
      </c>
    </row>
    <row r="44" spans="2:7" x14ac:dyDescent="0.2">
      <c r="B44" s="9">
        <v>12</v>
      </c>
      <c r="C44" s="45" t="s">
        <v>66</v>
      </c>
      <c r="D44" s="45"/>
      <c r="E44" s="45"/>
      <c r="F44" s="45"/>
      <c r="G44" s="47">
        <f>G35</f>
        <v>-106844.50999999995</v>
      </c>
    </row>
    <row r="45" spans="2:7" x14ac:dyDescent="0.2">
      <c r="B45" s="9"/>
      <c r="C45" s="45"/>
      <c r="D45" s="45"/>
      <c r="E45" s="45"/>
      <c r="F45" s="45"/>
      <c r="G45" s="46"/>
    </row>
    <row r="46" spans="2:7" ht="15" thickBot="1" x14ac:dyDescent="0.25">
      <c r="B46" s="9">
        <v>13</v>
      </c>
      <c r="C46" s="45" t="s">
        <v>67</v>
      </c>
      <c r="D46" s="45"/>
      <c r="E46" s="45"/>
      <c r="F46" s="45"/>
      <c r="G46" s="48">
        <f>G43+G44</f>
        <v>0</v>
      </c>
    </row>
    <row r="47" spans="2:7" ht="15" thickTop="1" x14ac:dyDescent="0.2">
      <c r="B47" s="9"/>
      <c r="C47" s="45"/>
      <c r="D47" s="45"/>
      <c r="E47" s="45"/>
      <c r="F47" s="45"/>
      <c r="G47" s="46"/>
    </row>
    <row r="48" spans="2:7" x14ac:dyDescent="0.2">
      <c r="B48" s="9">
        <v>14</v>
      </c>
      <c r="C48" s="45" t="s">
        <v>68</v>
      </c>
      <c r="D48" s="45"/>
      <c r="E48" s="45"/>
      <c r="F48" s="45"/>
      <c r="G48" s="46">
        <f>G37</f>
        <v>1862.1999999999825</v>
      </c>
    </row>
    <row r="49" spans="2:7" x14ac:dyDescent="0.2">
      <c r="B49" s="9"/>
      <c r="C49" s="45"/>
      <c r="D49" s="45"/>
      <c r="E49" s="45"/>
      <c r="F49" s="45"/>
      <c r="G49" s="46"/>
    </row>
    <row r="50" spans="2:7" x14ac:dyDescent="0.2">
      <c r="B50" s="9">
        <v>15</v>
      </c>
      <c r="C50" s="45" t="s">
        <v>69</v>
      </c>
      <c r="D50" s="45"/>
      <c r="E50" s="45"/>
      <c r="F50" s="45"/>
      <c r="G50" s="47">
        <f>SUM(F17:F22)</f>
        <v>1862.1999999999825</v>
      </c>
    </row>
    <row r="51" spans="2:7" x14ac:dyDescent="0.2">
      <c r="B51" s="9"/>
      <c r="C51" s="45"/>
      <c r="D51" s="45"/>
      <c r="E51" s="45"/>
      <c r="F51" s="45"/>
      <c r="G51" s="46"/>
    </row>
    <row r="52" spans="2:7" ht="15" thickBot="1" x14ac:dyDescent="0.25">
      <c r="B52" s="9">
        <v>16</v>
      </c>
      <c r="C52" s="45" t="s">
        <v>70</v>
      </c>
      <c r="D52" s="45"/>
      <c r="E52" s="45"/>
      <c r="F52" s="45"/>
      <c r="G52" s="48">
        <f>G48-G50</f>
        <v>0</v>
      </c>
    </row>
    <row r="53" spans="2:7" ht="15" thickTop="1" x14ac:dyDescent="0.2">
      <c r="B53" s="33"/>
      <c r="C53" s="49"/>
      <c r="D53" s="49"/>
      <c r="E53" s="49"/>
      <c r="F53" s="49"/>
      <c r="G53" s="50"/>
    </row>
    <row r="55" spans="2:7" x14ac:dyDescent="0.2">
      <c r="B55" t="s">
        <v>71</v>
      </c>
    </row>
    <row r="56" spans="2:7" x14ac:dyDescent="0.2">
      <c r="B56" s="37"/>
      <c r="C56" s="6"/>
      <c r="D56" s="7" t="s">
        <v>81</v>
      </c>
      <c r="E56" s="7" t="s">
        <v>81</v>
      </c>
      <c r="F56" s="7" t="s">
        <v>81</v>
      </c>
      <c r="G56" s="32"/>
    </row>
    <row r="57" spans="2:7" x14ac:dyDescent="0.2">
      <c r="B57" s="37"/>
      <c r="C57" s="10" t="s">
        <v>25</v>
      </c>
      <c r="D57" s="10" t="s">
        <v>82</v>
      </c>
      <c r="E57" s="10" t="s">
        <v>86</v>
      </c>
      <c r="F57" s="10" t="s">
        <v>90</v>
      </c>
      <c r="G57" s="32"/>
    </row>
    <row r="58" spans="2:7" x14ac:dyDescent="0.2">
      <c r="C58" s="18">
        <v>44197</v>
      </c>
      <c r="D58" s="51">
        <v>0</v>
      </c>
      <c r="E58" s="51">
        <v>0</v>
      </c>
      <c r="F58" s="17">
        <v>0</v>
      </c>
      <c r="G58" s="21"/>
    </row>
    <row r="59" spans="2:7" x14ac:dyDescent="0.2">
      <c r="C59" s="20">
        <v>44228</v>
      </c>
      <c r="D59" s="52">
        <v>0</v>
      </c>
      <c r="E59" s="52">
        <v>0</v>
      </c>
      <c r="F59" s="22">
        <v>0</v>
      </c>
      <c r="G59" s="21"/>
    </row>
    <row r="60" spans="2:7" x14ac:dyDescent="0.2">
      <c r="C60" s="20">
        <v>44256</v>
      </c>
      <c r="D60" s="52">
        <v>0</v>
      </c>
      <c r="E60" s="52">
        <v>0</v>
      </c>
      <c r="F60" s="22">
        <v>0</v>
      </c>
      <c r="G60" s="21"/>
    </row>
    <row r="61" spans="2:7" x14ac:dyDescent="0.2">
      <c r="C61" s="20">
        <v>44287</v>
      </c>
      <c r="D61" s="52">
        <v>0</v>
      </c>
      <c r="E61" s="52">
        <v>0</v>
      </c>
      <c r="F61" s="22">
        <v>0</v>
      </c>
      <c r="G61" s="21"/>
    </row>
    <row r="62" spans="2:7" x14ac:dyDescent="0.2">
      <c r="C62" s="20">
        <v>44317</v>
      </c>
      <c r="D62" s="52">
        <v>0</v>
      </c>
      <c r="E62" s="52">
        <v>0</v>
      </c>
      <c r="F62" s="22">
        <v>0</v>
      </c>
      <c r="G62" s="21"/>
    </row>
    <row r="63" spans="2:7" x14ac:dyDescent="0.2">
      <c r="C63" s="20">
        <v>44348</v>
      </c>
      <c r="D63" s="52">
        <v>0</v>
      </c>
      <c r="E63" s="53">
        <v>0</v>
      </c>
      <c r="F63" s="24">
        <v>0</v>
      </c>
      <c r="G63" s="21"/>
    </row>
    <row r="64" spans="2:7" x14ac:dyDescent="0.2">
      <c r="C64" s="54" t="s">
        <v>76</v>
      </c>
      <c r="D64" s="40">
        <f>SUM(D58:D63)</f>
        <v>0</v>
      </c>
      <c r="E64" s="40">
        <f>SUM(E58:E63)</f>
        <v>0</v>
      </c>
      <c r="F64" s="40">
        <f>SUM(F58:F63)</f>
        <v>0</v>
      </c>
      <c r="G64" s="21"/>
    </row>
  </sheetData>
  <mergeCells count="2">
    <mergeCell ref="B4:G5"/>
    <mergeCell ref="C12:G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workbookViewId="0">
      <selection activeCell="E26" sqref="E26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25" customWidth="1"/>
    <col min="7" max="7" width="17.625" customWidth="1"/>
  </cols>
  <sheetData>
    <row r="1" spans="1:7" x14ac:dyDescent="0.2">
      <c r="A1" t="str">
        <f>Summary!A1</f>
        <v>DR1 Response 2 - Farmers Surcharge Summary.xlsx</v>
      </c>
    </row>
    <row r="4" spans="1:7" x14ac:dyDescent="0.2">
      <c r="B4" s="61" t="s">
        <v>14</v>
      </c>
      <c r="C4" s="62"/>
      <c r="D4" s="62"/>
      <c r="E4" s="62"/>
      <c r="F4" s="62"/>
      <c r="G4" s="63"/>
    </row>
    <row r="5" spans="1:7" x14ac:dyDescent="0.2">
      <c r="B5" s="64"/>
      <c r="C5" s="65"/>
      <c r="D5" s="65"/>
      <c r="E5" s="65"/>
      <c r="F5" s="65"/>
      <c r="G5" s="66"/>
    </row>
    <row r="6" spans="1:7" x14ac:dyDescent="0.2">
      <c r="B6" s="55"/>
      <c r="C6" s="55"/>
      <c r="D6" s="55"/>
      <c r="E6" s="55"/>
      <c r="F6" s="55"/>
      <c r="G6" s="55"/>
    </row>
    <row r="7" spans="1:7" x14ac:dyDescent="0.2">
      <c r="B7" s="6"/>
      <c r="C7" s="6"/>
      <c r="D7" s="6"/>
      <c r="E7" s="7" t="s">
        <v>15</v>
      </c>
      <c r="F7" s="6"/>
      <c r="G7" s="6"/>
    </row>
    <row r="8" spans="1:7" x14ac:dyDescent="0.2">
      <c r="B8" s="8"/>
      <c r="C8" s="8"/>
      <c r="D8" s="9" t="s">
        <v>16</v>
      </c>
      <c r="E8" s="9" t="s">
        <v>17</v>
      </c>
      <c r="F8" s="8"/>
      <c r="G8" s="8"/>
    </row>
    <row r="9" spans="1:7" x14ac:dyDescent="0.2">
      <c r="B9" s="8"/>
      <c r="C9" s="8"/>
      <c r="D9" s="9" t="s">
        <v>18</v>
      </c>
      <c r="E9" s="9" t="s">
        <v>19</v>
      </c>
      <c r="F9" s="9" t="s">
        <v>20</v>
      </c>
      <c r="G9" s="9" t="s">
        <v>21</v>
      </c>
    </row>
    <row r="10" spans="1:7" x14ac:dyDescent="0.2">
      <c r="B10" s="10"/>
      <c r="C10" s="10"/>
      <c r="D10" s="10" t="s">
        <v>22</v>
      </c>
      <c r="E10" s="10" t="s">
        <v>22</v>
      </c>
      <c r="F10" s="10" t="s">
        <v>23</v>
      </c>
      <c r="G10" s="10" t="s">
        <v>23</v>
      </c>
    </row>
    <row r="11" spans="1:7" x14ac:dyDescent="0.2">
      <c r="B11" s="11" t="s">
        <v>24</v>
      </c>
      <c r="C11" s="11" t="s">
        <v>25</v>
      </c>
      <c r="D11" s="12" t="s">
        <v>26</v>
      </c>
      <c r="E11" s="12" t="s">
        <v>27</v>
      </c>
      <c r="F11" s="12" t="s">
        <v>28</v>
      </c>
      <c r="G11" s="12" t="s">
        <v>29</v>
      </c>
    </row>
    <row r="12" spans="1:7" x14ac:dyDescent="0.2">
      <c r="B12" s="7">
        <v>1</v>
      </c>
      <c r="C12" s="67" t="s">
        <v>30</v>
      </c>
      <c r="D12" s="68"/>
      <c r="E12" s="68"/>
      <c r="F12" s="68"/>
      <c r="G12" s="69"/>
    </row>
    <row r="13" spans="1:7" x14ac:dyDescent="0.2">
      <c r="B13" s="7" t="s">
        <v>31</v>
      </c>
      <c r="C13" s="13" t="s">
        <v>78</v>
      </c>
      <c r="D13" s="13"/>
      <c r="E13" s="13"/>
      <c r="F13" s="14"/>
      <c r="G13" s="15">
        <f>'A - 11-30-19'!G37</f>
        <v>56765.320000000007</v>
      </c>
    </row>
    <row r="14" spans="1:7" x14ac:dyDescent="0.2">
      <c r="B14" s="9" t="s">
        <v>33</v>
      </c>
      <c r="C14" s="13" t="s">
        <v>84</v>
      </c>
      <c r="D14" s="13"/>
      <c r="E14" s="13"/>
      <c r="F14" s="14"/>
      <c r="G14" s="15">
        <f>'B - 05-31-20'!G37</f>
        <v>-131228.90000000002</v>
      </c>
    </row>
    <row r="15" spans="1:7" x14ac:dyDescent="0.2">
      <c r="B15" s="9" t="s">
        <v>35</v>
      </c>
      <c r="C15" s="13" t="s">
        <v>88</v>
      </c>
      <c r="D15" s="13"/>
      <c r="E15" s="13"/>
      <c r="F15" s="14"/>
      <c r="G15" s="15">
        <f>'C - 11-30-20'!G37</f>
        <v>181308.08999999997</v>
      </c>
    </row>
    <row r="16" spans="1:7" x14ac:dyDescent="0.2">
      <c r="B16" s="9" t="s">
        <v>37</v>
      </c>
      <c r="C16" s="13" t="s">
        <v>95</v>
      </c>
      <c r="D16" s="13"/>
      <c r="E16" s="13"/>
      <c r="F16" s="14"/>
      <c r="G16" s="15">
        <f>'D - 05-31-21'!G37</f>
        <v>1862.1999999999825</v>
      </c>
    </row>
    <row r="17" spans="2:7" x14ac:dyDescent="0.2">
      <c r="B17" s="10" t="s">
        <v>91</v>
      </c>
      <c r="C17" s="13" t="s">
        <v>38</v>
      </c>
      <c r="D17" s="13"/>
      <c r="E17" s="13"/>
      <c r="F17" s="16"/>
      <c r="G17" s="17">
        <f>G13+G14+G15+G16</f>
        <v>108706.70999999993</v>
      </c>
    </row>
    <row r="18" spans="2:7" x14ac:dyDescent="0.2">
      <c r="B18" s="9">
        <v>2</v>
      </c>
      <c r="C18" s="18">
        <v>44378</v>
      </c>
      <c r="D18" s="51">
        <f>609149-0</f>
        <v>609149</v>
      </c>
      <c r="E18" s="56">
        <v>611162</v>
      </c>
      <c r="F18" s="19">
        <f t="shared" ref="F18:F25" si="0">D18-E18</f>
        <v>-2013</v>
      </c>
      <c r="G18" s="17">
        <f t="shared" ref="G18:G25" si="1">G17+F18</f>
        <v>106693.70999999993</v>
      </c>
    </row>
    <row r="19" spans="2:7" x14ac:dyDescent="0.2">
      <c r="B19" s="9">
        <v>3</v>
      </c>
      <c r="C19" s="20">
        <v>44409</v>
      </c>
      <c r="D19" s="52">
        <f>564501-822</f>
        <v>563679</v>
      </c>
      <c r="E19" s="57">
        <v>597523.77</v>
      </c>
      <c r="F19" s="21">
        <f t="shared" si="0"/>
        <v>-33844.770000000019</v>
      </c>
      <c r="G19" s="22">
        <f t="shared" si="1"/>
        <v>72848.939999999915</v>
      </c>
    </row>
    <row r="20" spans="2:7" x14ac:dyDescent="0.2">
      <c r="B20" s="9">
        <v>4</v>
      </c>
      <c r="C20" s="20">
        <v>44440</v>
      </c>
      <c r="D20" s="52">
        <f>406452-740</f>
        <v>405712</v>
      </c>
      <c r="E20" s="57">
        <v>512917.86</v>
      </c>
      <c r="F20" s="21">
        <f t="shared" si="0"/>
        <v>-107205.85999999999</v>
      </c>
      <c r="G20" s="22">
        <f t="shared" si="1"/>
        <v>-34356.920000000071</v>
      </c>
    </row>
    <row r="21" spans="2:7" x14ac:dyDescent="0.2">
      <c r="B21" s="9">
        <v>5</v>
      </c>
      <c r="C21" s="20">
        <v>44470</v>
      </c>
      <c r="D21" s="52">
        <f>378474-35</f>
        <v>378439</v>
      </c>
      <c r="E21" s="57">
        <v>400705.75</v>
      </c>
      <c r="F21" s="21">
        <f t="shared" si="0"/>
        <v>-22266.75</v>
      </c>
      <c r="G21" s="22">
        <f t="shared" si="1"/>
        <v>-56623.670000000071</v>
      </c>
    </row>
    <row r="22" spans="2:7" x14ac:dyDescent="0.2">
      <c r="B22" s="9">
        <v>6</v>
      </c>
      <c r="C22" s="20">
        <v>44501</v>
      </c>
      <c r="D22" s="52">
        <f>669918-829</f>
        <v>669089</v>
      </c>
      <c r="E22" s="57">
        <v>393430.98</v>
      </c>
      <c r="F22" s="21">
        <f t="shared" si="0"/>
        <v>275658.02</v>
      </c>
      <c r="G22" s="22">
        <f t="shared" si="1"/>
        <v>219034.34999999995</v>
      </c>
    </row>
    <row r="23" spans="2:7" x14ac:dyDescent="0.2">
      <c r="B23" s="9">
        <v>7</v>
      </c>
      <c r="C23" s="20">
        <v>44531</v>
      </c>
      <c r="D23" s="52">
        <f>660284-801</f>
        <v>659483</v>
      </c>
      <c r="E23" s="57">
        <v>537620.19999999995</v>
      </c>
      <c r="F23" s="23">
        <f t="shared" si="0"/>
        <v>121862.80000000005</v>
      </c>
      <c r="G23" s="24">
        <f t="shared" si="1"/>
        <v>340897.15</v>
      </c>
    </row>
    <row r="24" spans="2:7" x14ac:dyDescent="0.2">
      <c r="B24" s="25" t="s">
        <v>39</v>
      </c>
      <c r="C24" s="18">
        <v>44562</v>
      </c>
      <c r="D24" s="51">
        <f>545899-546</f>
        <v>545353</v>
      </c>
      <c r="E24" s="56">
        <v>676666</v>
      </c>
      <c r="F24" s="19">
        <f t="shared" si="0"/>
        <v>-131313</v>
      </c>
      <c r="G24" s="17">
        <f t="shared" si="1"/>
        <v>209584.15000000002</v>
      </c>
    </row>
    <row r="25" spans="2:7" x14ac:dyDescent="0.2">
      <c r="B25" s="26" t="s">
        <v>40</v>
      </c>
      <c r="C25" s="27">
        <v>44593</v>
      </c>
      <c r="D25" s="53">
        <f>450184-247</f>
        <v>449937</v>
      </c>
      <c r="E25" s="58">
        <v>557009</v>
      </c>
      <c r="F25" s="23">
        <f t="shared" si="0"/>
        <v>-107072</v>
      </c>
      <c r="G25" s="24">
        <f t="shared" si="1"/>
        <v>102512.15000000002</v>
      </c>
    </row>
    <row r="26" spans="2:7" x14ac:dyDescent="0.2">
      <c r="B26" s="10"/>
      <c r="C26" s="28" t="s">
        <v>92</v>
      </c>
      <c r="D26" s="29"/>
      <c r="E26" s="29"/>
      <c r="F26" s="29"/>
      <c r="G26" s="30"/>
    </row>
    <row r="27" spans="2:7" x14ac:dyDescent="0.2">
      <c r="B27" s="7"/>
      <c r="C27" s="6"/>
      <c r="D27" s="6"/>
      <c r="E27" s="6"/>
      <c r="F27" s="6"/>
      <c r="G27" s="17"/>
    </row>
    <row r="28" spans="2:7" x14ac:dyDescent="0.2">
      <c r="B28" s="9"/>
      <c r="C28" s="8"/>
      <c r="D28" s="9" t="s">
        <v>42</v>
      </c>
      <c r="E28" s="9" t="s">
        <v>43</v>
      </c>
      <c r="F28" s="8"/>
      <c r="G28" s="22"/>
    </row>
    <row r="29" spans="2:7" x14ac:dyDescent="0.2">
      <c r="B29" s="9">
        <v>8</v>
      </c>
      <c r="C29" s="8"/>
      <c r="D29" s="9" t="s">
        <v>44</v>
      </c>
      <c r="E29" s="9" t="s">
        <v>45</v>
      </c>
      <c r="F29" s="8"/>
      <c r="G29" s="31" t="s">
        <v>42</v>
      </c>
    </row>
    <row r="30" spans="2:7" x14ac:dyDescent="0.2">
      <c r="B30" s="9"/>
      <c r="C30" s="8"/>
      <c r="D30" s="9" t="s">
        <v>46</v>
      </c>
      <c r="E30" s="9" t="s">
        <v>47</v>
      </c>
      <c r="F30" s="8"/>
      <c r="G30" s="31" t="s">
        <v>48</v>
      </c>
    </row>
    <row r="31" spans="2:7" x14ac:dyDescent="0.2">
      <c r="B31" s="9"/>
      <c r="C31" s="8"/>
      <c r="D31" s="9" t="s">
        <v>49</v>
      </c>
      <c r="E31" s="9" t="s">
        <v>50</v>
      </c>
      <c r="F31" s="8"/>
      <c r="G31" s="31" t="s">
        <v>51</v>
      </c>
    </row>
    <row r="32" spans="2:7" x14ac:dyDescent="0.2">
      <c r="B32" s="10"/>
      <c r="C32" s="8"/>
      <c r="D32" s="9" t="s">
        <v>52</v>
      </c>
      <c r="E32" s="9" t="s">
        <v>53</v>
      </c>
      <c r="F32" s="8"/>
      <c r="G32" s="31" t="s">
        <v>54</v>
      </c>
    </row>
    <row r="33" spans="2:7" x14ac:dyDescent="0.2">
      <c r="B33" s="25" t="s">
        <v>55</v>
      </c>
      <c r="C33" s="6" t="s">
        <v>80</v>
      </c>
      <c r="D33" s="17">
        <f>-G13</f>
        <v>-56765.320000000007</v>
      </c>
      <c r="E33" s="17">
        <f>D66</f>
        <v>0</v>
      </c>
      <c r="F33" s="6"/>
      <c r="G33" s="17">
        <f>D33+E33</f>
        <v>-56765.320000000007</v>
      </c>
    </row>
    <row r="34" spans="2:7" x14ac:dyDescent="0.2">
      <c r="B34" s="32" t="s">
        <v>57</v>
      </c>
      <c r="C34" s="8" t="s">
        <v>85</v>
      </c>
      <c r="D34" s="22">
        <f>-G14</f>
        <v>131228.90000000002</v>
      </c>
      <c r="E34" s="22">
        <f>E66</f>
        <v>0</v>
      </c>
      <c r="F34" s="8"/>
      <c r="G34" s="22">
        <f>D34+E34</f>
        <v>131228.90000000002</v>
      </c>
    </row>
    <row r="35" spans="2:7" x14ac:dyDescent="0.2">
      <c r="B35" s="32" t="s">
        <v>59</v>
      </c>
      <c r="C35" s="8" t="s">
        <v>89</v>
      </c>
      <c r="D35" s="22">
        <f>-G15</f>
        <v>-181308.08999999997</v>
      </c>
      <c r="E35" s="22">
        <f>F66</f>
        <v>0</v>
      </c>
      <c r="F35" s="8"/>
      <c r="G35" s="22">
        <f>D35+E35</f>
        <v>-181308.08999999997</v>
      </c>
    </row>
    <row r="36" spans="2:7" x14ac:dyDescent="0.2">
      <c r="B36" s="32" t="s">
        <v>61</v>
      </c>
      <c r="C36" s="33" t="s">
        <v>96</v>
      </c>
      <c r="D36" s="24">
        <f>-G16</f>
        <v>-1862.1999999999825</v>
      </c>
      <c r="E36" s="24">
        <f>G66</f>
        <v>0</v>
      </c>
      <c r="F36" s="33"/>
      <c r="G36" s="24">
        <f>D36+E36</f>
        <v>-1862.1999999999825</v>
      </c>
    </row>
    <row r="37" spans="2:7" x14ac:dyDescent="0.2">
      <c r="B37" s="10" t="s">
        <v>93</v>
      </c>
      <c r="C37" s="34"/>
      <c r="D37" s="35"/>
      <c r="E37" s="35"/>
      <c r="F37" s="36" t="s">
        <v>62</v>
      </c>
      <c r="G37" s="24">
        <f>G33+G34+G35+G36</f>
        <v>-108706.70999999993</v>
      </c>
    </row>
    <row r="38" spans="2:7" x14ac:dyDescent="0.2">
      <c r="B38" s="37"/>
      <c r="G38" s="38"/>
    </row>
    <row r="39" spans="2:7" x14ac:dyDescent="0.2">
      <c r="B39" s="11">
        <v>9</v>
      </c>
      <c r="C39" s="39" t="s">
        <v>94</v>
      </c>
      <c r="D39" s="13"/>
      <c r="E39" s="13"/>
      <c r="F39" s="14"/>
      <c r="G39" s="40">
        <f>G23+G37</f>
        <v>232190.44000000009</v>
      </c>
    </row>
    <row r="40" spans="2:7" x14ac:dyDescent="0.2">
      <c r="B40" s="37"/>
      <c r="G40" s="38"/>
    </row>
    <row r="41" spans="2:7" x14ac:dyDescent="0.2">
      <c r="B41" s="11">
        <v>10</v>
      </c>
      <c r="C41" s="39" t="s">
        <v>79</v>
      </c>
      <c r="D41" s="13"/>
      <c r="E41" s="13"/>
      <c r="F41" s="14"/>
      <c r="G41" s="40">
        <f>G39/6</f>
        <v>38698.406666666684</v>
      </c>
    </row>
    <row r="43" spans="2:7" x14ac:dyDescent="0.2">
      <c r="B43" s="6"/>
      <c r="C43" s="41" t="s">
        <v>64</v>
      </c>
      <c r="D43" s="42"/>
      <c r="E43" s="42"/>
      <c r="F43" s="42"/>
      <c r="G43" s="43"/>
    </row>
    <row r="44" spans="2:7" x14ac:dyDescent="0.2">
      <c r="B44" s="6"/>
      <c r="C44" s="44"/>
      <c r="D44" s="44"/>
      <c r="E44" s="44"/>
      <c r="F44" s="44"/>
      <c r="G44" s="16"/>
    </row>
    <row r="45" spans="2:7" x14ac:dyDescent="0.2">
      <c r="B45" s="9">
        <v>11</v>
      </c>
      <c r="C45" s="45" t="s">
        <v>65</v>
      </c>
      <c r="D45" s="45"/>
      <c r="E45" s="45"/>
      <c r="F45" s="45"/>
      <c r="G45" s="46">
        <f>G17</f>
        <v>108706.70999999993</v>
      </c>
    </row>
    <row r="46" spans="2:7" x14ac:dyDescent="0.2">
      <c r="B46" s="9">
        <v>12</v>
      </c>
      <c r="C46" s="45" t="s">
        <v>66</v>
      </c>
      <c r="D46" s="45"/>
      <c r="E46" s="45"/>
      <c r="F46" s="45"/>
      <c r="G46" s="47">
        <f>G37</f>
        <v>-108706.70999999993</v>
      </c>
    </row>
    <row r="47" spans="2:7" x14ac:dyDescent="0.2">
      <c r="B47" s="9"/>
      <c r="C47" s="45"/>
      <c r="D47" s="45"/>
      <c r="E47" s="45"/>
      <c r="F47" s="45"/>
      <c r="G47" s="46"/>
    </row>
    <row r="48" spans="2:7" ht="15" thickBot="1" x14ac:dyDescent="0.25">
      <c r="B48" s="9">
        <v>13</v>
      </c>
      <c r="C48" s="45" t="s">
        <v>67</v>
      </c>
      <c r="D48" s="45"/>
      <c r="E48" s="45"/>
      <c r="F48" s="45"/>
      <c r="G48" s="48">
        <f>G45+G46</f>
        <v>0</v>
      </c>
    </row>
    <row r="49" spans="2:7" ht="15" thickTop="1" x14ac:dyDescent="0.2">
      <c r="B49" s="9"/>
      <c r="C49" s="45"/>
      <c r="D49" s="45"/>
      <c r="E49" s="45"/>
      <c r="F49" s="45"/>
      <c r="G49" s="46"/>
    </row>
    <row r="50" spans="2:7" x14ac:dyDescent="0.2">
      <c r="B50" s="9">
        <v>14</v>
      </c>
      <c r="C50" s="45" t="s">
        <v>68</v>
      </c>
      <c r="D50" s="45"/>
      <c r="E50" s="45"/>
      <c r="F50" s="45"/>
      <c r="G50" s="46">
        <f>G39</f>
        <v>232190.44000000009</v>
      </c>
    </row>
    <row r="51" spans="2:7" x14ac:dyDescent="0.2">
      <c r="B51" s="9"/>
      <c r="C51" s="45"/>
      <c r="D51" s="45"/>
      <c r="E51" s="45"/>
      <c r="F51" s="45"/>
      <c r="G51" s="46"/>
    </row>
    <row r="52" spans="2:7" x14ac:dyDescent="0.2">
      <c r="B52" s="9">
        <v>15</v>
      </c>
      <c r="C52" s="45" t="s">
        <v>69</v>
      </c>
      <c r="D52" s="45"/>
      <c r="E52" s="45"/>
      <c r="F52" s="45"/>
      <c r="G52" s="47">
        <f>SUM(F18:F23)</f>
        <v>232190.44000000006</v>
      </c>
    </row>
    <row r="53" spans="2:7" x14ac:dyDescent="0.2">
      <c r="B53" s="9"/>
      <c r="C53" s="45"/>
      <c r="D53" s="45"/>
      <c r="E53" s="45"/>
      <c r="F53" s="45"/>
      <c r="G53" s="46"/>
    </row>
    <row r="54" spans="2:7" ht="15" thickBot="1" x14ac:dyDescent="0.25">
      <c r="B54" s="9">
        <v>16</v>
      </c>
      <c r="C54" s="45" t="s">
        <v>70</v>
      </c>
      <c r="D54" s="45"/>
      <c r="E54" s="45"/>
      <c r="F54" s="45"/>
      <c r="G54" s="48">
        <f>G50-G52</f>
        <v>0</v>
      </c>
    </row>
    <row r="55" spans="2:7" ht="15" thickTop="1" x14ac:dyDescent="0.2">
      <c r="B55" s="33"/>
      <c r="C55" s="49"/>
      <c r="D55" s="49"/>
      <c r="E55" s="49"/>
      <c r="F55" s="49"/>
      <c r="G55" s="50"/>
    </row>
    <row r="57" spans="2:7" x14ac:dyDescent="0.2">
      <c r="B57" t="s">
        <v>71</v>
      </c>
    </row>
    <row r="58" spans="2:7" x14ac:dyDescent="0.2">
      <c r="B58" s="37"/>
      <c r="C58" s="6"/>
      <c r="D58" s="7" t="s">
        <v>81</v>
      </c>
      <c r="E58" s="7" t="s">
        <v>81</v>
      </c>
      <c r="F58" s="7" t="s">
        <v>81</v>
      </c>
      <c r="G58" s="7" t="s">
        <v>81</v>
      </c>
    </row>
    <row r="59" spans="2:7" x14ac:dyDescent="0.2">
      <c r="B59" s="37"/>
      <c r="C59" s="10" t="s">
        <v>25</v>
      </c>
      <c r="D59" s="59" t="s">
        <v>97</v>
      </c>
      <c r="E59" s="10" t="s">
        <v>86</v>
      </c>
      <c r="F59" s="10" t="s">
        <v>90</v>
      </c>
      <c r="G59" s="59" t="s">
        <v>98</v>
      </c>
    </row>
    <row r="60" spans="2:7" x14ac:dyDescent="0.2">
      <c r="C60" s="18">
        <v>44378</v>
      </c>
      <c r="D60" s="51">
        <v>0</v>
      </c>
      <c r="E60" s="51">
        <v>0</v>
      </c>
      <c r="F60" s="17">
        <v>0</v>
      </c>
      <c r="G60" s="17">
        <v>0</v>
      </c>
    </row>
    <row r="61" spans="2:7" x14ac:dyDescent="0.2">
      <c r="C61" s="20">
        <v>44409</v>
      </c>
      <c r="D61" s="52">
        <v>0</v>
      </c>
      <c r="E61" s="52">
        <v>0</v>
      </c>
      <c r="F61" s="22">
        <v>0</v>
      </c>
      <c r="G61" s="22">
        <v>0</v>
      </c>
    </row>
    <row r="62" spans="2:7" x14ac:dyDescent="0.2">
      <c r="C62" s="20">
        <v>44440</v>
      </c>
      <c r="D62" s="52">
        <v>0</v>
      </c>
      <c r="E62" s="52">
        <v>0</v>
      </c>
      <c r="F62" s="22">
        <v>0</v>
      </c>
      <c r="G62" s="22">
        <v>0</v>
      </c>
    </row>
    <row r="63" spans="2:7" x14ac:dyDescent="0.2">
      <c r="C63" s="20">
        <v>44470</v>
      </c>
      <c r="D63" s="52">
        <v>0</v>
      </c>
      <c r="E63" s="52">
        <v>0</v>
      </c>
      <c r="F63" s="22">
        <v>0</v>
      </c>
      <c r="G63" s="22">
        <v>0</v>
      </c>
    </row>
    <row r="64" spans="2:7" x14ac:dyDescent="0.2">
      <c r="C64" s="20">
        <v>44501</v>
      </c>
      <c r="D64" s="52">
        <v>0</v>
      </c>
      <c r="E64" s="52">
        <v>0</v>
      </c>
      <c r="F64" s="22">
        <v>0</v>
      </c>
      <c r="G64" s="22">
        <v>0</v>
      </c>
    </row>
    <row r="65" spans="3:7" x14ac:dyDescent="0.2">
      <c r="C65" s="20">
        <v>44531</v>
      </c>
      <c r="D65" s="52">
        <v>0</v>
      </c>
      <c r="E65" s="53">
        <v>0</v>
      </c>
      <c r="F65" s="24">
        <v>0</v>
      </c>
      <c r="G65" s="24">
        <v>0</v>
      </c>
    </row>
    <row r="66" spans="3:7" x14ac:dyDescent="0.2">
      <c r="C66" s="54" t="s">
        <v>76</v>
      </c>
      <c r="D66" s="40">
        <f>SUM(D60:D65)</f>
        <v>0</v>
      </c>
      <c r="E66" s="40">
        <f>SUM(E60:E65)</f>
        <v>0</v>
      </c>
      <c r="F66" s="40">
        <f>SUM(F60:F65)</f>
        <v>0</v>
      </c>
      <c r="G66" s="40">
        <f>SUM(G60:G65)</f>
        <v>0</v>
      </c>
    </row>
  </sheetData>
  <mergeCells count="2">
    <mergeCell ref="B4:G5"/>
    <mergeCell ref="C12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A - 11-30-19</vt:lpstr>
      <vt:lpstr>B - 05-31-20</vt:lpstr>
      <vt:lpstr>C - 11-30-20</vt:lpstr>
      <vt:lpstr>D - 05-31-21</vt:lpstr>
      <vt:lpstr>E - 11-30-21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Scott</dc:creator>
  <cp:lastModifiedBy>Isaac Scott</cp:lastModifiedBy>
  <dcterms:created xsi:type="dcterms:W3CDTF">2022-06-13T11:58:16Z</dcterms:created>
  <dcterms:modified xsi:type="dcterms:W3CDTF">2022-06-15T13:35:40Z</dcterms:modified>
</cp:coreProperties>
</file>