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22-00141 - 30-Month Review\PSC DR1\Request 2\"/>
    </mc:Choice>
  </mc:AlternateContent>
  <bookViews>
    <workbookView xWindow="0" yWindow="0" windowWidth="18510" windowHeight="13950"/>
  </bookViews>
  <sheets>
    <sheet name="Summary" sheetId="1" r:id="rId1"/>
    <sheet name="A - 11-30-19" sheetId="2" r:id="rId2"/>
    <sheet name="B - 05-31-20" sheetId="3" r:id="rId3"/>
    <sheet name="C - 11-30-20" sheetId="4" r:id="rId4"/>
    <sheet name="D - 05-31-21" sheetId="5" r:id="rId5"/>
    <sheet name="E - 11-30-21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6" i="6"/>
  <c r="D36" i="6" s="1"/>
  <c r="G15" i="6"/>
  <c r="D35" i="6" s="1"/>
  <c r="G35" i="6" s="1"/>
  <c r="G14" i="6"/>
  <c r="G13" i="6"/>
  <c r="G66" i="6"/>
  <c r="E36" i="6" s="1"/>
  <c r="F66" i="6"/>
  <c r="E66" i="6"/>
  <c r="D66" i="6"/>
  <c r="E33" i="6" s="1"/>
  <c r="E35" i="6"/>
  <c r="E34" i="6"/>
  <c r="D34" i="6"/>
  <c r="G34" i="6" s="1"/>
  <c r="D33" i="6"/>
  <c r="D25" i="6"/>
  <c r="F25" i="6" s="1"/>
  <c r="F24" i="6"/>
  <c r="D24" i="6"/>
  <c r="D23" i="6"/>
  <c r="F23" i="6" s="1"/>
  <c r="E22" i="6"/>
  <c r="D22" i="6"/>
  <c r="F22" i="6" s="1"/>
  <c r="E21" i="6"/>
  <c r="D21" i="6"/>
  <c r="F21" i="6" s="1"/>
  <c r="E20" i="6"/>
  <c r="D20" i="6"/>
  <c r="F20" i="6" s="1"/>
  <c r="D19" i="6"/>
  <c r="F19" i="6" s="1"/>
  <c r="D18" i="6"/>
  <c r="F18" i="6" s="1"/>
  <c r="G52" i="6" s="1"/>
  <c r="G36" i="6" l="1"/>
  <c r="G17" i="6"/>
  <c r="G45" i="6" s="1"/>
  <c r="G48" i="6" s="1"/>
  <c r="G33" i="6"/>
  <c r="G37" i="6" s="1"/>
  <c r="G46" i="6" s="1"/>
  <c r="G18" i="6" l="1"/>
  <c r="G19" i="6" s="1"/>
  <c r="G20" i="6" s="1"/>
  <c r="G21" i="6" s="1"/>
  <c r="G22" i="6" s="1"/>
  <c r="G23" i="6" s="1"/>
  <c r="G39" i="6" s="1"/>
  <c r="G24" i="6" l="1"/>
  <c r="G25" i="6" s="1"/>
  <c r="G50" i="6"/>
  <c r="G54" i="6" s="1"/>
  <c r="G41" i="6"/>
  <c r="E11" i="1" l="1"/>
  <c r="G15" i="5"/>
  <c r="D34" i="5" s="1"/>
  <c r="G14" i="5"/>
  <c r="D33" i="5" s="1"/>
  <c r="G33" i="5" s="1"/>
  <c r="G13" i="5"/>
  <c r="F64" i="5"/>
  <c r="E64" i="5"/>
  <c r="E33" i="5" s="1"/>
  <c r="D64" i="5"/>
  <c r="E34" i="5"/>
  <c r="E32" i="5"/>
  <c r="D32" i="5"/>
  <c r="G32" i="5" s="1"/>
  <c r="D24" i="5"/>
  <c r="F24" i="5" s="1"/>
  <c r="D23" i="5"/>
  <c r="F23" i="5" s="1"/>
  <c r="D22" i="5"/>
  <c r="F22" i="5" s="1"/>
  <c r="D21" i="5"/>
  <c r="F21" i="5" s="1"/>
  <c r="D20" i="5"/>
  <c r="F20" i="5" s="1"/>
  <c r="F19" i="5"/>
  <c r="D19" i="5"/>
  <c r="D18" i="5"/>
  <c r="F18" i="5" s="1"/>
  <c r="D17" i="5"/>
  <c r="F17" i="5" s="1"/>
  <c r="G34" i="5" l="1"/>
  <c r="G16" i="5"/>
  <c r="G43" i="5" s="1"/>
  <c r="G50" i="5"/>
  <c r="G35" i="5"/>
  <c r="G44" i="5" s="1"/>
  <c r="G17" i="5"/>
  <c r="G18" i="5" s="1"/>
  <c r="G19" i="5" s="1"/>
  <c r="G20" i="5" s="1"/>
  <c r="G21" i="5" s="1"/>
  <c r="G22" i="5" s="1"/>
  <c r="G46" i="5" l="1"/>
  <c r="G23" i="5"/>
  <c r="G24" i="5" s="1"/>
  <c r="G37" i="5"/>
  <c r="G39" i="5" l="1"/>
  <c r="G48" i="5"/>
  <c r="G52" i="5" s="1"/>
  <c r="E10" i="1" l="1"/>
  <c r="G15" i="4"/>
  <c r="D34" i="4" s="1"/>
  <c r="G14" i="4"/>
  <c r="D33" i="4" s="1"/>
  <c r="G33" i="4" s="1"/>
  <c r="F64" i="4"/>
  <c r="E64" i="4"/>
  <c r="E33" i="4" s="1"/>
  <c r="D64" i="4"/>
  <c r="E34" i="4"/>
  <c r="E32" i="4"/>
  <c r="D32" i="4"/>
  <c r="G32" i="4" s="1"/>
  <c r="D24" i="4"/>
  <c r="F24" i="4" s="1"/>
  <c r="D23" i="4"/>
  <c r="F23" i="4" s="1"/>
  <c r="D22" i="4"/>
  <c r="F22" i="4" s="1"/>
  <c r="D21" i="4"/>
  <c r="F21" i="4" s="1"/>
  <c r="D20" i="4"/>
  <c r="F20" i="4" s="1"/>
  <c r="F19" i="4"/>
  <c r="D19" i="4"/>
  <c r="D18" i="4"/>
  <c r="F18" i="4" s="1"/>
  <c r="D17" i="4"/>
  <c r="F17" i="4" s="1"/>
  <c r="G34" i="4" l="1"/>
  <c r="G16" i="4"/>
  <c r="G43" i="4" s="1"/>
  <c r="G50" i="4"/>
  <c r="G35" i="4"/>
  <c r="G44" i="4" s="1"/>
  <c r="G46" i="4" s="1"/>
  <c r="G17" i="4"/>
  <c r="G18" i="4" s="1"/>
  <c r="G19" i="4" s="1"/>
  <c r="G20" i="4" s="1"/>
  <c r="G21" i="4" s="1"/>
  <c r="G22" i="4" s="1"/>
  <c r="G23" i="4" l="1"/>
  <c r="G24" i="4" s="1"/>
  <c r="G37" i="4"/>
  <c r="G39" i="4" l="1"/>
  <c r="G48" i="4"/>
  <c r="G52" i="4" s="1"/>
  <c r="E9" i="1" l="1"/>
  <c r="F64" i="3"/>
  <c r="E34" i="3" s="1"/>
  <c r="E64" i="3"/>
  <c r="E33" i="3" s="1"/>
  <c r="D64" i="3"/>
  <c r="E32" i="3" s="1"/>
  <c r="G43" i="3"/>
  <c r="D34" i="3"/>
  <c r="D33" i="3"/>
  <c r="D32" i="3"/>
  <c r="D24" i="3"/>
  <c r="F24" i="3" s="1"/>
  <c r="D23" i="3"/>
  <c r="F23" i="3" s="1"/>
  <c r="D22" i="3"/>
  <c r="F22" i="3" s="1"/>
  <c r="D21" i="3"/>
  <c r="F21" i="3" s="1"/>
  <c r="D20" i="3"/>
  <c r="F20" i="3" s="1"/>
  <c r="D19" i="3"/>
  <c r="F19" i="3" s="1"/>
  <c r="D18" i="3"/>
  <c r="F18" i="3" s="1"/>
  <c r="D17" i="3"/>
  <c r="F17" i="3" s="1"/>
  <c r="G16" i="3"/>
  <c r="G34" i="3" l="1"/>
  <c r="G32" i="3"/>
  <c r="G17" i="3"/>
  <c r="G18" i="3" s="1"/>
  <c r="G19" i="3" s="1"/>
  <c r="G20" i="3" s="1"/>
  <c r="G21" i="3" s="1"/>
  <c r="G22" i="3" s="1"/>
  <c r="G50" i="3"/>
  <c r="G33" i="3"/>
  <c r="G35" i="3" s="1"/>
  <c r="G44" i="3" s="1"/>
  <c r="G46" i="3" s="1"/>
  <c r="G23" i="3" l="1"/>
  <c r="G24" i="3" s="1"/>
  <c r="G37" i="3"/>
  <c r="G48" i="3" l="1"/>
  <c r="G52" i="3" s="1"/>
  <c r="G39" i="3"/>
  <c r="E8" i="1" l="1"/>
  <c r="F64" i="2"/>
  <c r="E34" i="2" s="1"/>
  <c r="G34" i="2" s="1"/>
  <c r="E64" i="2"/>
  <c r="E33" i="2" s="1"/>
  <c r="D64" i="2"/>
  <c r="E32" i="2" s="1"/>
  <c r="G32" i="2" s="1"/>
  <c r="G43" i="2"/>
  <c r="D34" i="2"/>
  <c r="D33" i="2"/>
  <c r="D32" i="2"/>
  <c r="D24" i="2"/>
  <c r="F24" i="2" s="1"/>
  <c r="D23" i="2"/>
  <c r="F23" i="2" s="1"/>
  <c r="F22" i="2"/>
  <c r="D22" i="2"/>
  <c r="D21" i="2"/>
  <c r="F21" i="2" s="1"/>
  <c r="F20" i="2"/>
  <c r="D20" i="2"/>
  <c r="D19" i="2"/>
  <c r="F19" i="2" s="1"/>
  <c r="D18" i="2"/>
  <c r="F18" i="2" s="1"/>
  <c r="D17" i="2"/>
  <c r="F17" i="2" s="1"/>
  <c r="G16" i="2"/>
  <c r="G35" i="2" l="1"/>
  <c r="G44" i="2" s="1"/>
  <c r="G46" i="2" s="1"/>
  <c r="G50" i="2"/>
  <c r="G17" i="2"/>
  <c r="G18" i="2" s="1"/>
  <c r="G19" i="2" s="1"/>
  <c r="G20" i="2" s="1"/>
  <c r="G21" i="2" s="1"/>
  <c r="G22" i="2" s="1"/>
  <c r="G33" i="2"/>
  <c r="G23" i="2" l="1"/>
  <c r="G24" i="2" s="1"/>
  <c r="G37" i="2"/>
  <c r="E14" i="1"/>
  <c r="E21" i="1" s="1"/>
  <c r="F12" i="1"/>
  <c r="F11" i="1"/>
  <c r="F10" i="1"/>
  <c r="F9" i="1"/>
  <c r="F8" i="1"/>
  <c r="F14" i="1" l="1"/>
  <c r="E23" i="1"/>
  <c r="G48" i="2"/>
  <c r="G52" i="2" s="1"/>
  <c r="G39" i="2"/>
  <c r="A1" i="6" l="1"/>
  <c r="A1" i="5"/>
  <c r="A1" i="4"/>
  <c r="A1" i="3"/>
  <c r="A1" i="2"/>
</calcChain>
</file>

<file path=xl/sharedStrings.xml><?xml version="1.0" encoding="utf-8"?>
<sst xmlns="http://schemas.openxmlformats.org/spreadsheetml/2006/main" count="370" uniqueCount="100">
  <si>
    <t>Net (Over)/Under-Recovery of Environmental Surcharge</t>
  </si>
  <si>
    <t>From:</t>
  </si>
  <si>
    <t>Amount</t>
  </si>
  <si>
    <t xml:space="preserve">  Tab "A - 11-30-19", Line No. 9</t>
  </si>
  <si>
    <t xml:space="preserve">  Tab "C - 11-30-20", Line No. 9</t>
  </si>
  <si>
    <t xml:space="preserve">  Tab "B - 05-31-20", Line No. 9</t>
  </si>
  <si>
    <t xml:space="preserve">  Tab "E - 11-30-21", Line No. 9</t>
  </si>
  <si>
    <t xml:space="preserve">  Tab "D - 05-31-21", Line No. 9</t>
  </si>
  <si>
    <t>Total Net (Over)/Under-Recovery for Review Period</t>
  </si>
  <si>
    <t>Amortization Options for Total Net (Over)/Under-Recovery</t>
  </si>
  <si>
    <t>Traditional 6-Month Amortization Period</t>
  </si>
  <si>
    <t>Option - 12-Month Amortization Period</t>
  </si>
  <si>
    <t>DR1 Response 2 - Big Sandy Surcharge Summary.xlsx</t>
  </si>
  <si>
    <t>Big Sandy RECC</t>
  </si>
  <si>
    <t>Big Sandy - Calculation of (Over)/Under Recovery</t>
  </si>
  <si>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</si>
  <si>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</si>
  <si>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</si>
  <si>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</si>
  <si>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</si>
  <si>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</si>
  <si>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</si>
  <si>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</si>
  <si>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</si>
  <si>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</si>
  <si>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</si>
  <si>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</si>
  <si>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</si>
  <si>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</si>
  <si>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</si>
  <si>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</si>
  <si>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</si>
  <si>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From Case No. 2018-00306 (Over)/Under-Recovery</t>
  </si>
  <si>
    <t>1b</t>
  </si>
  <si>
    <t>From Case No. 2019-00171 (Over)/Under-Recovery</t>
  </si>
  <si>
    <t>1c</t>
  </si>
  <si>
    <t>From Case No. 2019-00380 (Over)/Under-Recovery</t>
  </si>
  <si>
    <t>1d</t>
  </si>
  <si>
    <t>Total Previous (Over)/Under-Recovery</t>
  </si>
  <si>
    <t>Post</t>
  </si>
  <si>
    <t>Review</t>
  </si>
  <si>
    <t>Less Adjustment for Order amounts remaining to be amortized at end of review period December 2019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</si>
  <si>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</si>
  <si>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</si>
  <si>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</si>
  <si>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</si>
  <si>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</si>
  <si>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</si>
  <si>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</si>
  <si>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</si>
  <si>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</si>
  <si>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</si>
  <si>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</si>
  <si>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</si>
  <si>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</si>
  <si>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</si>
  <si>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Case No. 2018-00306 Recovery</t>
  </si>
  <si>
    <t>8b</t>
  </si>
  <si>
    <t>Case No. 2019-00171 Recovery</t>
  </si>
  <si>
    <t>8c</t>
  </si>
  <si>
    <t>Case No. 2019-00380 Recovery</t>
  </si>
  <si>
    <t>8d</t>
  </si>
  <si>
    <t xml:space="preserve">Total Order amounts remaining - Over/(Under):      </t>
  </si>
  <si>
    <t>Cumulative six month (Over)/Under-Recovery [Cumulative net of remaining Case amortizations (Ln 7&amp;8d)]</t>
  </si>
  <si>
    <t>Monthly recovery (per month for six months)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</si>
  <si>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</si>
  <si>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</si>
  <si>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</si>
  <si>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</si>
  <si>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</si>
  <si>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</si>
  <si>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</si>
  <si>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</si>
  <si>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</si>
  <si>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>2018-00306</t>
  </si>
  <si>
    <t>2019-00171</t>
  </si>
  <si>
    <t>2019-00380</t>
  </si>
  <si>
    <t xml:space="preserve">Totals  </t>
  </si>
  <si>
    <t>Less Adjustment for Order amounts remaining to be amortized at end of review period June 2020</t>
  </si>
  <si>
    <t>From Tab "A - 11-30-19" (Over)/Under-Recovery</t>
  </si>
  <si>
    <t>Tab "A - 11-30-19" Recovery</t>
  </si>
  <si>
    <t>Tab</t>
  </si>
  <si>
    <t>"A - 11-30-19"</t>
  </si>
  <si>
    <t>Less Adjustment for Order amounts remaining to be amortized at end of review period December 2020</t>
  </si>
  <si>
    <t>From Tab "B -05-31-20" (Over)/Under-Recovery</t>
  </si>
  <si>
    <t>Tab "B - 05-31-20" Recovery</t>
  </si>
  <si>
    <t>"B - 05-31-20"</t>
  </si>
  <si>
    <t>Less Adjustment for Order amounts remaining to be amortized at end of review period June 2021</t>
  </si>
  <si>
    <t>From Tab "B - 05-31-20" (Over)/Under-Recovery</t>
  </si>
  <si>
    <t>From Tab "C - 11-30-20" (Over)/Under-Recovery</t>
  </si>
  <si>
    <t>Tab "C - 11-30-20" Recovery</t>
  </si>
  <si>
    <t>"C - 11-30-20"</t>
  </si>
  <si>
    <t>1e</t>
  </si>
  <si>
    <t>Less Adjustment for Order amounts remaining to be amortized at end of review period December 2021</t>
  </si>
  <si>
    <t>8e</t>
  </si>
  <si>
    <t>Cumulative six month (Over)/Under-Recovery [Cumulative net of remaining Case amortizations (Ln 7&amp;8e)]</t>
  </si>
  <si>
    <t>From Tab "D - 05-31-21" (Over)/Under-Recovery</t>
  </si>
  <si>
    <t>Tab "D - 05-31-21" Recovery</t>
  </si>
  <si>
    <t>"'A - 11-30-19"</t>
  </si>
  <si>
    <t>"D - 05-31-21"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</si>
</sst>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6" formatCode="&quot;$&quot;#,##0_);[Red]\(&quot;$&quot;#,##0\)"/>
    <numFmt numFmtId="164" formatCode="[$-409]mmm\-yy;@"/>
  </numFmts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/>
    <xf numFmtId="6" fontId="0" fillId="0" borderId="0" xfId="0" applyNumberFormat="1"/>
    <xf numFmtId="6" fontId="0" fillId="0" borderId="2" xfId="0" applyNumberFormat="1" applyBorder="1"/>
    <xf numFmtId="6" fontId="0" fillId="0" borderId="3" xfId="0" applyNumberFormat="1" applyBorder="1"/>
    <xf numFmtId="5" fontId="0" fillId="0" borderId="0" xfId="0" applyNumberFormat="1"/>
    <xf numFmtId="0" fontId="0" fillId="0" borderId="0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/>
    <xf numFmtId="5" fontId="0" fillId="0" borderId="12" xfId="0" applyNumberFormat="1" applyFill="1" applyBorder="1"/>
    <xf numFmtId="0" fontId="0" fillId="0" borderId="6" xfId="0" applyBorder="1"/>
    <xf numFmtId="5" fontId="0" fillId="0" borderId="9" xfId="0" applyNumberFormat="1" applyFill="1" applyBorder="1"/>
    <xf numFmtId="5" fontId="0" fillId="0" borderId="9" xfId="0" applyNumberFormat="1" applyBorder="1"/>
    <xf numFmtId="164" fontId="0" fillId="0" borderId="9" xfId="0" applyNumberFormat="1" applyBorder="1" applyAlignment="1">
      <alignment horizontal="right"/>
    </xf>
    <xf numFmtId="5" fontId="0" fillId="3" borderId="9" xfId="0" applyNumberFormat="1" applyFill="1" applyBorder="1"/>
    <xf numFmtId="5" fontId="0" fillId="0" borderId="4" xfId="0" applyNumberFormat="1" applyBorder="1"/>
    <xf numFmtId="164" fontId="0" fillId="0" borderId="10" xfId="0" applyNumberFormat="1" applyBorder="1" applyAlignment="1">
      <alignment horizontal="right"/>
    </xf>
    <xf numFmtId="5" fontId="0" fillId="3" borderId="10" xfId="0" applyNumberFormat="1" applyFill="1" applyBorder="1"/>
    <xf numFmtId="5" fontId="0" fillId="0" borderId="16" xfId="0" applyNumberFormat="1" applyBorder="1"/>
    <xf numFmtId="5" fontId="0" fillId="0" borderId="10" xfId="0" applyNumberFormat="1" applyBorder="1"/>
    <xf numFmtId="5" fontId="0" fillId="0" borderId="7" xfId="0" applyNumberFormat="1" applyBorder="1"/>
    <xf numFmtId="5" fontId="0" fillId="0" borderId="11" xfId="0" applyNumberForma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2" borderId="11" xfId="0" applyFill="1" applyBorder="1" applyAlignment="1">
      <alignment horizontal="left"/>
    </xf>
    <xf numFmtId="0" fontId="0" fillId="2" borderId="2" xfId="0" applyFill="1" applyBorder="1"/>
    <xf numFmtId="5" fontId="0" fillId="2" borderId="8" xfId="0" applyNumberFormat="1" applyFill="1" applyBorder="1"/>
    <xf numFmtId="5" fontId="0" fillId="0" borderId="10" xfId="0" applyNumberFormat="1" applyBorder="1" applyAlignment="1">
      <alignment horizontal="center"/>
    </xf>
    <xf numFmtId="0" fontId="0" fillId="0" borderId="11" xfId="0" applyBorder="1"/>
    <xf numFmtId="5" fontId="0" fillId="0" borderId="11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8" xfId="0" applyBorder="1"/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3" xfId="0" applyFont="1" applyBorder="1"/>
    <xf numFmtId="5" fontId="0" fillId="0" borderId="12" xfId="0" applyNumberFormat="1" applyBorder="1"/>
    <xf numFmtId="0" fontId="0" fillId="0" borderId="13" xfId="0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5" xfId="0" applyBorder="1"/>
    <xf numFmtId="5" fontId="0" fillId="0" borderId="17" xfId="0" applyNumberFormat="1" applyBorder="1"/>
    <xf numFmtId="5" fontId="0" fillId="0" borderId="8" xfId="0" applyNumberFormat="1" applyBorder="1"/>
    <xf numFmtId="5" fontId="0" fillId="0" borderId="18" xfId="0" applyNumberFormat="1" applyBorder="1"/>
    <xf numFmtId="5" fontId="0" fillId="0" borderId="10" xfId="0" applyNumberFormat="1" applyFill="1" applyBorder="1"/>
    <xf numFmtId="5" fontId="0" fillId="0" borderId="11" xfId="0" applyNumberFormat="1" applyFill="1" applyBorder="1"/>
    <xf numFmtId="0" fontId="0" fillId="0" borderId="12" xfId="0" applyBorder="1" applyAlignment="1">
      <alignment horizontal="right"/>
    </xf>
    <xf numFmtId="5" fontId="0" fillId="0" borderId="4" xfId="0" applyNumberFormat="1" applyFill="1" applyBorder="1"/>
    <xf numFmtId="5" fontId="0" fillId="0" borderId="16" xfId="0" applyNumberFormat="1" applyFill="1" applyBorder="1"/>
    <xf numFmtId="5" fontId="2" fillId="0" borderId="16" xfId="0" applyNumberFormat="1" applyFont="1" applyFill="1" applyBorder="1"/>
    <xf numFmtId="5" fontId="0" fillId="0" borderId="7" xfId="0" applyNumberFormat="1" applyFill="1" applyBorder="1"/>
    <xf numFmtId="0" fontId="0" fillId="0" borderId="17" xfId="0" applyBorder="1"/>
    <xf numFmtId="0" fontId="0" fillId="0" borderId="11" xfId="0" quotePrefix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A3" sqref="A3"/>
    </sheetView>
  </sheetViews>
  <sheetFormatPr defaultColWidth="15.625" defaultRowHeight="14.25" x14ac:dyDescent="0.2"/>
  <sheetData>
    <row r="1" spans="1:6" x14ac:dyDescent="0.2">
      <c r="A1" t="s">
        <v>12</v>
      </c>
    </row>
    <row r="3" spans="1:6" ht="15" x14ac:dyDescent="0.25">
      <c r="C3" s="65" t="s">
        <v>13</v>
      </c>
      <c r="D3" s="65"/>
      <c r="E3" s="65"/>
    </row>
    <row r="4" spans="1:6" ht="15" x14ac:dyDescent="0.25">
      <c r="B4" s="65" t="s">
        <v>0</v>
      </c>
      <c r="C4" s="65"/>
      <c r="D4" s="65"/>
      <c r="E4" s="65"/>
      <c r="F4" s="65"/>
    </row>
    <row r="6" spans="1:6" ht="15" thickBot="1" x14ac:dyDescent="0.25">
      <c r="E6" s="2" t="s">
        <v>2</v>
      </c>
    </row>
    <row r="7" spans="1:6" x14ac:dyDescent="0.2">
      <c r="B7" t="s">
        <v>1</v>
      </c>
    </row>
    <row r="8" spans="1:6" x14ac:dyDescent="0.2">
      <c r="B8" t="s">
        <v>3</v>
      </c>
      <c r="E8" s="5">
        <f>'A - 11-30-19'!G37</f>
        <v>4662.640000000014</v>
      </c>
      <c r="F8" s="3" t="str">
        <f>IF(E8&gt;0,"Under-Recovery","Over-Recovery")</f>
        <v>Under-Recovery</v>
      </c>
    </row>
    <row r="9" spans="1:6" x14ac:dyDescent="0.2">
      <c r="B9" t="s">
        <v>5</v>
      </c>
      <c r="E9" s="5">
        <f>'B - 05-31-20'!G37</f>
        <v>-24630.889999999985</v>
      </c>
      <c r="F9" s="3" t="str">
        <f t="shared" ref="F9:F12" si="0">IF(E9&gt;0,"Under-Recovery","Over-Recovery")</f>
        <v>Over-Recovery</v>
      </c>
    </row>
    <row r="10" spans="1:6" x14ac:dyDescent="0.2">
      <c r="B10" t="s">
        <v>4</v>
      </c>
      <c r="E10" s="5">
        <f>'C - 11-30-20'!G37</f>
        <v>108376.00999999998</v>
      </c>
      <c r="F10" s="3" t="str">
        <f t="shared" si="0"/>
        <v>Under-Recovery</v>
      </c>
    </row>
    <row r="11" spans="1:6" x14ac:dyDescent="0.2">
      <c r="B11" t="s">
        <v>7</v>
      </c>
      <c r="E11" s="5">
        <f>'D - 05-31-21'!G37</f>
        <v>3946.2999999999884</v>
      </c>
      <c r="F11" s="3" t="str">
        <f t="shared" si="0"/>
        <v>Under-Recovery</v>
      </c>
    </row>
    <row r="12" spans="1:6" x14ac:dyDescent="0.2">
      <c r="B12" t="s">
        <v>6</v>
      </c>
      <c r="E12" s="6">
        <f>'E - 11-30-21'!G39</f>
        <v>116402.78</v>
      </c>
      <c r="F12" s="3" t="str">
        <f t="shared" si="0"/>
        <v>Under-Recovery</v>
      </c>
    </row>
    <row r="13" spans="1:6" x14ac:dyDescent="0.2">
      <c r="E13" s="5"/>
    </row>
    <row r="14" spans="1:6" ht="15" thickBot="1" x14ac:dyDescent="0.25">
      <c r="B14" t="s">
        <v>8</v>
      </c>
      <c r="E14" s="7">
        <f>SUM(E8:E12)</f>
        <v>208756.84</v>
      </c>
      <c r="F14" s="3" t="str">
        <f>IF(E14&gt;0,"Under-Recovery","Over-Recovery")</f>
        <v>Under-Recovery</v>
      </c>
    </row>
    <row r="15" spans="1:6" ht="15" thickTop="1" x14ac:dyDescent="0.2"/>
    <row r="19" spans="2:6" ht="15" x14ac:dyDescent="0.25">
      <c r="B19" s="65" t="s">
        <v>9</v>
      </c>
      <c r="C19" s="65"/>
      <c r="D19" s="65"/>
      <c r="E19" s="65"/>
      <c r="F19" s="65"/>
    </row>
    <row r="21" spans="2:6" x14ac:dyDescent="0.2">
      <c r="B21" t="s">
        <v>10</v>
      </c>
      <c r="E21" s="5">
        <f>ROUND(E14/6,0)</f>
        <v>34793</v>
      </c>
    </row>
    <row r="22" spans="2:6" x14ac:dyDescent="0.2">
      <c r="E22" s="5"/>
    </row>
    <row r="23" spans="2:6" x14ac:dyDescent="0.2">
      <c r="B23" t="s">
        <v>11</v>
      </c>
      <c r="E23" s="5">
        <f>ROUND(E14/12,0)</f>
        <v>17396</v>
      </c>
    </row>
    <row r="24" spans="2:6" x14ac:dyDescent="0.2">
      <c r="E24" s="5"/>
    </row>
  </sheetData>
  <mergeCells count="3">
    <mergeCell ref="B4:F4"/>
    <mergeCell ref="C3:E3"/>
    <mergeCell ref="B19:F1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D20" sqref="D20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Summary!A1</f>
        <v>DR1 Response 2 - Big Sandy Surcharge Summary.xlsx</v>
      </c>
    </row>
    <row r="4" spans="1:7" x14ac:dyDescent="0.2">
      <c r="B4" s="66" t="s">
        <v>14</v>
      </c>
      <c r="C4" s="67"/>
      <c r="D4" s="67"/>
      <c r="E4" s="67"/>
      <c r="F4" s="67"/>
      <c r="G4" s="68"/>
    </row>
    <row r="5" spans="1:7" x14ac:dyDescent="0.2">
      <c r="B5" s="69"/>
      <c r="C5" s="70"/>
      <c r="D5" s="70"/>
      <c r="E5" s="70"/>
      <c r="F5" s="70"/>
      <c r="G5" s="71"/>
    </row>
    <row r="7" spans="1:7" x14ac:dyDescent="0.2">
      <c r="B7" s="10"/>
      <c r="C7" s="10"/>
      <c r="D7" s="10"/>
      <c r="E7" s="11" t="s">
        <v>15</v>
      </c>
      <c r="F7" s="10"/>
      <c r="G7" s="10"/>
    </row>
    <row r="8" spans="1:7" x14ac:dyDescent="0.2">
      <c r="B8" s="12"/>
      <c r="C8" s="12"/>
      <c r="D8" s="13" t="s">
        <v>16</v>
      </c>
      <c r="E8" s="13" t="s">
        <v>17</v>
      </c>
      <c r="F8" s="12"/>
      <c r="G8" s="12"/>
    </row>
    <row r="9" spans="1:7" x14ac:dyDescent="0.2">
      <c r="B9" s="12"/>
      <c r="C9" s="12"/>
      <c r="D9" s="13" t="s">
        <v>18</v>
      </c>
      <c r="E9" s="13" t="s">
        <v>19</v>
      </c>
      <c r="F9" s="13" t="s">
        <v>20</v>
      </c>
      <c r="G9" s="13" t="s">
        <v>21</v>
      </c>
    </row>
    <row r="10" spans="1:7" x14ac:dyDescent="0.2">
      <c r="B10" s="14"/>
      <c r="C10" s="14"/>
      <c r="D10" s="14" t="s">
        <v>22</v>
      </c>
      <c r="E10" s="14" t="s">
        <v>22</v>
      </c>
      <c r="F10" s="14" t="s">
        <v>23</v>
      </c>
      <c r="G10" s="14" t="s">
        <v>23</v>
      </c>
    </row>
    <row r="11" spans="1:7" x14ac:dyDescent="0.2">
      <c r="B11" s="15" t="s">
        <v>24</v>
      </c>
      <c r="C11" s="15" t="s">
        <v>25</v>
      </c>
      <c r="D11" s="16" t="s">
        <v>26</v>
      </c>
      <c r="E11" s="16" t="s">
        <v>27</v>
      </c>
      <c r="F11" s="16" t="s">
        <v>28</v>
      </c>
      <c r="G11" s="16" t="s">
        <v>29</v>
      </c>
    </row>
    <row r="12" spans="1:7" x14ac:dyDescent="0.2">
      <c r="B12" s="11">
        <v>1</v>
      </c>
      <c r="C12" s="72" t="s">
        <v>30</v>
      </c>
      <c r="D12" s="73"/>
      <c r="E12" s="73"/>
      <c r="F12" s="73"/>
      <c r="G12" s="74"/>
    </row>
    <row r="13" spans="1:7" x14ac:dyDescent="0.2">
      <c r="B13" s="13" t="s">
        <v>31</v>
      </c>
      <c r="C13" s="17" t="s">
        <v>32</v>
      </c>
      <c r="D13" s="17"/>
      <c r="E13" s="17"/>
      <c r="F13" s="18"/>
      <c r="G13" s="19">
        <v>-1088</v>
      </c>
    </row>
    <row r="14" spans="1:7" x14ac:dyDescent="0.2">
      <c r="B14" s="13" t="s">
        <v>33</v>
      </c>
      <c r="C14" s="17" t="s">
        <v>34</v>
      </c>
      <c r="D14" s="17"/>
      <c r="E14" s="17"/>
      <c r="F14" s="18"/>
      <c r="G14" s="19">
        <v>-110150</v>
      </c>
    </row>
    <row r="15" spans="1:7" x14ac:dyDescent="0.2">
      <c r="B15" s="13" t="s">
        <v>35</v>
      </c>
      <c r="C15" s="17" t="s">
        <v>36</v>
      </c>
      <c r="D15" s="17"/>
      <c r="E15" s="17"/>
      <c r="F15" s="20"/>
      <c r="G15" s="21">
        <v>-2996</v>
      </c>
    </row>
    <row r="16" spans="1:7" x14ac:dyDescent="0.2">
      <c r="B16" s="14" t="s">
        <v>37</v>
      </c>
      <c r="C16" s="17" t="s">
        <v>38</v>
      </c>
      <c r="D16" s="17"/>
      <c r="E16" s="17"/>
      <c r="F16" s="20"/>
      <c r="G16" s="22">
        <f>G13+G14+G15</f>
        <v>-114234</v>
      </c>
    </row>
    <row r="17" spans="2:7" x14ac:dyDescent="0.2">
      <c r="B17" s="13">
        <v>2</v>
      </c>
      <c r="C17" s="23">
        <v>43647</v>
      </c>
      <c r="D17" s="21">
        <f>213556-290</f>
        <v>213266</v>
      </c>
      <c r="E17" s="59">
        <v>222668.59</v>
      </c>
      <c r="F17" s="25">
        <f t="shared" ref="F17:F24" si="0">D17-E17</f>
        <v>-9402.5899999999965</v>
      </c>
      <c r="G17" s="22">
        <f t="shared" ref="G17:G24" si="1">G16+F17</f>
        <v>-123636.59</v>
      </c>
    </row>
    <row r="18" spans="2:7" x14ac:dyDescent="0.2">
      <c r="B18" s="13">
        <v>3</v>
      </c>
      <c r="C18" s="26">
        <v>43678</v>
      </c>
      <c r="D18" s="56">
        <f>196287-283</f>
        <v>196004</v>
      </c>
      <c r="E18" s="60">
        <v>192679.97</v>
      </c>
      <c r="F18" s="28">
        <f t="shared" si="0"/>
        <v>3324.0299999999988</v>
      </c>
      <c r="G18" s="29">
        <f t="shared" si="1"/>
        <v>-120312.56</v>
      </c>
    </row>
    <row r="19" spans="2:7" x14ac:dyDescent="0.2">
      <c r="B19" s="13">
        <v>4</v>
      </c>
      <c r="C19" s="26">
        <v>43709</v>
      </c>
      <c r="D19" s="56">
        <f>151679-241</f>
        <v>151438</v>
      </c>
      <c r="E19" s="60">
        <v>138899.57999999999</v>
      </c>
      <c r="F19" s="28">
        <f t="shared" si="0"/>
        <v>12538.420000000013</v>
      </c>
      <c r="G19" s="29">
        <f t="shared" si="1"/>
        <v>-107774.13999999998</v>
      </c>
    </row>
    <row r="20" spans="2:7" x14ac:dyDescent="0.2">
      <c r="B20" s="13">
        <v>5</v>
      </c>
      <c r="C20" s="26">
        <v>43739</v>
      </c>
      <c r="D20" s="56">
        <f>137969-251</f>
        <v>137718</v>
      </c>
      <c r="E20" s="60">
        <v>126319.4</v>
      </c>
      <c r="F20" s="28">
        <f t="shared" si="0"/>
        <v>11398.600000000006</v>
      </c>
      <c r="G20" s="29">
        <f t="shared" si="1"/>
        <v>-96375.539999999979</v>
      </c>
    </row>
    <row r="21" spans="2:7" x14ac:dyDescent="0.2">
      <c r="B21" s="13">
        <v>6</v>
      </c>
      <c r="C21" s="26">
        <v>43770</v>
      </c>
      <c r="D21" s="56">
        <f>210143-274</f>
        <v>209869</v>
      </c>
      <c r="E21" s="61">
        <v>185889.22</v>
      </c>
      <c r="F21" s="28">
        <f t="shared" si="0"/>
        <v>23979.78</v>
      </c>
      <c r="G21" s="29">
        <f t="shared" si="1"/>
        <v>-72395.75999999998</v>
      </c>
    </row>
    <row r="22" spans="2:7" x14ac:dyDescent="0.2">
      <c r="B22" s="13">
        <v>7</v>
      </c>
      <c r="C22" s="26">
        <v>43800</v>
      </c>
      <c r="D22" s="56">
        <f>272834-308</f>
        <v>272526</v>
      </c>
      <c r="E22" s="60">
        <v>235181.6</v>
      </c>
      <c r="F22" s="30">
        <f t="shared" si="0"/>
        <v>37344.399999999994</v>
      </c>
      <c r="G22" s="31">
        <f t="shared" si="1"/>
        <v>-35051.359999999986</v>
      </c>
    </row>
    <row r="23" spans="2:7" x14ac:dyDescent="0.2">
      <c r="B23" s="32" t="s">
        <v>39</v>
      </c>
      <c r="C23" s="23">
        <v>43831</v>
      </c>
      <c r="D23" s="21">
        <f>219445-259</f>
        <v>219186</v>
      </c>
      <c r="E23" s="59">
        <v>197017</v>
      </c>
      <c r="F23" s="25">
        <f t="shared" si="0"/>
        <v>22169</v>
      </c>
      <c r="G23" s="22">
        <f t="shared" si="1"/>
        <v>-12882.359999999986</v>
      </c>
    </row>
    <row r="24" spans="2:7" x14ac:dyDescent="0.2">
      <c r="B24" s="33" t="s">
        <v>40</v>
      </c>
      <c r="C24" s="34">
        <v>43862</v>
      </c>
      <c r="D24" s="57">
        <f>168395-223</f>
        <v>168172</v>
      </c>
      <c r="E24" s="62">
        <v>149715.49</v>
      </c>
      <c r="F24" s="30">
        <f t="shared" si="0"/>
        <v>18456.510000000009</v>
      </c>
      <c r="G24" s="31">
        <f t="shared" si="1"/>
        <v>5574.1500000000233</v>
      </c>
    </row>
    <row r="25" spans="2:7" x14ac:dyDescent="0.2">
      <c r="B25" s="14"/>
      <c r="C25" s="35" t="s">
        <v>41</v>
      </c>
      <c r="D25" s="36"/>
      <c r="E25" s="36"/>
      <c r="F25" s="36"/>
      <c r="G25" s="37"/>
    </row>
    <row r="26" spans="2:7" x14ac:dyDescent="0.2">
      <c r="B26" s="11"/>
      <c r="C26" s="10"/>
      <c r="D26" s="10"/>
      <c r="E26" s="10"/>
      <c r="F26" s="10"/>
      <c r="G26" s="22"/>
    </row>
    <row r="27" spans="2:7" x14ac:dyDescent="0.2">
      <c r="B27" s="13"/>
      <c r="C27" s="12"/>
      <c r="D27" s="13" t="s">
        <v>42</v>
      </c>
      <c r="E27" s="13" t="s">
        <v>43</v>
      </c>
      <c r="F27" s="12"/>
      <c r="G27" s="29"/>
    </row>
    <row r="28" spans="2:7" x14ac:dyDescent="0.2">
      <c r="B28" s="13"/>
      <c r="C28" s="12"/>
      <c r="D28" s="13" t="s">
        <v>44</v>
      </c>
      <c r="E28" s="13" t="s">
        <v>45</v>
      </c>
      <c r="F28" s="12"/>
      <c r="G28" s="38" t="s">
        <v>42</v>
      </c>
    </row>
    <row r="29" spans="2:7" x14ac:dyDescent="0.2">
      <c r="B29" s="13"/>
      <c r="C29" s="12"/>
      <c r="D29" s="13" t="s">
        <v>46</v>
      </c>
      <c r="E29" s="13" t="s">
        <v>47</v>
      </c>
      <c r="F29" s="12"/>
      <c r="G29" s="38" t="s">
        <v>48</v>
      </c>
    </row>
    <row r="30" spans="2:7" x14ac:dyDescent="0.2">
      <c r="B30" s="13"/>
      <c r="C30" s="12"/>
      <c r="D30" s="13" t="s">
        <v>49</v>
      </c>
      <c r="E30" s="13" t="s">
        <v>50</v>
      </c>
      <c r="F30" s="12"/>
      <c r="G30" s="38" t="s">
        <v>51</v>
      </c>
    </row>
    <row r="31" spans="2:7" x14ac:dyDescent="0.2">
      <c r="B31" s="14"/>
      <c r="C31" s="39"/>
      <c r="D31" s="14" t="s">
        <v>52</v>
      </c>
      <c r="E31" s="14" t="s">
        <v>53</v>
      </c>
      <c r="F31" s="39"/>
      <c r="G31" s="40" t="s">
        <v>54</v>
      </c>
    </row>
    <row r="32" spans="2:7" x14ac:dyDescent="0.2">
      <c r="B32" s="41" t="s">
        <v>55</v>
      </c>
      <c r="C32" s="12" t="s">
        <v>56</v>
      </c>
      <c r="D32" s="29">
        <f>-G13</f>
        <v>1088</v>
      </c>
      <c r="E32" s="29">
        <f>D64</f>
        <v>-1088</v>
      </c>
      <c r="F32" s="12"/>
      <c r="G32" s="29">
        <f>D32+E32</f>
        <v>0</v>
      </c>
    </row>
    <row r="33" spans="2:7" x14ac:dyDescent="0.2">
      <c r="B33" s="41" t="s">
        <v>57</v>
      </c>
      <c r="C33" s="12" t="s">
        <v>58</v>
      </c>
      <c r="D33" s="29">
        <f>-G14</f>
        <v>110150</v>
      </c>
      <c r="E33" s="29">
        <f>E64</f>
        <v>-73432</v>
      </c>
      <c r="F33" s="12"/>
      <c r="G33" s="29">
        <f>D33+E33</f>
        <v>36718</v>
      </c>
    </row>
    <row r="34" spans="2:7" x14ac:dyDescent="0.2">
      <c r="B34" s="41" t="s">
        <v>59</v>
      </c>
      <c r="C34" s="39" t="s">
        <v>60</v>
      </c>
      <c r="D34" s="31">
        <f>-G15</f>
        <v>2996</v>
      </c>
      <c r="E34" s="31">
        <f>F64</f>
        <v>0</v>
      </c>
      <c r="F34" s="42"/>
      <c r="G34" s="31">
        <f>D34+E34</f>
        <v>2996</v>
      </c>
    </row>
    <row r="35" spans="2:7" x14ac:dyDescent="0.2">
      <c r="B35" s="14" t="s">
        <v>61</v>
      </c>
      <c r="C35" s="43"/>
      <c r="D35" s="44"/>
      <c r="E35" s="44"/>
      <c r="F35" s="45" t="s">
        <v>62</v>
      </c>
      <c r="G35" s="31">
        <f>G32+G33+G34</f>
        <v>39714</v>
      </c>
    </row>
    <row r="36" spans="2:7" x14ac:dyDescent="0.2">
      <c r="B36" s="1"/>
      <c r="G36" s="8"/>
    </row>
    <row r="37" spans="2:7" x14ac:dyDescent="0.2">
      <c r="B37" s="15">
        <v>9</v>
      </c>
      <c r="C37" s="46" t="s">
        <v>63</v>
      </c>
      <c r="D37" s="17"/>
      <c r="E37" s="17"/>
      <c r="F37" s="18"/>
      <c r="G37" s="47">
        <f>G22+G35</f>
        <v>4662.640000000014</v>
      </c>
    </row>
    <row r="38" spans="2:7" x14ac:dyDescent="0.2">
      <c r="B38" s="1"/>
      <c r="G38" s="8"/>
    </row>
    <row r="39" spans="2:7" x14ac:dyDescent="0.2">
      <c r="B39" s="15">
        <v>10</v>
      </c>
      <c r="C39" s="48" t="s">
        <v>64</v>
      </c>
      <c r="D39" s="17"/>
      <c r="E39" s="17"/>
      <c r="F39" s="18"/>
      <c r="G39" s="47">
        <f>G37/6</f>
        <v>777.10666666666896</v>
      </c>
    </row>
    <row r="41" spans="2:7" x14ac:dyDescent="0.2">
      <c r="B41" s="10"/>
      <c r="C41" s="49" t="s">
        <v>65</v>
      </c>
      <c r="D41" s="50"/>
      <c r="E41" s="50"/>
      <c r="F41" s="50"/>
      <c r="G41" s="51"/>
    </row>
    <row r="42" spans="2:7" x14ac:dyDescent="0.2">
      <c r="B42" s="10"/>
      <c r="C42" s="52"/>
      <c r="D42" s="52"/>
      <c r="E42" s="52"/>
      <c r="F42" s="52"/>
      <c r="G42" s="20"/>
    </row>
    <row r="43" spans="2:7" x14ac:dyDescent="0.2">
      <c r="B43" s="13">
        <v>11</v>
      </c>
      <c r="C43" s="9" t="s">
        <v>66</v>
      </c>
      <c r="D43" s="9"/>
      <c r="E43" s="9"/>
      <c r="F43" s="9"/>
      <c r="G43" s="53">
        <f>G16</f>
        <v>-114234</v>
      </c>
    </row>
    <row r="44" spans="2:7" x14ac:dyDescent="0.2">
      <c r="B44" s="13">
        <v>12</v>
      </c>
      <c r="C44" s="9" t="s">
        <v>67</v>
      </c>
      <c r="D44" s="9"/>
      <c r="E44" s="9"/>
      <c r="F44" s="9"/>
      <c r="G44" s="54">
        <f>G35</f>
        <v>39714</v>
      </c>
    </row>
    <row r="45" spans="2:7" x14ac:dyDescent="0.2">
      <c r="B45" s="13"/>
      <c r="C45" s="9"/>
      <c r="D45" s="9"/>
      <c r="E45" s="9"/>
      <c r="F45" s="9"/>
      <c r="G45" s="53"/>
    </row>
    <row r="46" spans="2:7" ht="15" thickBot="1" x14ac:dyDescent="0.25">
      <c r="B46" s="13">
        <v>13</v>
      </c>
      <c r="C46" s="9" t="s">
        <v>68</v>
      </c>
      <c r="D46" s="9"/>
      <c r="E46" s="9"/>
      <c r="F46" s="9"/>
      <c r="G46" s="55">
        <f>G43+G44</f>
        <v>-74520</v>
      </c>
    </row>
    <row r="47" spans="2:7" ht="15" thickTop="1" x14ac:dyDescent="0.2">
      <c r="B47" s="13"/>
      <c r="C47" s="9"/>
      <c r="D47" s="9"/>
      <c r="E47" s="9"/>
      <c r="F47" s="9"/>
      <c r="G47" s="53"/>
    </row>
    <row r="48" spans="2:7" x14ac:dyDescent="0.2">
      <c r="B48" s="13">
        <v>14</v>
      </c>
      <c r="C48" s="9" t="s">
        <v>69</v>
      </c>
      <c r="D48" s="9"/>
      <c r="E48" s="9"/>
      <c r="F48" s="9"/>
      <c r="G48" s="53">
        <f>G37</f>
        <v>4662.640000000014</v>
      </c>
    </row>
    <row r="49" spans="2:7" x14ac:dyDescent="0.2">
      <c r="B49" s="13"/>
      <c r="C49" s="9"/>
      <c r="D49" s="9"/>
      <c r="E49" s="9"/>
      <c r="F49" s="9"/>
      <c r="G49" s="53"/>
    </row>
    <row r="50" spans="2:7" x14ac:dyDescent="0.2">
      <c r="B50" s="13">
        <v>15</v>
      </c>
      <c r="C50" s="9" t="s">
        <v>70</v>
      </c>
      <c r="D50" s="9"/>
      <c r="E50" s="9"/>
      <c r="F50" s="9"/>
      <c r="G50" s="54">
        <f>SUM(F17:F22)</f>
        <v>79182.640000000014</v>
      </c>
    </row>
    <row r="51" spans="2:7" x14ac:dyDescent="0.2">
      <c r="B51" s="13"/>
      <c r="C51" s="9"/>
      <c r="D51" s="9"/>
      <c r="E51" s="9"/>
      <c r="F51" s="9"/>
      <c r="G51" s="53"/>
    </row>
    <row r="52" spans="2:7" ht="15" thickBot="1" x14ac:dyDescent="0.25">
      <c r="B52" s="13">
        <v>16</v>
      </c>
      <c r="C52" s="9" t="s">
        <v>71</v>
      </c>
      <c r="D52" s="9"/>
      <c r="E52" s="9"/>
      <c r="F52" s="9"/>
      <c r="G52" s="55">
        <f>G48-G50</f>
        <v>-74520</v>
      </c>
    </row>
    <row r="53" spans="2:7" ht="15" thickTop="1" x14ac:dyDescent="0.2">
      <c r="B53" s="39"/>
      <c r="C53" s="4"/>
      <c r="D53" s="4"/>
      <c r="E53" s="4"/>
      <c r="F53" s="4"/>
      <c r="G53" s="42"/>
    </row>
    <row r="55" spans="2:7" x14ac:dyDescent="0.2">
      <c r="B55" t="s">
        <v>72</v>
      </c>
    </row>
    <row r="56" spans="2:7" x14ac:dyDescent="0.2">
      <c r="B56" s="1"/>
      <c r="C56" s="10"/>
      <c r="D56" s="11" t="s">
        <v>73</v>
      </c>
      <c r="E56" s="11" t="s">
        <v>73</v>
      </c>
      <c r="F56" s="11" t="s">
        <v>73</v>
      </c>
    </row>
    <row r="57" spans="2:7" x14ac:dyDescent="0.2">
      <c r="B57" s="1"/>
      <c r="C57" s="14" t="s">
        <v>25</v>
      </c>
      <c r="D57" s="14" t="s">
        <v>74</v>
      </c>
      <c r="E57" s="14" t="s">
        <v>75</v>
      </c>
      <c r="F57" s="14" t="s">
        <v>76</v>
      </c>
    </row>
    <row r="58" spans="2:7" x14ac:dyDescent="0.2">
      <c r="C58" s="23">
        <v>43647</v>
      </c>
      <c r="D58" s="21">
        <v>-1088</v>
      </c>
      <c r="E58" s="22">
        <v>0</v>
      </c>
      <c r="F58" s="22">
        <v>0</v>
      </c>
    </row>
    <row r="59" spans="2:7" x14ac:dyDescent="0.2">
      <c r="C59" s="26">
        <v>43678</v>
      </c>
      <c r="D59" s="56">
        <v>0</v>
      </c>
      <c r="E59" s="29">
        <v>0</v>
      </c>
      <c r="F59" s="29">
        <v>0</v>
      </c>
    </row>
    <row r="60" spans="2:7" x14ac:dyDescent="0.2">
      <c r="C60" s="26">
        <v>43709</v>
      </c>
      <c r="D60" s="56">
        <v>0</v>
      </c>
      <c r="E60" s="29">
        <v>-18358</v>
      </c>
      <c r="F60" s="29">
        <v>0</v>
      </c>
    </row>
    <row r="61" spans="2:7" x14ac:dyDescent="0.2">
      <c r="C61" s="26">
        <v>43739</v>
      </c>
      <c r="D61" s="56">
        <v>0</v>
      </c>
      <c r="E61" s="29">
        <v>-18358</v>
      </c>
      <c r="F61" s="29">
        <v>0</v>
      </c>
    </row>
    <row r="62" spans="2:7" x14ac:dyDescent="0.2">
      <c r="C62" s="26">
        <v>43770</v>
      </c>
      <c r="D62" s="56">
        <v>0</v>
      </c>
      <c r="E62" s="29">
        <v>-18358</v>
      </c>
      <c r="F62" s="29">
        <v>0</v>
      </c>
    </row>
    <row r="63" spans="2:7" x14ac:dyDescent="0.2">
      <c r="C63" s="26">
        <v>43800</v>
      </c>
      <c r="D63" s="57">
        <v>0</v>
      </c>
      <c r="E63" s="31">
        <v>-18358</v>
      </c>
      <c r="F63" s="31">
        <v>0</v>
      </c>
    </row>
    <row r="64" spans="2:7" x14ac:dyDescent="0.2">
      <c r="C64" s="58" t="s">
        <v>77</v>
      </c>
      <c r="D64" s="47">
        <f>SUM(D58:D63)</f>
        <v>-1088</v>
      </c>
      <c r="E64" s="47">
        <f>SUM(E58:E63)</f>
        <v>-73432</v>
      </c>
      <c r="F64" s="47">
        <f>SUM(F58:F63)</f>
        <v>0</v>
      </c>
    </row>
  </sheetData>
  <mergeCells count="2">
    <mergeCell ref="B4:G5"/>
    <mergeCell ref="C12:G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F58" sqref="F58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75" customWidth="1"/>
  </cols>
  <sheetData>
    <row r="1" spans="1:7" x14ac:dyDescent="0.2">
      <c r="A1" t="str">
        <f>Summary!A1</f>
        <v>DR1 Response 2 - Big Sandy Surcharge Summary.xlsx</v>
      </c>
    </row>
    <row r="4" spans="1:7" x14ac:dyDescent="0.2">
      <c r="B4" s="66" t="s">
        <v>14</v>
      </c>
      <c r="C4" s="67"/>
      <c r="D4" s="67"/>
      <c r="E4" s="67"/>
      <c r="F4" s="67"/>
      <c r="G4" s="68"/>
    </row>
    <row r="5" spans="1:7" x14ac:dyDescent="0.2">
      <c r="B5" s="69"/>
      <c r="C5" s="70"/>
      <c r="D5" s="70"/>
      <c r="E5" s="70"/>
      <c r="F5" s="70"/>
      <c r="G5" s="71"/>
    </row>
    <row r="7" spans="1:7" x14ac:dyDescent="0.2">
      <c r="B7" s="10"/>
      <c r="C7" s="10"/>
      <c r="D7" s="10"/>
      <c r="E7" s="11" t="s">
        <v>15</v>
      </c>
      <c r="F7" s="10"/>
      <c r="G7" s="10"/>
    </row>
    <row r="8" spans="1:7" x14ac:dyDescent="0.2">
      <c r="B8" s="12"/>
      <c r="C8" s="12"/>
      <c r="D8" s="13" t="s">
        <v>16</v>
      </c>
      <c r="E8" s="13" t="s">
        <v>17</v>
      </c>
      <c r="F8" s="12"/>
      <c r="G8" s="12"/>
    </row>
    <row r="9" spans="1:7" x14ac:dyDescent="0.2">
      <c r="B9" s="12"/>
      <c r="C9" s="12"/>
      <c r="D9" s="13" t="s">
        <v>18</v>
      </c>
      <c r="E9" s="13" t="s">
        <v>19</v>
      </c>
      <c r="F9" s="13" t="s">
        <v>20</v>
      </c>
      <c r="G9" s="13" t="s">
        <v>21</v>
      </c>
    </row>
    <row r="10" spans="1:7" x14ac:dyDescent="0.2">
      <c r="B10" s="14"/>
      <c r="C10" s="14"/>
      <c r="D10" s="14" t="s">
        <v>22</v>
      </c>
      <c r="E10" s="14" t="s">
        <v>22</v>
      </c>
      <c r="F10" s="14" t="s">
        <v>23</v>
      </c>
      <c r="G10" s="14" t="s">
        <v>23</v>
      </c>
    </row>
    <row r="11" spans="1:7" x14ac:dyDescent="0.2">
      <c r="B11" s="15" t="s">
        <v>24</v>
      </c>
      <c r="C11" s="15" t="s">
        <v>25</v>
      </c>
      <c r="D11" s="16" t="s">
        <v>26</v>
      </c>
      <c r="E11" s="16" t="s">
        <v>27</v>
      </c>
      <c r="F11" s="16" t="s">
        <v>28</v>
      </c>
      <c r="G11" s="16" t="s">
        <v>29</v>
      </c>
    </row>
    <row r="12" spans="1:7" x14ac:dyDescent="0.2">
      <c r="B12" s="11">
        <v>1</v>
      </c>
      <c r="C12" s="72" t="s">
        <v>30</v>
      </c>
      <c r="D12" s="73"/>
      <c r="E12" s="73"/>
      <c r="F12" s="73"/>
      <c r="G12" s="74"/>
    </row>
    <row r="13" spans="1:7" x14ac:dyDescent="0.2">
      <c r="B13" s="13" t="s">
        <v>31</v>
      </c>
      <c r="C13" s="17" t="s">
        <v>34</v>
      </c>
      <c r="D13" s="17"/>
      <c r="E13" s="17"/>
      <c r="F13" s="18"/>
      <c r="G13" s="19">
        <v>-36718</v>
      </c>
    </row>
    <row r="14" spans="1:7" x14ac:dyDescent="0.2">
      <c r="B14" s="13" t="s">
        <v>33</v>
      </c>
      <c r="C14" s="17" t="s">
        <v>36</v>
      </c>
      <c r="D14" s="17"/>
      <c r="E14" s="17"/>
      <c r="F14" s="18"/>
      <c r="G14" s="19">
        <v>-2996</v>
      </c>
    </row>
    <row r="15" spans="1:7" x14ac:dyDescent="0.2">
      <c r="B15" s="13" t="s">
        <v>35</v>
      </c>
      <c r="C15" s="17" t="s">
        <v>79</v>
      </c>
      <c r="D15" s="17"/>
      <c r="E15" s="17"/>
      <c r="F15" s="20"/>
      <c r="G15" s="21">
        <v>4663</v>
      </c>
    </row>
    <row r="16" spans="1:7" x14ac:dyDescent="0.2">
      <c r="B16" s="14" t="s">
        <v>37</v>
      </c>
      <c r="C16" s="17" t="s">
        <v>38</v>
      </c>
      <c r="D16" s="17"/>
      <c r="E16" s="17"/>
      <c r="F16" s="20"/>
      <c r="G16" s="22">
        <f>G13+G14+G15</f>
        <v>-35051</v>
      </c>
    </row>
    <row r="17" spans="2:7" x14ac:dyDescent="0.2">
      <c r="B17" s="13">
        <v>2</v>
      </c>
      <c r="C17" s="23">
        <v>43831</v>
      </c>
      <c r="D17" s="21">
        <f>219445-259</f>
        <v>219186</v>
      </c>
      <c r="E17" s="59">
        <v>197017</v>
      </c>
      <c r="F17" s="25">
        <f t="shared" ref="F17:F24" si="0">D17-E17</f>
        <v>22169</v>
      </c>
      <c r="G17" s="22">
        <f t="shared" ref="G17:G24" si="1">G16+F17</f>
        <v>-12882</v>
      </c>
    </row>
    <row r="18" spans="2:7" x14ac:dyDescent="0.2">
      <c r="B18" s="13">
        <v>3</v>
      </c>
      <c r="C18" s="26">
        <v>43862</v>
      </c>
      <c r="D18" s="56">
        <f>168395-223</f>
        <v>168172</v>
      </c>
      <c r="E18" s="60">
        <v>149715.49</v>
      </c>
      <c r="F18" s="28">
        <f t="shared" si="0"/>
        <v>18456.510000000009</v>
      </c>
      <c r="G18" s="29">
        <f t="shared" si="1"/>
        <v>5574.5100000000093</v>
      </c>
    </row>
    <row r="19" spans="2:7" x14ac:dyDescent="0.2">
      <c r="B19" s="13">
        <v>4</v>
      </c>
      <c r="C19" s="26">
        <v>43891</v>
      </c>
      <c r="D19" s="56">
        <f>143826-236</f>
        <v>143590</v>
      </c>
      <c r="E19" s="60">
        <v>146314.76999999999</v>
      </c>
      <c r="F19" s="28">
        <f t="shared" si="0"/>
        <v>-2724.7699999999895</v>
      </c>
      <c r="G19" s="29">
        <f t="shared" si="1"/>
        <v>2849.7400000000198</v>
      </c>
    </row>
    <row r="20" spans="2:7" x14ac:dyDescent="0.2">
      <c r="B20" s="13">
        <v>5</v>
      </c>
      <c r="C20" s="26">
        <v>43922</v>
      </c>
      <c r="D20" s="56">
        <f>129472-264</f>
        <v>129208</v>
      </c>
      <c r="E20" s="60">
        <v>146896.14000000001</v>
      </c>
      <c r="F20" s="28">
        <f t="shared" si="0"/>
        <v>-17688.140000000014</v>
      </c>
      <c r="G20" s="29">
        <f t="shared" si="1"/>
        <v>-14838.399999999994</v>
      </c>
    </row>
    <row r="21" spans="2:7" x14ac:dyDescent="0.2">
      <c r="B21" s="13">
        <v>6</v>
      </c>
      <c r="C21" s="26">
        <v>43952</v>
      </c>
      <c r="D21" s="56">
        <f>157785-311</f>
        <v>157474</v>
      </c>
      <c r="E21" s="61">
        <v>172186.99</v>
      </c>
      <c r="F21" s="28">
        <f t="shared" si="0"/>
        <v>-14712.989999999991</v>
      </c>
      <c r="G21" s="29">
        <f t="shared" si="1"/>
        <v>-29551.389999999985</v>
      </c>
    </row>
    <row r="22" spans="2:7" x14ac:dyDescent="0.2">
      <c r="B22" s="13">
        <v>7</v>
      </c>
      <c r="C22" s="26">
        <v>43983</v>
      </c>
      <c r="D22" s="56">
        <f>205195-256</f>
        <v>204939</v>
      </c>
      <c r="E22" s="60">
        <v>197353.5</v>
      </c>
      <c r="F22" s="30">
        <f t="shared" si="0"/>
        <v>7585.5</v>
      </c>
      <c r="G22" s="31">
        <f t="shared" si="1"/>
        <v>-21965.889999999985</v>
      </c>
    </row>
    <row r="23" spans="2:7" x14ac:dyDescent="0.2">
      <c r="B23" s="32" t="s">
        <v>39</v>
      </c>
      <c r="C23" s="23">
        <v>44013</v>
      </c>
      <c r="D23" s="21">
        <f>267120-267</f>
        <v>266853</v>
      </c>
      <c r="E23" s="59">
        <v>269606.8</v>
      </c>
      <c r="F23" s="25">
        <f t="shared" si="0"/>
        <v>-2753.7999999999884</v>
      </c>
      <c r="G23" s="22">
        <f t="shared" si="1"/>
        <v>-24719.689999999973</v>
      </c>
    </row>
    <row r="24" spans="2:7" x14ac:dyDescent="0.2">
      <c r="B24" s="33" t="s">
        <v>40</v>
      </c>
      <c r="C24" s="34">
        <v>44044</v>
      </c>
      <c r="D24" s="57">
        <f>237117-0</f>
        <v>237117</v>
      </c>
      <c r="E24" s="62">
        <v>240009.4</v>
      </c>
      <c r="F24" s="30">
        <f t="shared" si="0"/>
        <v>-2892.3999999999942</v>
      </c>
      <c r="G24" s="31">
        <f t="shared" si="1"/>
        <v>-27612.089999999967</v>
      </c>
    </row>
    <row r="25" spans="2:7" x14ac:dyDescent="0.2">
      <c r="B25" s="14"/>
      <c r="C25" s="35" t="s">
        <v>78</v>
      </c>
      <c r="D25" s="36"/>
      <c r="E25" s="36"/>
      <c r="F25" s="36"/>
      <c r="G25" s="37"/>
    </row>
    <row r="26" spans="2:7" x14ac:dyDescent="0.2">
      <c r="B26" s="11"/>
      <c r="C26" s="10"/>
      <c r="D26" s="10"/>
      <c r="E26" s="10"/>
      <c r="F26" s="10"/>
      <c r="G26" s="22"/>
    </row>
    <row r="27" spans="2:7" x14ac:dyDescent="0.2">
      <c r="B27" s="13"/>
      <c r="C27" s="12"/>
      <c r="D27" s="13" t="s">
        <v>42</v>
      </c>
      <c r="E27" s="13" t="s">
        <v>43</v>
      </c>
      <c r="F27" s="12"/>
      <c r="G27" s="29"/>
    </row>
    <row r="28" spans="2:7" x14ac:dyDescent="0.2">
      <c r="B28" s="13"/>
      <c r="C28" s="12"/>
      <c r="D28" s="13" t="s">
        <v>44</v>
      </c>
      <c r="E28" s="13" t="s">
        <v>45</v>
      </c>
      <c r="F28" s="12"/>
      <c r="G28" s="38" t="s">
        <v>42</v>
      </c>
    </row>
    <row r="29" spans="2:7" x14ac:dyDescent="0.2">
      <c r="B29" s="13"/>
      <c r="C29" s="12"/>
      <c r="D29" s="13" t="s">
        <v>46</v>
      </c>
      <c r="E29" s="13" t="s">
        <v>47</v>
      </c>
      <c r="F29" s="12"/>
      <c r="G29" s="38" t="s">
        <v>48</v>
      </c>
    </row>
    <row r="30" spans="2:7" x14ac:dyDescent="0.2">
      <c r="B30" s="13"/>
      <c r="C30" s="12"/>
      <c r="D30" s="13" t="s">
        <v>49</v>
      </c>
      <c r="E30" s="13" t="s">
        <v>50</v>
      </c>
      <c r="F30" s="12"/>
      <c r="G30" s="38" t="s">
        <v>51</v>
      </c>
    </row>
    <row r="31" spans="2:7" x14ac:dyDescent="0.2">
      <c r="B31" s="14"/>
      <c r="C31" s="39"/>
      <c r="D31" s="14" t="s">
        <v>52</v>
      </c>
      <c r="E31" s="14" t="s">
        <v>53</v>
      </c>
      <c r="F31" s="39"/>
      <c r="G31" s="40" t="s">
        <v>54</v>
      </c>
    </row>
    <row r="32" spans="2:7" x14ac:dyDescent="0.2">
      <c r="B32" s="41" t="s">
        <v>55</v>
      </c>
      <c r="C32" s="12" t="s">
        <v>58</v>
      </c>
      <c r="D32" s="29">
        <f>-G13</f>
        <v>36718</v>
      </c>
      <c r="E32" s="29">
        <f>D64</f>
        <v>-36718</v>
      </c>
      <c r="F32" s="12"/>
      <c r="G32" s="29">
        <f>D32+E32</f>
        <v>0</v>
      </c>
    </row>
    <row r="33" spans="2:7" x14ac:dyDescent="0.2">
      <c r="B33" s="41" t="s">
        <v>57</v>
      </c>
      <c r="C33" s="12" t="s">
        <v>60</v>
      </c>
      <c r="D33" s="29">
        <f>-G14</f>
        <v>2996</v>
      </c>
      <c r="E33" s="29">
        <f>E64</f>
        <v>-998</v>
      </c>
      <c r="F33" s="12"/>
      <c r="G33" s="29">
        <f>D33+E33</f>
        <v>1998</v>
      </c>
    </row>
    <row r="34" spans="2:7" x14ac:dyDescent="0.2">
      <c r="B34" s="41" t="s">
        <v>59</v>
      </c>
      <c r="C34" s="39" t="s">
        <v>80</v>
      </c>
      <c r="D34" s="31">
        <f>-G15</f>
        <v>-4663</v>
      </c>
      <c r="E34" s="31">
        <f>F64</f>
        <v>0</v>
      </c>
      <c r="F34" s="42"/>
      <c r="G34" s="31">
        <f>D34+E34</f>
        <v>-4663</v>
      </c>
    </row>
    <row r="35" spans="2:7" x14ac:dyDescent="0.2">
      <c r="B35" s="14" t="s">
        <v>61</v>
      </c>
      <c r="C35" s="43"/>
      <c r="D35" s="44"/>
      <c r="E35" s="44"/>
      <c r="F35" s="45" t="s">
        <v>62</v>
      </c>
      <c r="G35" s="31">
        <f>G32+G33+G34</f>
        <v>-2665</v>
      </c>
    </row>
    <row r="36" spans="2:7" x14ac:dyDescent="0.2">
      <c r="B36" s="1"/>
      <c r="G36" s="8"/>
    </row>
    <row r="37" spans="2:7" x14ac:dyDescent="0.2">
      <c r="B37" s="15">
        <v>9</v>
      </c>
      <c r="C37" s="46" t="s">
        <v>63</v>
      </c>
      <c r="D37" s="17"/>
      <c r="E37" s="17"/>
      <c r="F37" s="18"/>
      <c r="G37" s="47">
        <f>G22+G35</f>
        <v>-24630.889999999985</v>
      </c>
    </row>
    <row r="38" spans="2:7" x14ac:dyDescent="0.2">
      <c r="B38" s="1"/>
      <c r="G38" s="8"/>
    </row>
    <row r="39" spans="2:7" x14ac:dyDescent="0.2">
      <c r="B39" s="15">
        <v>10</v>
      </c>
      <c r="C39" s="48" t="s">
        <v>64</v>
      </c>
      <c r="D39" s="17"/>
      <c r="E39" s="17"/>
      <c r="F39" s="18"/>
      <c r="G39" s="47">
        <f>G37/6</f>
        <v>-4105.1483333333308</v>
      </c>
    </row>
    <row r="41" spans="2:7" x14ac:dyDescent="0.2">
      <c r="B41" s="10"/>
      <c r="C41" s="49" t="s">
        <v>65</v>
      </c>
      <c r="D41" s="50"/>
      <c r="E41" s="50"/>
      <c r="F41" s="50"/>
      <c r="G41" s="51"/>
    </row>
    <row r="42" spans="2:7" x14ac:dyDescent="0.2">
      <c r="B42" s="10"/>
      <c r="C42" s="52"/>
      <c r="D42" s="52"/>
      <c r="E42" s="52"/>
      <c r="F42" s="52"/>
      <c r="G42" s="20"/>
    </row>
    <row r="43" spans="2:7" x14ac:dyDescent="0.2">
      <c r="B43" s="13">
        <v>11</v>
      </c>
      <c r="C43" s="9" t="s">
        <v>66</v>
      </c>
      <c r="D43" s="9"/>
      <c r="E43" s="9"/>
      <c r="F43" s="9"/>
      <c r="G43" s="53">
        <f>G16</f>
        <v>-35051</v>
      </c>
    </row>
    <row r="44" spans="2:7" x14ac:dyDescent="0.2">
      <c r="B44" s="13">
        <v>12</v>
      </c>
      <c r="C44" s="9" t="s">
        <v>67</v>
      </c>
      <c r="D44" s="9"/>
      <c r="E44" s="9"/>
      <c r="F44" s="9"/>
      <c r="G44" s="54">
        <f>G35</f>
        <v>-2665</v>
      </c>
    </row>
    <row r="45" spans="2:7" x14ac:dyDescent="0.2">
      <c r="B45" s="13"/>
      <c r="C45" s="9"/>
      <c r="D45" s="9"/>
      <c r="E45" s="9"/>
      <c r="F45" s="9"/>
      <c r="G45" s="53"/>
    </row>
    <row r="46" spans="2:7" ht="15" thickBot="1" x14ac:dyDescent="0.25">
      <c r="B46" s="13">
        <v>13</v>
      </c>
      <c r="C46" s="9" t="s">
        <v>68</v>
      </c>
      <c r="D46" s="9"/>
      <c r="E46" s="9"/>
      <c r="F46" s="9"/>
      <c r="G46" s="55">
        <f>G43+G44</f>
        <v>-37716</v>
      </c>
    </row>
    <row r="47" spans="2:7" ht="15" thickTop="1" x14ac:dyDescent="0.2">
      <c r="B47" s="13"/>
      <c r="C47" s="9"/>
      <c r="D47" s="9"/>
      <c r="E47" s="9"/>
      <c r="F47" s="9"/>
      <c r="G47" s="53"/>
    </row>
    <row r="48" spans="2:7" x14ac:dyDescent="0.2">
      <c r="B48" s="13">
        <v>14</v>
      </c>
      <c r="C48" s="9" t="s">
        <v>69</v>
      </c>
      <c r="D48" s="9"/>
      <c r="E48" s="9"/>
      <c r="F48" s="9"/>
      <c r="G48" s="53">
        <f>G37</f>
        <v>-24630.889999999985</v>
      </c>
    </row>
    <row r="49" spans="2:7" x14ac:dyDescent="0.2">
      <c r="B49" s="13"/>
      <c r="C49" s="9"/>
      <c r="D49" s="9"/>
      <c r="E49" s="9"/>
      <c r="F49" s="9"/>
      <c r="G49" s="53"/>
    </row>
    <row r="50" spans="2:7" x14ac:dyDescent="0.2">
      <c r="B50" s="13">
        <v>15</v>
      </c>
      <c r="C50" s="9" t="s">
        <v>70</v>
      </c>
      <c r="D50" s="9"/>
      <c r="E50" s="9"/>
      <c r="F50" s="9"/>
      <c r="G50" s="54">
        <f>SUM(F17:F22)</f>
        <v>13085.110000000015</v>
      </c>
    </row>
    <row r="51" spans="2:7" x14ac:dyDescent="0.2">
      <c r="B51" s="13"/>
      <c r="C51" s="9"/>
      <c r="D51" s="9"/>
      <c r="E51" s="9"/>
      <c r="F51" s="9"/>
      <c r="G51" s="53"/>
    </row>
    <row r="52" spans="2:7" ht="15" thickBot="1" x14ac:dyDescent="0.25">
      <c r="B52" s="13">
        <v>16</v>
      </c>
      <c r="C52" s="9" t="s">
        <v>71</v>
      </c>
      <c r="D52" s="9"/>
      <c r="E52" s="9"/>
      <c r="F52" s="9"/>
      <c r="G52" s="55">
        <f>G48-G50</f>
        <v>-37716</v>
      </c>
    </row>
    <row r="53" spans="2:7" ht="15" thickTop="1" x14ac:dyDescent="0.2">
      <c r="B53" s="39"/>
      <c r="C53" s="4"/>
      <c r="D53" s="4"/>
      <c r="E53" s="4"/>
      <c r="F53" s="4"/>
      <c r="G53" s="42"/>
    </row>
    <row r="55" spans="2:7" x14ac:dyDescent="0.2">
      <c r="B55" t="s">
        <v>72</v>
      </c>
    </row>
    <row r="56" spans="2:7" x14ac:dyDescent="0.2">
      <c r="B56" s="1"/>
      <c r="C56" s="10"/>
      <c r="D56" s="11" t="s">
        <v>73</v>
      </c>
      <c r="E56" s="11" t="s">
        <v>73</v>
      </c>
      <c r="F56" s="11" t="s">
        <v>81</v>
      </c>
    </row>
    <row r="57" spans="2:7" x14ac:dyDescent="0.2">
      <c r="B57" s="1"/>
      <c r="C57" s="14" t="s">
        <v>25</v>
      </c>
      <c r="D57" s="14" t="s">
        <v>75</v>
      </c>
      <c r="E57" s="14" t="s">
        <v>76</v>
      </c>
      <c r="F57" s="14" t="s">
        <v>82</v>
      </c>
    </row>
    <row r="58" spans="2:7" x14ac:dyDescent="0.2">
      <c r="C58" s="23">
        <v>43831</v>
      </c>
      <c r="D58" s="21">
        <v>-18358</v>
      </c>
      <c r="E58" s="22">
        <v>0</v>
      </c>
      <c r="F58" s="22">
        <v>0</v>
      </c>
    </row>
    <row r="59" spans="2:7" x14ac:dyDescent="0.2">
      <c r="C59" s="26">
        <v>43862</v>
      </c>
      <c r="D59" s="56">
        <v>-18360</v>
      </c>
      <c r="E59" s="29">
        <v>0</v>
      </c>
      <c r="F59" s="29">
        <v>0</v>
      </c>
    </row>
    <row r="60" spans="2:7" x14ac:dyDescent="0.2">
      <c r="C60" s="26">
        <v>43891</v>
      </c>
      <c r="D60" s="56">
        <v>0</v>
      </c>
      <c r="E60" s="29">
        <v>0</v>
      </c>
      <c r="F60" s="29">
        <v>0</v>
      </c>
    </row>
    <row r="61" spans="2:7" x14ac:dyDescent="0.2">
      <c r="C61" s="26">
        <v>43922</v>
      </c>
      <c r="D61" s="56">
        <v>0</v>
      </c>
      <c r="E61" s="29">
        <v>0</v>
      </c>
      <c r="F61" s="29">
        <v>0</v>
      </c>
    </row>
    <row r="62" spans="2:7" x14ac:dyDescent="0.2">
      <c r="C62" s="26">
        <v>43952</v>
      </c>
      <c r="D62" s="56">
        <v>0</v>
      </c>
      <c r="E62" s="29">
        <v>-499</v>
      </c>
      <c r="F62" s="29">
        <v>0</v>
      </c>
    </row>
    <row r="63" spans="2:7" x14ac:dyDescent="0.2">
      <c r="C63" s="34">
        <v>43983</v>
      </c>
      <c r="D63" s="57">
        <v>0</v>
      </c>
      <c r="E63" s="31">
        <v>-499</v>
      </c>
      <c r="F63" s="31">
        <v>0</v>
      </c>
    </row>
    <row r="64" spans="2:7" x14ac:dyDescent="0.2">
      <c r="C64" s="58" t="s">
        <v>77</v>
      </c>
      <c r="D64" s="47">
        <f>SUM(D58:D63)</f>
        <v>-36718</v>
      </c>
      <c r="E64" s="47">
        <f>SUM(E58:E63)</f>
        <v>-998</v>
      </c>
      <c r="F64" s="47">
        <f>SUM(F58:F63)</f>
        <v>0</v>
      </c>
    </row>
  </sheetData>
  <mergeCells count="2">
    <mergeCell ref="B4:G5"/>
    <mergeCell ref="C12:G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G15" sqref="G15"/>
    </sheetView>
  </sheetViews>
  <sheetFormatPr defaultColWidth="12.625" defaultRowHeight="14.25" x14ac:dyDescent="0.2"/>
  <cols>
    <col min="2" max="2" width="8.7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Summary!A1</f>
        <v>DR1 Response 2 - Big Sandy Surcharge Summary.xlsx</v>
      </c>
    </row>
    <row r="4" spans="1:7" x14ac:dyDescent="0.2">
      <c r="B4" s="66" t="s">
        <v>14</v>
      </c>
      <c r="C4" s="67"/>
      <c r="D4" s="67"/>
      <c r="E4" s="67"/>
      <c r="F4" s="67"/>
      <c r="G4" s="68"/>
    </row>
    <row r="5" spans="1:7" x14ac:dyDescent="0.2">
      <c r="B5" s="69"/>
      <c r="C5" s="70"/>
      <c r="D5" s="70"/>
      <c r="E5" s="70"/>
      <c r="F5" s="70"/>
      <c r="G5" s="71"/>
    </row>
    <row r="7" spans="1:7" x14ac:dyDescent="0.2">
      <c r="B7" s="10"/>
      <c r="C7" s="10"/>
      <c r="D7" s="10"/>
      <c r="E7" s="11" t="s">
        <v>15</v>
      </c>
      <c r="F7" s="10"/>
      <c r="G7" s="10"/>
    </row>
    <row r="8" spans="1:7" x14ac:dyDescent="0.2">
      <c r="B8" s="12"/>
      <c r="C8" s="12"/>
      <c r="D8" s="13" t="s">
        <v>16</v>
      </c>
      <c r="E8" s="13" t="s">
        <v>17</v>
      </c>
      <c r="F8" s="12"/>
      <c r="G8" s="12"/>
    </row>
    <row r="9" spans="1:7" x14ac:dyDescent="0.2">
      <c r="B9" s="12"/>
      <c r="C9" s="12"/>
      <c r="D9" s="13" t="s">
        <v>18</v>
      </c>
      <c r="E9" s="13" t="s">
        <v>19</v>
      </c>
      <c r="F9" s="13" t="s">
        <v>20</v>
      </c>
      <c r="G9" s="13" t="s">
        <v>21</v>
      </c>
    </row>
    <row r="10" spans="1:7" x14ac:dyDescent="0.2">
      <c r="B10" s="14"/>
      <c r="C10" s="14"/>
      <c r="D10" s="14" t="s">
        <v>22</v>
      </c>
      <c r="E10" s="14" t="s">
        <v>22</v>
      </c>
      <c r="F10" s="14" t="s">
        <v>23</v>
      </c>
      <c r="G10" s="14" t="s">
        <v>23</v>
      </c>
    </row>
    <row r="11" spans="1:7" x14ac:dyDescent="0.2">
      <c r="B11" s="15" t="s">
        <v>24</v>
      </c>
      <c r="C11" s="15" t="s">
        <v>25</v>
      </c>
      <c r="D11" s="16" t="s">
        <v>26</v>
      </c>
      <c r="E11" s="16" t="s">
        <v>27</v>
      </c>
      <c r="F11" s="16" t="s">
        <v>28</v>
      </c>
      <c r="G11" s="16" t="s">
        <v>29</v>
      </c>
    </row>
    <row r="12" spans="1:7" x14ac:dyDescent="0.2">
      <c r="B12" s="11">
        <v>1</v>
      </c>
      <c r="C12" s="72" t="s">
        <v>30</v>
      </c>
      <c r="D12" s="73"/>
      <c r="E12" s="73"/>
      <c r="F12" s="73"/>
      <c r="G12" s="74"/>
    </row>
    <row r="13" spans="1:7" x14ac:dyDescent="0.2">
      <c r="B13" s="13" t="s">
        <v>31</v>
      </c>
      <c r="C13" s="17" t="s">
        <v>36</v>
      </c>
      <c r="D13" s="17"/>
      <c r="E13" s="17"/>
      <c r="F13" s="18"/>
      <c r="G13" s="19">
        <v>-1998</v>
      </c>
    </row>
    <row r="14" spans="1:7" x14ac:dyDescent="0.2">
      <c r="B14" s="13" t="s">
        <v>33</v>
      </c>
      <c r="C14" s="17" t="s">
        <v>79</v>
      </c>
      <c r="D14" s="17"/>
      <c r="E14" s="17"/>
      <c r="F14" s="18"/>
      <c r="G14" s="19">
        <f>'A - 11-30-19'!G37</f>
        <v>4662.640000000014</v>
      </c>
    </row>
    <row r="15" spans="1:7" x14ac:dyDescent="0.2">
      <c r="B15" s="13" t="s">
        <v>35</v>
      </c>
      <c r="C15" s="17" t="s">
        <v>84</v>
      </c>
      <c r="D15" s="17"/>
      <c r="E15" s="17"/>
      <c r="F15" s="20"/>
      <c r="G15" s="21">
        <f>'B - 05-31-20'!G37</f>
        <v>-24630.889999999985</v>
      </c>
    </row>
    <row r="16" spans="1:7" x14ac:dyDescent="0.2">
      <c r="B16" s="14" t="s">
        <v>37</v>
      </c>
      <c r="C16" s="17" t="s">
        <v>38</v>
      </c>
      <c r="D16" s="17"/>
      <c r="E16" s="17"/>
      <c r="F16" s="20"/>
      <c r="G16" s="22">
        <f>G13+G14+G15</f>
        <v>-21966.249999999971</v>
      </c>
    </row>
    <row r="17" spans="2:7" x14ac:dyDescent="0.2">
      <c r="B17" s="13">
        <v>2</v>
      </c>
      <c r="C17" s="23">
        <v>44013</v>
      </c>
      <c r="D17" s="21">
        <f>267120-267</f>
        <v>266853</v>
      </c>
      <c r="E17" s="59">
        <v>269606.8</v>
      </c>
      <c r="F17" s="25">
        <f t="shared" ref="F17:F24" si="0">D17-E17</f>
        <v>-2753.7999999999884</v>
      </c>
      <c r="G17" s="22">
        <f t="shared" ref="G17:G24" si="1">G16+F17</f>
        <v>-24720.049999999959</v>
      </c>
    </row>
    <row r="18" spans="2:7" x14ac:dyDescent="0.2">
      <c r="B18" s="13">
        <v>3</v>
      </c>
      <c r="C18" s="26">
        <v>44044</v>
      </c>
      <c r="D18" s="56">
        <f>237117-0</f>
        <v>237117</v>
      </c>
      <c r="E18" s="60">
        <v>240009.4</v>
      </c>
      <c r="F18" s="28">
        <f t="shared" si="0"/>
        <v>-2892.3999999999942</v>
      </c>
      <c r="G18" s="29">
        <f t="shared" si="1"/>
        <v>-27612.449999999953</v>
      </c>
    </row>
    <row r="19" spans="2:7" x14ac:dyDescent="0.2">
      <c r="B19" s="13">
        <v>4</v>
      </c>
      <c r="C19" s="26">
        <v>44075</v>
      </c>
      <c r="D19" s="56">
        <f>136178-184</f>
        <v>135994</v>
      </c>
      <c r="E19" s="60">
        <v>140686.45000000001</v>
      </c>
      <c r="F19" s="28">
        <f t="shared" si="0"/>
        <v>-4692.4500000000116</v>
      </c>
      <c r="G19" s="29">
        <f t="shared" si="1"/>
        <v>-32304.899999999965</v>
      </c>
    </row>
    <row r="20" spans="2:7" x14ac:dyDescent="0.2">
      <c r="B20" s="13">
        <v>5</v>
      </c>
      <c r="C20" s="26">
        <v>44105</v>
      </c>
      <c r="D20" s="56">
        <f>126738-201</f>
        <v>126537</v>
      </c>
      <c r="E20" s="60">
        <v>14017.29</v>
      </c>
      <c r="F20" s="28">
        <f t="shared" si="0"/>
        <v>112519.70999999999</v>
      </c>
      <c r="G20" s="29">
        <f t="shared" si="1"/>
        <v>80214.810000000027</v>
      </c>
    </row>
    <row r="21" spans="2:7" x14ac:dyDescent="0.2">
      <c r="B21" s="13">
        <v>6</v>
      </c>
      <c r="C21" s="26">
        <v>44136</v>
      </c>
      <c r="D21" s="56">
        <f>197891-245</f>
        <v>197646</v>
      </c>
      <c r="E21" s="61">
        <v>202196.92</v>
      </c>
      <c r="F21" s="28">
        <f t="shared" si="0"/>
        <v>-4550.9200000000128</v>
      </c>
      <c r="G21" s="29">
        <f t="shared" si="1"/>
        <v>75663.890000000014</v>
      </c>
    </row>
    <row r="22" spans="2:7" x14ac:dyDescent="0.2">
      <c r="B22" s="13">
        <v>7</v>
      </c>
      <c r="C22" s="26">
        <v>44166</v>
      </c>
      <c r="D22" s="56">
        <f>323029-279</f>
        <v>322750</v>
      </c>
      <c r="E22" s="60">
        <v>310006.13</v>
      </c>
      <c r="F22" s="30">
        <f t="shared" si="0"/>
        <v>12743.869999999995</v>
      </c>
      <c r="G22" s="31">
        <f t="shared" si="1"/>
        <v>88407.760000000009</v>
      </c>
    </row>
    <row r="23" spans="2:7" x14ac:dyDescent="0.2">
      <c r="B23" s="32" t="s">
        <v>39</v>
      </c>
      <c r="C23" s="23">
        <v>44197</v>
      </c>
      <c r="D23" s="21">
        <f>290039-248</f>
        <v>289791</v>
      </c>
      <c r="E23" s="59">
        <v>293985.78000000003</v>
      </c>
      <c r="F23" s="25">
        <f t="shared" si="0"/>
        <v>-4194.7800000000279</v>
      </c>
      <c r="G23" s="22">
        <f t="shared" si="1"/>
        <v>84212.979999999981</v>
      </c>
    </row>
    <row r="24" spans="2:7" x14ac:dyDescent="0.2">
      <c r="B24" s="33" t="s">
        <v>40</v>
      </c>
      <c r="C24" s="34">
        <v>44228</v>
      </c>
      <c r="D24" s="57">
        <f>168100-166</f>
        <v>167934</v>
      </c>
      <c r="E24" s="62">
        <v>172944.58</v>
      </c>
      <c r="F24" s="30">
        <f t="shared" si="0"/>
        <v>-5010.5799999999872</v>
      </c>
      <c r="G24" s="31">
        <f t="shared" si="1"/>
        <v>79202.399999999994</v>
      </c>
    </row>
    <row r="25" spans="2:7" x14ac:dyDescent="0.2">
      <c r="B25" s="14"/>
      <c r="C25" s="35" t="s">
        <v>83</v>
      </c>
      <c r="D25" s="36"/>
      <c r="E25" s="36"/>
      <c r="F25" s="36"/>
      <c r="G25" s="37"/>
    </row>
    <row r="26" spans="2:7" x14ac:dyDescent="0.2">
      <c r="B26" s="11"/>
      <c r="C26" s="10"/>
      <c r="D26" s="10"/>
      <c r="E26" s="10"/>
      <c r="F26" s="10"/>
      <c r="G26" s="22"/>
    </row>
    <row r="27" spans="2:7" x14ac:dyDescent="0.2">
      <c r="B27" s="13"/>
      <c r="C27" s="12"/>
      <c r="D27" s="13" t="s">
        <v>42</v>
      </c>
      <c r="E27" s="13" t="s">
        <v>43</v>
      </c>
      <c r="F27" s="12"/>
      <c r="G27" s="29"/>
    </row>
    <row r="28" spans="2:7" x14ac:dyDescent="0.2">
      <c r="B28" s="13"/>
      <c r="C28" s="12"/>
      <c r="D28" s="13" t="s">
        <v>44</v>
      </c>
      <c r="E28" s="13" t="s">
        <v>45</v>
      </c>
      <c r="F28" s="12"/>
      <c r="G28" s="38" t="s">
        <v>42</v>
      </c>
    </row>
    <row r="29" spans="2:7" x14ac:dyDescent="0.2">
      <c r="B29" s="13"/>
      <c r="C29" s="12"/>
      <c r="D29" s="13" t="s">
        <v>46</v>
      </c>
      <c r="E29" s="13" t="s">
        <v>47</v>
      </c>
      <c r="F29" s="12"/>
      <c r="G29" s="38" t="s">
        <v>48</v>
      </c>
    </row>
    <row r="30" spans="2:7" x14ac:dyDescent="0.2">
      <c r="B30" s="13"/>
      <c r="C30" s="12"/>
      <c r="D30" s="13" t="s">
        <v>49</v>
      </c>
      <c r="E30" s="13" t="s">
        <v>50</v>
      </c>
      <c r="F30" s="12"/>
      <c r="G30" s="38" t="s">
        <v>51</v>
      </c>
    </row>
    <row r="31" spans="2:7" x14ac:dyDescent="0.2">
      <c r="B31" s="14"/>
      <c r="C31" s="39"/>
      <c r="D31" s="14" t="s">
        <v>52</v>
      </c>
      <c r="E31" s="14" t="s">
        <v>53</v>
      </c>
      <c r="F31" s="39"/>
      <c r="G31" s="40" t="s">
        <v>54</v>
      </c>
    </row>
    <row r="32" spans="2:7" x14ac:dyDescent="0.2">
      <c r="B32" s="41" t="s">
        <v>55</v>
      </c>
      <c r="C32" s="12" t="s">
        <v>60</v>
      </c>
      <c r="D32" s="29">
        <f>-G13</f>
        <v>1998</v>
      </c>
      <c r="E32" s="29">
        <f>D64</f>
        <v>-1998</v>
      </c>
      <c r="F32" s="12"/>
      <c r="G32" s="29">
        <f>D32+E32</f>
        <v>0</v>
      </c>
    </row>
    <row r="33" spans="2:7" x14ac:dyDescent="0.2">
      <c r="B33" s="41" t="s">
        <v>57</v>
      </c>
      <c r="C33" s="12" t="s">
        <v>80</v>
      </c>
      <c r="D33" s="29">
        <f>-G14</f>
        <v>-4662.640000000014</v>
      </c>
      <c r="E33" s="29">
        <f>E64</f>
        <v>0</v>
      </c>
      <c r="F33" s="12"/>
      <c r="G33" s="29">
        <f>D33+E33</f>
        <v>-4662.640000000014</v>
      </c>
    </row>
    <row r="34" spans="2:7" x14ac:dyDescent="0.2">
      <c r="B34" s="41" t="s">
        <v>59</v>
      </c>
      <c r="C34" s="39" t="s">
        <v>85</v>
      </c>
      <c r="D34" s="31">
        <f>-G15</f>
        <v>24630.889999999985</v>
      </c>
      <c r="E34" s="31">
        <f>F64</f>
        <v>0</v>
      </c>
      <c r="F34" s="42"/>
      <c r="G34" s="31">
        <f>D34+E34</f>
        <v>24630.889999999985</v>
      </c>
    </row>
    <row r="35" spans="2:7" x14ac:dyDescent="0.2">
      <c r="B35" s="14" t="s">
        <v>61</v>
      </c>
      <c r="C35" s="43"/>
      <c r="D35" s="44"/>
      <c r="E35" s="44"/>
      <c r="F35" s="45" t="s">
        <v>62</v>
      </c>
      <c r="G35" s="31">
        <f>G32+G33+G34</f>
        <v>19968.249999999971</v>
      </c>
    </row>
    <row r="36" spans="2:7" x14ac:dyDescent="0.2">
      <c r="B36" s="1"/>
      <c r="G36" s="8"/>
    </row>
    <row r="37" spans="2:7" x14ac:dyDescent="0.2">
      <c r="B37" s="15">
        <v>9</v>
      </c>
      <c r="C37" s="46" t="s">
        <v>63</v>
      </c>
      <c r="D37" s="17"/>
      <c r="E37" s="17"/>
      <c r="F37" s="18"/>
      <c r="G37" s="47">
        <f>G22+G35</f>
        <v>108376.00999999998</v>
      </c>
    </row>
    <row r="38" spans="2:7" x14ac:dyDescent="0.2">
      <c r="B38" s="1"/>
      <c r="G38" s="8"/>
    </row>
    <row r="39" spans="2:7" x14ac:dyDescent="0.2">
      <c r="B39" s="15">
        <v>10</v>
      </c>
      <c r="C39" s="48" t="s">
        <v>64</v>
      </c>
      <c r="D39" s="17"/>
      <c r="E39" s="17"/>
      <c r="F39" s="18"/>
      <c r="G39" s="47">
        <f>G37/6</f>
        <v>18062.668333333331</v>
      </c>
    </row>
    <row r="41" spans="2:7" x14ac:dyDescent="0.2">
      <c r="B41" s="10"/>
      <c r="C41" s="49" t="s">
        <v>65</v>
      </c>
      <c r="D41" s="50"/>
      <c r="E41" s="50"/>
      <c r="F41" s="50"/>
      <c r="G41" s="51"/>
    </row>
    <row r="42" spans="2:7" x14ac:dyDescent="0.2">
      <c r="B42" s="10"/>
      <c r="C42" s="52"/>
      <c r="D42" s="52"/>
      <c r="E42" s="52"/>
      <c r="F42" s="52"/>
      <c r="G42" s="20"/>
    </row>
    <row r="43" spans="2:7" x14ac:dyDescent="0.2">
      <c r="B43" s="13">
        <v>11</v>
      </c>
      <c r="C43" s="9" t="s">
        <v>66</v>
      </c>
      <c r="D43" s="9"/>
      <c r="E43" s="9"/>
      <c r="F43" s="9"/>
      <c r="G43" s="53">
        <f>G16</f>
        <v>-21966.249999999971</v>
      </c>
    </row>
    <row r="44" spans="2:7" x14ac:dyDescent="0.2">
      <c r="B44" s="13">
        <v>12</v>
      </c>
      <c r="C44" s="9" t="s">
        <v>67</v>
      </c>
      <c r="D44" s="9"/>
      <c r="E44" s="9"/>
      <c r="F44" s="9"/>
      <c r="G44" s="54">
        <f>G35</f>
        <v>19968.249999999971</v>
      </c>
    </row>
    <row r="45" spans="2:7" x14ac:dyDescent="0.2">
      <c r="B45" s="13"/>
      <c r="C45" s="9"/>
      <c r="D45" s="9"/>
      <c r="E45" s="9"/>
      <c r="F45" s="9"/>
      <c r="G45" s="53"/>
    </row>
    <row r="46" spans="2:7" ht="15" thickBot="1" x14ac:dyDescent="0.25">
      <c r="B46" s="13">
        <v>13</v>
      </c>
      <c r="C46" s="9" t="s">
        <v>68</v>
      </c>
      <c r="D46" s="9"/>
      <c r="E46" s="9"/>
      <c r="F46" s="9"/>
      <c r="G46" s="55">
        <f>G43+G44</f>
        <v>-1998</v>
      </c>
    </row>
    <row r="47" spans="2:7" ht="15" thickTop="1" x14ac:dyDescent="0.2">
      <c r="B47" s="13"/>
      <c r="C47" s="9"/>
      <c r="D47" s="9"/>
      <c r="E47" s="9"/>
      <c r="F47" s="9"/>
      <c r="G47" s="53"/>
    </row>
    <row r="48" spans="2:7" x14ac:dyDescent="0.2">
      <c r="B48" s="13">
        <v>14</v>
      </c>
      <c r="C48" s="9" t="s">
        <v>69</v>
      </c>
      <c r="D48" s="9"/>
      <c r="E48" s="9"/>
      <c r="F48" s="9"/>
      <c r="G48" s="53">
        <f>G37</f>
        <v>108376.00999999998</v>
      </c>
    </row>
    <row r="49" spans="2:7" x14ac:dyDescent="0.2">
      <c r="B49" s="13"/>
      <c r="C49" s="9"/>
      <c r="D49" s="9"/>
      <c r="E49" s="9"/>
      <c r="F49" s="9"/>
      <c r="G49" s="53"/>
    </row>
    <row r="50" spans="2:7" x14ac:dyDescent="0.2">
      <c r="B50" s="13">
        <v>15</v>
      </c>
      <c r="C50" s="9" t="s">
        <v>70</v>
      </c>
      <c r="D50" s="9"/>
      <c r="E50" s="9"/>
      <c r="F50" s="9"/>
      <c r="G50" s="54">
        <f>SUM(F17:F22)</f>
        <v>110374.00999999998</v>
      </c>
    </row>
    <row r="51" spans="2:7" x14ac:dyDescent="0.2">
      <c r="B51" s="13"/>
      <c r="C51" s="9"/>
      <c r="D51" s="9"/>
      <c r="E51" s="9"/>
      <c r="F51" s="9"/>
      <c r="G51" s="53"/>
    </row>
    <row r="52" spans="2:7" ht="15" thickBot="1" x14ac:dyDescent="0.25">
      <c r="B52" s="13">
        <v>16</v>
      </c>
      <c r="C52" s="9" t="s">
        <v>71</v>
      </c>
      <c r="D52" s="9"/>
      <c r="E52" s="9"/>
      <c r="F52" s="9"/>
      <c r="G52" s="55">
        <f>G48-G50</f>
        <v>-1998</v>
      </c>
    </row>
    <row r="53" spans="2:7" ht="15" thickTop="1" x14ac:dyDescent="0.2">
      <c r="B53" s="39"/>
      <c r="C53" s="4"/>
      <c r="D53" s="4"/>
      <c r="E53" s="4"/>
      <c r="F53" s="4"/>
      <c r="G53" s="42"/>
    </row>
    <row r="55" spans="2:7" x14ac:dyDescent="0.2">
      <c r="B55" t="s">
        <v>72</v>
      </c>
    </row>
    <row r="56" spans="2:7" x14ac:dyDescent="0.2">
      <c r="B56" s="1"/>
      <c r="C56" s="10"/>
      <c r="D56" s="11" t="s">
        <v>73</v>
      </c>
      <c r="E56" s="11" t="s">
        <v>81</v>
      </c>
      <c r="F56" s="11" t="s">
        <v>81</v>
      </c>
    </row>
    <row r="57" spans="2:7" x14ac:dyDescent="0.2">
      <c r="B57" s="1"/>
      <c r="C57" s="14" t="s">
        <v>25</v>
      </c>
      <c r="D57" s="14" t="s">
        <v>76</v>
      </c>
      <c r="E57" s="14" t="s">
        <v>82</v>
      </c>
      <c r="F57" s="14" t="s">
        <v>86</v>
      </c>
    </row>
    <row r="58" spans="2:7" x14ac:dyDescent="0.2">
      <c r="C58" s="23">
        <v>44013</v>
      </c>
      <c r="D58" s="24">
        <v>-499</v>
      </c>
      <c r="E58" s="22">
        <v>0</v>
      </c>
      <c r="F58" s="22">
        <v>0</v>
      </c>
    </row>
    <row r="59" spans="2:7" x14ac:dyDescent="0.2">
      <c r="C59" s="26">
        <v>44044</v>
      </c>
      <c r="D59" s="27">
        <v>-499</v>
      </c>
      <c r="E59" s="29">
        <v>0</v>
      </c>
      <c r="F59" s="29">
        <v>0</v>
      </c>
    </row>
    <row r="60" spans="2:7" x14ac:dyDescent="0.2">
      <c r="C60" s="26">
        <v>44075</v>
      </c>
      <c r="D60" s="27">
        <v>-499</v>
      </c>
      <c r="E60" s="29">
        <v>0</v>
      </c>
      <c r="F60" s="29">
        <v>0</v>
      </c>
    </row>
    <row r="61" spans="2:7" x14ac:dyDescent="0.2">
      <c r="C61" s="26">
        <v>44105</v>
      </c>
      <c r="D61" s="27">
        <v>-501</v>
      </c>
      <c r="E61" s="29">
        <v>0</v>
      </c>
      <c r="F61" s="29">
        <v>0</v>
      </c>
    </row>
    <row r="62" spans="2:7" x14ac:dyDescent="0.2">
      <c r="C62" s="26">
        <v>44136</v>
      </c>
      <c r="D62" s="56">
        <v>0</v>
      </c>
      <c r="E62" s="29">
        <v>0</v>
      </c>
      <c r="F62" s="29">
        <v>0</v>
      </c>
    </row>
    <row r="63" spans="2:7" x14ac:dyDescent="0.2">
      <c r="C63" s="34">
        <v>44166</v>
      </c>
      <c r="D63" s="57">
        <v>0</v>
      </c>
      <c r="E63" s="31">
        <v>0</v>
      </c>
      <c r="F63" s="31">
        <v>0</v>
      </c>
    </row>
    <row r="64" spans="2:7" x14ac:dyDescent="0.2">
      <c r="C64" s="58" t="s">
        <v>77</v>
      </c>
      <c r="D64" s="47">
        <f>SUM(D58:D63)</f>
        <v>-1998</v>
      </c>
      <c r="E64" s="47">
        <f>SUM(E58:E63)</f>
        <v>0</v>
      </c>
      <c r="F64" s="47">
        <f>SUM(F58:F63)</f>
        <v>0</v>
      </c>
    </row>
  </sheetData>
  <mergeCells count="2">
    <mergeCell ref="B4:G5"/>
    <mergeCell ref="C12:G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F58" sqref="F58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Summary!A1</f>
        <v>DR1 Response 2 - Big Sandy Surcharge Summary.xlsx</v>
      </c>
    </row>
    <row r="4" spans="1:7" x14ac:dyDescent="0.2">
      <c r="B4" s="66" t="s">
        <v>14</v>
      </c>
      <c r="C4" s="67"/>
      <c r="D4" s="67"/>
      <c r="E4" s="67"/>
      <c r="F4" s="67"/>
      <c r="G4" s="68"/>
    </row>
    <row r="5" spans="1:7" x14ac:dyDescent="0.2">
      <c r="B5" s="69"/>
      <c r="C5" s="70"/>
      <c r="D5" s="70"/>
      <c r="E5" s="70"/>
      <c r="F5" s="70"/>
      <c r="G5" s="71"/>
    </row>
    <row r="7" spans="1:7" x14ac:dyDescent="0.2">
      <c r="B7" s="10"/>
      <c r="C7" s="10"/>
      <c r="D7" s="10"/>
      <c r="E7" s="11" t="s">
        <v>15</v>
      </c>
      <c r="F7" s="10"/>
      <c r="G7" s="10"/>
    </row>
    <row r="8" spans="1:7" x14ac:dyDescent="0.2">
      <c r="B8" s="12"/>
      <c r="C8" s="12"/>
      <c r="D8" s="13" t="s">
        <v>16</v>
      </c>
      <c r="E8" s="13" t="s">
        <v>17</v>
      </c>
      <c r="F8" s="12"/>
      <c r="G8" s="12"/>
    </row>
    <row r="9" spans="1:7" x14ac:dyDescent="0.2">
      <c r="B9" s="12"/>
      <c r="C9" s="12"/>
      <c r="D9" s="13" t="s">
        <v>18</v>
      </c>
      <c r="E9" s="13" t="s">
        <v>19</v>
      </c>
      <c r="F9" s="13" t="s">
        <v>20</v>
      </c>
      <c r="G9" s="13" t="s">
        <v>21</v>
      </c>
    </row>
    <row r="10" spans="1:7" x14ac:dyDescent="0.2">
      <c r="B10" s="14"/>
      <c r="C10" s="14"/>
      <c r="D10" s="14" t="s">
        <v>22</v>
      </c>
      <c r="E10" s="14" t="s">
        <v>22</v>
      </c>
      <c r="F10" s="14" t="s">
        <v>23</v>
      </c>
      <c r="G10" s="14" t="s">
        <v>23</v>
      </c>
    </row>
    <row r="11" spans="1:7" x14ac:dyDescent="0.2">
      <c r="B11" s="15" t="s">
        <v>24</v>
      </c>
      <c r="C11" s="15" t="s">
        <v>25</v>
      </c>
      <c r="D11" s="16" t="s">
        <v>26</v>
      </c>
      <c r="E11" s="16" t="s">
        <v>27</v>
      </c>
      <c r="F11" s="16" t="s">
        <v>28</v>
      </c>
      <c r="G11" s="16" t="s">
        <v>29</v>
      </c>
    </row>
    <row r="12" spans="1:7" x14ac:dyDescent="0.2">
      <c r="B12" s="11">
        <v>1</v>
      </c>
      <c r="C12" s="72" t="s">
        <v>30</v>
      </c>
      <c r="D12" s="73"/>
      <c r="E12" s="73"/>
      <c r="F12" s="73"/>
      <c r="G12" s="74"/>
    </row>
    <row r="13" spans="1:7" x14ac:dyDescent="0.2">
      <c r="B13" s="13" t="s">
        <v>31</v>
      </c>
      <c r="C13" s="17" t="s">
        <v>79</v>
      </c>
      <c r="D13" s="17"/>
      <c r="E13" s="17"/>
      <c r="F13" s="18"/>
      <c r="G13" s="19">
        <f>'A - 11-30-19'!G37</f>
        <v>4662.640000000014</v>
      </c>
    </row>
    <row r="14" spans="1:7" x14ac:dyDescent="0.2">
      <c r="B14" s="13" t="s">
        <v>33</v>
      </c>
      <c r="C14" s="17" t="s">
        <v>88</v>
      </c>
      <c r="D14" s="17"/>
      <c r="E14" s="17"/>
      <c r="F14" s="18"/>
      <c r="G14" s="19">
        <f>'B - 05-31-20'!G37</f>
        <v>-24630.889999999985</v>
      </c>
    </row>
    <row r="15" spans="1:7" x14ac:dyDescent="0.2">
      <c r="B15" s="13" t="s">
        <v>35</v>
      </c>
      <c r="C15" s="17" t="s">
        <v>89</v>
      </c>
      <c r="D15" s="17"/>
      <c r="E15" s="17"/>
      <c r="F15" s="20"/>
      <c r="G15" s="21">
        <f>'C - 11-30-20'!G37</f>
        <v>108376.00999999998</v>
      </c>
    </row>
    <row r="16" spans="1:7" x14ac:dyDescent="0.2">
      <c r="B16" s="14" t="s">
        <v>37</v>
      </c>
      <c r="C16" s="17" t="s">
        <v>38</v>
      </c>
      <c r="D16" s="17"/>
      <c r="E16" s="17"/>
      <c r="F16" s="20"/>
      <c r="G16" s="22">
        <f>G13+G14+G15</f>
        <v>88407.760000000009</v>
      </c>
    </row>
    <row r="17" spans="2:7" x14ac:dyDescent="0.2">
      <c r="B17" s="13">
        <v>2</v>
      </c>
      <c r="C17" s="23">
        <v>44197</v>
      </c>
      <c r="D17" s="21">
        <f>290039-248</f>
        <v>289791</v>
      </c>
      <c r="E17" s="59">
        <v>293985.78000000003</v>
      </c>
      <c r="F17" s="25">
        <f t="shared" ref="F17:F24" si="0">D17-E17</f>
        <v>-4194.7800000000279</v>
      </c>
      <c r="G17" s="22">
        <f t="shared" ref="G17:G24" si="1">G16+F17</f>
        <v>84212.979999999981</v>
      </c>
    </row>
    <row r="18" spans="2:7" x14ac:dyDescent="0.2">
      <c r="B18" s="13">
        <v>3</v>
      </c>
      <c r="C18" s="26">
        <v>44228</v>
      </c>
      <c r="D18" s="56">
        <f>168100-166</f>
        <v>167934</v>
      </c>
      <c r="E18" s="60">
        <v>172944.58</v>
      </c>
      <c r="F18" s="28">
        <f t="shared" si="0"/>
        <v>-5010.5799999999872</v>
      </c>
      <c r="G18" s="29">
        <f t="shared" si="1"/>
        <v>79202.399999999994</v>
      </c>
    </row>
    <row r="19" spans="2:7" x14ac:dyDescent="0.2">
      <c r="B19" s="13">
        <v>4</v>
      </c>
      <c r="C19" s="26">
        <v>44256</v>
      </c>
      <c r="D19" s="56">
        <f>153245-157</f>
        <v>153088</v>
      </c>
      <c r="E19" s="60">
        <v>135665.43</v>
      </c>
      <c r="F19" s="28">
        <f t="shared" si="0"/>
        <v>17422.570000000007</v>
      </c>
      <c r="G19" s="29">
        <f t="shared" si="1"/>
        <v>96624.97</v>
      </c>
    </row>
    <row r="20" spans="2:7" x14ac:dyDescent="0.2">
      <c r="B20" s="13">
        <v>5</v>
      </c>
      <c r="C20" s="26">
        <v>44287</v>
      </c>
      <c r="D20" s="56">
        <f>147128-195</f>
        <v>146933</v>
      </c>
      <c r="E20" s="60">
        <v>152742.70000000001</v>
      </c>
      <c r="F20" s="28">
        <f t="shared" si="0"/>
        <v>-5809.7000000000116</v>
      </c>
      <c r="G20" s="29">
        <f t="shared" si="1"/>
        <v>90815.26999999999</v>
      </c>
    </row>
    <row r="21" spans="2:7" x14ac:dyDescent="0.2">
      <c r="B21" s="13">
        <v>6</v>
      </c>
      <c r="C21" s="26">
        <v>44317</v>
      </c>
      <c r="D21" s="56">
        <f>144935-215</f>
        <v>144720</v>
      </c>
      <c r="E21" s="61">
        <v>157264.35</v>
      </c>
      <c r="F21" s="28">
        <f t="shared" si="0"/>
        <v>-12544.350000000006</v>
      </c>
      <c r="G21" s="29">
        <f t="shared" si="1"/>
        <v>78270.919999999984</v>
      </c>
    </row>
    <row r="22" spans="2:7" x14ac:dyDescent="0.2">
      <c r="B22" s="13">
        <v>7</v>
      </c>
      <c r="C22" s="26">
        <v>44348</v>
      </c>
      <c r="D22" s="56">
        <f>251599-308</f>
        <v>251291</v>
      </c>
      <c r="E22" s="60">
        <v>237207.86</v>
      </c>
      <c r="F22" s="30">
        <f t="shared" si="0"/>
        <v>14083.140000000014</v>
      </c>
      <c r="G22" s="31">
        <f t="shared" si="1"/>
        <v>92354.06</v>
      </c>
    </row>
    <row r="23" spans="2:7" x14ac:dyDescent="0.2">
      <c r="B23" s="32" t="s">
        <v>39</v>
      </c>
      <c r="C23" s="23">
        <v>44378</v>
      </c>
      <c r="D23" s="21">
        <f>247280-0</f>
        <v>247280</v>
      </c>
      <c r="E23" s="59">
        <v>244700.11</v>
      </c>
      <c r="F23" s="25">
        <f t="shared" si="0"/>
        <v>2579.890000000014</v>
      </c>
      <c r="G23" s="22">
        <f t="shared" si="1"/>
        <v>94933.950000000012</v>
      </c>
    </row>
    <row r="24" spans="2:7" x14ac:dyDescent="0.2">
      <c r="B24" s="33" t="s">
        <v>40</v>
      </c>
      <c r="C24" s="34">
        <v>44409</v>
      </c>
      <c r="D24" s="57">
        <f>233964-254</f>
        <v>233710</v>
      </c>
      <c r="E24" s="62">
        <v>206293.6</v>
      </c>
      <c r="F24" s="30">
        <f t="shared" si="0"/>
        <v>27416.399999999994</v>
      </c>
      <c r="G24" s="31">
        <f t="shared" si="1"/>
        <v>122350.35</v>
      </c>
    </row>
    <row r="25" spans="2:7" x14ac:dyDescent="0.2">
      <c r="B25" s="14"/>
      <c r="C25" s="35" t="s">
        <v>87</v>
      </c>
      <c r="D25" s="36"/>
      <c r="E25" s="36"/>
      <c r="F25" s="36"/>
      <c r="G25" s="37"/>
    </row>
    <row r="26" spans="2:7" x14ac:dyDescent="0.2">
      <c r="B26" s="11"/>
      <c r="C26" s="10"/>
      <c r="D26" s="10"/>
      <c r="E26" s="10"/>
      <c r="F26" s="10"/>
      <c r="G26" s="22"/>
    </row>
    <row r="27" spans="2:7" x14ac:dyDescent="0.2">
      <c r="B27" s="13"/>
      <c r="C27" s="12"/>
      <c r="D27" s="13" t="s">
        <v>42</v>
      </c>
      <c r="E27" s="13" t="s">
        <v>43</v>
      </c>
      <c r="F27" s="12"/>
      <c r="G27" s="29"/>
    </row>
    <row r="28" spans="2:7" x14ac:dyDescent="0.2">
      <c r="B28" s="13"/>
      <c r="C28" s="12"/>
      <c r="D28" s="13" t="s">
        <v>44</v>
      </c>
      <c r="E28" s="13" t="s">
        <v>45</v>
      </c>
      <c r="F28" s="12"/>
      <c r="G28" s="38" t="s">
        <v>42</v>
      </c>
    </row>
    <row r="29" spans="2:7" x14ac:dyDescent="0.2">
      <c r="B29" s="13"/>
      <c r="C29" s="12"/>
      <c r="D29" s="13" t="s">
        <v>46</v>
      </c>
      <c r="E29" s="13" t="s">
        <v>47</v>
      </c>
      <c r="F29" s="12"/>
      <c r="G29" s="38" t="s">
        <v>48</v>
      </c>
    </row>
    <row r="30" spans="2:7" x14ac:dyDescent="0.2">
      <c r="B30" s="13"/>
      <c r="C30" s="12"/>
      <c r="D30" s="13" t="s">
        <v>49</v>
      </c>
      <c r="E30" s="13" t="s">
        <v>50</v>
      </c>
      <c r="F30" s="12"/>
      <c r="G30" s="38" t="s">
        <v>51</v>
      </c>
    </row>
    <row r="31" spans="2:7" x14ac:dyDescent="0.2">
      <c r="B31" s="14"/>
      <c r="C31" s="39"/>
      <c r="D31" s="14" t="s">
        <v>52</v>
      </c>
      <c r="E31" s="14" t="s">
        <v>53</v>
      </c>
      <c r="F31" s="39"/>
      <c r="G31" s="40" t="s">
        <v>54</v>
      </c>
    </row>
    <row r="32" spans="2:7" x14ac:dyDescent="0.2">
      <c r="B32" s="41" t="s">
        <v>55</v>
      </c>
      <c r="C32" s="12" t="s">
        <v>80</v>
      </c>
      <c r="D32" s="29">
        <f>-G13</f>
        <v>-4662.640000000014</v>
      </c>
      <c r="E32" s="29">
        <f>D64</f>
        <v>0</v>
      </c>
      <c r="F32" s="12"/>
      <c r="G32" s="29">
        <f>D32+E32</f>
        <v>-4662.640000000014</v>
      </c>
    </row>
    <row r="33" spans="2:7" x14ac:dyDescent="0.2">
      <c r="B33" s="41" t="s">
        <v>57</v>
      </c>
      <c r="C33" s="12" t="s">
        <v>85</v>
      </c>
      <c r="D33" s="29">
        <f>-G14</f>
        <v>24630.889999999985</v>
      </c>
      <c r="E33" s="29">
        <f>E64</f>
        <v>0</v>
      </c>
      <c r="F33" s="12"/>
      <c r="G33" s="29">
        <f>D33+E33</f>
        <v>24630.889999999985</v>
      </c>
    </row>
    <row r="34" spans="2:7" x14ac:dyDescent="0.2">
      <c r="B34" s="41" t="s">
        <v>59</v>
      </c>
      <c r="C34" s="39" t="s">
        <v>90</v>
      </c>
      <c r="D34" s="31">
        <f>-G15</f>
        <v>-108376.00999999998</v>
      </c>
      <c r="E34" s="31">
        <f>F64</f>
        <v>0</v>
      </c>
      <c r="F34" s="42"/>
      <c r="G34" s="31">
        <f>D34+E34</f>
        <v>-108376.00999999998</v>
      </c>
    </row>
    <row r="35" spans="2:7" x14ac:dyDescent="0.2">
      <c r="B35" s="14" t="s">
        <v>61</v>
      </c>
      <c r="C35" s="43"/>
      <c r="D35" s="44"/>
      <c r="E35" s="44"/>
      <c r="F35" s="45" t="s">
        <v>62</v>
      </c>
      <c r="G35" s="31">
        <f>G32+G33+G34</f>
        <v>-88407.760000000009</v>
      </c>
    </row>
    <row r="36" spans="2:7" x14ac:dyDescent="0.2">
      <c r="B36" s="1"/>
      <c r="G36" s="8"/>
    </row>
    <row r="37" spans="2:7" x14ac:dyDescent="0.2">
      <c r="B37" s="15">
        <v>9</v>
      </c>
      <c r="C37" s="46" t="s">
        <v>63</v>
      </c>
      <c r="D37" s="17"/>
      <c r="E37" s="17"/>
      <c r="F37" s="18"/>
      <c r="G37" s="47">
        <f>G22+G35</f>
        <v>3946.2999999999884</v>
      </c>
    </row>
    <row r="38" spans="2:7" x14ac:dyDescent="0.2">
      <c r="B38" s="1"/>
      <c r="G38" s="8"/>
    </row>
    <row r="39" spans="2:7" x14ac:dyDescent="0.2">
      <c r="B39" s="15">
        <v>10</v>
      </c>
      <c r="C39" s="48" t="s">
        <v>64</v>
      </c>
      <c r="D39" s="17"/>
      <c r="E39" s="17"/>
      <c r="F39" s="18"/>
      <c r="G39" s="47">
        <f>G37/6</f>
        <v>657.71666666666476</v>
      </c>
    </row>
    <row r="41" spans="2:7" x14ac:dyDescent="0.2">
      <c r="B41" s="10"/>
      <c r="C41" s="49" t="s">
        <v>65</v>
      </c>
      <c r="D41" s="50"/>
      <c r="E41" s="50"/>
      <c r="F41" s="50"/>
      <c r="G41" s="51"/>
    </row>
    <row r="42" spans="2:7" x14ac:dyDescent="0.2">
      <c r="B42" s="10"/>
      <c r="C42" s="52"/>
      <c r="D42" s="52"/>
      <c r="E42" s="52"/>
      <c r="F42" s="52"/>
      <c r="G42" s="20"/>
    </row>
    <row r="43" spans="2:7" x14ac:dyDescent="0.2">
      <c r="B43" s="13">
        <v>11</v>
      </c>
      <c r="C43" s="9" t="s">
        <v>66</v>
      </c>
      <c r="D43" s="9"/>
      <c r="E43" s="9"/>
      <c r="F43" s="9"/>
      <c r="G43" s="53">
        <f>G16</f>
        <v>88407.760000000009</v>
      </c>
    </row>
    <row r="44" spans="2:7" x14ac:dyDescent="0.2">
      <c r="B44" s="13">
        <v>12</v>
      </c>
      <c r="C44" s="9" t="s">
        <v>67</v>
      </c>
      <c r="D44" s="9"/>
      <c r="E44" s="9"/>
      <c r="F44" s="9"/>
      <c r="G44" s="54">
        <f>G35</f>
        <v>-88407.760000000009</v>
      </c>
    </row>
    <row r="45" spans="2:7" x14ac:dyDescent="0.2">
      <c r="B45" s="13"/>
      <c r="C45" s="9"/>
      <c r="D45" s="9"/>
      <c r="E45" s="9"/>
      <c r="F45" s="9"/>
      <c r="G45" s="53"/>
    </row>
    <row r="46" spans="2:7" ht="15" thickBot="1" x14ac:dyDescent="0.25">
      <c r="B46" s="13">
        <v>13</v>
      </c>
      <c r="C46" s="9" t="s">
        <v>68</v>
      </c>
      <c r="D46" s="9"/>
      <c r="E46" s="9"/>
      <c r="F46" s="9"/>
      <c r="G46" s="55">
        <f>G43+G44</f>
        <v>0</v>
      </c>
    </row>
    <row r="47" spans="2:7" ht="15" thickTop="1" x14ac:dyDescent="0.2">
      <c r="B47" s="13"/>
      <c r="C47" s="9"/>
      <c r="D47" s="9"/>
      <c r="E47" s="9"/>
      <c r="F47" s="9"/>
      <c r="G47" s="53"/>
    </row>
    <row r="48" spans="2:7" x14ac:dyDescent="0.2">
      <c r="B48" s="13">
        <v>14</v>
      </c>
      <c r="C48" s="9" t="s">
        <v>69</v>
      </c>
      <c r="D48" s="9"/>
      <c r="E48" s="9"/>
      <c r="F48" s="9"/>
      <c r="G48" s="53">
        <f>G37</f>
        <v>3946.2999999999884</v>
      </c>
    </row>
    <row r="49" spans="2:7" x14ac:dyDescent="0.2">
      <c r="B49" s="13"/>
      <c r="C49" s="9"/>
      <c r="D49" s="9"/>
      <c r="E49" s="9"/>
      <c r="F49" s="9"/>
      <c r="G49" s="53"/>
    </row>
    <row r="50" spans="2:7" x14ac:dyDescent="0.2">
      <c r="B50" s="13">
        <v>15</v>
      </c>
      <c r="C50" s="9" t="s">
        <v>70</v>
      </c>
      <c r="D50" s="9"/>
      <c r="E50" s="9"/>
      <c r="F50" s="9"/>
      <c r="G50" s="54">
        <f>SUM(F17:F22)</f>
        <v>3946.2999999999884</v>
      </c>
    </row>
    <row r="51" spans="2:7" x14ac:dyDescent="0.2">
      <c r="B51" s="13"/>
      <c r="C51" s="9"/>
      <c r="D51" s="9"/>
      <c r="E51" s="9"/>
      <c r="F51" s="9"/>
      <c r="G51" s="53"/>
    </row>
    <row r="52" spans="2:7" ht="15" thickBot="1" x14ac:dyDescent="0.25">
      <c r="B52" s="13">
        <v>16</v>
      </c>
      <c r="C52" s="9" t="s">
        <v>71</v>
      </c>
      <c r="D52" s="9"/>
      <c r="E52" s="9"/>
      <c r="F52" s="9"/>
      <c r="G52" s="55">
        <f>G48-G50</f>
        <v>0</v>
      </c>
    </row>
    <row r="53" spans="2:7" ht="15" thickTop="1" x14ac:dyDescent="0.2">
      <c r="B53" s="39"/>
      <c r="C53" s="4"/>
      <c r="D53" s="4"/>
      <c r="E53" s="4"/>
      <c r="F53" s="4"/>
      <c r="G53" s="42"/>
    </row>
    <row r="55" spans="2:7" x14ac:dyDescent="0.2">
      <c r="B55" t="s">
        <v>72</v>
      </c>
    </row>
    <row r="56" spans="2:7" x14ac:dyDescent="0.2">
      <c r="B56" s="1"/>
      <c r="C56" s="10"/>
      <c r="D56" s="11" t="s">
        <v>81</v>
      </c>
      <c r="E56" s="11" t="s">
        <v>81</v>
      </c>
      <c r="F56" s="11" t="s">
        <v>81</v>
      </c>
    </row>
    <row r="57" spans="2:7" x14ac:dyDescent="0.2">
      <c r="B57" s="1"/>
      <c r="C57" s="14" t="s">
        <v>25</v>
      </c>
      <c r="D57" s="14" t="s">
        <v>82</v>
      </c>
      <c r="E57" s="14" t="s">
        <v>86</v>
      </c>
      <c r="F57" s="14" t="s">
        <v>91</v>
      </c>
    </row>
    <row r="58" spans="2:7" x14ac:dyDescent="0.2">
      <c r="C58" s="23">
        <v>44197</v>
      </c>
      <c r="D58" s="21">
        <v>0</v>
      </c>
      <c r="E58" s="22">
        <v>0</v>
      </c>
      <c r="F58" s="22">
        <v>0</v>
      </c>
    </row>
    <row r="59" spans="2:7" x14ac:dyDescent="0.2">
      <c r="C59" s="26">
        <v>44228</v>
      </c>
      <c r="D59" s="56">
        <v>0</v>
      </c>
      <c r="E59" s="29">
        <v>0</v>
      </c>
      <c r="F59" s="29">
        <v>0</v>
      </c>
    </row>
    <row r="60" spans="2:7" x14ac:dyDescent="0.2">
      <c r="C60" s="26">
        <v>44256</v>
      </c>
      <c r="D60" s="56">
        <v>0</v>
      </c>
      <c r="E60" s="29">
        <v>0</v>
      </c>
      <c r="F60" s="29">
        <v>0</v>
      </c>
    </row>
    <row r="61" spans="2:7" x14ac:dyDescent="0.2">
      <c r="C61" s="26">
        <v>44287</v>
      </c>
      <c r="D61" s="56">
        <v>0</v>
      </c>
      <c r="E61" s="29">
        <v>0</v>
      </c>
      <c r="F61" s="29">
        <v>0</v>
      </c>
    </row>
    <row r="62" spans="2:7" x14ac:dyDescent="0.2">
      <c r="C62" s="26">
        <v>44317</v>
      </c>
      <c r="D62" s="56">
        <v>0</v>
      </c>
      <c r="E62" s="29">
        <v>0</v>
      </c>
      <c r="F62" s="29">
        <v>0</v>
      </c>
    </row>
    <row r="63" spans="2:7" x14ac:dyDescent="0.2">
      <c r="C63" s="34">
        <v>44348</v>
      </c>
      <c r="D63" s="57">
        <v>0</v>
      </c>
      <c r="E63" s="31">
        <v>0</v>
      </c>
      <c r="F63" s="31">
        <v>0</v>
      </c>
    </row>
    <row r="64" spans="2:7" x14ac:dyDescent="0.2">
      <c r="C64" s="58" t="s">
        <v>77</v>
      </c>
      <c r="D64" s="47">
        <f>SUM(D58:D63)</f>
        <v>0</v>
      </c>
      <c r="E64" s="47">
        <f>SUM(E58:E63)</f>
        <v>0</v>
      </c>
      <c r="F64" s="47">
        <f>SUM(F58:F63)</f>
        <v>0</v>
      </c>
    </row>
  </sheetData>
  <mergeCells count="2">
    <mergeCell ref="B4:G5"/>
    <mergeCell ref="C12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G60" sqref="G60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tr">
        <f>Summary!A1</f>
        <v>DR1 Response 2 - Big Sandy Surcharge Summary.xlsx</v>
      </c>
    </row>
    <row r="4" spans="1:7" x14ac:dyDescent="0.2">
      <c r="B4" s="66" t="s">
        <v>14</v>
      </c>
      <c r="C4" s="67"/>
      <c r="D4" s="67"/>
      <c r="E4" s="67"/>
      <c r="F4" s="67"/>
      <c r="G4" s="68"/>
    </row>
    <row r="5" spans="1:7" x14ac:dyDescent="0.2">
      <c r="B5" s="69"/>
      <c r="C5" s="70"/>
      <c r="D5" s="70"/>
      <c r="E5" s="70"/>
      <c r="F5" s="70"/>
      <c r="G5" s="71"/>
    </row>
    <row r="7" spans="1:7" x14ac:dyDescent="0.2">
      <c r="B7" s="10"/>
      <c r="C7" s="10"/>
      <c r="D7" s="10"/>
      <c r="E7" s="11" t="s">
        <v>15</v>
      </c>
      <c r="F7" s="10"/>
      <c r="G7" s="10"/>
    </row>
    <row r="8" spans="1:7" x14ac:dyDescent="0.2">
      <c r="B8" s="12"/>
      <c r="C8" s="12"/>
      <c r="D8" s="13" t="s">
        <v>16</v>
      </c>
      <c r="E8" s="13" t="s">
        <v>17</v>
      </c>
      <c r="F8" s="12"/>
      <c r="G8" s="12"/>
    </row>
    <row r="9" spans="1:7" x14ac:dyDescent="0.2">
      <c r="B9" s="12"/>
      <c r="C9" s="12"/>
      <c r="D9" s="13" t="s">
        <v>18</v>
      </c>
      <c r="E9" s="13" t="s">
        <v>19</v>
      </c>
      <c r="F9" s="13" t="s">
        <v>20</v>
      </c>
      <c r="G9" s="13" t="s">
        <v>21</v>
      </c>
    </row>
    <row r="10" spans="1:7" x14ac:dyDescent="0.2">
      <c r="B10" s="14"/>
      <c r="C10" s="14"/>
      <c r="D10" s="14" t="s">
        <v>22</v>
      </c>
      <c r="E10" s="14" t="s">
        <v>22</v>
      </c>
      <c r="F10" s="14" t="s">
        <v>23</v>
      </c>
      <c r="G10" s="14" t="s">
        <v>23</v>
      </c>
    </row>
    <row r="11" spans="1:7" x14ac:dyDescent="0.2">
      <c r="B11" s="15" t="s">
        <v>24</v>
      </c>
      <c r="C11" s="15" t="s">
        <v>25</v>
      </c>
      <c r="D11" s="16" t="s">
        <v>26</v>
      </c>
      <c r="E11" s="16" t="s">
        <v>27</v>
      </c>
      <c r="F11" s="16" t="s">
        <v>28</v>
      </c>
      <c r="G11" s="16" t="s">
        <v>29</v>
      </c>
    </row>
    <row r="12" spans="1:7" x14ac:dyDescent="0.2">
      <c r="B12" s="11">
        <v>1</v>
      </c>
      <c r="C12" s="72" t="s">
        <v>30</v>
      </c>
      <c r="D12" s="73"/>
      <c r="E12" s="73"/>
      <c r="F12" s="73"/>
      <c r="G12" s="74"/>
    </row>
    <row r="13" spans="1:7" x14ac:dyDescent="0.2">
      <c r="B13" s="13" t="s">
        <v>31</v>
      </c>
      <c r="C13" s="17" t="s">
        <v>79</v>
      </c>
      <c r="D13" s="17"/>
      <c r="E13" s="17"/>
      <c r="F13" s="18"/>
      <c r="G13" s="19">
        <f>'A - 11-30-19'!G37</f>
        <v>4662.640000000014</v>
      </c>
    </row>
    <row r="14" spans="1:7" x14ac:dyDescent="0.2">
      <c r="B14" s="13" t="s">
        <v>33</v>
      </c>
      <c r="C14" s="17" t="s">
        <v>88</v>
      </c>
      <c r="D14" s="17"/>
      <c r="E14" s="17"/>
      <c r="F14" s="18"/>
      <c r="G14" s="19">
        <f>'B - 05-31-20'!G37</f>
        <v>-24630.889999999985</v>
      </c>
    </row>
    <row r="15" spans="1:7" x14ac:dyDescent="0.2">
      <c r="B15" s="13" t="s">
        <v>35</v>
      </c>
      <c r="C15" s="17" t="s">
        <v>89</v>
      </c>
      <c r="D15" s="17"/>
      <c r="E15" s="17"/>
      <c r="F15" s="20"/>
      <c r="G15" s="21">
        <f>'C - 11-30-20'!G37</f>
        <v>108376.00999999998</v>
      </c>
    </row>
    <row r="16" spans="1:7" x14ac:dyDescent="0.2">
      <c r="B16" s="13" t="s">
        <v>37</v>
      </c>
      <c r="C16" s="17" t="s">
        <v>96</v>
      </c>
      <c r="D16" s="17"/>
      <c r="E16" s="17"/>
      <c r="F16" s="20"/>
      <c r="G16" s="21">
        <f>'D - 05-31-21'!G37</f>
        <v>3946.2999999999884</v>
      </c>
    </row>
    <row r="17" spans="2:7" x14ac:dyDescent="0.2">
      <c r="B17" s="14" t="s">
        <v>92</v>
      </c>
      <c r="C17" s="17" t="s">
        <v>38</v>
      </c>
      <c r="D17" s="17"/>
      <c r="E17" s="17"/>
      <c r="F17" s="20"/>
      <c r="G17" s="22">
        <f>G13+G14+G15+G16</f>
        <v>92354.06</v>
      </c>
    </row>
    <row r="18" spans="2:7" x14ac:dyDescent="0.2">
      <c r="B18" s="13">
        <v>2</v>
      </c>
      <c r="C18" s="23">
        <v>44378</v>
      </c>
      <c r="D18" s="21">
        <f>247280-0</f>
        <v>247280</v>
      </c>
      <c r="E18" s="59">
        <v>244700.11</v>
      </c>
      <c r="F18" s="25">
        <f t="shared" ref="F18:F25" si="0">D18-E18</f>
        <v>2579.890000000014</v>
      </c>
      <c r="G18" s="22">
        <f t="shared" ref="G18:G25" si="1">G17+F18</f>
        <v>94933.950000000012</v>
      </c>
    </row>
    <row r="19" spans="2:7" x14ac:dyDescent="0.2">
      <c r="B19" s="13">
        <v>3</v>
      </c>
      <c r="C19" s="26">
        <v>44409</v>
      </c>
      <c r="D19" s="56">
        <f>233964-254</f>
        <v>233710</v>
      </c>
      <c r="E19" s="60">
        <v>206293.6</v>
      </c>
      <c r="F19" s="28">
        <f t="shared" si="0"/>
        <v>27416.399999999994</v>
      </c>
      <c r="G19" s="29">
        <f t="shared" si="1"/>
        <v>122350.35</v>
      </c>
    </row>
    <row r="20" spans="2:7" x14ac:dyDescent="0.2">
      <c r="B20" s="13">
        <v>4</v>
      </c>
      <c r="C20" s="26">
        <v>44440</v>
      </c>
      <c r="D20" s="56">
        <f>166320-229</f>
        <v>166091</v>
      </c>
      <c r="E20" s="60">
        <f>177223.79</f>
        <v>177223.79</v>
      </c>
      <c r="F20" s="28">
        <f t="shared" si="0"/>
        <v>-11132.790000000008</v>
      </c>
      <c r="G20" s="29">
        <f t="shared" si="1"/>
        <v>111217.56</v>
      </c>
    </row>
    <row r="21" spans="2:7" x14ac:dyDescent="0.2">
      <c r="B21" s="13">
        <v>5</v>
      </c>
      <c r="C21" s="26">
        <v>44470</v>
      </c>
      <c r="D21" s="56">
        <f>153121-19</f>
        <v>153102</v>
      </c>
      <c r="E21" s="60">
        <f>159446.8</f>
        <v>159446.79999999999</v>
      </c>
      <c r="F21" s="28">
        <f t="shared" si="0"/>
        <v>-6344.7999999999884</v>
      </c>
      <c r="G21" s="29">
        <f t="shared" si="1"/>
        <v>104872.76000000001</v>
      </c>
    </row>
    <row r="22" spans="2:7" x14ac:dyDescent="0.2">
      <c r="B22" s="13">
        <v>6</v>
      </c>
      <c r="C22" s="26">
        <v>44501</v>
      </c>
      <c r="D22" s="56">
        <f>324355-256</f>
        <v>324099</v>
      </c>
      <c r="E22" s="61">
        <f>253867.15</f>
        <v>253867.15</v>
      </c>
      <c r="F22" s="28">
        <f t="shared" si="0"/>
        <v>70231.850000000006</v>
      </c>
      <c r="G22" s="29">
        <f t="shared" si="1"/>
        <v>175104.61000000002</v>
      </c>
    </row>
    <row r="23" spans="2:7" x14ac:dyDescent="0.2">
      <c r="B23" s="13">
        <v>7</v>
      </c>
      <c r="C23" s="26">
        <v>44531</v>
      </c>
      <c r="D23" s="56">
        <f>330913-247</f>
        <v>330666</v>
      </c>
      <c r="E23" s="60">
        <v>297013.77</v>
      </c>
      <c r="F23" s="30">
        <f t="shared" si="0"/>
        <v>33652.229999999981</v>
      </c>
      <c r="G23" s="31">
        <f t="shared" si="1"/>
        <v>208756.84</v>
      </c>
    </row>
    <row r="24" spans="2:7" x14ac:dyDescent="0.2">
      <c r="B24" s="32" t="s">
        <v>39</v>
      </c>
      <c r="C24" s="23">
        <v>44562</v>
      </c>
      <c r="D24" s="21">
        <f>281723-169</f>
        <v>281554</v>
      </c>
      <c r="E24" s="59">
        <v>284733.23</v>
      </c>
      <c r="F24" s="25">
        <f t="shared" si="0"/>
        <v>-3179.2299999999814</v>
      </c>
      <c r="G24" s="22">
        <f t="shared" si="1"/>
        <v>205577.61000000002</v>
      </c>
    </row>
    <row r="25" spans="2:7" x14ac:dyDescent="0.2">
      <c r="B25" s="33" t="s">
        <v>40</v>
      </c>
      <c r="C25" s="34">
        <v>44593</v>
      </c>
      <c r="D25" s="57">
        <f>220109-66</f>
        <v>220043</v>
      </c>
      <c r="E25" s="62">
        <v>199041.9</v>
      </c>
      <c r="F25" s="30">
        <f t="shared" si="0"/>
        <v>21001.100000000006</v>
      </c>
      <c r="G25" s="31">
        <f t="shared" si="1"/>
        <v>226578.71000000002</v>
      </c>
    </row>
    <row r="26" spans="2:7" x14ac:dyDescent="0.2">
      <c r="B26" s="14"/>
      <c r="C26" s="35" t="s">
        <v>93</v>
      </c>
      <c r="D26" s="36"/>
      <c r="E26" s="36"/>
      <c r="F26" s="36"/>
      <c r="G26" s="37"/>
    </row>
    <row r="27" spans="2:7" x14ac:dyDescent="0.2">
      <c r="B27" s="11"/>
      <c r="C27" s="10"/>
      <c r="D27" s="10"/>
      <c r="E27" s="10"/>
      <c r="F27" s="10"/>
      <c r="G27" s="22"/>
    </row>
    <row r="28" spans="2:7" x14ac:dyDescent="0.2">
      <c r="B28" s="13"/>
      <c r="C28" s="12"/>
      <c r="D28" s="13" t="s">
        <v>42</v>
      </c>
      <c r="E28" s="13" t="s">
        <v>43</v>
      </c>
      <c r="F28" s="12"/>
      <c r="G28" s="29"/>
    </row>
    <row r="29" spans="2:7" x14ac:dyDescent="0.2">
      <c r="B29" s="13"/>
      <c r="C29" s="12"/>
      <c r="D29" s="13" t="s">
        <v>44</v>
      </c>
      <c r="E29" s="13" t="s">
        <v>45</v>
      </c>
      <c r="F29" s="12"/>
      <c r="G29" s="38" t="s">
        <v>42</v>
      </c>
    </row>
    <row r="30" spans="2:7" x14ac:dyDescent="0.2">
      <c r="B30" s="13"/>
      <c r="C30" s="12"/>
      <c r="D30" s="13" t="s">
        <v>46</v>
      </c>
      <c r="E30" s="13" t="s">
        <v>47</v>
      </c>
      <c r="F30" s="12"/>
      <c r="G30" s="38" t="s">
        <v>48</v>
      </c>
    </row>
    <row r="31" spans="2:7" x14ac:dyDescent="0.2">
      <c r="B31" s="13"/>
      <c r="C31" s="12"/>
      <c r="D31" s="13" t="s">
        <v>49</v>
      </c>
      <c r="E31" s="13" t="s">
        <v>50</v>
      </c>
      <c r="F31" s="12"/>
      <c r="G31" s="38" t="s">
        <v>51</v>
      </c>
    </row>
    <row r="32" spans="2:7" x14ac:dyDescent="0.2">
      <c r="B32" s="14"/>
      <c r="C32" s="39"/>
      <c r="D32" s="14" t="s">
        <v>52</v>
      </c>
      <c r="E32" s="14" t="s">
        <v>53</v>
      </c>
      <c r="F32" s="39"/>
      <c r="G32" s="40" t="s">
        <v>54</v>
      </c>
    </row>
    <row r="33" spans="2:7" x14ac:dyDescent="0.2">
      <c r="B33" s="41" t="s">
        <v>55</v>
      </c>
      <c r="C33" s="12" t="s">
        <v>80</v>
      </c>
      <c r="D33" s="29">
        <f>-G13</f>
        <v>-4662.640000000014</v>
      </c>
      <c r="E33" s="29">
        <f>D66</f>
        <v>0</v>
      </c>
      <c r="F33" s="12"/>
      <c r="G33" s="29">
        <f>D33+E33</f>
        <v>-4662.640000000014</v>
      </c>
    </row>
    <row r="34" spans="2:7" x14ac:dyDescent="0.2">
      <c r="B34" s="41" t="s">
        <v>57</v>
      </c>
      <c r="C34" s="12" t="s">
        <v>85</v>
      </c>
      <c r="D34" s="29">
        <f>-G14</f>
        <v>24630.889999999985</v>
      </c>
      <c r="E34" s="29">
        <f>E66</f>
        <v>0</v>
      </c>
      <c r="F34" s="12"/>
      <c r="G34" s="29">
        <f>D34+E34</f>
        <v>24630.889999999985</v>
      </c>
    </row>
    <row r="35" spans="2:7" x14ac:dyDescent="0.2">
      <c r="B35" s="41" t="s">
        <v>59</v>
      </c>
      <c r="C35" s="12" t="s">
        <v>90</v>
      </c>
      <c r="D35" s="29">
        <f>-G15</f>
        <v>-108376.00999999998</v>
      </c>
      <c r="E35" s="29">
        <f>F66</f>
        <v>0</v>
      </c>
      <c r="F35" s="63"/>
      <c r="G35" s="29">
        <f>D35+E35</f>
        <v>-108376.00999999998</v>
      </c>
    </row>
    <row r="36" spans="2:7" x14ac:dyDescent="0.2">
      <c r="B36" s="41" t="s">
        <v>61</v>
      </c>
      <c r="C36" s="39" t="s">
        <v>97</v>
      </c>
      <c r="D36" s="31">
        <f>-G16</f>
        <v>-3946.2999999999884</v>
      </c>
      <c r="E36" s="31">
        <f>G66</f>
        <v>0</v>
      </c>
      <c r="F36" s="39"/>
      <c r="G36" s="31">
        <f>D36+E36</f>
        <v>-3946.2999999999884</v>
      </c>
    </row>
    <row r="37" spans="2:7" x14ac:dyDescent="0.2">
      <c r="B37" s="14" t="s">
        <v>94</v>
      </c>
      <c r="C37" s="43"/>
      <c r="D37" s="44"/>
      <c r="E37" s="44"/>
      <c r="F37" s="45" t="s">
        <v>62</v>
      </c>
      <c r="G37" s="31">
        <f>G33+G34+G35+G36</f>
        <v>-92354.06</v>
      </c>
    </row>
    <row r="38" spans="2:7" x14ac:dyDescent="0.2">
      <c r="B38" s="1"/>
      <c r="G38" s="8"/>
    </row>
    <row r="39" spans="2:7" x14ac:dyDescent="0.2">
      <c r="B39" s="15">
        <v>9</v>
      </c>
      <c r="C39" s="46" t="s">
        <v>95</v>
      </c>
      <c r="D39" s="17"/>
      <c r="E39" s="17"/>
      <c r="F39" s="18"/>
      <c r="G39" s="47">
        <f>G23+G37</f>
        <v>116402.78</v>
      </c>
    </row>
    <row r="40" spans="2:7" x14ac:dyDescent="0.2">
      <c r="B40" s="1"/>
      <c r="G40" s="8"/>
    </row>
    <row r="41" spans="2:7" x14ac:dyDescent="0.2">
      <c r="B41" s="15">
        <v>10</v>
      </c>
      <c r="C41" s="48" t="s">
        <v>64</v>
      </c>
      <c r="D41" s="17"/>
      <c r="E41" s="17"/>
      <c r="F41" s="18"/>
      <c r="G41" s="47">
        <f>G39/6</f>
        <v>19400.463333333333</v>
      </c>
    </row>
    <row r="43" spans="2:7" x14ac:dyDescent="0.2">
      <c r="B43" s="10"/>
      <c r="C43" s="49" t="s">
        <v>65</v>
      </c>
      <c r="D43" s="50"/>
      <c r="E43" s="50"/>
      <c r="F43" s="50"/>
      <c r="G43" s="51"/>
    </row>
    <row r="44" spans="2:7" x14ac:dyDescent="0.2">
      <c r="B44" s="10"/>
      <c r="C44" s="52"/>
      <c r="D44" s="52"/>
      <c r="E44" s="52"/>
      <c r="F44" s="52"/>
      <c r="G44" s="20"/>
    </row>
    <row r="45" spans="2:7" x14ac:dyDescent="0.2">
      <c r="B45" s="13">
        <v>11</v>
      </c>
      <c r="C45" s="9" t="s">
        <v>66</v>
      </c>
      <c r="D45" s="9"/>
      <c r="E45" s="9"/>
      <c r="F45" s="9"/>
      <c r="G45" s="53">
        <f>G17</f>
        <v>92354.06</v>
      </c>
    </row>
    <row r="46" spans="2:7" x14ac:dyDescent="0.2">
      <c r="B46" s="13">
        <v>12</v>
      </c>
      <c r="C46" s="9" t="s">
        <v>67</v>
      </c>
      <c r="D46" s="9"/>
      <c r="E46" s="9"/>
      <c r="F46" s="9"/>
      <c r="G46" s="54">
        <f>G37</f>
        <v>-92354.06</v>
      </c>
    </row>
    <row r="47" spans="2:7" x14ac:dyDescent="0.2">
      <c r="B47" s="13"/>
      <c r="C47" s="9"/>
      <c r="D47" s="9"/>
      <c r="E47" s="9"/>
      <c r="F47" s="9"/>
      <c r="G47" s="53"/>
    </row>
    <row r="48" spans="2:7" ht="15" thickBot="1" x14ac:dyDescent="0.25">
      <c r="B48" s="13">
        <v>13</v>
      </c>
      <c r="C48" s="9" t="s">
        <v>68</v>
      </c>
      <c r="D48" s="9"/>
      <c r="E48" s="9"/>
      <c r="F48" s="9"/>
      <c r="G48" s="55">
        <f>G45+G46</f>
        <v>0</v>
      </c>
    </row>
    <row r="49" spans="2:7" ht="15" thickTop="1" x14ac:dyDescent="0.2">
      <c r="B49" s="13"/>
      <c r="C49" s="9"/>
      <c r="D49" s="9"/>
      <c r="E49" s="9"/>
      <c r="F49" s="9"/>
      <c r="G49" s="53"/>
    </row>
    <row r="50" spans="2:7" x14ac:dyDescent="0.2">
      <c r="B50" s="13">
        <v>14</v>
      </c>
      <c r="C50" s="9" t="s">
        <v>69</v>
      </c>
      <c r="D50" s="9"/>
      <c r="E50" s="9"/>
      <c r="F50" s="9"/>
      <c r="G50" s="53">
        <f>G39</f>
        <v>116402.78</v>
      </c>
    </row>
    <row r="51" spans="2:7" x14ac:dyDescent="0.2">
      <c r="B51" s="13"/>
      <c r="C51" s="9"/>
      <c r="D51" s="9"/>
      <c r="E51" s="9"/>
      <c r="F51" s="9"/>
      <c r="G51" s="53"/>
    </row>
    <row r="52" spans="2:7" x14ac:dyDescent="0.2">
      <c r="B52" s="13">
        <v>15</v>
      </c>
      <c r="C52" s="9" t="s">
        <v>70</v>
      </c>
      <c r="D52" s="9"/>
      <c r="E52" s="9"/>
      <c r="F52" s="9"/>
      <c r="G52" s="54">
        <f>SUM(F18:F23)</f>
        <v>116402.78</v>
      </c>
    </row>
    <row r="53" spans="2:7" x14ac:dyDescent="0.2">
      <c r="B53" s="13"/>
      <c r="C53" s="9"/>
      <c r="D53" s="9"/>
      <c r="E53" s="9"/>
      <c r="F53" s="9"/>
      <c r="G53" s="53"/>
    </row>
    <row r="54" spans="2:7" ht="15" thickBot="1" x14ac:dyDescent="0.25">
      <c r="B54" s="13">
        <v>16</v>
      </c>
      <c r="C54" s="9" t="s">
        <v>71</v>
      </c>
      <c r="D54" s="9"/>
      <c r="E54" s="9"/>
      <c r="F54" s="9"/>
      <c r="G54" s="55">
        <f>G50-G52</f>
        <v>0</v>
      </c>
    </row>
    <row r="55" spans="2:7" ht="15" thickTop="1" x14ac:dyDescent="0.2">
      <c r="B55" s="39"/>
      <c r="C55" s="4"/>
      <c r="D55" s="4"/>
      <c r="E55" s="4"/>
      <c r="F55" s="4"/>
      <c r="G55" s="42"/>
    </row>
    <row r="57" spans="2:7" x14ac:dyDescent="0.2">
      <c r="B57" t="s">
        <v>72</v>
      </c>
    </row>
    <row r="58" spans="2:7" x14ac:dyDescent="0.2">
      <c r="B58" s="1"/>
      <c r="C58" s="10"/>
      <c r="D58" s="11" t="s">
        <v>81</v>
      </c>
      <c r="E58" s="11" t="s">
        <v>81</v>
      </c>
      <c r="F58" s="11" t="s">
        <v>81</v>
      </c>
      <c r="G58" s="11" t="s">
        <v>81</v>
      </c>
    </row>
    <row r="59" spans="2:7" x14ac:dyDescent="0.2">
      <c r="B59" s="1"/>
      <c r="C59" s="14" t="s">
        <v>25</v>
      </c>
      <c r="D59" s="64" t="s">
        <v>98</v>
      </c>
      <c r="E59" s="14" t="s">
        <v>86</v>
      </c>
      <c r="F59" s="14" t="s">
        <v>91</v>
      </c>
      <c r="G59" s="14" t="s">
        <v>99</v>
      </c>
    </row>
    <row r="60" spans="2:7" x14ac:dyDescent="0.2">
      <c r="C60" s="23">
        <v>44378</v>
      </c>
      <c r="D60" s="21">
        <v>0</v>
      </c>
      <c r="E60" s="22">
        <v>0</v>
      </c>
      <c r="F60" s="22">
        <v>0</v>
      </c>
      <c r="G60" s="22">
        <v>0</v>
      </c>
    </row>
    <row r="61" spans="2:7" x14ac:dyDescent="0.2">
      <c r="C61" s="26">
        <v>44409</v>
      </c>
      <c r="D61" s="56">
        <v>0</v>
      </c>
      <c r="E61" s="29">
        <v>0</v>
      </c>
      <c r="F61" s="29">
        <v>0</v>
      </c>
      <c r="G61" s="29">
        <v>0</v>
      </c>
    </row>
    <row r="62" spans="2:7" x14ac:dyDescent="0.2">
      <c r="C62" s="26">
        <v>44440</v>
      </c>
      <c r="D62" s="56">
        <v>0</v>
      </c>
      <c r="E62" s="29">
        <v>0</v>
      </c>
      <c r="F62" s="29">
        <v>0</v>
      </c>
      <c r="G62" s="29">
        <v>0</v>
      </c>
    </row>
    <row r="63" spans="2:7" x14ac:dyDescent="0.2">
      <c r="C63" s="26">
        <v>44470</v>
      </c>
      <c r="D63" s="56">
        <v>0</v>
      </c>
      <c r="E63" s="29">
        <v>0</v>
      </c>
      <c r="F63" s="29">
        <v>0</v>
      </c>
      <c r="G63" s="29">
        <v>0</v>
      </c>
    </row>
    <row r="64" spans="2:7" x14ac:dyDescent="0.2">
      <c r="C64" s="26">
        <v>44501</v>
      </c>
      <c r="D64" s="56">
        <v>0</v>
      </c>
      <c r="E64" s="29">
        <v>0</v>
      </c>
      <c r="F64" s="29">
        <v>0</v>
      </c>
      <c r="G64" s="29">
        <v>0</v>
      </c>
    </row>
    <row r="65" spans="3:7" x14ac:dyDescent="0.2">
      <c r="C65" s="34">
        <v>44531</v>
      </c>
      <c r="D65" s="57">
        <v>0</v>
      </c>
      <c r="E65" s="31">
        <v>0</v>
      </c>
      <c r="F65" s="31">
        <v>0</v>
      </c>
      <c r="G65" s="31">
        <v>0</v>
      </c>
    </row>
    <row r="66" spans="3:7" x14ac:dyDescent="0.2">
      <c r="C66" s="58" t="s">
        <v>77</v>
      </c>
      <c r="D66" s="47">
        <f>SUM(D60:D65)</f>
        <v>0</v>
      </c>
      <c r="E66" s="47">
        <f>SUM(E60:E65)</f>
        <v>0</v>
      </c>
      <c r="F66" s="47">
        <f>SUM(F60:F65)</f>
        <v>0</v>
      </c>
      <c r="G66" s="47">
        <f>SUM(G60:G65)</f>
        <v>0</v>
      </c>
    </row>
  </sheetData>
  <mergeCells count="2">
    <mergeCell ref="B4:G5"/>
    <mergeCell ref="C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A - 11-30-19</vt:lpstr>
      <vt:lpstr>B - 05-31-20</vt:lpstr>
      <vt:lpstr>C - 11-30-20</vt:lpstr>
      <vt:lpstr>D - 05-31-21</vt:lpstr>
      <vt:lpstr>E - 11-30-21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Isaac Scott</cp:lastModifiedBy>
  <dcterms:created xsi:type="dcterms:W3CDTF">2022-06-13T11:58:16Z</dcterms:created>
  <dcterms:modified xsi:type="dcterms:W3CDTF">2022-06-15T13:34:15Z</dcterms:modified>
</cp:coreProperties>
</file>