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cing\Share\000 - PSC Cases\Env Surcharge Review Cases\PSC Case 2022-00141 - 30-Month Review\PSC DR1\"/>
    </mc:Choice>
  </mc:AlternateContent>
  <bookViews>
    <workbookView xWindow="120" yWindow="120" windowWidth="18915" windowHeight="11760"/>
  </bookViews>
  <sheets>
    <sheet name="RevReq" sheetId="1" r:id="rId1"/>
    <sheet name="PCOE-MSAR-OM" sheetId="2" r:id="rId2"/>
  </sheets>
  <calcPr calcId="162913"/>
</workbook>
</file>

<file path=xl/calcChain.xml><?xml version="1.0" encoding="utf-8"?>
<calcChain xmlns="http://schemas.openxmlformats.org/spreadsheetml/2006/main">
  <c r="C77" i="1" l="1"/>
  <c r="B76" i="1"/>
  <c r="D91" i="2" l="1"/>
  <c r="D90" i="2"/>
  <c r="D89" i="2"/>
  <c r="D88" i="2"/>
  <c r="A1" i="2"/>
  <c r="D101" i="2" l="1"/>
  <c r="C101" i="2"/>
  <c r="E73" i="2"/>
  <c r="C29" i="1" s="1"/>
  <c r="C31" i="1" l="1"/>
  <c r="C68" i="1" s="1"/>
  <c r="C66" i="1" l="1"/>
  <c r="B101" i="2"/>
  <c r="C30" i="1" s="1"/>
  <c r="C67" i="1" s="1"/>
  <c r="B73" i="2" l="1"/>
  <c r="C77" i="2" s="1"/>
  <c r="C27" i="1" l="1"/>
  <c r="C64" i="1" s="1"/>
  <c r="C79" i="2"/>
  <c r="C14" i="1" s="1"/>
  <c r="D22" i="2"/>
  <c r="E22" i="2"/>
  <c r="C22" i="2"/>
  <c r="B22" i="2"/>
  <c r="E52" i="2"/>
  <c r="C56" i="1" s="1"/>
  <c r="C52" i="2"/>
  <c r="B52" i="2"/>
  <c r="D39" i="2"/>
  <c r="D50" i="2"/>
  <c r="D49" i="2"/>
  <c r="D48" i="2"/>
  <c r="D47" i="2"/>
  <c r="D46" i="2"/>
  <c r="D45" i="2"/>
  <c r="D44" i="2"/>
  <c r="D43" i="2"/>
  <c r="D42" i="2"/>
  <c r="D41" i="2"/>
  <c r="D40" i="2"/>
  <c r="D52" i="2" l="1"/>
  <c r="C49" i="1" s="1"/>
  <c r="B74" i="1" s="1"/>
  <c r="C74" i="1" s="1"/>
  <c r="C35" i="1"/>
  <c r="C34" i="1"/>
  <c r="C33" i="1"/>
  <c r="C32" i="1"/>
  <c r="C28" i="1"/>
  <c r="C69" i="1" l="1"/>
  <c r="B65" i="1"/>
  <c r="C72" i="1"/>
  <c r="C71" i="1"/>
  <c r="C70" i="1"/>
  <c r="C45" i="1"/>
  <c r="C37" i="1"/>
  <c r="C15" i="1"/>
  <c r="C8" i="1"/>
  <c r="C73" i="1" l="1"/>
  <c r="C20" i="1"/>
  <c r="C24" i="1" s="1"/>
  <c r="B62" i="1" s="1"/>
  <c r="B73" i="1" s="1"/>
  <c r="B78" i="1" s="1"/>
  <c r="C44" i="1"/>
  <c r="C78" i="1" l="1"/>
  <c r="C43" i="1"/>
  <c r="C47" i="1" s="1"/>
  <c r="C51" i="1" s="1"/>
  <c r="C54" i="1" s="1"/>
  <c r="C57" i="1" l="1"/>
</calcChain>
</file>

<file path=xl/sharedStrings.xml><?xml version="1.0" encoding="utf-8"?>
<sst xmlns="http://schemas.openxmlformats.org/spreadsheetml/2006/main" count="211" uniqueCount="126">
  <si>
    <t>Calculation of Revenue Requirement for Roll-in:</t>
  </si>
  <si>
    <t>Environmental Compliance Rate Base</t>
  </si>
  <si>
    <t xml:space="preserve">  Eligible Pollution Control Plant</t>
  </si>
  <si>
    <t xml:space="preserve">  Eligible Pollution CWIP net of AFUDC</t>
  </si>
  <si>
    <t>Expense Month</t>
  </si>
  <si>
    <t>Subtotal</t>
  </si>
  <si>
    <t xml:space="preserve">  Additions -</t>
  </si>
  <si>
    <t xml:space="preserve">    Inventory - Spare Parts</t>
  </si>
  <si>
    <t xml:space="preserve">    Inventory - Limestone</t>
  </si>
  <si>
    <t xml:space="preserve">    Inventory - Emission Allowances</t>
  </si>
  <si>
    <t xml:space="preserve">    Cash Working Capital Allowance</t>
  </si>
  <si>
    <t xml:space="preserve">  Deductions -</t>
  </si>
  <si>
    <t xml:space="preserve">    Accumulated Depreciation on Eligible Pollution</t>
  </si>
  <si>
    <t xml:space="preserve">      Control Plant</t>
  </si>
  <si>
    <t>Return on Environmental Compliance Rate Base</t>
  </si>
  <si>
    <t>Pollution Control Operating Expenses</t>
  </si>
  <si>
    <t xml:space="preserve">  12 Month Surcharge Consultant Fee</t>
  </si>
  <si>
    <t>Total Pollution Control Operating Expenses</t>
  </si>
  <si>
    <t>Total Proceeds from By-Product and</t>
  </si>
  <si>
    <t xml:space="preserve">  Emission Allowance Sales</t>
  </si>
  <si>
    <t xml:space="preserve">  Return on Environmental Compliance Rate Base</t>
  </si>
  <si>
    <t xml:space="preserve">  Total Pollution Control Operating Expenses</t>
  </si>
  <si>
    <t xml:space="preserve">  Total Proceeds from By-Product and Emission Allowance Sales</t>
  </si>
  <si>
    <t>Total Environmental Surcharge Gross Revenue Requirement -</t>
  </si>
  <si>
    <t>Member System Allocation Ratio</t>
  </si>
  <si>
    <t>Total Revenue Requirement for Roll-in</t>
  </si>
  <si>
    <t>Calculation of BESF Reflecting Roll-in:</t>
  </si>
  <si>
    <t xml:space="preserve">  Total Revenue Requirement for Roll-in</t>
  </si>
  <si>
    <t xml:space="preserve">  BESF Reflecting Roll-in</t>
  </si>
  <si>
    <t>Depreciation &amp;</t>
  </si>
  <si>
    <t>Amortization</t>
  </si>
  <si>
    <t>Taxes Other Than</t>
  </si>
  <si>
    <t>Income Taxes</t>
  </si>
  <si>
    <t>Insurance</t>
  </si>
  <si>
    <t>Expense</t>
  </si>
  <si>
    <t>Emission Allow-</t>
  </si>
  <si>
    <t>ance Expense</t>
  </si>
  <si>
    <t>Totals</t>
  </si>
  <si>
    <t>Month</t>
  </si>
  <si>
    <t>February</t>
  </si>
  <si>
    <t>March</t>
  </si>
  <si>
    <t>April</t>
  </si>
  <si>
    <t>August</t>
  </si>
  <si>
    <t>September</t>
  </si>
  <si>
    <t>October</t>
  </si>
  <si>
    <t>Total Revenues</t>
  </si>
  <si>
    <t>from Member</t>
  </si>
  <si>
    <t>Systems Excluding</t>
  </si>
  <si>
    <t>Environ. Surch.</t>
  </si>
  <si>
    <t>Total Company</t>
  </si>
  <si>
    <t>Revenues</t>
  </si>
  <si>
    <t>Excluding</t>
  </si>
  <si>
    <t>Member</t>
  </si>
  <si>
    <t>System</t>
  </si>
  <si>
    <t>Allocation</t>
  </si>
  <si>
    <t>Ratio</t>
  </si>
  <si>
    <t>Base Rate</t>
  </si>
  <si>
    <t>Systems</t>
  </si>
  <si>
    <t>References:</t>
  </si>
  <si>
    <t>ES Form 2.0</t>
  </si>
  <si>
    <t>ES Form 2.2, column (6)</t>
  </si>
  <si>
    <t>ES Form 2.3</t>
  </si>
  <si>
    <t>ES Form 2.1, column (2)</t>
  </si>
  <si>
    <t>ES Form 2.1, column (4)</t>
  </si>
  <si>
    <t>ES Form 2.1, column (3)</t>
  </si>
  <si>
    <t>Rate of Return</t>
  </si>
  <si>
    <t xml:space="preserve">  12 Month O&amp;M Expenses</t>
  </si>
  <si>
    <t>ES Form 2.1, columns 6, 7, and 8</t>
  </si>
  <si>
    <t xml:space="preserve">  12 Month Depreciation and Amortization Expense</t>
  </si>
  <si>
    <t xml:space="preserve">  12 Month Taxes Other Than Income Taxes</t>
  </si>
  <si>
    <t xml:space="preserve">  12 Month Insurance Expense</t>
  </si>
  <si>
    <t xml:space="preserve">  12 Month Emission Allowance Expense</t>
  </si>
  <si>
    <t>[ES Form 3.0, col. 6]</t>
  </si>
  <si>
    <t>[ES Form 3.0, col. 9]</t>
  </si>
  <si>
    <t>[ES Form 3.0, col. 2]</t>
  </si>
  <si>
    <t>Note:  There were no by-product or emission allowance sales proceeds for the twelve months</t>
  </si>
  <si>
    <t>Demand Related</t>
  </si>
  <si>
    <t>Energy Related</t>
  </si>
  <si>
    <t>Pollution Control Operating Expenses -</t>
  </si>
  <si>
    <t>Revenue Requirement to Recover Through -</t>
  </si>
  <si>
    <t xml:space="preserve">  Demand Rates</t>
  </si>
  <si>
    <t xml:space="preserve">  Energy Rates</t>
  </si>
  <si>
    <t>Allocation to Demand and Energy:</t>
  </si>
  <si>
    <t xml:space="preserve">  Member System Base Rate Revenues - excludes FAC</t>
  </si>
  <si>
    <t xml:space="preserve">     and Environmental Surcharge Revenues</t>
  </si>
  <si>
    <t>July</t>
  </si>
  <si>
    <t>Monthly O&amp;M</t>
  </si>
  <si>
    <t>Expenses</t>
  </si>
  <si>
    <t>Cash Working Capital Allowance Calculation:</t>
  </si>
  <si>
    <t>Total 12 Month OM Expenses</t>
  </si>
  <si>
    <t>One-eighth of Total 12 Month O&amp;M Expenses</t>
  </si>
  <si>
    <t>See Tab PCOE-MSAR-OM, 12 Month O&amp;M Expenses</t>
  </si>
  <si>
    <t>See Tab PCOE-MSAR-OM, Pollution Control Operating Expenses</t>
  </si>
  <si>
    <t>See Tab PCOE-MSAR-OM, Member System Allocation Ratio</t>
  </si>
  <si>
    <t xml:space="preserve">    Project 15 Related Capital Expenditures, Net</t>
  </si>
  <si>
    <t xml:space="preserve">  12 Month Project 15 Related Amortization Expense</t>
  </si>
  <si>
    <t>ES Form 2.11</t>
  </si>
  <si>
    <t xml:space="preserve">  [ES Form 2.4]</t>
  </si>
  <si>
    <t xml:space="preserve">  [ES Form 2.11]</t>
  </si>
  <si>
    <t xml:space="preserve">  12 Month Project 16 Related Spurlock Ash Pond Closure - ARO</t>
  </si>
  <si>
    <t xml:space="preserve">  12 Month Project 12/17 Related Landfill Closure - ARO</t>
  </si>
  <si>
    <t>12 Month Spurlock Ash Pond Closure &amp; Landfill Caps</t>
  </si>
  <si>
    <t xml:space="preserve">  [ES Form 2.12]</t>
  </si>
  <si>
    <t>12 Month Amortization Expense - Project 15</t>
  </si>
  <si>
    <t>Project 16 - Spurlock</t>
  </si>
  <si>
    <t>Ash Pond Closure</t>
  </si>
  <si>
    <t>ARO</t>
  </si>
  <si>
    <t>Project 12 - Spurlock</t>
  </si>
  <si>
    <t>Landfill Final Cap</t>
  </si>
  <si>
    <t>Project 17 - Cooper</t>
  </si>
  <si>
    <t>Landfill Cap 1A &amp; 1B</t>
  </si>
  <si>
    <t>See Tab PCOE-MSAR-OM, 12 Month Spurlock Ash Pond Closure &amp; Landfill Caps</t>
  </si>
  <si>
    <t>See Tab PCOE-MSAR-OM, 12 Month Amortization Expense - Project 15</t>
  </si>
  <si>
    <t xml:space="preserve">  12 Month Project 16 Related Spurlock Ash Pond Closure</t>
  </si>
  <si>
    <t>DR1 Response 6 - Potential Roll-in 11-30-21.xlsx</t>
  </si>
  <si>
    <t xml:space="preserve">                ending November 30, 2021.</t>
  </si>
  <si>
    <t>December 2020</t>
  </si>
  <si>
    <t>January 2021</t>
  </si>
  <si>
    <t>May</t>
  </si>
  <si>
    <t>June</t>
  </si>
  <si>
    <t>November 2021</t>
  </si>
  <si>
    <t>11/30/2021</t>
  </si>
  <si>
    <t>November 2021 Expense Month Filing</t>
  </si>
  <si>
    <t>As of November 30, 2021 - end of review period</t>
  </si>
  <si>
    <t xml:space="preserve">  Percentage Mix</t>
  </si>
  <si>
    <t>12 Month O&amp;M Expenses (Corrected)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</si>
</sst>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0.000%"/>
  </numFmts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38" fontId="0" fillId="0" borderId="0" xfId="0" applyNumberFormat="1"/>
    <xf numFmtId="38" fontId="1" fillId="0" borderId="0" xfId="0" applyNumberFormat="1" applyFont="1"/>
    <xf numFmtId="49" fontId="0" fillId="0" borderId="0" xfId="0" applyNumberFormat="1"/>
    <xf numFmtId="38" fontId="0" fillId="0" borderId="0" xfId="0" applyNumberFormat="1" applyAlignment="1">
      <alignment horizontal="center"/>
    </xf>
    <xf numFmtId="6" fontId="0" fillId="0" borderId="0" xfId="0" applyNumberFormat="1"/>
    <xf numFmtId="6" fontId="0" fillId="0" borderId="1" xfId="0" applyNumberFormat="1" applyBorder="1"/>
    <xf numFmtId="10" fontId="0" fillId="0" borderId="0" xfId="0" applyNumberFormat="1"/>
    <xf numFmtId="164" fontId="0" fillId="0" borderId="1" xfId="0" applyNumberFormat="1" applyBorder="1"/>
    <xf numFmtId="6" fontId="0" fillId="0" borderId="2" xfId="0" applyNumberFormat="1" applyBorder="1"/>
    <xf numFmtId="6" fontId="0" fillId="0" borderId="0" xfId="0" applyNumberFormat="1" applyBorder="1"/>
    <xf numFmtId="10" fontId="0" fillId="0" borderId="2" xfId="0" applyNumberFormat="1" applyBorder="1"/>
    <xf numFmtId="38" fontId="0" fillId="0" borderId="0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38" fontId="0" fillId="0" borderId="1" xfId="0" applyNumberFormat="1" applyBorder="1" applyAlignment="1">
      <alignment horizontal="center"/>
    </xf>
    <xf numFmtId="0" fontId="0" fillId="0" borderId="0" xfId="0" applyFont="1" applyBorder="1"/>
    <xf numFmtId="49" fontId="0" fillId="0" borderId="1" xfId="0" applyNumberFormat="1" applyBorder="1" applyAlignment="1">
      <alignment horizontal="center"/>
    </xf>
    <xf numFmtId="38" fontId="0" fillId="0" borderId="1" xfId="0" applyNumberFormat="1" applyBorder="1"/>
    <xf numFmtId="38" fontId="0" fillId="0" borderId="0" xfId="0" applyNumberFormat="1" applyBorder="1"/>
    <xf numFmtId="6" fontId="3" fillId="0" borderId="0" xfId="1" applyNumberFormat="1" applyFont="1" applyBorder="1"/>
    <xf numFmtId="6" fontId="3" fillId="0" borderId="0" xfId="1" applyNumberFormat="1" applyFont="1"/>
    <xf numFmtId="6" fontId="3" fillId="0" borderId="1" xfId="1" applyNumberFormat="1" applyFont="1" applyFill="1" applyBorder="1"/>
    <xf numFmtId="10" fontId="0" fillId="0" borderId="1" xfId="0" applyNumberFormat="1" applyBorder="1"/>
    <xf numFmtId="0" fontId="1" fillId="0" borderId="0" xfId="0" applyFont="1" applyBorder="1"/>
    <xf numFmtId="38" fontId="4" fillId="0" borderId="0" xfId="0" applyNumberFormat="1" applyFont="1"/>
    <xf numFmtId="0" fontId="1" fillId="0" borderId="0" xfId="0" applyFont="1"/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38" fontId="3" fillId="0" borderId="0" xfId="0" applyNumberFormat="1" applyFont="1"/>
    <xf numFmtId="6" fontId="3" fillId="0" borderId="0" xfId="0" applyNumberFormat="1" applyFont="1"/>
    <xf numFmtId="6" fontId="3" fillId="0" borderId="1" xfId="0" applyNumberFormat="1" applyFont="1" applyBorder="1"/>
    <xf numFmtId="0" fontId="0" fillId="0" borderId="0" xfId="0" applyFont="1"/>
    <xf numFmtId="0" fontId="0" fillId="0" borderId="0" xfId="0" applyBorder="1" applyAlignment="1">
      <alignment horizontal="center"/>
    </xf>
    <xf numFmtId="49" fontId="0" fillId="0" borderId="0" xfId="0" applyNumberFormat="1" applyFill="1"/>
    <xf numFmtId="38" fontId="0" fillId="0" borderId="0" xfId="0" applyNumberFormat="1" applyFont="1"/>
    <xf numFmtId="6" fontId="0" fillId="0" borderId="0" xfId="0" applyNumberFormat="1" applyFill="1" applyBorder="1"/>
    <xf numFmtId="6" fontId="3" fillId="0" borderId="0" xfId="1" applyNumberFormat="1" applyFont="1" applyFill="1" applyBorder="1"/>
    <xf numFmtId="6" fontId="0" fillId="0" borderId="0" xfId="0" applyNumberFormat="1" applyFill="1"/>
    <xf numFmtId="6" fontId="3" fillId="0" borderId="0" xfId="1" applyNumberFormat="1" applyFont="1" applyFill="1"/>
    <xf numFmtId="6" fontId="0" fillId="0" borderId="1" xfId="0" applyNumberFormat="1" applyFill="1" applyBorder="1"/>
    <xf numFmtId="10" fontId="0" fillId="0" borderId="8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tabSelected="1" zoomScale="90" zoomScaleNormal="90" zoomScaleSheetLayoutView="76" workbookViewId="0">
      <selection activeCell="A2" sqref="A2"/>
    </sheetView>
  </sheetViews>
  <sheetFormatPr defaultColWidth="15.77734375" defaultRowHeight="15" x14ac:dyDescent="0.2"/>
  <cols>
    <col min="1" max="1" width="45.88671875" customWidth="1"/>
    <col min="4" max="4" width="2.88671875" customWidth="1"/>
  </cols>
  <sheetData>
    <row r="1" spans="1:10" x14ac:dyDescent="0.2">
      <c r="A1" s="36" t="s">
        <v>114</v>
      </c>
      <c r="B1" s="25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2" t="s">
        <v>0</v>
      </c>
      <c r="B3" s="1"/>
      <c r="C3" s="4" t="s">
        <v>4</v>
      </c>
      <c r="D3" s="1"/>
      <c r="E3" s="1" t="s">
        <v>58</v>
      </c>
      <c r="F3" s="1"/>
      <c r="G3" s="1"/>
      <c r="H3" s="1"/>
      <c r="I3" s="1"/>
      <c r="J3" s="1"/>
    </row>
    <row r="4" spans="1:10" x14ac:dyDescent="0.2">
      <c r="A4" s="1"/>
      <c r="B4" s="1"/>
      <c r="C4" s="17" t="s">
        <v>121</v>
      </c>
      <c r="D4" s="1"/>
      <c r="E4" s="18" t="s">
        <v>122</v>
      </c>
      <c r="F4" s="18"/>
      <c r="G4" s="1"/>
      <c r="H4" s="1"/>
      <c r="I4" s="1"/>
      <c r="J4" s="1"/>
    </row>
    <row r="5" spans="1:10" x14ac:dyDescent="0.2">
      <c r="A5" s="1" t="s">
        <v>1</v>
      </c>
      <c r="B5" s="1"/>
      <c r="D5" s="1"/>
      <c r="E5" s="1"/>
      <c r="F5" s="1"/>
      <c r="G5" s="1"/>
      <c r="H5" s="1"/>
      <c r="I5" s="1"/>
      <c r="J5" s="1"/>
    </row>
    <row r="6" spans="1:10" x14ac:dyDescent="0.2">
      <c r="A6" s="1" t="s">
        <v>2</v>
      </c>
      <c r="B6" s="1"/>
      <c r="C6" s="5">
        <v>1077354121</v>
      </c>
      <c r="D6" s="1"/>
      <c r="E6" s="1" t="s">
        <v>62</v>
      </c>
      <c r="F6" s="1"/>
      <c r="G6" s="1"/>
      <c r="H6" s="1"/>
      <c r="I6" s="1"/>
      <c r="J6" s="1"/>
    </row>
    <row r="7" spans="1:10" x14ac:dyDescent="0.2">
      <c r="A7" s="1" t="s">
        <v>3</v>
      </c>
      <c r="B7" s="1"/>
      <c r="C7" s="6">
        <v>150579847</v>
      </c>
      <c r="D7" s="1"/>
      <c r="E7" s="1" t="s">
        <v>63</v>
      </c>
      <c r="F7" s="1"/>
      <c r="G7" s="1"/>
      <c r="H7" s="1"/>
      <c r="I7" s="1"/>
      <c r="J7" s="1"/>
    </row>
    <row r="8" spans="1:10" x14ac:dyDescent="0.2">
      <c r="A8" s="1"/>
      <c r="B8" s="1" t="s">
        <v>5</v>
      </c>
      <c r="C8" s="5">
        <f>SUM(C6:C7)</f>
        <v>1227933968</v>
      </c>
      <c r="D8" s="1"/>
      <c r="E8" s="1"/>
      <c r="F8" s="1"/>
      <c r="G8" s="1"/>
      <c r="H8" s="1"/>
      <c r="I8" s="1"/>
      <c r="J8" s="1"/>
    </row>
    <row r="9" spans="1:10" x14ac:dyDescent="0.2">
      <c r="A9" s="1" t="s">
        <v>6</v>
      </c>
      <c r="B9" s="1"/>
      <c r="C9" s="5"/>
      <c r="D9" s="1"/>
      <c r="E9" s="1"/>
      <c r="F9" s="1"/>
      <c r="G9" s="1"/>
      <c r="H9" s="1"/>
      <c r="I9" s="1"/>
      <c r="J9" s="1"/>
    </row>
    <row r="10" spans="1:10" x14ac:dyDescent="0.2">
      <c r="A10" s="1" t="s">
        <v>7</v>
      </c>
      <c r="B10" s="1"/>
      <c r="C10" s="5">
        <v>0</v>
      </c>
      <c r="D10" s="1"/>
      <c r="E10" s="1" t="s">
        <v>59</v>
      </c>
      <c r="F10" s="1"/>
      <c r="G10" s="1"/>
      <c r="H10" s="1"/>
      <c r="I10" s="1"/>
      <c r="J10" s="1"/>
    </row>
    <row r="11" spans="1:10" x14ac:dyDescent="0.2">
      <c r="A11" s="1" t="s">
        <v>8</v>
      </c>
      <c r="B11" s="1"/>
      <c r="C11" s="5">
        <v>457958</v>
      </c>
      <c r="D11" s="1"/>
      <c r="E11" s="1" t="s">
        <v>60</v>
      </c>
      <c r="F11" s="1"/>
      <c r="G11" s="1"/>
      <c r="H11" s="1"/>
      <c r="I11" s="1"/>
      <c r="J11" s="1"/>
    </row>
    <row r="12" spans="1:10" x14ac:dyDescent="0.2">
      <c r="A12" s="1" t="s">
        <v>9</v>
      </c>
      <c r="B12" s="1"/>
      <c r="C12" s="5">
        <v>513655</v>
      </c>
      <c r="D12" s="1"/>
      <c r="E12" s="1" t="s">
        <v>61</v>
      </c>
      <c r="F12" s="1"/>
      <c r="G12" s="1"/>
      <c r="H12" s="1"/>
      <c r="I12" s="1"/>
      <c r="J12" s="1"/>
    </row>
    <row r="13" spans="1:10" x14ac:dyDescent="0.2">
      <c r="A13" s="1" t="s">
        <v>94</v>
      </c>
      <c r="B13" s="1"/>
      <c r="C13" s="5">
        <v>9703678</v>
      </c>
      <c r="D13" s="1"/>
      <c r="E13" s="1" t="s">
        <v>96</v>
      </c>
      <c r="F13" s="1"/>
      <c r="G13" s="1"/>
      <c r="H13" s="1"/>
      <c r="I13" s="1"/>
      <c r="J13" s="1"/>
    </row>
    <row r="14" spans="1:10" x14ac:dyDescent="0.2">
      <c r="A14" s="30" t="s">
        <v>10</v>
      </c>
      <c r="B14" s="30"/>
      <c r="C14" s="32">
        <f>'PCOE-MSAR-OM'!C79</f>
        <v>5439177</v>
      </c>
      <c r="D14" s="30"/>
      <c r="E14" s="30" t="s">
        <v>91</v>
      </c>
      <c r="F14" s="1"/>
      <c r="G14" s="1"/>
      <c r="H14" s="1"/>
      <c r="I14" s="1"/>
      <c r="J14" s="1"/>
    </row>
    <row r="15" spans="1:10" x14ac:dyDescent="0.2">
      <c r="A15" s="1"/>
      <c r="B15" s="1" t="s">
        <v>5</v>
      </c>
      <c r="C15" s="5">
        <f>SUM(C10:C14)</f>
        <v>16114468</v>
      </c>
      <c r="D15" s="1"/>
      <c r="E15" s="1"/>
      <c r="F15" s="1"/>
      <c r="G15" s="1"/>
      <c r="H15" s="1"/>
      <c r="I15" s="1"/>
      <c r="J15" s="1"/>
    </row>
    <row r="16" spans="1:10" x14ac:dyDescent="0.2">
      <c r="A16" s="1" t="s">
        <v>11</v>
      </c>
      <c r="B16" s="1"/>
      <c r="C16" s="5"/>
      <c r="D16" s="1"/>
      <c r="E16" s="1"/>
      <c r="F16" s="1"/>
      <c r="G16" s="1"/>
      <c r="H16" s="1"/>
      <c r="I16" s="1"/>
      <c r="J16" s="1"/>
    </row>
    <row r="17" spans="1:10" x14ac:dyDescent="0.2">
      <c r="A17" s="1" t="s">
        <v>12</v>
      </c>
      <c r="B17" s="1"/>
      <c r="C17" s="5"/>
      <c r="D17" s="1"/>
      <c r="E17" s="1"/>
      <c r="F17" s="1"/>
      <c r="G17" s="1"/>
      <c r="H17" s="1"/>
      <c r="I17" s="1"/>
      <c r="J17" s="1"/>
    </row>
    <row r="18" spans="1:10" x14ac:dyDescent="0.2">
      <c r="A18" s="1" t="s">
        <v>13</v>
      </c>
      <c r="B18" s="1"/>
      <c r="C18" s="6">
        <v>416956324</v>
      </c>
      <c r="D18" s="1"/>
      <c r="E18" s="1" t="s">
        <v>64</v>
      </c>
      <c r="F18" s="1"/>
      <c r="G18" s="1"/>
      <c r="H18" s="1"/>
      <c r="I18" s="1"/>
      <c r="J18" s="1"/>
    </row>
    <row r="19" spans="1:10" x14ac:dyDescent="0.2">
      <c r="A19" s="1"/>
      <c r="B19" s="1"/>
      <c r="C19" s="5"/>
      <c r="D19" s="1"/>
      <c r="E19" s="1"/>
      <c r="F19" s="1"/>
      <c r="G19" s="1"/>
      <c r="H19" s="1"/>
      <c r="I19" s="1"/>
      <c r="J19" s="1"/>
    </row>
    <row r="20" spans="1:10" x14ac:dyDescent="0.2">
      <c r="A20" s="1" t="s">
        <v>1</v>
      </c>
      <c r="B20" s="1"/>
      <c r="C20" s="5">
        <f>C8+C15-C18</f>
        <v>827092112</v>
      </c>
      <c r="D20" s="1"/>
      <c r="E20" s="1"/>
      <c r="F20" s="1"/>
      <c r="G20" s="1"/>
      <c r="H20" s="1"/>
      <c r="I20" s="1"/>
      <c r="J20" s="1"/>
    </row>
    <row r="21" spans="1:10" x14ac:dyDescent="0.2">
      <c r="A21" s="1"/>
      <c r="B21" s="1"/>
      <c r="C21" s="5"/>
      <c r="D21" s="1"/>
      <c r="E21" s="1"/>
      <c r="F21" s="1"/>
      <c r="G21" s="1"/>
      <c r="H21" s="1"/>
      <c r="I21" s="1"/>
      <c r="J21" s="1"/>
    </row>
    <row r="22" spans="1:10" x14ac:dyDescent="0.2">
      <c r="A22" s="1" t="s">
        <v>65</v>
      </c>
      <c r="B22" s="1"/>
      <c r="C22" s="8">
        <v>5.0930000000000003E-2</v>
      </c>
      <c r="D22" s="1"/>
      <c r="E22" s="1" t="s">
        <v>123</v>
      </c>
      <c r="F22" s="1"/>
      <c r="G22" s="1"/>
      <c r="H22" s="1"/>
      <c r="I22" s="1"/>
      <c r="J22" s="1"/>
    </row>
    <row r="23" spans="1:10" x14ac:dyDescent="0.2">
      <c r="A23" s="1"/>
      <c r="B23" s="1"/>
      <c r="C23" s="5"/>
      <c r="D23" s="1"/>
      <c r="E23" s="1"/>
      <c r="F23" s="1"/>
      <c r="G23" s="1"/>
      <c r="H23" s="1"/>
      <c r="I23" s="1"/>
      <c r="J23" s="1"/>
    </row>
    <row r="24" spans="1:10" ht="15.75" thickBot="1" x14ac:dyDescent="0.25">
      <c r="A24" s="1" t="s">
        <v>14</v>
      </c>
      <c r="B24" s="1"/>
      <c r="C24" s="9">
        <f>ROUND(C20*C22,0)</f>
        <v>42123801</v>
      </c>
      <c r="D24" s="1"/>
      <c r="E24" s="1"/>
      <c r="F24" s="1"/>
      <c r="G24" s="1"/>
      <c r="H24" s="1"/>
      <c r="I24" s="1"/>
      <c r="J24" s="1"/>
    </row>
    <row r="25" spans="1:10" ht="15.75" thickTop="1" x14ac:dyDescent="0.2">
      <c r="A25" s="1"/>
      <c r="B25" s="1"/>
      <c r="C25" s="5"/>
      <c r="D25" s="1"/>
      <c r="E25" s="1"/>
      <c r="F25" s="1"/>
      <c r="G25" s="1"/>
      <c r="H25" s="1"/>
      <c r="I25" s="1"/>
      <c r="J25" s="1"/>
    </row>
    <row r="26" spans="1:10" x14ac:dyDescent="0.2">
      <c r="A26" s="1" t="s">
        <v>15</v>
      </c>
      <c r="B26" s="1"/>
      <c r="C26" s="5"/>
      <c r="D26" s="1"/>
      <c r="E26" s="1"/>
      <c r="F26" s="1"/>
      <c r="G26" s="1"/>
      <c r="H26" s="1"/>
      <c r="I26" s="1"/>
      <c r="J26" s="1"/>
    </row>
    <row r="27" spans="1:10" x14ac:dyDescent="0.2">
      <c r="A27" s="30" t="s">
        <v>66</v>
      </c>
      <c r="B27" s="30"/>
      <c r="C27" s="31">
        <f>'PCOE-MSAR-OM'!C77</f>
        <v>43513415</v>
      </c>
      <c r="D27" s="30"/>
      <c r="E27" s="30" t="s">
        <v>91</v>
      </c>
      <c r="F27" s="30"/>
      <c r="G27" s="1"/>
      <c r="H27" s="1"/>
      <c r="I27" s="1"/>
      <c r="J27" s="1"/>
    </row>
    <row r="28" spans="1:10" x14ac:dyDescent="0.2">
      <c r="A28" s="1" t="s">
        <v>68</v>
      </c>
      <c r="B28" s="1"/>
      <c r="C28" s="5">
        <f>'PCOE-MSAR-OM'!B22</f>
        <v>38731379</v>
      </c>
      <c r="D28" s="1"/>
      <c r="E28" s="1" t="s">
        <v>92</v>
      </c>
      <c r="F28" s="1"/>
      <c r="G28" s="1"/>
      <c r="H28" s="1"/>
      <c r="I28" s="1"/>
      <c r="J28" s="1"/>
    </row>
    <row r="29" spans="1:10" x14ac:dyDescent="0.2">
      <c r="A29" s="1" t="s">
        <v>95</v>
      </c>
      <c r="B29" s="1"/>
      <c r="C29" s="5">
        <f>'PCOE-MSAR-OM'!E73</f>
        <v>1455552</v>
      </c>
      <c r="D29" s="1"/>
      <c r="E29" s="1" t="s">
        <v>112</v>
      </c>
      <c r="F29" s="1"/>
      <c r="G29" s="1"/>
      <c r="H29" s="1"/>
      <c r="I29" s="1"/>
      <c r="J29" s="1"/>
    </row>
    <row r="30" spans="1:10" x14ac:dyDescent="0.2">
      <c r="A30" s="1" t="s">
        <v>99</v>
      </c>
      <c r="B30" s="1"/>
      <c r="C30" s="5">
        <f>'PCOE-MSAR-OM'!B101</f>
        <v>5523034</v>
      </c>
      <c r="D30" s="1"/>
      <c r="E30" s="1" t="s">
        <v>111</v>
      </c>
      <c r="F30" s="1"/>
      <c r="G30" s="1"/>
      <c r="H30" s="1"/>
      <c r="I30" s="1"/>
      <c r="J30" s="1"/>
    </row>
    <row r="31" spans="1:10" x14ac:dyDescent="0.2">
      <c r="A31" s="1" t="s">
        <v>100</v>
      </c>
      <c r="B31" s="1"/>
      <c r="C31" s="5">
        <f>'PCOE-MSAR-OM'!C101+'PCOE-MSAR-OM'!D101</f>
        <v>480532</v>
      </c>
      <c r="D31" s="1"/>
      <c r="E31" s="1" t="s">
        <v>111</v>
      </c>
      <c r="F31" s="1"/>
      <c r="G31" s="1"/>
      <c r="H31" s="1"/>
      <c r="I31" s="1"/>
      <c r="J31" s="1"/>
    </row>
    <row r="32" spans="1:10" x14ac:dyDescent="0.2">
      <c r="A32" s="1" t="s">
        <v>69</v>
      </c>
      <c r="B32" s="1"/>
      <c r="C32" s="5">
        <f>'PCOE-MSAR-OM'!C22</f>
        <v>1877772</v>
      </c>
      <c r="D32" s="1"/>
      <c r="E32" s="1" t="s">
        <v>92</v>
      </c>
      <c r="F32" s="1"/>
      <c r="G32" s="1"/>
      <c r="H32" s="1"/>
      <c r="I32" s="1"/>
      <c r="J32" s="1"/>
    </row>
    <row r="33" spans="1:10" x14ac:dyDescent="0.2">
      <c r="A33" s="1" t="s">
        <v>70</v>
      </c>
      <c r="B33" s="1"/>
      <c r="C33" s="5">
        <f>'PCOE-MSAR-OM'!D22</f>
        <v>991680</v>
      </c>
      <c r="D33" s="1"/>
      <c r="E33" s="1" t="s">
        <v>92</v>
      </c>
      <c r="F33" s="1"/>
      <c r="G33" s="1"/>
      <c r="H33" s="1"/>
      <c r="I33" s="1"/>
      <c r="J33" s="1"/>
    </row>
    <row r="34" spans="1:10" x14ac:dyDescent="0.2">
      <c r="A34" s="1" t="s">
        <v>71</v>
      </c>
      <c r="B34" s="1"/>
      <c r="C34" s="5">
        <f>'PCOE-MSAR-OM'!E22</f>
        <v>25448</v>
      </c>
      <c r="D34" s="1"/>
      <c r="E34" s="1" t="s">
        <v>92</v>
      </c>
      <c r="F34" s="1"/>
      <c r="G34" s="1"/>
      <c r="H34" s="1"/>
      <c r="I34" s="1"/>
      <c r="J34" s="1"/>
    </row>
    <row r="35" spans="1:10" x14ac:dyDescent="0.2">
      <c r="A35" s="1" t="s">
        <v>16</v>
      </c>
      <c r="B35" s="1"/>
      <c r="C35" s="6">
        <f>'PCOE-MSAR-OM'!F22</f>
        <v>0</v>
      </c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5"/>
      <c r="D36" s="1"/>
      <c r="E36" s="1"/>
      <c r="F36" s="1"/>
      <c r="G36" s="1"/>
      <c r="H36" s="1"/>
      <c r="I36" s="1"/>
      <c r="J36" s="1"/>
    </row>
    <row r="37" spans="1:10" ht="15.75" thickBot="1" x14ac:dyDescent="0.25">
      <c r="A37" s="1" t="s">
        <v>17</v>
      </c>
      <c r="B37" s="1"/>
      <c r="C37" s="9">
        <f>SUM(C27:C35)</f>
        <v>92598812</v>
      </c>
      <c r="D37" s="1"/>
      <c r="E37" s="1"/>
      <c r="F37" s="1"/>
      <c r="G37" s="1"/>
      <c r="H37" s="1"/>
      <c r="I37" s="1"/>
      <c r="J37" s="1"/>
    </row>
    <row r="38" spans="1:10" ht="15.75" thickTop="1" x14ac:dyDescent="0.2">
      <c r="A38" s="1"/>
      <c r="B38" s="1"/>
      <c r="C38" s="5"/>
      <c r="D38" s="1"/>
      <c r="E38" s="1"/>
      <c r="F38" s="1"/>
      <c r="G38" s="1"/>
      <c r="H38" s="1"/>
      <c r="I38" s="1"/>
      <c r="J38" s="1"/>
    </row>
    <row r="39" spans="1:10" x14ac:dyDescent="0.2">
      <c r="A39" s="1" t="s">
        <v>18</v>
      </c>
      <c r="B39" s="1"/>
      <c r="C39" s="5"/>
      <c r="D39" s="1"/>
      <c r="E39" s="1"/>
      <c r="F39" s="1"/>
      <c r="G39" s="1"/>
      <c r="H39" s="1"/>
      <c r="I39" s="1"/>
      <c r="J39" s="1"/>
    </row>
    <row r="40" spans="1:10" ht="15.75" thickBot="1" x14ac:dyDescent="0.25">
      <c r="A40" s="1" t="s">
        <v>19</v>
      </c>
      <c r="B40" s="1"/>
      <c r="C40" s="9">
        <v>0</v>
      </c>
      <c r="D40" s="1"/>
      <c r="E40" s="1"/>
      <c r="F40" s="1"/>
      <c r="G40" s="1"/>
      <c r="H40" s="1"/>
      <c r="I40" s="1"/>
      <c r="J40" s="1"/>
    </row>
    <row r="41" spans="1:10" ht="15.75" thickTop="1" x14ac:dyDescent="0.2">
      <c r="A41" s="1"/>
      <c r="B41" s="1"/>
      <c r="C41" s="5"/>
      <c r="D41" s="1"/>
      <c r="E41" s="1"/>
      <c r="F41" s="1"/>
      <c r="G41" s="1"/>
      <c r="H41" s="1"/>
      <c r="I41" s="1"/>
      <c r="J41" s="1"/>
    </row>
    <row r="42" spans="1:10" x14ac:dyDescent="0.2">
      <c r="A42" s="1" t="s">
        <v>23</v>
      </c>
      <c r="B42" s="1"/>
      <c r="C42" s="5"/>
      <c r="D42" s="1"/>
      <c r="E42" s="1"/>
      <c r="F42" s="1"/>
      <c r="G42" s="1"/>
      <c r="H42" s="1"/>
      <c r="I42" s="1"/>
      <c r="J42" s="1"/>
    </row>
    <row r="43" spans="1:10" x14ac:dyDescent="0.2">
      <c r="A43" s="1" t="s">
        <v>20</v>
      </c>
      <c r="B43" s="1"/>
      <c r="C43" s="5">
        <f>C24</f>
        <v>42123801</v>
      </c>
      <c r="D43" s="1"/>
      <c r="E43" s="1"/>
      <c r="F43" s="1"/>
      <c r="G43" s="1"/>
      <c r="H43" s="1"/>
      <c r="I43" s="1"/>
      <c r="J43" s="1"/>
    </row>
    <row r="44" spans="1:10" x14ac:dyDescent="0.2">
      <c r="A44" s="1" t="s">
        <v>21</v>
      </c>
      <c r="B44" s="1"/>
      <c r="C44" s="5">
        <f>C37</f>
        <v>92598812</v>
      </c>
      <c r="D44" s="1"/>
      <c r="E44" s="1"/>
      <c r="F44" s="1"/>
      <c r="G44" s="1"/>
      <c r="H44" s="1"/>
      <c r="I44" s="1"/>
      <c r="J44" s="1"/>
    </row>
    <row r="45" spans="1:10" x14ac:dyDescent="0.2">
      <c r="A45" s="1" t="s">
        <v>22</v>
      </c>
      <c r="B45" s="1"/>
      <c r="C45" s="6">
        <f>C40</f>
        <v>0</v>
      </c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5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5">
        <f>SUM(C43:C45)</f>
        <v>134722613</v>
      </c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5"/>
      <c r="D48" s="1"/>
      <c r="E48" s="1"/>
      <c r="F48" s="1"/>
      <c r="G48" s="1"/>
      <c r="H48" s="1"/>
      <c r="I48" s="1"/>
      <c r="J48" s="1"/>
    </row>
    <row r="49" spans="1:10" x14ac:dyDescent="0.2">
      <c r="A49" s="1" t="s">
        <v>24</v>
      </c>
      <c r="B49" s="1"/>
      <c r="C49" s="7">
        <f>'PCOE-MSAR-OM'!D52</f>
        <v>0.97770000000000001</v>
      </c>
      <c r="D49" s="1"/>
      <c r="E49" s="1" t="s">
        <v>93</v>
      </c>
      <c r="F49" s="1"/>
      <c r="G49" s="1"/>
      <c r="H49" s="1"/>
      <c r="I49" s="1"/>
      <c r="J49" s="1"/>
    </row>
    <row r="50" spans="1:10" x14ac:dyDescent="0.2">
      <c r="A50" s="1"/>
      <c r="B50" s="1"/>
      <c r="C50" s="5"/>
      <c r="D50" s="1"/>
      <c r="E50" s="1"/>
      <c r="F50" s="1"/>
      <c r="G50" s="1"/>
      <c r="H50" s="1"/>
      <c r="I50" s="1"/>
      <c r="J50" s="1"/>
    </row>
    <row r="51" spans="1:10" ht="15.75" thickBot="1" x14ac:dyDescent="0.25">
      <c r="A51" s="1" t="s">
        <v>25</v>
      </c>
      <c r="B51" s="1"/>
      <c r="C51" s="9">
        <f>ROUND(C47*C49,0)</f>
        <v>131718299</v>
      </c>
      <c r="D51" s="1"/>
      <c r="E51" s="1"/>
      <c r="F51" s="1"/>
      <c r="G51" s="1"/>
      <c r="H51" s="1"/>
      <c r="I51" s="1"/>
      <c r="J51" s="1"/>
    </row>
    <row r="52" spans="1:10" ht="15.75" thickTop="1" x14ac:dyDescent="0.2">
      <c r="A52" s="1"/>
      <c r="B52" s="1"/>
      <c r="C52" s="5"/>
      <c r="D52" s="1"/>
      <c r="E52" s="1"/>
      <c r="F52" s="1"/>
      <c r="G52" s="1"/>
      <c r="H52" s="1"/>
      <c r="I52" s="1"/>
      <c r="J52" s="1"/>
    </row>
    <row r="53" spans="1:10" ht="15.75" x14ac:dyDescent="0.25">
      <c r="A53" s="2" t="s">
        <v>26</v>
      </c>
      <c r="B53" s="1"/>
      <c r="C53" s="5"/>
      <c r="D53" s="1"/>
      <c r="E53" s="1"/>
      <c r="F53" s="1"/>
      <c r="G53" s="1"/>
      <c r="H53" s="1"/>
      <c r="I53" s="1"/>
      <c r="J53" s="1"/>
    </row>
    <row r="54" spans="1:10" x14ac:dyDescent="0.2">
      <c r="A54" s="1" t="s">
        <v>27</v>
      </c>
      <c r="B54" s="1"/>
      <c r="C54" s="5">
        <f>C51</f>
        <v>131718299</v>
      </c>
      <c r="D54" s="1"/>
      <c r="E54" s="1"/>
      <c r="F54" s="1"/>
      <c r="G54" s="1"/>
      <c r="H54" s="1"/>
      <c r="I54" s="1"/>
      <c r="J54" s="1"/>
    </row>
    <row r="55" spans="1:10" x14ac:dyDescent="0.2">
      <c r="A55" s="1" t="s">
        <v>83</v>
      </c>
      <c r="B55" s="1"/>
      <c r="D55" s="1"/>
      <c r="E55" s="1"/>
      <c r="F55" s="1"/>
      <c r="G55" s="1"/>
      <c r="H55" s="1"/>
      <c r="I55" s="1"/>
      <c r="J55" s="1"/>
    </row>
    <row r="56" spans="1:10" x14ac:dyDescent="0.2">
      <c r="A56" s="1" t="s">
        <v>84</v>
      </c>
      <c r="B56" s="1"/>
      <c r="C56" s="5">
        <f>'PCOE-MSAR-OM'!E52</f>
        <v>748639491</v>
      </c>
      <c r="D56" s="1"/>
      <c r="E56" s="1" t="s">
        <v>93</v>
      </c>
      <c r="F56" s="1"/>
      <c r="G56" s="1"/>
      <c r="H56" s="1"/>
      <c r="I56" s="1"/>
      <c r="J56" s="1"/>
    </row>
    <row r="57" spans="1:10" ht="15.75" thickBot="1" x14ac:dyDescent="0.25">
      <c r="A57" s="1" t="s">
        <v>28</v>
      </c>
      <c r="B57" s="1"/>
      <c r="C57" s="11">
        <f>ROUND(C54/C56,4)</f>
        <v>0.1759</v>
      </c>
      <c r="D57" s="1"/>
      <c r="E57" s="1"/>
      <c r="F57" s="1"/>
      <c r="G57" s="1"/>
      <c r="H57" s="1"/>
      <c r="I57" s="1"/>
      <c r="J57" s="1"/>
    </row>
    <row r="58" spans="1:10" ht="15.75" thickTop="1" x14ac:dyDescent="0.2">
      <c r="A58" s="1"/>
      <c r="B58" s="1"/>
      <c r="C58" s="5"/>
      <c r="D58" s="1"/>
      <c r="E58" s="1"/>
      <c r="F58" s="1"/>
      <c r="G58" s="1"/>
      <c r="H58" s="1"/>
      <c r="I58" s="1"/>
      <c r="J58" s="1"/>
    </row>
    <row r="59" spans="1:10" ht="15.75" x14ac:dyDescent="0.25">
      <c r="A59" s="24" t="s">
        <v>82</v>
      </c>
      <c r="B59" s="16"/>
      <c r="C59" s="16"/>
      <c r="D59" s="16"/>
      <c r="E59" s="16"/>
    </row>
    <row r="60" spans="1:10" x14ac:dyDescent="0.2">
      <c r="A60" s="1"/>
      <c r="B60" s="15" t="s">
        <v>76</v>
      </c>
      <c r="C60" s="15" t="s">
        <v>77</v>
      </c>
    </row>
    <row r="61" spans="1:10" x14ac:dyDescent="0.2">
      <c r="A61" s="1"/>
      <c r="B61" s="1"/>
      <c r="C61" s="1"/>
    </row>
    <row r="62" spans="1:10" x14ac:dyDescent="0.2">
      <c r="A62" s="1" t="s">
        <v>14</v>
      </c>
      <c r="B62" s="5">
        <f>C24</f>
        <v>42123801</v>
      </c>
      <c r="C62" s="5"/>
    </row>
    <row r="63" spans="1:10" x14ac:dyDescent="0.2">
      <c r="A63" s="1" t="s">
        <v>78</v>
      </c>
      <c r="B63" s="5"/>
      <c r="C63" s="5"/>
    </row>
    <row r="64" spans="1:10" x14ac:dyDescent="0.2">
      <c r="A64" s="1" t="s">
        <v>66</v>
      </c>
      <c r="B64" s="5"/>
      <c r="C64" s="5">
        <f>C27</f>
        <v>43513415</v>
      </c>
    </row>
    <row r="65" spans="1:3" x14ac:dyDescent="0.2">
      <c r="A65" s="1" t="s">
        <v>68</v>
      </c>
      <c r="B65" s="5">
        <f>C28</f>
        <v>38731379</v>
      </c>
      <c r="C65" s="5"/>
    </row>
    <row r="66" spans="1:3" x14ac:dyDescent="0.2">
      <c r="A66" s="1" t="s">
        <v>95</v>
      </c>
      <c r="B66" s="5"/>
      <c r="C66" s="5">
        <f>C29</f>
        <v>1455552</v>
      </c>
    </row>
    <row r="67" spans="1:3" x14ac:dyDescent="0.2">
      <c r="A67" s="1" t="s">
        <v>113</v>
      </c>
      <c r="B67" s="5"/>
      <c r="C67" s="5">
        <f>C30</f>
        <v>5523034</v>
      </c>
    </row>
    <row r="68" spans="1:3" x14ac:dyDescent="0.2">
      <c r="A68" s="1" t="s">
        <v>100</v>
      </c>
      <c r="B68" s="5"/>
      <c r="C68" s="5">
        <f>C31</f>
        <v>480532</v>
      </c>
    </row>
    <row r="69" spans="1:3" x14ac:dyDescent="0.2">
      <c r="A69" s="1" t="s">
        <v>69</v>
      </c>
      <c r="B69" s="5"/>
      <c r="C69" s="5">
        <f>C32</f>
        <v>1877772</v>
      </c>
    </row>
    <row r="70" spans="1:3" x14ac:dyDescent="0.2">
      <c r="A70" s="1" t="s">
        <v>70</v>
      </c>
      <c r="B70" s="5"/>
      <c r="C70" s="5">
        <f t="shared" ref="C70:C71" si="0">C33</f>
        <v>991680</v>
      </c>
    </row>
    <row r="71" spans="1:3" x14ac:dyDescent="0.2">
      <c r="A71" s="1" t="s">
        <v>71</v>
      </c>
      <c r="B71" s="5"/>
      <c r="C71" s="5">
        <f t="shared" si="0"/>
        <v>25448</v>
      </c>
    </row>
    <row r="72" spans="1:3" x14ac:dyDescent="0.2">
      <c r="A72" s="1" t="s">
        <v>16</v>
      </c>
      <c r="B72" s="6"/>
      <c r="C72" s="6">
        <f>C35</f>
        <v>0</v>
      </c>
    </row>
    <row r="73" spans="1:3" x14ac:dyDescent="0.2">
      <c r="A73" s="1" t="s">
        <v>5</v>
      </c>
      <c r="B73" s="10">
        <f>SUM(B62:B72)</f>
        <v>80855180</v>
      </c>
      <c r="C73" s="10">
        <f>SUM(C62:C72)</f>
        <v>53867433</v>
      </c>
    </row>
    <row r="74" spans="1:3" x14ac:dyDescent="0.2">
      <c r="A74" s="1" t="s">
        <v>24</v>
      </c>
      <c r="B74" s="23">
        <f>C49</f>
        <v>0.97770000000000001</v>
      </c>
      <c r="C74" s="23">
        <f>B74</f>
        <v>0.97770000000000001</v>
      </c>
    </row>
    <row r="75" spans="1:3" x14ac:dyDescent="0.2">
      <c r="A75" s="1" t="s">
        <v>79</v>
      </c>
      <c r="B75" s="1"/>
      <c r="C75" s="1"/>
    </row>
    <row r="76" spans="1:3" ht="15.75" thickBot="1" x14ac:dyDescent="0.25">
      <c r="A76" s="1" t="s">
        <v>80</v>
      </c>
      <c r="B76" s="9">
        <f>ROUND(B73*B74,0)+1</f>
        <v>79052110</v>
      </c>
      <c r="C76" s="5"/>
    </row>
    <row r="77" spans="1:3" ht="16.5" thickTop="1" thickBot="1" x14ac:dyDescent="0.25">
      <c r="A77" s="1" t="s">
        <v>81</v>
      </c>
      <c r="B77" s="5"/>
      <c r="C77" s="9">
        <f>ROUND(C73*C74,0)</f>
        <v>52666189</v>
      </c>
    </row>
    <row r="78" spans="1:3" ht="16.5" thickTop="1" thickBot="1" x14ac:dyDescent="0.25">
      <c r="A78" s="1" t="s">
        <v>124</v>
      </c>
      <c r="B78" s="11">
        <f>ROUND(B76/(B76+C77),4)</f>
        <v>0.60019999999999996</v>
      </c>
      <c r="C78" s="42">
        <f>ROUND(C77/(B76+C77),4)</f>
        <v>0.39979999999999999</v>
      </c>
    </row>
    <row r="79" spans="1:3" ht="15.75" thickTop="1" x14ac:dyDescent="0.2"/>
  </sheetData>
  <pageMargins left="0.7" right="0.45" top="0.5" bottom="0.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zoomScale="90" zoomScaleNormal="90" zoomScaleSheetLayoutView="100" workbookViewId="0">
      <selection activeCell="A5" sqref="A5"/>
    </sheetView>
  </sheetViews>
  <sheetFormatPr defaultColWidth="17.77734375" defaultRowHeight="15" x14ac:dyDescent="0.2"/>
  <sheetData>
    <row r="1" spans="1:9" x14ac:dyDescent="0.2">
      <c r="A1" s="1" t="str">
        <f>RevReq!A1</f>
        <v>DR1 Response 6 - Potential Roll-in 11-30-21.xlsx</v>
      </c>
    </row>
    <row r="2" spans="1:9" ht="15.75" x14ac:dyDescent="0.25">
      <c r="A2" s="2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" t="s">
        <v>15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B5" s="43" t="s">
        <v>67</v>
      </c>
      <c r="C5" s="44"/>
      <c r="D5" s="45"/>
      <c r="E5" s="14" t="s">
        <v>61</v>
      </c>
      <c r="H5" s="1"/>
      <c r="I5" s="1"/>
    </row>
    <row r="6" spans="1:9" x14ac:dyDescent="0.2">
      <c r="A6" s="12"/>
      <c r="B6" s="12" t="s">
        <v>29</v>
      </c>
      <c r="C6" s="12" t="s">
        <v>31</v>
      </c>
      <c r="D6" s="12" t="s">
        <v>33</v>
      </c>
      <c r="E6" s="12" t="s">
        <v>35</v>
      </c>
      <c r="F6" s="12"/>
      <c r="G6" s="12"/>
      <c r="H6" s="1"/>
      <c r="I6" s="1"/>
    </row>
    <row r="7" spans="1:9" ht="15.75" thickBot="1" x14ac:dyDescent="0.25">
      <c r="A7" s="13" t="s">
        <v>38</v>
      </c>
      <c r="B7" s="13" t="s">
        <v>30</v>
      </c>
      <c r="C7" s="13" t="s">
        <v>32</v>
      </c>
      <c r="D7" s="13" t="s">
        <v>34</v>
      </c>
      <c r="E7" s="13" t="s">
        <v>36</v>
      </c>
      <c r="F7" s="12"/>
      <c r="G7" s="12"/>
      <c r="H7" s="1"/>
      <c r="I7" s="1"/>
    </row>
    <row r="8" spans="1:9" x14ac:dyDescent="0.2">
      <c r="A8" s="1"/>
      <c r="B8" s="1"/>
      <c r="C8" s="1"/>
      <c r="D8" s="1"/>
      <c r="E8" s="1"/>
      <c r="F8" s="19"/>
      <c r="G8" s="19"/>
      <c r="H8" s="1"/>
      <c r="I8" s="1"/>
    </row>
    <row r="9" spans="1:9" x14ac:dyDescent="0.2">
      <c r="A9" s="3" t="s">
        <v>116</v>
      </c>
      <c r="B9" s="10">
        <v>2869450</v>
      </c>
      <c r="C9" s="20">
        <v>156186</v>
      </c>
      <c r="D9" s="5">
        <v>78429</v>
      </c>
      <c r="E9" s="21">
        <v>3133</v>
      </c>
      <c r="F9" s="19"/>
      <c r="G9" s="19"/>
      <c r="H9" s="1"/>
      <c r="I9" s="1"/>
    </row>
    <row r="10" spans="1:9" x14ac:dyDescent="0.2">
      <c r="A10" s="35" t="s">
        <v>117</v>
      </c>
      <c r="B10" s="37">
        <v>3467604</v>
      </c>
      <c r="C10" s="38">
        <v>156186</v>
      </c>
      <c r="D10" s="39">
        <v>78429</v>
      </c>
      <c r="E10" s="40">
        <v>2197</v>
      </c>
      <c r="F10" s="10"/>
      <c r="G10" s="10"/>
      <c r="H10" s="1"/>
      <c r="I10" s="1"/>
    </row>
    <row r="11" spans="1:9" x14ac:dyDescent="0.2">
      <c r="A11" s="35" t="s">
        <v>39</v>
      </c>
      <c r="B11" s="37">
        <v>3179864</v>
      </c>
      <c r="C11" s="38">
        <v>156186</v>
      </c>
      <c r="D11" s="39">
        <v>78429</v>
      </c>
      <c r="E11" s="40">
        <v>1877</v>
      </c>
      <c r="F11" s="10"/>
      <c r="G11" s="10"/>
      <c r="H11" s="1"/>
      <c r="I11" s="1"/>
    </row>
    <row r="12" spans="1:9" x14ac:dyDescent="0.2">
      <c r="A12" s="35" t="s">
        <v>40</v>
      </c>
      <c r="B12" s="37">
        <v>3151166</v>
      </c>
      <c r="C12" s="38">
        <v>156186</v>
      </c>
      <c r="D12" s="39">
        <v>78429</v>
      </c>
      <c r="E12" s="40">
        <v>1584</v>
      </c>
      <c r="F12" s="10"/>
      <c r="G12" s="10"/>
      <c r="H12" s="1"/>
      <c r="I12" s="1"/>
    </row>
    <row r="13" spans="1:9" x14ac:dyDescent="0.2">
      <c r="A13" s="35" t="s">
        <v>41</v>
      </c>
      <c r="B13" s="37">
        <v>3163195</v>
      </c>
      <c r="C13" s="38">
        <v>156186</v>
      </c>
      <c r="D13" s="39">
        <v>78429</v>
      </c>
      <c r="E13" s="40">
        <v>1924</v>
      </c>
      <c r="F13" s="10"/>
      <c r="G13" s="10"/>
      <c r="H13" s="1"/>
      <c r="I13" s="1"/>
    </row>
    <row r="14" spans="1:9" x14ac:dyDescent="0.2">
      <c r="A14" s="35" t="s">
        <v>118</v>
      </c>
      <c r="B14" s="37">
        <v>3163195</v>
      </c>
      <c r="C14" s="38">
        <v>156186</v>
      </c>
      <c r="D14" s="39">
        <v>78429</v>
      </c>
      <c r="E14" s="40">
        <v>1362</v>
      </c>
      <c r="F14" s="10"/>
      <c r="G14" s="10"/>
      <c r="H14" s="1"/>
      <c r="I14" s="1"/>
    </row>
    <row r="15" spans="1:9" x14ac:dyDescent="0.2">
      <c r="A15" s="35" t="s">
        <v>119</v>
      </c>
      <c r="B15" s="37">
        <v>3164742</v>
      </c>
      <c r="C15" s="38">
        <v>152769</v>
      </c>
      <c r="D15" s="39">
        <v>86851</v>
      </c>
      <c r="E15" s="40">
        <v>2191</v>
      </c>
      <c r="F15" s="10"/>
      <c r="G15" s="10"/>
      <c r="H15" s="1"/>
      <c r="I15" s="1"/>
    </row>
    <row r="16" spans="1:9" x14ac:dyDescent="0.2">
      <c r="A16" s="35" t="s">
        <v>85</v>
      </c>
      <c r="B16" s="37">
        <v>3164742</v>
      </c>
      <c r="C16" s="38">
        <v>157577</v>
      </c>
      <c r="D16" s="39">
        <v>86851</v>
      </c>
      <c r="E16" s="40">
        <v>2568</v>
      </c>
      <c r="F16" s="10"/>
      <c r="G16" s="10"/>
      <c r="H16" s="1"/>
      <c r="I16" s="1"/>
    </row>
    <row r="17" spans="1:9" x14ac:dyDescent="0.2">
      <c r="A17" s="35" t="s">
        <v>42</v>
      </c>
      <c r="B17" s="37">
        <v>3164742</v>
      </c>
      <c r="C17" s="38">
        <v>157578</v>
      </c>
      <c r="D17" s="39">
        <v>86851</v>
      </c>
      <c r="E17" s="40">
        <v>2913</v>
      </c>
      <c r="F17" s="10"/>
      <c r="G17" s="10"/>
      <c r="H17" s="1"/>
      <c r="I17" s="1"/>
    </row>
    <row r="18" spans="1:9" x14ac:dyDescent="0.2">
      <c r="A18" s="35" t="s">
        <v>43</v>
      </c>
      <c r="B18" s="37">
        <v>3164742</v>
      </c>
      <c r="C18" s="38">
        <v>157577</v>
      </c>
      <c r="D18" s="39">
        <v>86851</v>
      </c>
      <c r="E18" s="40">
        <v>2756</v>
      </c>
      <c r="F18" s="10"/>
      <c r="G18" s="10"/>
      <c r="H18" s="1"/>
      <c r="I18" s="1"/>
    </row>
    <row r="19" spans="1:9" x14ac:dyDescent="0.2">
      <c r="A19" s="35" t="s">
        <v>44</v>
      </c>
      <c r="B19" s="37">
        <v>3615972</v>
      </c>
      <c r="C19" s="38">
        <v>157577</v>
      </c>
      <c r="D19" s="39">
        <v>86851</v>
      </c>
      <c r="E19" s="40">
        <v>1427</v>
      </c>
      <c r="F19" s="10"/>
      <c r="G19" s="10"/>
      <c r="H19" s="1"/>
      <c r="I19" s="1"/>
    </row>
    <row r="20" spans="1:9" x14ac:dyDescent="0.2">
      <c r="A20" s="35" t="s">
        <v>120</v>
      </c>
      <c r="B20" s="41">
        <v>3461965</v>
      </c>
      <c r="C20" s="22">
        <v>157578</v>
      </c>
      <c r="D20" s="41">
        <v>86851</v>
      </c>
      <c r="E20" s="22">
        <v>1516</v>
      </c>
      <c r="F20" s="10"/>
      <c r="G20" s="10"/>
      <c r="H20" s="1"/>
      <c r="I20" s="1"/>
    </row>
    <row r="21" spans="1:9" x14ac:dyDescent="0.2">
      <c r="A21" s="1"/>
      <c r="B21" s="5"/>
      <c r="C21" s="5"/>
      <c r="D21" s="5"/>
      <c r="E21" s="5"/>
      <c r="F21" s="10"/>
      <c r="G21" s="10"/>
      <c r="H21" s="1"/>
      <c r="I21" s="1"/>
    </row>
    <row r="22" spans="1:9" ht="15.75" thickBot="1" x14ac:dyDescent="0.25">
      <c r="A22" s="1" t="s">
        <v>37</v>
      </c>
      <c r="B22" s="9">
        <f>SUM(B9:B20)</f>
        <v>38731379</v>
      </c>
      <c r="C22" s="9">
        <f>SUM(C9:C20)</f>
        <v>1877772</v>
      </c>
      <c r="D22" s="9">
        <f>SUM(D9:D20)</f>
        <v>991680</v>
      </c>
      <c r="E22" s="9">
        <f>SUM(E9:E20)</f>
        <v>25448</v>
      </c>
      <c r="F22" s="10"/>
      <c r="G22" s="10"/>
      <c r="H22" s="1"/>
      <c r="I22" s="1"/>
    </row>
    <row r="23" spans="1:9" ht="15.75" thickTop="1" x14ac:dyDescent="0.2">
      <c r="A23" s="1"/>
      <c r="B23" s="5"/>
      <c r="C23" s="5"/>
      <c r="D23" s="5"/>
      <c r="E23" s="5"/>
      <c r="F23" s="10"/>
      <c r="G23" s="10"/>
      <c r="H23" s="1"/>
      <c r="I23" s="1"/>
    </row>
    <row r="24" spans="1:9" x14ac:dyDescent="0.2">
      <c r="A24" s="1"/>
      <c r="B24" s="5"/>
      <c r="C24" s="5"/>
      <c r="D24" s="5"/>
      <c r="E24" s="5"/>
      <c r="F24" s="5"/>
      <c r="G24" s="5"/>
      <c r="H24" s="1"/>
      <c r="I24" s="1"/>
    </row>
    <row r="25" spans="1:9" x14ac:dyDescent="0.2">
      <c r="A25" s="1"/>
      <c r="B25" s="5"/>
      <c r="C25" s="5"/>
      <c r="D25" s="5"/>
      <c r="E25" s="5"/>
      <c r="F25" s="5"/>
      <c r="G25" s="5"/>
      <c r="H25" s="1"/>
      <c r="I25" s="1"/>
    </row>
    <row r="26" spans="1:9" x14ac:dyDescent="0.2">
      <c r="A26" s="1"/>
      <c r="B26" s="5"/>
      <c r="C26" s="5"/>
      <c r="D26" s="5"/>
      <c r="E26" s="5"/>
      <c r="F26" s="5"/>
      <c r="G26" s="5"/>
      <c r="H26" s="1"/>
      <c r="I26" s="1"/>
    </row>
    <row r="27" spans="1:9" x14ac:dyDescent="0.2">
      <c r="A27" s="1" t="s">
        <v>75</v>
      </c>
      <c r="B27" s="5"/>
      <c r="C27" s="5"/>
      <c r="D27" s="5"/>
      <c r="E27" s="5"/>
      <c r="F27" s="5"/>
      <c r="G27" s="5"/>
      <c r="H27" s="1"/>
      <c r="I27" s="1"/>
    </row>
    <row r="28" spans="1:9" x14ac:dyDescent="0.2">
      <c r="A28" s="1" t="s">
        <v>115</v>
      </c>
      <c r="B28" s="5"/>
      <c r="C28" s="5"/>
      <c r="D28" s="5"/>
      <c r="E28" s="5"/>
      <c r="F28" s="5"/>
      <c r="G28" s="5"/>
      <c r="H28" s="1"/>
      <c r="I28" s="1"/>
    </row>
    <row r="29" spans="1:9" x14ac:dyDescent="0.2">
      <c r="A29" s="1"/>
      <c r="B29" s="5"/>
      <c r="C29" s="5"/>
      <c r="D29" s="5"/>
      <c r="E29" s="5"/>
      <c r="F29" s="5"/>
      <c r="G29" s="5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ht="15.75" x14ac:dyDescent="0.25">
      <c r="A31" s="2" t="s">
        <v>24</v>
      </c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2"/>
      <c r="B33" s="12" t="s">
        <v>45</v>
      </c>
      <c r="C33" s="12" t="s">
        <v>49</v>
      </c>
      <c r="D33" s="12" t="s">
        <v>52</v>
      </c>
      <c r="E33" s="12" t="s">
        <v>56</v>
      </c>
      <c r="G33" s="1"/>
      <c r="H33" s="1"/>
      <c r="I33" s="1"/>
    </row>
    <row r="34" spans="1:9" x14ac:dyDescent="0.2">
      <c r="A34" s="12"/>
      <c r="B34" s="12" t="s">
        <v>46</v>
      </c>
      <c r="C34" s="12" t="s">
        <v>50</v>
      </c>
      <c r="D34" s="12" t="s">
        <v>53</v>
      </c>
      <c r="E34" s="12" t="s">
        <v>50</v>
      </c>
      <c r="G34" s="1"/>
      <c r="H34" s="1"/>
      <c r="I34" s="1"/>
    </row>
    <row r="35" spans="1:9" x14ac:dyDescent="0.2">
      <c r="A35" s="12"/>
      <c r="B35" s="12" t="s">
        <v>47</v>
      </c>
      <c r="C35" s="12" t="s">
        <v>51</v>
      </c>
      <c r="D35" s="12" t="s">
        <v>54</v>
      </c>
      <c r="E35" s="12" t="s">
        <v>52</v>
      </c>
      <c r="G35" s="1"/>
      <c r="H35" s="1"/>
      <c r="I35" s="1"/>
    </row>
    <row r="36" spans="1:9" x14ac:dyDescent="0.2">
      <c r="A36" s="12"/>
      <c r="B36" s="12" t="s">
        <v>48</v>
      </c>
      <c r="C36" s="12" t="s">
        <v>48</v>
      </c>
      <c r="D36" s="12" t="s">
        <v>55</v>
      </c>
      <c r="E36" s="12" t="s">
        <v>57</v>
      </c>
      <c r="G36" s="1"/>
      <c r="H36" s="1"/>
      <c r="I36" s="1"/>
    </row>
    <row r="37" spans="1:9" ht="15.75" thickBot="1" x14ac:dyDescent="0.25">
      <c r="A37" s="13" t="s">
        <v>38</v>
      </c>
      <c r="B37" s="13" t="s">
        <v>72</v>
      </c>
      <c r="C37" s="13" t="s">
        <v>73</v>
      </c>
      <c r="D37" s="13"/>
      <c r="E37" s="13" t="s">
        <v>74</v>
      </c>
      <c r="G37" s="1"/>
      <c r="H37" s="1"/>
      <c r="I37" s="1"/>
    </row>
    <row r="38" spans="1:9" x14ac:dyDescent="0.2">
      <c r="A38" s="1"/>
      <c r="B38" s="1"/>
      <c r="C38" s="1"/>
      <c r="D38" s="1"/>
      <c r="E38" s="1"/>
      <c r="G38" s="1"/>
      <c r="H38" s="1"/>
      <c r="I38" s="1"/>
    </row>
    <row r="39" spans="1:9" x14ac:dyDescent="0.2">
      <c r="A39" s="3" t="s">
        <v>116</v>
      </c>
      <c r="B39" s="5">
        <v>67072561</v>
      </c>
      <c r="C39" s="5">
        <v>67258576</v>
      </c>
      <c r="D39" s="7">
        <f>ROUND(B39/C39,4)</f>
        <v>0.99719999999999998</v>
      </c>
      <c r="E39" s="5">
        <v>73550410</v>
      </c>
      <c r="G39" s="1"/>
      <c r="H39" s="1"/>
      <c r="I39" s="1"/>
    </row>
    <row r="40" spans="1:9" x14ac:dyDescent="0.2">
      <c r="A40" s="35" t="s">
        <v>117</v>
      </c>
      <c r="B40" s="5">
        <v>70176004</v>
      </c>
      <c r="C40" s="5">
        <v>70284103</v>
      </c>
      <c r="D40" s="7">
        <f>ROUND(B40/C40,4)</f>
        <v>0.99850000000000005</v>
      </c>
      <c r="E40" s="5">
        <v>75542429</v>
      </c>
      <c r="G40" s="1"/>
      <c r="H40" s="1"/>
      <c r="I40" s="1"/>
    </row>
    <row r="41" spans="1:9" x14ac:dyDescent="0.2">
      <c r="A41" s="35" t="s">
        <v>39</v>
      </c>
      <c r="B41" s="5">
        <v>67412684</v>
      </c>
      <c r="C41" s="5">
        <v>67745374</v>
      </c>
      <c r="D41" s="7">
        <f t="shared" ref="D41:D50" si="0">ROUND(B41/C41,4)</f>
        <v>0.99509999999999998</v>
      </c>
      <c r="E41" s="5">
        <v>73732973</v>
      </c>
      <c r="G41" s="1"/>
      <c r="H41" s="1"/>
      <c r="I41" s="1"/>
    </row>
    <row r="42" spans="1:9" x14ac:dyDescent="0.2">
      <c r="A42" s="35" t="s">
        <v>40</v>
      </c>
      <c r="B42" s="5">
        <v>60360955</v>
      </c>
      <c r="C42" s="5">
        <v>60587410</v>
      </c>
      <c r="D42" s="7">
        <f t="shared" si="0"/>
        <v>0.99629999999999996</v>
      </c>
      <c r="E42" s="5">
        <v>58169825</v>
      </c>
      <c r="G42" s="1"/>
      <c r="H42" s="1"/>
      <c r="I42" s="1"/>
    </row>
    <row r="43" spans="1:9" x14ac:dyDescent="0.2">
      <c r="A43" s="35" t="s">
        <v>41</v>
      </c>
      <c r="B43" s="5">
        <v>48907735</v>
      </c>
      <c r="C43" s="5">
        <v>50552866</v>
      </c>
      <c r="D43" s="7">
        <f t="shared" si="0"/>
        <v>0.96750000000000003</v>
      </c>
      <c r="E43" s="5">
        <v>52685460</v>
      </c>
      <c r="G43" s="1"/>
      <c r="H43" s="1"/>
      <c r="I43" s="1"/>
    </row>
    <row r="44" spans="1:9" x14ac:dyDescent="0.2">
      <c r="A44" s="35" t="s">
        <v>118</v>
      </c>
      <c r="B44" s="5">
        <v>45976847</v>
      </c>
      <c r="C44" s="5">
        <v>46209601</v>
      </c>
      <c r="D44" s="7">
        <f t="shared" si="0"/>
        <v>0.995</v>
      </c>
      <c r="E44" s="5">
        <v>52338372</v>
      </c>
      <c r="G44" s="1"/>
      <c r="H44" s="1"/>
      <c r="I44" s="1"/>
    </row>
    <row r="45" spans="1:9" x14ac:dyDescent="0.2">
      <c r="A45" s="35" t="s">
        <v>119</v>
      </c>
      <c r="B45" s="5">
        <v>54437038</v>
      </c>
      <c r="C45" s="5">
        <v>56825912</v>
      </c>
      <c r="D45" s="7">
        <f t="shared" si="0"/>
        <v>0.95799999999999996</v>
      </c>
      <c r="E45" s="5">
        <v>59018862</v>
      </c>
      <c r="G45" s="1"/>
      <c r="H45" s="1"/>
      <c r="I45" s="1"/>
    </row>
    <row r="46" spans="1:9" x14ac:dyDescent="0.2">
      <c r="A46" s="35" t="s">
        <v>85</v>
      </c>
      <c r="B46" s="5">
        <v>59752420</v>
      </c>
      <c r="C46" s="5">
        <v>62857350</v>
      </c>
      <c r="D46" s="7">
        <f t="shared" si="0"/>
        <v>0.9506</v>
      </c>
      <c r="E46" s="5">
        <v>64266085</v>
      </c>
      <c r="G46" s="1"/>
      <c r="H46" s="1"/>
      <c r="I46" s="1"/>
    </row>
    <row r="47" spans="1:9" x14ac:dyDescent="0.2">
      <c r="A47" s="35" t="s">
        <v>42</v>
      </c>
      <c r="B47" s="5">
        <v>62201426</v>
      </c>
      <c r="C47" s="5">
        <v>68353897</v>
      </c>
      <c r="D47" s="7">
        <f t="shared" si="0"/>
        <v>0.91</v>
      </c>
      <c r="E47" s="5">
        <v>66203874</v>
      </c>
      <c r="G47" s="1"/>
      <c r="H47" s="1"/>
      <c r="I47" s="1"/>
    </row>
    <row r="48" spans="1:9" x14ac:dyDescent="0.2">
      <c r="A48" s="35" t="s">
        <v>43</v>
      </c>
      <c r="B48" s="5">
        <v>52290125</v>
      </c>
      <c r="C48" s="5">
        <v>54027391</v>
      </c>
      <c r="D48" s="7">
        <f t="shared" si="0"/>
        <v>0.96779999999999999</v>
      </c>
      <c r="E48" s="5">
        <v>54806825</v>
      </c>
      <c r="G48" s="1"/>
      <c r="H48" s="1"/>
      <c r="I48" s="1"/>
    </row>
    <row r="49" spans="1:9" x14ac:dyDescent="0.2">
      <c r="A49" s="35" t="s">
        <v>44</v>
      </c>
      <c r="B49" s="5">
        <v>52305689</v>
      </c>
      <c r="C49" s="5">
        <v>52347685</v>
      </c>
      <c r="D49" s="7">
        <f t="shared" si="0"/>
        <v>0.99919999999999998</v>
      </c>
      <c r="E49" s="5">
        <v>53120873</v>
      </c>
      <c r="G49" s="1"/>
      <c r="H49" s="1"/>
      <c r="I49" s="1"/>
    </row>
    <row r="50" spans="1:9" x14ac:dyDescent="0.2">
      <c r="A50" s="35" t="s">
        <v>120</v>
      </c>
      <c r="B50" s="6">
        <v>77310340</v>
      </c>
      <c r="C50" s="6">
        <v>77505479</v>
      </c>
      <c r="D50" s="7">
        <f t="shared" si="0"/>
        <v>0.99750000000000005</v>
      </c>
      <c r="E50" s="6">
        <v>65203503</v>
      </c>
      <c r="G50" s="1"/>
      <c r="H50" s="1"/>
      <c r="I50" s="1"/>
    </row>
    <row r="51" spans="1:9" x14ac:dyDescent="0.2">
      <c r="A51" s="1"/>
      <c r="B51" s="5"/>
      <c r="C51" s="5"/>
      <c r="D51" s="7"/>
      <c r="E51" s="5"/>
    </row>
    <row r="52" spans="1:9" ht="15.75" thickBot="1" x14ac:dyDescent="0.25">
      <c r="A52" s="1" t="s">
        <v>37</v>
      </c>
      <c r="B52" s="9">
        <f>SUM(B39:B50)</f>
        <v>718203824</v>
      </c>
      <c r="C52" s="9">
        <f>SUM(C39:C50)</f>
        <v>734555644</v>
      </c>
      <c r="D52" s="11">
        <f>ROUND(B52/C52,4)</f>
        <v>0.97770000000000001</v>
      </c>
      <c r="E52" s="9">
        <f>SUM(E39:E50)</f>
        <v>748639491</v>
      </c>
    </row>
    <row r="53" spans="1:9" ht="15.75" thickTop="1" x14ac:dyDescent="0.2">
      <c r="A53" s="1"/>
      <c r="B53" s="1"/>
      <c r="C53" s="1"/>
      <c r="D53" s="1"/>
      <c r="E53" s="1"/>
    </row>
    <row r="55" spans="1:9" ht="15.75" x14ac:dyDescent="0.25">
      <c r="A55" s="26" t="s">
        <v>125</v>
      </c>
      <c r="D55" s="26" t="s">
        <v>103</v>
      </c>
    </row>
    <row r="56" spans="1:9" x14ac:dyDescent="0.2">
      <c r="A56" s="33" t="s">
        <v>97</v>
      </c>
      <c r="D56" t="s">
        <v>98</v>
      </c>
    </row>
    <row r="57" spans="1:9" ht="15.75" x14ac:dyDescent="0.25">
      <c r="A57" s="26"/>
      <c r="B57" s="28" t="s">
        <v>86</v>
      </c>
      <c r="D57" s="26"/>
      <c r="E57" s="28" t="s">
        <v>86</v>
      </c>
    </row>
    <row r="58" spans="1:9" ht="15.75" thickBot="1" x14ac:dyDescent="0.25">
      <c r="A58" s="27" t="s">
        <v>38</v>
      </c>
      <c r="B58" s="29" t="s">
        <v>87</v>
      </c>
      <c r="D58" s="27" t="s">
        <v>38</v>
      </c>
      <c r="E58" s="29" t="s">
        <v>87</v>
      </c>
    </row>
    <row r="60" spans="1:9" x14ac:dyDescent="0.2">
      <c r="A60" s="3" t="s">
        <v>116</v>
      </c>
      <c r="B60" s="5">
        <v>3823181</v>
      </c>
      <c r="D60" s="3" t="s">
        <v>116</v>
      </c>
      <c r="E60" s="5">
        <v>121296</v>
      </c>
    </row>
    <row r="61" spans="1:9" x14ac:dyDescent="0.2">
      <c r="A61" s="35" t="s">
        <v>117</v>
      </c>
      <c r="B61" s="5">
        <v>1911255</v>
      </c>
      <c r="D61" s="35" t="s">
        <v>117</v>
      </c>
      <c r="E61" s="39">
        <v>121296</v>
      </c>
    </row>
    <row r="62" spans="1:9" x14ac:dyDescent="0.2">
      <c r="A62" s="35" t="s">
        <v>39</v>
      </c>
      <c r="B62" s="5">
        <v>3826707</v>
      </c>
      <c r="D62" s="35" t="s">
        <v>39</v>
      </c>
      <c r="E62" s="39">
        <v>121296</v>
      </c>
    </row>
    <row r="63" spans="1:9" x14ac:dyDescent="0.2">
      <c r="A63" s="35" t="s">
        <v>40</v>
      </c>
      <c r="B63" s="5">
        <v>3547919</v>
      </c>
      <c r="D63" s="35" t="s">
        <v>40</v>
      </c>
      <c r="E63" s="39">
        <v>121296</v>
      </c>
    </row>
    <row r="64" spans="1:9" x14ac:dyDescent="0.2">
      <c r="A64" s="35" t="s">
        <v>41</v>
      </c>
      <c r="B64" s="5">
        <v>4116156</v>
      </c>
      <c r="D64" s="35" t="s">
        <v>41</v>
      </c>
      <c r="E64" s="39">
        <v>121296</v>
      </c>
    </row>
    <row r="65" spans="1:5" x14ac:dyDescent="0.2">
      <c r="A65" s="35" t="s">
        <v>118</v>
      </c>
      <c r="B65" s="5">
        <v>5198866</v>
      </c>
      <c r="D65" s="35" t="s">
        <v>118</v>
      </c>
      <c r="E65" s="39">
        <v>121296</v>
      </c>
    </row>
    <row r="66" spans="1:5" x14ac:dyDescent="0.2">
      <c r="A66" s="35" t="s">
        <v>119</v>
      </c>
      <c r="B66" s="5">
        <v>2625740</v>
      </c>
      <c r="D66" s="35" t="s">
        <v>119</v>
      </c>
      <c r="E66" s="39">
        <v>121296</v>
      </c>
    </row>
    <row r="67" spans="1:5" x14ac:dyDescent="0.2">
      <c r="A67" s="35" t="s">
        <v>85</v>
      </c>
      <c r="B67" s="5">
        <v>3708184</v>
      </c>
      <c r="D67" s="35" t="s">
        <v>85</v>
      </c>
      <c r="E67" s="39">
        <v>121296</v>
      </c>
    </row>
    <row r="68" spans="1:5" x14ac:dyDescent="0.2">
      <c r="A68" s="35" t="s">
        <v>42</v>
      </c>
      <c r="B68" s="5">
        <v>3678207</v>
      </c>
      <c r="D68" s="35" t="s">
        <v>42</v>
      </c>
      <c r="E68" s="39">
        <v>121296</v>
      </c>
    </row>
    <row r="69" spans="1:5" x14ac:dyDescent="0.2">
      <c r="A69" s="35" t="s">
        <v>43</v>
      </c>
      <c r="B69" s="5">
        <v>3351598</v>
      </c>
      <c r="D69" s="35" t="s">
        <v>43</v>
      </c>
      <c r="E69" s="39">
        <v>121296</v>
      </c>
    </row>
    <row r="70" spans="1:5" x14ac:dyDescent="0.2">
      <c r="A70" s="35" t="s">
        <v>44</v>
      </c>
      <c r="B70" s="5">
        <v>3779961</v>
      </c>
      <c r="D70" s="35" t="s">
        <v>44</v>
      </c>
      <c r="E70" s="39">
        <v>121296</v>
      </c>
    </row>
    <row r="71" spans="1:5" x14ac:dyDescent="0.2">
      <c r="A71" s="35" t="s">
        <v>120</v>
      </c>
      <c r="B71" s="6">
        <v>3945641</v>
      </c>
      <c r="D71" s="35" t="s">
        <v>120</v>
      </c>
      <c r="E71" s="41">
        <v>121296</v>
      </c>
    </row>
    <row r="72" spans="1:5" x14ac:dyDescent="0.2">
      <c r="A72" s="1"/>
      <c r="B72" s="5"/>
      <c r="D72" s="1"/>
      <c r="E72" s="5"/>
    </row>
    <row r="73" spans="1:5" ht="15.75" thickBot="1" x14ac:dyDescent="0.25">
      <c r="A73" s="1" t="s">
        <v>37</v>
      </c>
      <c r="B73" s="9">
        <f>SUM(B60:B71)</f>
        <v>43513415</v>
      </c>
      <c r="D73" s="1" t="s">
        <v>37</v>
      </c>
      <c r="E73" s="9">
        <f>SUM(E60:E71)</f>
        <v>1455552</v>
      </c>
    </row>
    <row r="74" spans="1:5" ht="15.75" thickTop="1" x14ac:dyDescent="0.2"/>
    <row r="75" spans="1:5" x14ac:dyDescent="0.2">
      <c r="A75" t="s">
        <v>88</v>
      </c>
    </row>
    <row r="77" spans="1:5" x14ac:dyDescent="0.2">
      <c r="A77" t="s">
        <v>89</v>
      </c>
      <c r="C77" s="5">
        <f>B73</f>
        <v>43513415</v>
      </c>
    </row>
    <row r="79" spans="1:5" x14ac:dyDescent="0.2">
      <c r="A79" t="s">
        <v>90</v>
      </c>
      <c r="C79" s="5">
        <f>ROUND(C77/8,0)</f>
        <v>5439177</v>
      </c>
    </row>
    <row r="82" spans="1:4" ht="15.75" x14ac:dyDescent="0.25">
      <c r="A82" s="26" t="s">
        <v>101</v>
      </c>
    </row>
    <row r="83" spans="1:4" x14ac:dyDescent="0.2">
      <c r="A83" t="s">
        <v>102</v>
      </c>
    </row>
    <row r="84" spans="1:4" x14ac:dyDescent="0.2">
      <c r="B84" s="28" t="s">
        <v>104</v>
      </c>
      <c r="C84" s="34" t="s">
        <v>107</v>
      </c>
      <c r="D84" s="34" t="s">
        <v>109</v>
      </c>
    </row>
    <row r="85" spans="1:4" x14ac:dyDescent="0.2">
      <c r="B85" s="28" t="s">
        <v>105</v>
      </c>
      <c r="C85" s="34" t="s">
        <v>108</v>
      </c>
      <c r="D85" s="34" t="s">
        <v>110</v>
      </c>
    </row>
    <row r="86" spans="1:4" ht="15.75" thickBot="1" x14ac:dyDescent="0.25">
      <c r="A86" s="27" t="s">
        <v>38</v>
      </c>
      <c r="B86" s="29" t="s">
        <v>106</v>
      </c>
      <c r="C86" s="29" t="s">
        <v>106</v>
      </c>
      <c r="D86" s="29" t="s">
        <v>106</v>
      </c>
    </row>
    <row r="88" spans="1:4" x14ac:dyDescent="0.2">
      <c r="A88" s="3" t="s">
        <v>116</v>
      </c>
      <c r="B88" s="5">
        <v>79756</v>
      </c>
      <c r="C88" s="5">
        <v>81890</v>
      </c>
      <c r="D88" s="5">
        <f>21325+16918</f>
        <v>38243</v>
      </c>
    </row>
    <row r="89" spans="1:4" x14ac:dyDescent="0.2">
      <c r="A89" s="35" t="s">
        <v>117</v>
      </c>
      <c r="B89" s="39">
        <v>47366</v>
      </c>
      <c r="C89" s="39">
        <v>81890</v>
      </c>
      <c r="D89" s="39">
        <f>21325+16918</f>
        <v>38243</v>
      </c>
    </row>
    <row r="90" spans="1:4" x14ac:dyDescent="0.2">
      <c r="A90" s="35" t="s">
        <v>39</v>
      </c>
      <c r="B90" s="39">
        <v>4282</v>
      </c>
      <c r="C90" s="39">
        <v>81890</v>
      </c>
      <c r="D90" s="39">
        <f>21325+16918</f>
        <v>38243</v>
      </c>
    </row>
    <row r="91" spans="1:4" x14ac:dyDescent="0.2">
      <c r="A91" s="35" t="s">
        <v>40</v>
      </c>
      <c r="B91" s="39">
        <v>138154</v>
      </c>
      <c r="C91" s="39">
        <v>81890</v>
      </c>
      <c r="D91" s="39">
        <f>21325+16918</f>
        <v>38243</v>
      </c>
    </row>
    <row r="92" spans="1:4" x14ac:dyDescent="0.2">
      <c r="A92" s="35" t="s">
        <v>41</v>
      </c>
      <c r="B92" s="39">
        <v>16103</v>
      </c>
      <c r="C92" s="39">
        <v>0</v>
      </c>
      <c r="D92" s="39">
        <v>0</v>
      </c>
    </row>
    <row r="93" spans="1:4" x14ac:dyDescent="0.2">
      <c r="A93" s="35" t="s">
        <v>118</v>
      </c>
      <c r="B93" s="39">
        <v>2292263</v>
      </c>
      <c r="C93" s="39">
        <v>0</v>
      </c>
      <c r="D93" s="39">
        <v>0</v>
      </c>
    </row>
    <row r="94" spans="1:4" x14ac:dyDescent="0.2">
      <c r="A94" s="35" t="s">
        <v>119</v>
      </c>
      <c r="B94" s="39">
        <v>250308</v>
      </c>
      <c r="C94" s="39">
        <v>0</v>
      </c>
      <c r="D94" s="39">
        <v>0</v>
      </c>
    </row>
    <row r="95" spans="1:4" x14ac:dyDescent="0.2">
      <c r="A95" s="35" t="s">
        <v>85</v>
      </c>
      <c r="B95" s="39">
        <v>343908</v>
      </c>
      <c r="C95" s="39">
        <v>0</v>
      </c>
      <c r="D95" s="39">
        <v>0</v>
      </c>
    </row>
    <row r="96" spans="1:4" x14ac:dyDescent="0.2">
      <c r="A96" s="35" t="s">
        <v>42</v>
      </c>
      <c r="B96" s="39">
        <v>560726</v>
      </c>
      <c r="C96" s="39">
        <v>0</v>
      </c>
      <c r="D96" s="39">
        <v>0</v>
      </c>
    </row>
    <row r="97" spans="1:4" x14ac:dyDescent="0.2">
      <c r="A97" s="35" t="s">
        <v>43</v>
      </c>
      <c r="B97" s="39">
        <v>394006</v>
      </c>
      <c r="C97" s="39">
        <v>0</v>
      </c>
      <c r="D97" s="39">
        <v>0</v>
      </c>
    </row>
    <row r="98" spans="1:4" x14ac:dyDescent="0.2">
      <c r="A98" s="35" t="s">
        <v>44</v>
      </c>
      <c r="B98" s="39">
        <v>686990</v>
      </c>
      <c r="C98" s="39">
        <v>0</v>
      </c>
      <c r="D98" s="39">
        <v>0</v>
      </c>
    </row>
    <row r="99" spans="1:4" x14ac:dyDescent="0.2">
      <c r="A99" s="35" t="s">
        <v>120</v>
      </c>
      <c r="B99" s="41">
        <v>709172</v>
      </c>
      <c r="C99" s="41">
        <v>0</v>
      </c>
      <c r="D99" s="41">
        <v>0</v>
      </c>
    </row>
    <row r="100" spans="1:4" x14ac:dyDescent="0.2">
      <c r="A100" s="1"/>
      <c r="B100" s="5"/>
      <c r="C100" s="5"/>
      <c r="D100" s="5"/>
    </row>
    <row r="101" spans="1:4" ht="15.75" thickBot="1" x14ac:dyDescent="0.25">
      <c r="A101" s="1" t="s">
        <v>37</v>
      </c>
      <c r="B101" s="9">
        <f>SUM(B88:B100)</f>
        <v>5523034</v>
      </c>
      <c r="C101" s="9">
        <f t="shared" ref="C101:D101" si="1">SUM(C88:C100)</f>
        <v>327560</v>
      </c>
      <c r="D101" s="9">
        <f t="shared" si="1"/>
        <v>152972</v>
      </c>
    </row>
    <row r="102" spans="1:4" ht="15.75" thickTop="1" x14ac:dyDescent="0.2"/>
  </sheetData>
  <mergeCells count="1">
    <mergeCell ref="B5:D5"/>
  </mergeCells>
  <pageMargins left="0.45" right="0.45" top="0.5" bottom="0.5" header="0.3" footer="0.3"/>
  <pageSetup scale="61" orientation="portrait" r:id="rId1"/>
  <ignoredErrors>
    <ignoredError sqref="D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RevReq</vt:lpstr>
      <vt:lpstr>PCOE-MSAR-OM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isaascot</dc:creator>
  <cp:lastModifiedBy>Isaac Scott</cp:lastModifiedBy>
  <cp:lastPrinted>2017-09-12T15:16:10Z</cp:lastPrinted>
  <dcterms:created xsi:type="dcterms:W3CDTF">2011-04-01T12:02:29Z</dcterms:created>
  <dcterms:modified xsi:type="dcterms:W3CDTF">2022-06-23T19:08:22Z</dcterms:modified>
</cp:coreProperties>
</file>