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2-00141 - 30-Month Review\PSC DR1\"/>
    </mc:Choice>
  </mc:AlternateContent>
  <bookViews>
    <workbookView xWindow="0" yWindow="0" windowWidth="23040" windowHeight="9195"/>
  </bookViews>
  <sheets>
    <sheet name="EKPC (Over)Under As Filed" sheetId="5" r:id="rId1"/>
    <sheet name="O&amp;M Expense Adjustment" sheetId="7" r:id="rId2"/>
    <sheet name="BESF Adjustment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" i="7" l="1"/>
  <c r="S19" i="7"/>
  <c r="S18" i="7"/>
  <c r="S17" i="7"/>
  <c r="S16" i="7"/>
  <c r="S15" i="7"/>
  <c r="S14" i="7"/>
  <c r="S13" i="7"/>
  <c r="S12" i="7"/>
  <c r="S11" i="7"/>
  <c r="S10" i="7"/>
  <c r="R20" i="7" l="1"/>
  <c r="R19" i="7"/>
  <c r="R18" i="7"/>
  <c r="R17" i="7"/>
  <c r="R16" i="7"/>
  <c r="R15" i="7"/>
  <c r="R14" i="7"/>
  <c r="R13" i="7"/>
  <c r="R12" i="7"/>
  <c r="R11" i="7"/>
  <c r="R10" i="7"/>
  <c r="Q20" i="7" l="1"/>
  <c r="Q19" i="7"/>
  <c r="Q18" i="7"/>
  <c r="Q17" i="7"/>
  <c r="Q16" i="7"/>
  <c r="Q15" i="7"/>
  <c r="Q14" i="7"/>
  <c r="Q13" i="7"/>
  <c r="Q12" i="7"/>
  <c r="Q11" i="7"/>
  <c r="Q10" i="7"/>
  <c r="P20" i="7" l="1"/>
  <c r="P19" i="7"/>
  <c r="P18" i="7"/>
  <c r="P17" i="7"/>
  <c r="P16" i="7"/>
  <c r="P15" i="7"/>
  <c r="P14" i="7"/>
  <c r="P13" i="7"/>
  <c r="P12" i="7"/>
  <c r="P11" i="7"/>
  <c r="P10" i="7"/>
  <c r="N20" i="7" l="1"/>
  <c r="N19" i="7"/>
  <c r="N18" i="7"/>
  <c r="N17" i="7"/>
  <c r="N16" i="7"/>
  <c r="N15" i="7"/>
  <c r="N14" i="7"/>
  <c r="N13" i="7"/>
  <c r="N12" i="7"/>
  <c r="N11" i="7"/>
  <c r="N10" i="7"/>
  <c r="M20" i="7" l="1"/>
  <c r="M19" i="7"/>
  <c r="M18" i="7"/>
  <c r="M17" i="7"/>
  <c r="M16" i="7"/>
  <c r="M15" i="7"/>
  <c r="M14" i="7"/>
  <c r="M13" i="7"/>
  <c r="M12" i="7"/>
  <c r="M11" i="7"/>
  <c r="M10" i="7"/>
  <c r="L20" i="7" l="1"/>
  <c r="L19" i="7"/>
  <c r="L18" i="7"/>
  <c r="L17" i="7"/>
  <c r="L16" i="7"/>
  <c r="L15" i="7"/>
  <c r="L14" i="7"/>
  <c r="L13" i="7"/>
  <c r="L12" i="7"/>
  <c r="L11" i="7"/>
  <c r="L10" i="7"/>
  <c r="K20" i="7" l="1"/>
  <c r="K19" i="7"/>
  <c r="K18" i="7"/>
  <c r="K17" i="7"/>
  <c r="K16" i="7"/>
  <c r="K15" i="7"/>
  <c r="K14" i="7"/>
  <c r="K13" i="7"/>
  <c r="K12" i="7"/>
  <c r="K11" i="7"/>
  <c r="K10" i="7"/>
  <c r="O21" i="7" l="1"/>
  <c r="O20" i="7"/>
  <c r="O19" i="7"/>
  <c r="O18" i="7"/>
  <c r="O17" i="7"/>
  <c r="O16" i="7"/>
  <c r="O15" i="7"/>
  <c r="O14" i="7"/>
  <c r="O13" i="7"/>
  <c r="O12" i="7"/>
  <c r="O11" i="7"/>
  <c r="O10" i="7"/>
  <c r="J50" i="7"/>
  <c r="J59" i="7"/>
  <c r="J67" i="7" s="1"/>
  <c r="S37" i="7"/>
  <c r="R37" i="7"/>
  <c r="Q37" i="7"/>
  <c r="P37" i="7"/>
  <c r="O37" i="7"/>
  <c r="N37" i="7"/>
  <c r="M37" i="7"/>
  <c r="L37" i="7"/>
  <c r="K37" i="7"/>
  <c r="J43" i="7"/>
  <c r="J44" i="7"/>
  <c r="J37" i="7"/>
  <c r="S22" i="7"/>
  <c r="S28" i="7" s="1"/>
  <c r="S31" i="7" s="1"/>
  <c r="S43" i="7" s="1"/>
  <c r="S44" i="7" s="1"/>
  <c r="R22" i="7"/>
  <c r="R28" i="7" s="1"/>
  <c r="R31" i="7" s="1"/>
  <c r="R43" i="7" s="1"/>
  <c r="R44" i="7" s="1"/>
  <c r="Q22" i="7"/>
  <c r="Q28" i="7" s="1"/>
  <c r="Q31" i="7" s="1"/>
  <c r="Q43" i="7" s="1"/>
  <c r="Q44" i="7" s="1"/>
  <c r="P22" i="7"/>
  <c r="P24" i="7" s="1"/>
  <c r="P50" i="7" s="1"/>
  <c r="P59" i="7" s="1"/>
  <c r="P67" i="7" s="1"/>
  <c r="N22" i="7"/>
  <c r="N28" i="7" s="1"/>
  <c r="N31" i="7" s="1"/>
  <c r="N43" i="7" s="1"/>
  <c r="N44" i="7" s="1"/>
  <c r="M22" i="7"/>
  <c r="M28" i="7" s="1"/>
  <c r="M31" i="7" s="1"/>
  <c r="M43" i="7" s="1"/>
  <c r="M44" i="7" s="1"/>
  <c r="L22" i="7"/>
  <c r="L28" i="7" s="1"/>
  <c r="L31" i="7" s="1"/>
  <c r="L43" i="7" s="1"/>
  <c r="L44" i="7" s="1"/>
  <c r="K22" i="7"/>
  <c r="K28" i="7" s="1"/>
  <c r="K31" i="7" s="1"/>
  <c r="K43" i="7" s="1"/>
  <c r="K44" i="7" s="1"/>
  <c r="J31" i="7"/>
  <c r="J28" i="7"/>
  <c r="J24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S47" i="7" l="1"/>
  <c r="S62" i="7" s="1"/>
  <c r="S63" i="7" s="1"/>
  <c r="S66" i="7" s="1"/>
  <c r="R47" i="7"/>
  <c r="R62" i="7" s="1"/>
  <c r="R63" i="7" s="1"/>
  <c r="R66" i="7" s="1"/>
  <c r="Q47" i="7"/>
  <c r="Q62" i="7" s="1"/>
  <c r="Q63" i="7" s="1"/>
  <c r="Q66" i="7" s="1"/>
  <c r="P28" i="7"/>
  <c r="P31" i="7" s="1"/>
  <c r="P43" i="7" s="1"/>
  <c r="P44" i="7" s="1"/>
  <c r="P47" i="7" s="1"/>
  <c r="P62" i="7" s="1"/>
  <c r="P63" i="7" s="1"/>
  <c r="P66" i="7" s="1"/>
  <c r="P69" i="7" s="1"/>
  <c r="P72" i="7" s="1"/>
  <c r="P74" i="7" s="1"/>
  <c r="P76" i="7" s="1"/>
  <c r="P80" i="7" s="1"/>
  <c r="N47" i="7"/>
  <c r="N62" i="7" s="1"/>
  <c r="N63" i="7" s="1"/>
  <c r="N66" i="7" s="1"/>
  <c r="M47" i="7"/>
  <c r="M62" i="7" s="1"/>
  <c r="M63" i="7" s="1"/>
  <c r="M66" i="7" s="1"/>
  <c r="L47" i="7"/>
  <c r="L62" i="7" s="1"/>
  <c r="L63" i="7" s="1"/>
  <c r="L66" i="7" s="1"/>
  <c r="K47" i="7"/>
  <c r="K62" i="7" s="1"/>
  <c r="K63" i="7" s="1"/>
  <c r="K66" i="7" s="1"/>
  <c r="O22" i="7"/>
  <c r="O24" i="7"/>
  <c r="O50" i="7" s="1"/>
  <c r="O59" i="7" s="1"/>
  <c r="O67" i="7" s="1"/>
  <c r="O28" i="7"/>
  <c r="O31" i="7" s="1"/>
  <c r="O43" i="7" s="1"/>
  <c r="O44" i="7" s="1"/>
  <c r="O47" i="7" s="1"/>
  <c r="O62" i="7" s="1"/>
  <c r="O63" i="7" s="1"/>
  <c r="O66" i="7" s="1"/>
  <c r="O69" i="7" s="1"/>
  <c r="O72" i="7" s="1"/>
  <c r="O74" i="7" s="1"/>
  <c r="O76" i="7" s="1"/>
  <c r="O80" i="7" s="1"/>
  <c r="J47" i="7"/>
  <c r="J62" i="7" s="1"/>
  <c r="J63" i="7" s="1"/>
  <c r="J66" i="7" s="1"/>
  <c r="J69" i="7" s="1"/>
  <c r="J72" i="7" s="1"/>
  <c r="J74" i="7" s="1"/>
  <c r="J76" i="7" s="1"/>
  <c r="J80" i="7" s="1"/>
  <c r="Q24" i="7"/>
  <c r="Q50" i="7" s="1"/>
  <c r="Q59" i="7" s="1"/>
  <c r="Q67" i="7" s="1"/>
  <c r="R24" i="7"/>
  <c r="R50" i="7" s="1"/>
  <c r="R59" i="7" s="1"/>
  <c r="R67" i="7" s="1"/>
  <c r="K24" i="7"/>
  <c r="K50" i="7" s="1"/>
  <c r="K59" i="7" s="1"/>
  <c r="K67" i="7" s="1"/>
  <c r="S24" i="7"/>
  <c r="S50" i="7" s="1"/>
  <c r="S59" i="7" s="1"/>
  <c r="S67" i="7" s="1"/>
  <c r="L24" i="7"/>
  <c r="L50" i="7" s="1"/>
  <c r="L59" i="7" s="1"/>
  <c r="L67" i="7" s="1"/>
  <c r="M24" i="7"/>
  <c r="M50" i="7" s="1"/>
  <c r="M59" i="7" s="1"/>
  <c r="M67" i="7" s="1"/>
  <c r="N24" i="7"/>
  <c r="N50" i="7" s="1"/>
  <c r="N59" i="7" s="1"/>
  <c r="N67" i="7" s="1"/>
  <c r="S69" i="7" l="1"/>
  <c r="S72" i="7" s="1"/>
  <c r="S74" i="7" s="1"/>
  <c r="S76" i="7" s="1"/>
  <c r="S80" i="7" s="1"/>
  <c r="R69" i="7"/>
  <c r="R72" i="7" s="1"/>
  <c r="R74" i="7" s="1"/>
  <c r="R76" i="7" s="1"/>
  <c r="R80" i="7" s="1"/>
  <c r="Q69" i="7"/>
  <c r="Q72" i="7" s="1"/>
  <c r="Q74" i="7" s="1"/>
  <c r="Q76" i="7" s="1"/>
  <c r="Q80" i="7" s="1"/>
  <c r="N69" i="7"/>
  <c r="N72" i="7" s="1"/>
  <c r="N74" i="7" s="1"/>
  <c r="N76" i="7" s="1"/>
  <c r="N80" i="7" s="1"/>
  <c r="M69" i="7"/>
  <c r="M72" i="7" s="1"/>
  <c r="M74" i="7" s="1"/>
  <c r="M76" i="7" s="1"/>
  <c r="M80" i="7" s="1"/>
  <c r="L69" i="7"/>
  <c r="L72" i="7" s="1"/>
  <c r="L74" i="7" s="1"/>
  <c r="L76" i="7" s="1"/>
  <c r="L80" i="7" s="1"/>
  <c r="K69" i="7"/>
  <c r="K72" i="7" s="1"/>
  <c r="K74" i="7" s="1"/>
  <c r="K76" i="7" s="1"/>
  <c r="K80" i="7" s="1"/>
  <c r="D66" i="7"/>
  <c r="C66" i="7"/>
  <c r="C72" i="7" s="1"/>
  <c r="C75" i="7" s="1"/>
  <c r="E64" i="7"/>
  <c r="E63" i="7"/>
  <c r="E62" i="7"/>
  <c r="E61" i="7"/>
  <c r="E60" i="7"/>
  <c r="E59" i="7"/>
  <c r="E58" i="7"/>
  <c r="E57" i="7"/>
  <c r="E56" i="7"/>
  <c r="E55" i="7"/>
  <c r="E54" i="7"/>
  <c r="E53" i="7"/>
  <c r="E34" i="7"/>
  <c r="E33" i="7"/>
  <c r="E32" i="7"/>
  <c r="E31" i="7"/>
  <c r="E30" i="7"/>
  <c r="E29" i="7"/>
  <c r="E28" i="7"/>
  <c r="E27" i="7"/>
  <c r="E26" i="7"/>
  <c r="E25" i="7"/>
  <c r="E24" i="7"/>
  <c r="E23" i="7"/>
  <c r="D36" i="7"/>
  <c r="C36" i="7"/>
  <c r="C42" i="7" s="1"/>
  <c r="C45" i="7" s="1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2" i="7"/>
  <c r="B1" i="7"/>
  <c r="K82" i="7" l="1"/>
  <c r="E66" i="7"/>
  <c r="E72" i="7" s="1"/>
  <c r="E75" i="7" s="1"/>
  <c r="C68" i="7"/>
  <c r="C38" i="7"/>
  <c r="E36" i="7"/>
  <c r="E29" i="6"/>
  <c r="E27" i="6"/>
  <c r="E26" i="6"/>
  <c r="E25" i="6"/>
  <c r="E24" i="6"/>
  <c r="E23" i="6"/>
  <c r="E22" i="6"/>
  <c r="E21" i="6"/>
  <c r="E20" i="6"/>
  <c r="E19" i="6"/>
  <c r="E18" i="6"/>
  <c r="E17" i="6"/>
  <c r="C27" i="6"/>
  <c r="C26" i="6"/>
  <c r="C25" i="6"/>
  <c r="C24" i="6"/>
  <c r="C23" i="6"/>
  <c r="C22" i="6"/>
  <c r="C21" i="6"/>
  <c r="C20" i="6"/>
  <c r="C19" i="6"/>
  <c r="C18" i="6"/>
  <c r="C17" i="6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2" i="6"/>
  <c r="E68" i="7" l="1"/>
  <c r="E42" i="7"/>
  <c r="E45" i="7" s="1"/>
  <c r="E38" i="7"/>
  <c r="AL33" i="5"/>
  <c r="AK33" i="5" l="1"/>
  <c r="AJ33" i="5" l="1"/>
  <c r="AH33" i="5" l="1"/>
  <c r="AG33" i="5" l="1"/>
  <c r="AG51" i="5" l="1"/>
  <c r="AH31" i="5" s="1"/>
  <c r="AG31" i="5"/>
  <c r="AL6" i="5"/>
  <c r="AL10" i="5" s="1"/>
  <c r="AL16" i="5" s="1"/>
  <c r="AL23" i="5" s="1"/>
  <c r="AL29" i="5" s="1"/>
  <c r="AK6" i="5"/>
  <c r="AK10" i="5" s="1"/>
  <c r="AK16" i="5" s="1"/>
  <c r="AK23" i="5" s="1"/>
  <c r="AK29" i="5" s="1"/>
  <c r="AJ6" i="5"/>
  <c r="AJ10" i="5" s="1"/>
  <c r="AJ16" i="5" s="1"/>
  <c r="AJ23" i="5" s="1"/>
  <c r="AJ29" i="5" s="1"/>
  <c r="AI6" i="5"/>
  <c r="AI10" i="5" s="1"/>
  <c r="AI16" i="5" s="1"/>
  <c r="AI23" i="5" s="1"/>
  <c r="AI29" i="5" s="1"/>
  <c r="AH6" i="5"/>
  <c r="AH10" i="5" s="1"/>
  <c r="AH16" i="5" s="1"/>
  <c r="AH23" i="5" s="1"/>
  <c r="AH29" i="5" s="1"/>
  <c r="AG6" i="5"/>
  <c r="AG10" i="5" s="1"/>
  <c r="AG16" i="5" s="1"/>
  <c r="AG23" i="5" s="1"/>
  <c r="AG29" i="5" s="1"/>
  <c r="AG40" i="5" s="1"/>
  <c r="AG45" i="5" s="1"/>
  <c r="AG47" i="5" s="1"/>
  <c r="AH51" i="5" s="1"/>
  <c r="AI31" i="5" s="1"/>
  <c r="AI33" i="5" l="1"/>
  <c r="AI40" i="5" s="1"/>
  <c r="AI45" i="5" s="1"/>
  <c r="AI47" i="5" s="1"/>
  <c r="AJ51" i="5" s="1"/>
  <c r="AK31" i="5" s="1"/>
  <c r="AK40" i="5" s="1"/>
  <c r="AK45" i="5" s="1"/>
  <c r="AK47" i="5" s="1"/>
  <c r="AL51" i="5" s="1"/>
  <c r="AH40" i="5"/>
  <c r="AH45" i="5" s="1"/>
  <c r="AH47" i="5" s="1"/>
  <c r="AI51" i="5" s="1"/>
  <c r="AJ31" i="5" s="1"/>
  <c r="AJ40" i="5" s="1"/>
  <c r="AJ45" i="5" s="1"/>
  <c r="AJ47" i="5" s="1"/>
  <c r="AK51" i="5" s="1"/>
  <c r="AL31" i="5" s="1"/>
  <c r="AL40" i="5" s="1"/>
  <c r="AL45" i="5" s="1"/>
  <c r="AL47" i="5" s="1"/>
  <c r="AF33" i="5"/>
  <c r="AF6" i="5" l="1"/>
  <c r="AF10" i="5" s="1"/>
  <c r="AF16" i="5" s="1"/>
  <c r="AF23" i="5" s="1"/>
  <c r="AF29" i="5" s="1"/>
  <c r="AF40" i="5" s="1"/>
  <c r="AF45" i="5" s="1"/>
  <c r="AF47" i="5" s="1"/>
  <c r="AF31" i="5"/>
  <c r="AF51" i="5"/>
  <c r="AE33" i="5"/>
  <c r="AE6" i="5"/>
  <c r="AE10" i="5"/>
  <c r="AE16" i="5" s="1"/>
  <c r="AE23" i="5" s="1"/>
  <c r="AE29" i="5" s="1"/>
  <c r="AE31" i="5"/>
  <c r="AE51" i="5"/>
  <c r="AE40" i="5" l="1"/>
  <c r="AE45" i="5" s="1"/>
  <c r="AE47" i="5" s="1"/>
  <c r="AD33" i="5" l="1"/>
  <c r="AD6" i="5"/>
  <c r="AD10" i="5" s="1"/>
  <c r="AD16" i="5" s="1"/>
  <c r="AD23" i="5" s="1"/>
  <c r="AD29" i="5" s="1"/>
  <c r="AD31" i="5"/>
  <c r="AD51" i="5"/>
  <c r="AD40" i="5" l="1"/>
  <c r="AD45" i="5" s="1"/>
  <c r="AD47" i="5" s="1"/>
  <c r="AC33" i="5" l="1"/>
  <c r="AC6" i="5" l="1"/>
  <c r="AC10" i="5"/>
  <c r="AC16" i="5" s="1"/>
  <c r="AC23" i="5" s="1"/>
  <c r="AC29" i="5" s="1"/>
  <c r="AC40" i="5" s="1"/>
  <c r="AC45" i="5" s="1"/>
  <c r="AC47" i="5" s="1"/>
  <c r="AC31" i="5"/>
  <c r="AC51" i="5"/>
  <c r="AB6" i="5" l="1"/>
  <c r="AB10" i="5" s="1"/>
  <c r="AB16" i="5" s="1"/>
  <c r="AB23" i="5" s="1"/>
  <c r="AB29" i="5" s="1"/>
  <c r="AB33" i="5" s="1"/>
  <c r="AB40" i="5" s="1"/>
  <c r="AB45" i="5" s="1"/>
  <c r="AB47" i="5" s="1"/>
  <c r="AB31" i="5"/>
  <c r="AB51" i="5"/>
  <c r="AA6" i="5" l="1"/>
  <c r="AA10" i="5" s="1"/>
  <c r="AA16" i="5" s="1"/>
  <c r="AA23" i="5" s="1"/>
  <c r="AA29" i="5" s="1"/>
  <c r="AA33" i="5" s="1"/>
  <c r="AA40" i="5" s="1"/>
  <c r="AA45" i="5" s="1"/>
  <c r="AA47" i="5" s="1"/>
  <c r="AA31" i="5"/>
  <c r="AA51" i="5"/>
  <c r="Z6" i="5" l="1"/>
  <c r="Z10" i="5" s="1"/>
  <c r="Z16" i="5" s="1"/>
  <c r="Z23" i="5" s="1"/>
  <c r="Z29" i="5" s="1"/>
  <c r="Z33" i="5" s="1"/>
  <c r="Z40" i="5" s="1"/>
  <c r="Z45" i="5" s="1"/>
  <c r="Z47" i="5" s="1"/>
  <c r="Z31" i="5"/>
  <c r="Z51" i="5"/>
  <c r="Y6" i="5"/>
  <c r="Y10" i="5" s="1"/>
  <c r="Y16" i="5" s="1"/>
  <c r="Y23" i="5" s="1"/>
  <c r="Y29" i="5" s="1"/>
  <c r="Y33" i="5" s="1"/>
  <c r="Y40" i="5" s="1"/>
  <c r="Y45" i="5" s="1"/>
  <c r="Y47" i="5" s="1"/>
  <c r="Y31" i="5"/>
  <c r="Y51" i="5"/>
  <c r="X6" i="5" l="1"/>
  <c r="X10" i="5"/>
  <c r="X16" i="5" s="1"/>
  <c r="X23" i="5" s="1"/>
  <c r="X29" i="5" s="1"/>
  <c r="X33" i="5" s="1"/>
  <c r="X40" i="5" s="1"/>
  <c r="X45" i="5" s="1"/>
  <c r="X47" i="5" s="1"/>
  <c r="X31" i="5"/>
  <c r="X51" i="5"/>
  <c r="W33" i="5"/>
  <c r="W6" i="5" l="1"/>
  <c r="W10" i="5" s="1"/>
  <c r="W16" i="5" s="1"/>
  <c r="W23" i="5" s="1"/>
  <c r="W29" i="5" s="1"/>
  <c r="W40" i="5" s="1"/>
  <c r="W45" i="5" s="1"/>
  <c r="W47" i="5" s="1"/>
  <c r="W31" i="5"/>
  <c r="W51" i="5"/>
  <c r="V33" i="5"/>
  <c r="V6" i="5"/>
  <c r="V10" i="5" s="1"/>
  <c r="V16" i="5" s="1"/>
  <c r="V23" i="5" s="1"/>
  <c r="V29" i="5" s="1"/>
  <c r="V31" i="5"/>
  <c r="V51" i="5"/>
  <c r="V40" i="5" l="1"/>
  <c r="V45" i="5" s="1"/>
  <c r="V47" i="5" s="1"/>
  <c r="U33" i="5" l="1"/>
  <c r="U6" i="5" l="1"/>
  <c r="U10" i="5" s="1"/>
  <c r="U16" i="5" s="1"/>
  <c r="U23" i="5" s="1"/>
  <c r="U29" i="5" s="1"/>
  <c r="U40" i="5" s="1"/>
  <c r="U45" i="5" s="1"/>
  <c r="U47" i="5" s="1"/>
  <c r="U31" i="5"/>
  <c r="U51" i="5"/>
  <c r="T33" i="5"/>
  <c r="T6" i="5" l="1"/>
  <c r="T10" i="5" s="1"/>
  <c r="T16" i="5" s="1"/>
  <c r="T23" i="5" s="1"/>
  <c r="T29" i="5" s="1"/>
  <c r="T40" i="5" s="1"/>
  <c r="T45" i="5" s="1"/>
  <c r="T47" i="5" s="1"/>
  <c r="T31" i="5"/>
  <c r="T51" i="5"/>
  <c r="S6" i="5" l="1"/>
  <c r="S10" i="5" s="1"/>
  <c r="S16" i="5" s="1"/>
  <c r="S23" i="5" s="1"/>
  <c r="S29" i="5" s="1"/>
  <c r="S33" i="5" s="1"/>
  <c r="S40" i="5" s="1"/>
  <c r="S45" i="5" s="1"/>
  <c r="S47" i="5" s="1"/>
  <c r="S31" i="5"/>
  <c r="S51" i="5"/>
  <c r="R33" i="5"/>
  <c r="R6" i="5"/>
  <c r="R10" i="5"/>
  <c r="R16" i="5" s="1"/>
  <c r="R23" i="5" s="1"/>
  <c r="R29" i="5" s="1"/>
  <c r="R31" i="5"/>
  <c r="R51" i="5"/>
  <c r="R40" i="5" l="1"/>
  <c r="R45" i="5" s="1"/>
  <c r="R47" i="5" s="1"/>
  <c r="Q33" i="5" l="1"/>
  <c r="Q6" i="5"/>
  <c r="Q10" i="5" s="1"/>
  <c r="Q16" i="5" s="1"/>
  <c r="Q23" i="5" s="1"/>
  <c r="Q29" i="5" s="1"/>
  <c r="Q31" i="5"/>
  <c r="Q51" i="5"/>
  <c r="Q40" i="5" l="1"/>
  <c r="Q45" i="5" s="1"/>
  <c r="Q47" i="5" s="1"/>
  <c r="P6" i="5" l="1"/>
  <c r="P10" i="5" s="1"/>
  <c r="P16" i="5" s="1"/>
  <c r="P23" i="5" s="1"/>
  <c r="P29" i="5" s="1"/>
  <c r="P33" i="5" s="1"/>
  <c r="P40" i="5" s="1"/>
  <c r="P45" i="5" s="1"/>
  <c r="P47" i="5" s="1"/>
  <c r="P31" i="5"/>
  <c r="P51" i="5"/>
  <c r="O33" i="5" l="1"/>
  <c r="O6" i="5" l="1"/>
  <c r="O10" i="5" s="1"/>
  <c r="O16" i="5" s="1"/>
  <c r="O23" i="5" s="1"/>
  <c r="O29" i="5" s="1"/>
  <c r="O40" i="5" s="1"/>
  <c r="O45" i="5" s="1"/>
  <c r="O47" i="5" s="1"/>
  <c r="O31" i="5"/>
  <c r="L23" i="5" l="1"/>
  <c r="K33" i="5"/>
  <c r="J33" i="5"/>
  <c r="I16" i="5"/>
  <c r="F51" i="5" l="1"/>
  <c r="G31" i="5" s="1"/>
  <c r="H6" i="5"/>
  <c r="H10" i="5" s="1"/>
  <c r="H16" i="5" s="1"/>
  <c r="H23" i="5" s="1"/>
  <c r="H29" i="5" s="1"/>
  <c r="G6" i="5"/>
  <c r="G10" i="5" s="1"/>
  <c r="G16" i="5" s="1"/>
  <c r="G23" i="5" s="1"/>
  <c r="G29" i="5" s="1"/>
  <c r="G33" i="5" s="1"/>
  <c r="G40" i="5" s="1"/>
  <c r="G45" i="5" s="1"/>
  <c r="G47" i="5" s="1"/>
  <c r="H51" i="5" s="1"/>
  <c r="F6" i="5"/>
  <c r="F10" i="5" s="1"/>
  <c r="F16" i="5" s="1"/>
  <c r="F23" i="5" s="1"/>
  <c r="F29" i="5" s="1"/>
  <c r="F33" i="5" s="1"/>
  <c r="F40" i="5" s="1"/>
  <c r="F45" i="5" s="1"/>
  <c r="F47" i="5" s="1"/>
  <c r="G51" i="5" s="1"/>
  <c r="H31" i="5" s="1"/>
  <c r="H33" i="5" l="1"/>
  <c r="H40" i="5" s="1"/>
  <c r="H45" i="5" s="1"/>
  <c r="H47" i="5" s="1"/>
  <c r="N6" i="5" l="1"/>
  <c r="N10" i="5" s="1"/>
  <c r="N16" i="5" s="1"/>
  <c r="N23" i="5" s="1"/>
  <c r="N29" i="5" s="1"/>
  <c r="N33" i="5" s="1"/>
  <c r="M6" i="5"/>
  <c r="M10" i="5" s="1"/>
  <c r="M16" i="5" s="1"/>
  <c r="M23" i="5" s="1"/>
  <c r="M29" i="5" s="1"/>
  <c r="L6" i="5"/>
  <c r="L10" i="5" s="1"/>
  <c r="L16" i="5" s="1"/>
  <c r="K6" i="5"/>
  <c r="K10" i="5" s="1"/>
  <c r="K16" i="5" s="1"/>
  <c r="K23" i="5" s="1"/>
  <c r="K29" i="5" s="1"/>
  <c r="J6" i="5"/>
  <c r="J10" i="5" s="1"/>
  <c r="J16" i="5" s="1"/>
  <c r="J23" i="5" s="1"/>
  <c r="J29" i="5" s="1"/>
  <c r="I6" i="5"/>
  <c r="I10" i="5" s="1"/>
  <c r="I23" i="5" l="1"/>
  <c r="I29" i="5" s="1"/>
  <c r="I51" i="5"/>
  <c r="J31" i="5" s="1"/>
  <c r="I31" i="5"/>
  <c r="L29" i="5"/>
  <c r="J40" i="5" l="1"/>
  <c r="J45" i="5" s="1"/>
  <c r="J47" i="5" s="1"/>
  <c r="K51" i="5" s="1"/>
  <c r="L31" i="5" s="1"/>
  <c r="L33" i="5" s="1"/>
  <c r="L40" i="5" s="1"/>
  <c r="L45" i="5" s="1"/>
  <c r="L47" i="5" s="1"/>
  <c r="M51" i="5" s="1"/>
  <c r="N31" i="5" s="1"/>
  <c r="I33" i="5"/>
  <c r="I40" i="5" s="1"/>
  <c r="I45" i="5" s="1"/>
  <c r="I47" i="5" s="1"/>
  <c r="J51" i="5" s="1"/>
  <c r="K31" i="5" s="1"/>
  <c r="K40" i="5" s="1"/>
  <c r="K45" i="5" s="1"/>
  <c r="K47" i="5" s="1"/>
  <c r="L51" i="5" s="1"/>
  <c r="M31" i="5" s="1"/>
  <c r="M33" i="5" s="1"/>
  <c r="M40" i="5" s="1"/>
  <c r="M45" i="5" s="1"/>
  <c r="M47" i="5" s="1"/>
  <c r="N51" i="5" s="1"/>
  <c r="N40" i="5" l="1"/>
  <c r="N45" i="5" s="1"/>
  <c r="N47" i="5" s="1"/>
  <c r="O51" i="5" s="1"/>
</calcChain>
</file>

<file path=xl/sharedStrings.xml><?xml version="1.0" encoding="utf-8"?>
<sst xmlns="http://schemas.openxmlformats.org/spreadsheetml/2006/main" count="212" uniqueCount="166">
  <si>
    <t>Line</t>
  </si>
  <si>
    <t>Description</t>
  </si>
  <si>
    <t>E(m) = RORB + OE - BAS</t>
  </si>
  <si>
    <t>Rate Base</t>
  </si>
  <si>
    <t>Rate Base / 12</t>
  </si>
  <si>
    <t xml:space="preserve">Rate of Return </t>
  </si>
  <si>
    <t>=</t>
  </si>
  <si>
    <t>Return on Rate Base (RORB)</t>
  </si>
  <si>
    <t>+</t>
  </si>
  <si>
    <t>Operating Expenses (OE)</t>
  </si>
  <si>
    <t>By-Product and Emission Allowance Sales (BAS)</t>
  </si>
  <si>
    <t>-</t>
  </si>
  <si>
    <t>Sub-Total E(m)</t>
  </si>
  <si>
    <t>8a</t>
  </si>
  <si>
    <t>Prior Periods Adjustments</t>
  </si>
  <si>
    <t>Member System Allocation Ratio for the Month</t>
  </si>
  <si>
    <t xml:space="preserve"> (Form 3.0)</t>
  </si>
  <si>
    <t xml:space="preserve">Subtotal E(m) = Subtotal E(m) x Member System </t>
  </si>
  <si>
    <t xml:space="preserve">                        Allocation Ratio</t>
  </si>
  <si>
    <t>Adjustment for (Over)/Under Recovery,</t>
  </si>
  <si>
    <t xml:space="preserve"> as applicable</t>
  </si>
  <si>
    <t>12a</t>
  </si>
  <si>
    <t>E(m) = Subtotal E(m) plus (Over)/Under Recovery</t>
  </si>
  <si>
    <t>12b</t>
  </si>
  <si>
    <t>1-month true up adjustment</t>
  </si>
  <si>
    <t>12c</t>
  </si>
  <si>
    <t>E(m)= Ln 12a + Ln 12 b</t>
  </si>
  <si>
    <t>R(m) = Average Monthly Wholesale</t>
  </si>
  <si>
    <t xml:space="preserve"> Revenue for the 12 Months Ending with the</t>
  </si>
  <si>
    <t xml:space="preserve">  Current Expense Month (Form 3.0)</t>
  </si>
  <si>
    <t>CESF: Line 12 c / Line 13</t>
  </si>
  <si>
    <t xml:space="preserve">  E(m) / R(m); as a % of Revenue</t>
  </si>
  <si>
    <t>BESF</t>
  </si>
  <si>
    <t>MESF</t>
  </si>
  <si>
    <t>Authorized Recovery Amount: Line 13 x Line 16</t>
  </si>
  <si>
    <t>Environmental Surcharge Revenues Billed</t>
  </si>
  <si>
    <t xml:space="preserve">Monthly (Over)/Under = Previous Month Line 17 </t>
  </si>
  <si>
    <t xml:space="preserve">      Minus Current Month Line 18</t>
  </si>
  <si>
    <t>DR1 Response 1 - Summary Schedule E(m) - EKPC Over-Under.xlsx</t>
  </si>
  <si>
    <t>As described in the Direct Testimony of Isaac S. Scott, EKPC has determined that there should have been the recognition of a BESF related to</t>
  </si>
  <si>
    <t xml:space="preserve">  plant in service retired and replaced as a result of the CCR/ELG environmental surcharge project at Spurlock Station.  The retired and replaced</t>
  </si>
  <si>
    <t xml:space="preserve">  assets were still in service at the time of the last base rate case and the recovery of associated costs was through EKPC's base rates.  In addition,</t>
  </si>
  <si>
    <t xml:space="preserve">  there was a post-test-year reclassification of a dozen environmental operators whose salaries, payroll taxes, and benefits were included in base</t>
  </si>
  <si>
    <t xml:space="preserve">  rates during the last base rate case.  </t>
  </si>
  <si>
    <t>To determine the amount of additional over-recovery due to the recognition of the BESF, the applicable BESF will be applied to R(m), the 12-month</t>
  </si>
  <si>
    <t xml:space="preserve">  average Member System revenues.  This approach will have essentially the same effect as if the BESF had been recognized when the MESF was</t>
  </si>
  <si>
    <t xml:space="preserve">  determined for the applicable expense months.</t>
  </si>
  <si>
    <t>Expense Month</t>
  </si>
  <si>
    <t>R(m)</t>
  </si>
  <si>
    <t>Over-Recovery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</si>
  <si>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</si>
  <si>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</si>
  <si>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</si>
  <si>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</si>
  <si>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</si>
  <si>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</si>
  <si>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</si>
  <si>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</si>
  <si>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</si>
  <si>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</si>
  <si>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</si>
  <si>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Total Over-Recovery of the Surcharge</t>
  </si>
  <si>
    <t>EKPC proposes to include an adjustment for this over-recovery in the first monthly surcharge filing after the Commission issues its final Order in this</t>
  </si>
  <si>
    <t xml:space="preserve">  review case.  EKPC further proposes to incorporate a BESF of 0.16% in its monthly surcharge filings, beginning in the first month after the issuance</t>
  </si>
  <si>
    <t xml:space="preserve">  of the final Order in this review case.</t>
  </si>
  <si>
    <t>For those months subsequent to the expense month of November 2021, in the appropriate surcharge review proceedings, EKPC will determine and</t>
  </si>
  <si>
    <t xml:space="preserve">  propose a similar adjustment.</t>
  </si>
  <si>
    <t>Recognition of BESF Adjustment</t>
  </si>
  <si>
    <t>O&amp;M Expense Adjustment - February and July 2021</t>
  </si>
  <si>
    <t xml:space="preserve">While preparing the response to Request 4 of the Commission Staff's First Request for Information, EKPC </t>
  </si>
  <si>
    <t xml:space="preserve">  discovered some errors in expenses reported for Account No. 501010, SP03 and SP04.  The first error occurred</t>
  </si>
  <si>
    <t xml:space="preserve">  The second error occurred in the expense month of July 2021, where through an oversight EKPC failed to </t>
  </si>
  <si>
    <t xml:space="preserve">  include for surcharge recovery expenses of $428,958.</t>
  </si>
  <si>
    <t xml:space="preserve">  in the expense month of February 2021, where through an oversight expenses of $569,873 were reported twice.</t>
  </si>
  <si>
    <t>Recalculation of EKPC's E(m) Surcharge Revenue Requirement, by Affected Month</t>
  </si>
  <si>
    <t>O&amp;M expenses are recovered in EKPC's surcharge mechanism utilizing a 12-month average of the actual O&amp;M</t>
  </si>
  <si>
    <t xml:space="preserve">  expenses.  This average O&amp;M expense will impact the Cash Working Capital in the surcharge rate base.  The</t>
  </si>
  <si>
    <t xml:space="preserve">  expenses included in the surcharge revenue requirement, E(m).</t>
  </si>
  <si>
    <t xml:space="preserve">  correction of these errors will require a recalculation of the rate base, return on rate base, and operating </t>
  </si>
  <si>
    <t xml:space="preserve">Below are schedules based on ES Form 2.4 reflecting the correction of the February and July 2021 expense </t>
  </si>
  <si>
    <t xml:space="preserve">  month information.  The recalculation of the monthly surcharge revenue requirement for the expense months</t>
  </si>
  <si>
    <t xml:space="preserve">  of February through November 2021 is shown beginning at Column I of this spreadsheet.</t>
  </si>
  <si>
    <t>ES Form 2.4 - Expense Month Ending February 28, 2021</t>
  </si>
  <si>
    <t>Eligible O&amp;M</t>
  </si>
  <si>
    <t>Expenses</t>
  </si>
  <si>
    <t>As Filed</t>
  </si>
  <si>
    <t>Total</t>
  </si>
  <si>
    <t>Correction</t>
  </si>
  <si>
    <t>Revised</t>
  </si>
  <si>
    <t>11th previous month</t>
  </si>
  <si>
    <t>10th previous month</t>
  </si>
  <si>
    <t xml:space="preserve"> 9th previous month</t>
  </si>
  <si>
    <t xml:space="preserve"> 8th previous month</t>
  </si>
  <si>
    <t xml:space="preserve"> 7th previous month</t>
  </si>
  <si>
    <t xml:space="preserve"> 6th previous month</t>
  </si>
  <si>
    <t xml:space="preserve"> 5th previous month</t>
  </si>
  <si>
    <t xml:space="preserve"> 4th previous month</t>
  </si>
  <si>
    <t xml:space="preserve"> 3rd previous month</t>
  </si>
  <si>
    <t xml:space="preserve"> 2nd previous month</t>
  </si>
  <si>
    <t>Previous month</t>
  </si>
  <si>
    <t>Current month</t>
  </si>
  <si>
    <t>Total 12 Month O&amp;M</t>
  </si>
  <si>
    <t>Average Monthly O&amp;M</t>
  </si>
  <si>
    <t>Determination of Working Capital Allowance:</t>
  </si>
  <si>
    <t>One-eighth (1/8) of</t>
  </si>
  <si>
    <t xml:space="preserve">  Total 12 Month O&amp;M</t>
  </si>
  <si>
    <t>ES Form 2.4 - Expense Month Ending July 31, 2021 (reflects the February correction)</t>
  </si>
  <si>
    <t>Expense Month Ending</t>
  </si>
  <si>
    <t>ES Form 2.4</t>
  </si>
  <si>
    <t>Eligible O&amp;M Expenses:</t>
  </si>
  <si>
    <t xml:space="preserve">  11th previous month</t>
  </si>
  <si>
    <t xml:space="preserve">  10th previous month</t>
  </si>
  <si>
    <t xml:space="preserve">   9th previous month</t>
  </si>
  <si>
    <t xml:space="preserve">   8th previous month</t>
  </si>
  <si>
    <t xml:space="preserve">   7th previous month</t>
  </si>
  <si>
    <t xml:space="preserve">   6th previous month</t>
  </si>
  <si>
    <t xml:space="preserve">   5th previous month</t>
  </si>
  <si>
    <t xml:space="preserve">   4th previous month</t>
  </si>
  <si>
    <t xml:space="preserve">   3rd previous month</t>
  </si>
  <si>
    <t xml:space="preserve">   2nd previous month</t>
  </si>
  <si>
    <t xml:space="preserve">  Previous month</t>
  </si>
  <si>
    <t xml:space="preserve">  Current month</t>
  </si>
  <si>
    <t>Determination of Working</t>
  </si>
  <si>
    <t xml:space="preserve">  Capital Allowance:</t>
  </si>
  <si>
    <t xml:space="preserve">One-eighth (1/8) of </t>
  </si>
  <si>
    <t>ES Form 2.0</t>
  </si>
  <si>
    <t>Determination of Rate Base:</t>
  </si>
  <si>
    <t xml:space="preserve">  Gross Plant</t>
  </si>
  <si>
    <t xml:space="preserve">  CWIP net of AFUDC</t>
  </si>
  <si>
    <t xml:space="preserve">  Subtotal</t>
  </si>
  <si>
    <t xml:space="preserve">  Additions - </t>
  </si>
  <si>
    <t xml:space="preserve">    Inventory - Spare Parts</t>
  </si>
  <si>
    <t xml:space="preserve">    Inventory - Limestone</t>
  </si>
  <si>
    <t xml:space="preserve">    Inventory - Allowances</t>
  </si>
  <si>
    <t xml:space="preserve">    Project 15 Capital, Net</t>
  </si>
  <si>
    <t xml:space="preserve">    Working Capital Allow.</t>
  </si>
  <si>
    <t xml:space="preserve">  Deductions -</t>
  </si>
  <si>
    <t xml:space="preserve">    Accum. Depreciation</t>
  </si>
  <si>
    <t>Total Rate Base</t>
  </si>
  <si>
    <t>Determination of Operating Expenses:</t>
  </si>
  <si>
    <t xml:space="preserve">  O&amp;M Expense</t>
  </si>
  <si>
    <t xml:space="preserve">  Depreciation &amp; Amort.</t>
  </si>
  <si>
    <t xml:space="preserve">  Project 15 Amort.</t>
  </si>
  <si>
    <t xml:space="preserve">  Project 16 - ARO</t>
  </si>
  <si>
    <t xml:space="preserve">  Project 12/17 - ARO</t>
  </si>
  <si>
    <t xml:space="preserve">  Taxes other than Income</t>
  </si>
  <si>
    <t xml:space="preserve">  Insurance Expense</t>
  </si>
  <si>
    <t xml:space="preserve">  Emission Allow. Exp.</t>
  </si>
  <si>
    <t xml:space="preserve">  Consultant Fee</t>
  </si>
  <si>
    <t>Total Operating Expenses</t>
  </si>
  <si>
    <t>ES Form 1.1</t>
  </si>
  <si>
    <t>Rate of Return</t>
  </si>
  <si>
    <t>Return on Rate Base</t>
  </si>
  <si>
    <t>Operating Expenses</t>
  </si>
  <si>
    <t>By-Product &amp; Allow. Sales</t>
  </si>
  <si>
    <t>Subtotal E(m)</t>
  </si>
  <si>
    <t>Member Allocation Ratio</t>
  </si>
  <si>
    <t>Subtotal E(m) x Member</t>
  </si>
  <si>
    <t xml:space="preserve">  Allocation Ratio</t>
  </si>
  <si>
    <t>Adjustments</t>
  </si>
  <si>
    <t>E(m) before True-Up</t>
  </si>
  <si>
    <t>One-Month True-Up</t>
  </si>
  <si>
    <t>E(m) net of True-Up</t>
  </si>
  <si>
    <t>Filed E(m) net of True-Up</t>
  </si>
  <si>
    <t>Total Adjustment</t>
  </si>
  <si>
    <t>Total Cumulative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</si>
</sst>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_(* #,##0.00000_);_(* \(#,##0.00000\);_(* &quot;-&quot;??_);_(@_)"/>
    <numFmt numFmtId="165" formatCode="0.000%"/>
  </numFmts>
  <fonts count="8" x14ac:knownFonts="1">
    <font>
      <sz val="1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Calibri"/>
      <family val="2"/>
    </font>
    <font>
      <b/>
      <sz val="10"/>
      <color rgb="FF00B050"/>
      <name val="Calibri"/>
      <family val="2"/>
    </font>
    <font>
      <b/>
      <sz val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/>
    <xf numFmtId="0" fontId="0" fillId="0" borderId="8" xfId="0" applyBorder="1" applyAlignment="1">
      <alignment horizontal="center"/>
    </xf>
    <xf numFmtId="0" fontId="2" fillId="0" borderId="11" xfId="0" applyFont="1" applyBorder="1"/>
    <xf numFmtId="5" fontId="3" fillId="0" borderId="10" xfId="0" applyNumberFormat="1" applyFont="1" applyFill="1" applyBorder="1"/>
    <xf numFmtId="5" fontId="3" fillId="0" borderId="8" xfId="0" applyNumberFormat="1" applyFont="1" applyFill="1" applyBorder="1"/>
    <xf numFmtId="5" fontId="3" fillId="0" borderId="9" xfId="0" applyNumberFormat="1" applyFont="1" applyFill="1" applyBorder="1"/>
    <xf numFmtId="0" fontId="3" fillId="0" borderId="10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2" fillId="0" borderId="11" xfId="0" quotePrefix="1" applyFont="1" applyBorder="1" applyAlignment="1">
      <alignment horizontal="center"/>
    </xf>
    <xf numFmtId="165" fontId="3" fillId="0" borderId="10" xfId="0" applyNumberFormat="1" applyFont="1" applyFill="1" applyBorder="1"/>
    <xf numFmtId="165" fontId="3" fillId="0" borderId="8" xfId="0" applyNumberFormat="1" applyFont="1" applyFill="1" applyBorder="1"/>
    <xf numFmtId="165" fontId="3" fillId="0" borderId="9" xfId="0" applyNumberFormat="1" applyFont="1" applyFill="1" applyBorder="1"/>
    <xf numFmtId="0" fontId="2" fillId="0" borderId="11" xfId="0" applyFont="1" applyBorder="1" applyAlignment="1">
      <alignment horizontal="center"/>
    </xf>
    <xf numFmtId="0" fontId="1" fillId="0" borderId="8" xfId="0" applyFont="1" applyBorder="1"/>
    <xf numFmtId="10" fontId="3" fillId="0" borderId="10" xfId="0" applyNumberFormat="1" applyFont="1" applyFill="1" applyBorder="1"/>
    <xf numFmtId="10" fontId="3" fillId="0" borderId="8" xfId="0" applyNumberFormat="1" applyFont="1" applyFill="1" applyBorder="1"/>
    <xf numFmtId="10" fontId="3" fillId="0" borderId="9" xfId="0" applyNumberFormat="1" applyFont="1" applyFill="1" applyBorder="1"/>
    <xf numFmtId="6" fontId="3" fillId="0" borderId="10" xfId="0" applyNumberFormat="1" applyFont="1" applyFill="1" applyBorder="1"/>
    <xf numFmtId="6" fontId="3" fillId="0" borderId="8" xfId="0" applyNumberFormat="1" applyFont="1" applyFill="1" applyBorder="1"/>
    <xf numFmtId="6" fontId="3" fillId="0" borderId="9" xfId="0" applyNumberFormat="1" applyFont="1" applyFill="1" applyBorder="1"/>
    <xf numFmtId="0" fontId="2" fillId="0" borderId="8" xfId="0" applyFont="1" applyFill="1" applyBorder="1"/>
    <xf numFmtId="0" fontId="2" fillId="0" borderId="10" xfId="0" applyFont="1" applyFill="1" applyBorder="1"/>
    <xf numFmtId="0" fontId="2" fillId="0" borderId="9" xfId="0" applyFont="1" applyFill="1" applyBorder="1"/>
    <xf numFmtId="5" fontId="2" fillId="0" borderId="10" xfId="0" applyNumberFormat="1" applyFont="1" applyFill="1" applyBorder="1"/>
    <xf numFmtId="5" fontId="2" fillId="0" borderId="8" xfId="0" applyNumberFormat="1" applyFont="1" applyFill="1" applyBorder="1"/>
    <xf numFmtId="5" fontId="2" fillId="0" borderId="9" xfId="0" applyNumberFormat="1" applyFont="1" applyFill="1" applyBorder="1"/>
    <xf numFmtId="6" fontId="2" fillId="0" borderId="10" xfId="0" applyNumberFormat="1" applyFont="1" applyFill="1" applyBorder="1"/>
    <xf numFmtId="6" fontId="2" fillId="0" borderId="8" xfId="0" applyNumberFormat="1" applyFont="1" applyFill="1" applyBorder="1"/>
    <xf numFmtId="6" fontId="2" fillId="0" borderId="9" xfId="0" applyNumberFormat="1" applyFont="1" applyFill="1" applyBorder="1"/>
    <xf numFmtId="10" fontId="3" fillId="0" borderId="10" xfId="2" applyNumberFormat="1" applyFont="1" applyFill="1" applyBorder="1"/>
    <xf numFmtId="10" fontId="3" fillId="0" borderId="8" xfId="2" applyNumberFormat="1" applyFont="1" applyFill="1" applyBorder="1"/>
    <xf numFmtId="10" fontId="3" fillId="0" borderId="9" xfId="2" applyNumberFormat="1" applyFont="1" applyFill="1" applyBorder="1"/>
    <xf numFmtId="0" fontId="0" fillId="0" borderId="12" xfId="0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2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0" fillId="0" borderId="16" xfId="0" applyBorder="1"/>
    <xf numFmtId="0" fontId="0" fillId="0" borderId="12" xfId="0" applyBorder="1"/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7" fontId="0" fillId="3" borderId="5" xfId="0" applyNumberFormat="1" applyFill="1" applyBorder="1" applyAlignment="1">
      <alignment horizontal="center"/>
    </xf>
    <xf numFmtId="17" fontId="0" fillId="3" borderId="4" xfId="0" applyNumberFormat="1" applyFill="1" applyBorder="1" applyAlignment="1">
      <alignment horizontal="center"/>
    </xf>
    <xf numFmtId="17" fontId="0" fillId="3" borderId="1" xfId="0" applyNumberFormat="1" applyFill="1" applyBorder="1" applyAlignment="1">
      <alignment horizontal="center"/>
    </xf>
    <xf numFmtId="164" fontId="2" fillId="0" borderId="9" xfId="1" applyNumberFormat="1" applyFont="1" applyFill="1" applyBorder="1"/>
    <xf numFmtId="164" fontId="2" fillId="0" borderId="10" xfId="1" applyNumberFormat="1" applyFont="1" applyFill="1" applyBorder="1"/>
    <xf numFmtId="164" fontId="2" fillId="0" borderId="8" xfId="1" applyNumberFormat="1" applyFon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5" xfId="0" applyBorder="1"/>
    <xf numFmtId="0" fontId="4" fillId="0" borderId="9" xfId="0" applyFont="1" applyBorder="1" applyAlignment="1">
      <alignment horizontal="center"/>
    </xf>
    <xf numFmtId="0" fontId="0" fillId="0" borderId="14" xfId="0" applyBorder="1"/>
    <xf numFmtId="0" fontId="3" fillId="0" borderId="0" xfId="0" applyFont="1"/>
    <xf numFmtId="0" fontId="6" fillId="0" borderId="0" xfId="0" applyFont="1"/>
    <xf numFmtId="38" fontId="0" fillId="0" borderId="0" xfId="0" applyNumberFormat="1"/>
    <xf numFmtId="0" fontId="3" fillId="0" borderId="18" xfId="0" applyFont="1" applyBorder="1" applyAlignment="1">
      <alignment horizontal="center"/>
    </xf>
    <xf numFmtId="0" fontId="3" fillId="0" borderId="0" xfId="0" quotePrefix="1" applyFont="1"/>
    <xf numFmtId="6" fontId="0" fillId="0" borderId="0" xfId="0" applyNumberFormat="1"/>
    <xf numFmtId="10" fontId="0" fillId="0" borderId="0" xfId="0" applyNumberFormat="1"/>
    <xf numFmtId="6" fontId="0" fillId="0" borderId="19" xfId="0" applyNumberFormat="1" applyBorder="1"/>
    <xf numFmtId="6" fontId="0" fillId="0" borderId="20" xfId="0" applyNumberFormat="1" applyBorder="1"/>
    <xf numFmtId="0" fontId="7" fillId="0" borderId="0" xfId="0" applyFont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8" xfId="0" applyBorder="1"/>
    <xf numFmtId="0" fontId="3" fillId="0" borderId="18" xfId="0" quotePrefix="1" applyFont="1" applyBorder="1" applyAlignment="1">
      <alignment horizontal="center"/>
    </xf>
    <xf numFmtId="6" fontId="0" fillId="4" borderId="0" xfId="0" applyNumberFormat="1" applyFill="1"/>
    <xf numFmtId="6" fontId="0" fillId="4" borderId="19" xfId="0" applyNumberFormat="1" applyFill="1" applyBorder="1"/>
    <xf numFmtId="6" fontId="0" fillId="0" borderId="21" xfId="0" applyNumberFormat="1" applyBorder="1"/>
    <xf numFmtId="6" fontId="0" fillId="0" borderId="2" xfId="0" applyNumberFormat="1" applyBorder="1"/>
    <xf numFmtId="165" fontId="0" fillId="0" borderId="0" xfId="0" applyNumberFormat="1"/>
    <xf numFmtId="6" fontId="0" fillId="0" borderId="0" xfId="0" applyNumberFormat="1" applyBorder="1"/>
    <xf numFmtId="6" fontId="0" fillId="4" borderId="0" xfId="0" applyNumberForma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  <color rgb="FFF9AF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L52"/>
  <sheetViews>
    <sheetView tabSelected="1" zoomScaleNormal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17" sqref="F17"/>
    </sheetView>
  </sheetViews>
  <sheetFormatPr defaultRowHeight="12.75" x14ac:dyDescent="0.2"/>
  <cols>
    <col min="4" max="4" width="42.28515625" bestFit="1" customWidth="1"/>
    <col min="5" max="5" width="4.42578125" customWidth="1"/>
    <col min="6" max="8" width="12.7109375" bestFit="1" customWidth="1"/>
    <col min="9" max="10" width="13.42578125" bestFit="1" customWidth="1"/>
    <col min="11" max="34" width="12.7109375" bestFit="1" customWidth="1"/>
    <col min="35" max="38" width="14.28515625" customWidth="1"/>
  </cols>
  <sheetData>
    <row r="1" spans="3:38" x14ac:dyDescent="0.2">
      <c r="C1" s="1" t="s">
        <v>0</v>
      </c>
      <c r="D1" s="2" t="s">
        <v>1</v>
      </c>
      <c r="E1" s="3"/>
      <c r="F1" s="54">
        <v>43586</v>
      </c>
      <c r="G1" s="55">
        <v>43617</v>
      </c>
      <c r="H1" s="56">
        <v>43647</v>
      </c>
      <c r="I1" s="56">
        <v>43678</v>
      </c>
      <c r="J1" s="56">
        <v>43709</v>
      </c>
      <c r="K1" s="56">
        <v>43739</v>
      </c>
      <c r="L1" s="54">
        <v>43770</v>
      </c>
      <c r="M1" s="55">
        <v>43800</v>
      </c>
      <c r="N1" s="56">
        <v>43831</v>
      </c>
      <c r="O1" s="56">
        <v>43862</v>
      </c>
      <c r="P1" s="56">
        <v>43891</v>
      </c>
      <c r="Q1" s="56">
        <v>43922</v>
      </c>
      <c r="R1" s="54">
        <v>43952</v>
      </c>
      <c r="S1" s="55">
        <v>43983</v>
      </c>
      <c r="T1" s="56">
        <v>44013</v>
      </c>
      <c r="U1" s="56">
        <v>44044</v>
      </c>
      <c r="V1" s="56">
        <v>44075</v>
      </c>
      <c r="W1" s="56">
        <v>44105</v>
      </c>
      <c r="X1" s="54">
        <v>44136</v>
      </c>
      <c r="Y1" s="55">
        <v>44166</v>
      </c>
      <c r="Z1" s="56">
        <v>44197</v>
      </c>
      <c r="AA1" s="56">
        <v>44228</v>
      </c>
      <c r="AB1" s="56">
        <v>44256</v>
      </c>
      <c r="AC1" s="56">
        <v>44287</v>
      </c>
      <c r="AD1" s="54">
        <v>44317</v>
      </c>
      <c r="AE1" s="55">
        <v>44348</v>
      </c>
      <c r="AF1" s="56">
        <v>44378</v>
      </c>
      <c r="AG1" s="56">
        <v>44409</v>
      </c>
      <c r="AH1" s="56">
        <v>44440</v>
      </c>
      <c r="AI1" s="56">
        <v>44470</v>
      </c>
      <c r="AJ1" s="54">
        <v>44501</v>
      </c>
      <c r="AK1" s="55">
        <v>44531</v>
      </c>
      <c r="AL1" s="56">
        <v>44562</v>
      </c>
    </row>
    <row r="2" spans="3:38" x14ac:dyDescent="0.2">
      <c r="C2" s="4">
        <v>1</v>
      </c>
      <c r="D2" s="5" t="s">
        <v>2</v>
      </c>
      <c r="E2" s="6"/>
      <c r="F2" s="53"/>
      <c r="G2" s="51"/>
      <c r="H2" s="52"/>
      <c r="I2" s="48"/>
      <c r="J2" s="48"/>
      <c r="K2" s="48"/>
      <c r="L2" s="50"/>
      <c r="M2" s="49"/>
      <c r="N2" s="48"/>
      <c r="O2" s="48"/>
      <c r="P2" s="48"/>
      <c r="Q2" s="48"/>
      <c r="R2" s="64"/>
      <c r="S2" s="49"/>
      <c r="T2" s="48"/>
      <c r="U2" s="48"/>
      <c r="V2" s="48"/>
      <c r="W2" s="48"/>
      <c r="X2" s="64"/>
      <c r="Y2" s="49"/>
      <c r="Z2" s="48"/>
      <c r="AA2" s="48"/>
      <c r="AB2" s="48"/>
      <c r="AC2" s="48"/>
      <c r="AD2" s="64"/>
      <c r="AE2" s="49"/>
      <c r="AF2" s="48"/>
      <c r="AG2" s="48"/>
      <c r="AH2" s="48"/>
      <c r="AI2" s="48"/>
      <c r="AJ2" s="64"/>
      <c r="AK2" s="49"/>
      <c r="AL2" s="48"/>
    </row>
    <row r="3" spans="3:38" x14ac:dyDescent="0.2">
      <c r="C3" s="8"/>
      <c r="D3" s="7"/>
      <c r="E3" s="9"/>
      <c r="F3" s="61"/>
      <c r="G3" s="62"/>
      <c r="H3" s="60"/>
      <c r="I3" s="59"/>
      <c r="J3" s="59"/>
      <c r="K3" s="59"/>
      <c r="L3" s="57"/>
      <c r="M3" s="58"/>
      <c r="N3" s="59"/>
      <c r="O3" s="59"/>
      <c r="P3" s="59"/>
      <c r="Q3" s="59"/>
      <c r="R3" s="57"/>
      <c r="S3" s="58"/>
      <c r="T3" s="59"/>
      <c r="U3" s="59"/>
      <c r="V3" s="59"/>
      <c r="W3" s="59"/>
      <c r="X3" s="57"/>
      <c r="Y3" s="58"/>
      <c r="Z3" s="59"/>
      <c r="AA3" s="59"/>
      <c r="AB3" s="59"/>
      <c r="AC3" s="59"/>
      <c r="AD3" s="57"/>
      <c r="AE3" s="58"/>
      <c r="AF3" s="59"/>
      <c r="AG3" s="59"/>
      <c r="AH3" s="59"/>
      <c r="AI3" s="59"/>
      <c r="AJ3" s="57"/>
      <c r="AK3" s="58"/>
      <c r="AL3" s="59"/>
    </row>
    <row r="4" spans="3:38" x14ac:dyDescent="0.2">
      <c r="C4" s="8">
        <v>2</v>
      </c>
      <c r="D4" s="7" t="s">
        <v>3</v>
      </c>
      <c r="E4" s="9"/>
      <c r="F4" s="12">
        <v>732008865</v>
      </c>
      <c r="G4" s="10">
        <v>733193144</v>
      </c>
      <c r="H4" s="11">
        <v>741969116</v>
      </c>
      <c r="I4" s="11">
        <v>749182886</v>
      </c>
      <c r="J4" s="11">
        <v>753846194.88999999</v>
      </c>
      <c r="K4" s="11">
        <v>759851945.64999998</v>
      </c>
      <c r="L4" s="12">
        <v>765867435.57000005</v>
      </c>
      <c r="M4" s="10">
        <v>784457748.38</v>
      </c>
      <c r="N4" s="11">
        <v>787383522.33000004</v>
      </c>
      <c r="O4" s="11">
        <v>789301370.99154997</v>
      </c>
      <c r="P4" s="11">
        <v>798135307.28654981</v>
      </c>
      <c r="Q4" s="11">
        <v>800718325.25779998</v>
      </c>
      <c r="R4" s="12">
        <v>803159752.70905018</v>
      </c>
      <c r="S4" s="10">
        <v>807782202.59280026</v>
      </c>
      <c r="T4" s="11">
        <v>817855957.4527998</v>
      </c>
      <c r="U4" s="11">
        <v>824002419.31779981</v>
      </c>
      <c r="V4" s="11">
        <v>825026298.53779984</v>
      </c>
      <c r="W4" s="11">
        <v>828280233.68779993</v>
      </c>
      <c r="X4" s="12">
        <v>831790770.58425713</v>
      </c>
      <c r="Y4" s="10">
        <v>841734403.83312082</v>
      </c>
      <c r="Z4" s="11">
        <v>841430625.06300712</v>
      </c>
      <c r="AA4" s="11">
        <v>841386086.93983579</v>
      </c>
      <c r="AB4" s="11">
        <v>841612768.69879103</v>
      </c>
      <c r="AC4" s="11">
        <v>841679355.19675684</v>
      </c>
      <c r="AD4" s="12">
        <v>838342347.15329337</v>
      </c>
      <c r="AE4" s="10">
        <v>837209938.73607445</v>
      </c>
      <c r="AF4" s="11">
        <v>834739014.52406538</v>
      </c>
      <c r="AG4" s="11">
        <v>834253795.70357442</v>
      </c>
      <c r="AH4" s="11">
        <v>831584149.7898246</v>
      </c>
      <c r="AI4" s="11">
        <v>829449847.98076701</v>
      </c>
      <c r="AJ4" s="12">
        <v>827109725.6773243</v>
      </c>
      <c r="AK4" s="10">
        <v>823713238.57982421</v>
      </c>
      <c r="AL4" s="11">
        <v>830551317.72499967</v>
      </c>
    </row>
    <row r="5" spans="3:38" x14ac:dyDescent="0.2">
      <c r="C5" s="8"/>
      <c r="D5" s="7"/>
      <c r="E5" s="9"/>
      <c r="F5" s="12"/>
      <c r="G5" s="10"/>
      <c r="H5" s="11"/>
      <c r="I5" s="11"/>
      <c r="J5" s="11"/>
      <c r="K5" s="11"/>
      <c r="L5" s="12"/>
      <c r="M5" s="10"/>
      <c r="N5" s="11"/>
      <c r="O5" s="11"/>
      <c r="P5" s="11"/>
      <c r="Q5" s="11"/>
      <c r="R5" s="12"/>
      <c r="S5" s="10"/>
      <c r="T5" s="11"/>
      <c r="U5" s="11"/>
      <c r="V5" s="11"/>
      <c r="W5" s="11"/>
      <c r="X5" s="12"/>
      <c r="Y5" s="10"/>
      <c r="Z5" s="11"/>
      <c r="AA5" s="11"/>
      <c r="AB5" s="11"/>
      <c r="AC5" s="11"/>
      <c r="AD5" s="12"/>
      <c r="AE5" s="10"/>
      <c r="AF5" s="11"/>
      <c r="AG5" s="11"/>
      <c r="AH5" s="11"/>
      <c r="AI5" s="11"/>
      <c r="AJ5" s="12"/>
      <c r="AK5" s="10"/>
      <c r="AL5" s="11"/>
    </row>
    <row r="6" spans="3:38" x14ac:dyDescent="0.2">
      <c r="C6" s="8">
        <v>3</v>
      </c>
      <c r="D6" s="7" t="s">
        <v>4</v>
      </c>
      <c r="E6" s="9"/>
      <c r="F6" s="12">
        <f t="shared" ref="F6:H6" si="0">F4/12</f>
        <v>61000738.75</v>
      </c>
      <c r="G6" s="10">
        <f t="shared" si="0"/>
        <v>61099428.666666664</v>
      </c>
      <c r="H6" s="11">
        <f t="shared" si="0"/>
        <v>61830759.666666664</v>
      </c>
      <c r="I6" s="11">
        <f t="shared" ref="I6:N6" si="1">I4/12</f>
        <v>62431907.166666664</v>
      </c>
      <c r="J6" s="11">
        <f t="shared" si="1"/>
        <v>62820516.240833335</v>
      </c>
      <c r="K6" s="11">
        <f t="shared" si="1"/>
        <v>63320995.470833331</v>
      </c>
      <c r="L6" s="12">
        <f t="shared" si="1"/>
        <v>63822286.297500007</v>
      </c>
      <c r="M6" s="10">
        <f t="shared" si="1"/>
        <v>65371479.031666666</v>
      </c>
      <c r="N6" s="11">
        <f t="shared" si="1"/>
        <v>65615293.527500004</v>
      </c>
      <c r="O6" s="11">
        <f t="shared" ref="O6:P6" si="2">O4/12</f>
        <v>65775114.249295831</v>
      </c>
      <c r="P6" s="11">
        <f t="shared" si="2"/>
        <v>66511275.607212484</v>
      </c>
      <c r="Q6" s="11">
        <f t="shared" ref="Q6:R6" si="3">Q4/12</f>
        <v>66726527.104816668</v>
      </c>
      <c r="R6" s="12">
        <f t="shared" si="3"/>
        <v>66929979.392420851</v>
      </c>
      <c r="S6" s="10">
        <f t="shared" ref="S6:T6" si="4">S4/12</f>
        <v>67315183.549400017</v>
      </c>
      <c r="T6" s="11">
        <f t="shared" si="4"/>
        <v>68154663.121066645</v>
      </c>
      <c r="U6" s="11">
        <f t="shared" ref="U6:V6" si="5">U4/12</f>
        <v>68666868.276483312</v>
      </c>
      <c r="V6" s="11">
        <f t="shared" si="5"/>
        <v>68752191.544816658</v>
      </c>
      <c r="W6" s="11">
        <f t="shared" ref="W6:X6" si="6">W4/12</f>
        <v>69023352.807316661</v>
      </c>
      <c r="X6" s="12">
        <f t="shared" si="6"/>
        <v>69315897.548688099</v>
      </c>
      <c r="Y6" s="10">
        <f t="shared" ref="Y6:Z6" si="7">Y4/12</f>
        <v>70144533.652760074</v>
      </c>
      <c r="Z6" s="11">
        <f t="shared" si="7"/>
        <v>70119218.755250588</v>
      </c>
      <c r="AA6" s="11">
        <f t="shared" ref="AA6:AB6" si="8">AA4/12</f>
        <v>70115507.244986311</v>
      </c>
      <c r="AB6" s="11">
        <f t="shared" si="8"/>
        <v>70134397.391565919</v>
      </c>
      <c r="AC6" s="11">
        <f t="shared" ref="AC6:AD6" si="9">AC4/12</f>
        <v>70139946.266396403</v>
      </c>
      <c r="AD6" s="12">
        <f t="shared" si="9"/>
        <v>69861862.262774453</v>
      </c>
      <c r="AE6" s="10">
        <f t="shared" ref="AE6:AF6" si="10">AE4/12</f>
        <v>69767494.894672871</v>
      </c>
      <c r="AF6" s="11">
        <f t="shared" si="10"/>
        <v>69561584.543672115</v>
      </c>
      <c r="AG6" s="11">
        <f t="shared" ref="AG6:AL6" si="11">AG4/12</f>
        <v>69521149.64196454</v>
      </c>
      <c r="AH6" s="11">
        <f t="shared" si="11"/>
        <v>69298679.149152055</v>
      </c>
      <c r="AI6" s="11">
        <f t="shared" si="11"/>
        <v>69120820.665063918</v>
      </c>
      <c r="AJ6" s="12">
        <f t="shared" si="11"/>
        <v>68925810.473110363</v>
      </c>
      <c r="AK6" s="10">
        <f t="shared" si="11"/>
        <v>68642769.881652012</v>
      </c>
      <c r="AL6" s="11">
        <f t="shared" si="11"/>
        <v>69212609.810416639</v>
      </c>
    </row>
    <row r="7" spans="3:38" x14ac:dyDescent="0.2">
      <c r="C7" s="8"/>
      <c r="D7" s="7"/>
      <c r="E7" s="9"/>
      <c r="F7" s="15"/>
      <c r="G7" s="13"/>
      <c r="H7" s="14"/>
      <c r="I7" s="14"/>
      <c r="J7" s="14"/>
      <c r="K7" s="14"/>
      <c r="L7" s="15"/>
      <c r="M7" s="13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  <c r="Y7" s="13"/>
      <c r="Z7" s="14"/>
      <c r="AA7" s="14"/>
      <c r="AB7" s="14"/>
      <c r="AC7" s="14"/>
      <c r="AD7" s="15"/>
      <c r="AE7" s="13"/>
      <c r="AF7" s="14"/>
      <c r="AG7" s="14"/>
      <c r="AH7" s="14"/>
      <c r="AI7" s="14"/>
      <c r="AJ7" s="15"/>
      <c r="AK7" s="13"/>
      <c r="AL7" s="14"/>
    </row>
    <row r="8" spans="3:38" x14ac:dyDescent="0.2">
      <c r="C8" s="8">
        <v>4</v>
      </c>
      <c r="D8" s="7" t="s">
        <v>5</v>
      </c>
      <c r="E8" s="16" t="s">
        <v>6</v>
      </c>
      <c r="F8" s="19">
        <v>6.0319999999999999E-2</v>
      </c>
      <c r="G8" s="17">
        <v>6.0319999999999999E-2</v>
      </c>
      <c r="H8" s="18">
        <v>6.0319999999999999E-2</v>
      </c>
      <c r="I8" s="18">
        <v>6.0470000000000003E-2</v>
      </c>
      <c r="J8" s="18">
        <v>6.0470000000000003E-2</v>
      </c>
      <c r="K8" s="18">
        <v>6.0470000000000003E-2</v>
      </c>
      <c r="L8" s="19">
        <v>6.0470000000000003E-2</v>
      </c>
      <c r="M8" s="17">
        <v>6.0470000000000003E-2</v>
      </c>
      <c r="N8" s="18">
        <v>6.0470000000000003E-2</v>
      </c>
      <c r="O8" s="18">
        <v>6.0470000000000003E-2</v>
      </c>
      <c r="P8" s="18">
        <v>6.0470000000000003E-2</v>
      </c>
      <c r="Q8" s="18">
        <v>5.9749999999999998E-2</v>
      </c>
      <c r="R8" s="19">
        <v>5.9749999999999998E-2</v>
      </c>
      <c r="S8" s="17">
        <v>5.9749999999999998E-2</v>
      </c>
      <c r="T8" s="18">
        <v>5.9749999999999998E-2</v>
      </c>
      <c r="U8" s="18">
        <v>5.9749999999999998E-2</v>
      </c>
      <c r="V8" s="18">
        <v>5.9749999999999998E-2</v>
      </c>
      <c r="W8" s="18">
        <v>5.9749999999999998E-2</v>
      </c>
      <c r="X8" s="19">
        <v>5.9749999999999998E-2</v>
      </c>
      <c r="Y8" s="17">
        <v>5.9749999999999998E-2</v>
      </c>
      <c r="Z8" s="18">
        <v>5.9749999999999998E-2</v>
      </c>
      <c r="AA8" s="18">
        <v>5.9749999999999998E-2</v>
      </c>
      <c r="AB8" s="18">
        <v>5.9749999999999998E-2</v>
      </c>
      <c r="AC8" s="18">
        <v>5.9749999999999998E-2</v>
      </c>
      <c r="AD8" s="19">
        <v>5.9749999999999998E-2</v>
      </c>
      <c r="AE8" s="17">
        <v>5.9749999999999998E-2</v>
      </c>
      <c r="AF8" s="18">
        <v>5.9749999999999998E-2</v>
      </c>
      <c r="AG8" s="18">
        <v>5.9749999999999998E-2</v>
      </c>
      <c r="AH8" s="18">
        <v>5.9749999999999998E-2</v>
      </c>
      <c r="AI8" s="18">
        <v>5.0930000000000003E-2</v>
      </c>
      <c r="AJ8" s="19">
        <v>5.0930000000000003E-2</v>
      </c>
      <c r="AK8" s="17">
        <v>5.0930000000000003E-2</v>
      </c>
      <c r="AL8" s="18">
        <v>5.0930000000000003E-2</v>
      </c>
    </row>
    <row r="9" spans="3:38" x14ac:dyDescent="0.2">
      <c r="C9" s="8"/>
      <c r="D9" s="7"/>
      <c r="E9" s="20"/>
      <c r="F9" s="15"/>
      <c r="G9" s="13"/>
      <c r="H9" s="14"/>
      <c r="I9" s="14"/>
      <c r="J9" s="14"/>
      <c r="K9" s="14"/>
      <c r="L9" s="15"/>
      <c r="M9" s="13"/>
      <c r="N9" s="14"/>
      <c r="O9" s="14"/>
      <c r="P9" s="14"/>
      <c r="Q9" s="14"/>
      <c r="R9" s="15"/>
      <c r="S9" s="13"/>
      <c r="T9" s="14"/>
      <c r="U9" s="14"/>
      <c r="V9" s="14"/>
      <c r="W9" s="14"/>
      <c r="X9" s="15"/>
      <c r="Y9" s="13"/>
      <c r="Z9" s="14"/>
      <c r="AA9" s="14"/>
      <c r="AB9" s="14"/>
      <c r="AC9" s="14"/>
      <c r="AD9" s="15"/>
      <c r="AE9" s="13"/>
      <c r="AF9" s="14"/>
      <c r="AG9" s="14"/>
      <c r="AH9" s="14"/>
      <c r="AI9" s="14"/>
      <c r="AJ9" s="15"/>
      <c r="AK9" s="13"/>
      <c r="AL9" s="14"/>
    </row>
    <row r="10" spans="3:38" x14ac:dyDescent="0.2">
      <c r="C10" s="8">
        <v>5</v>
      </c>
      <c r="D10" s="7" t="s">
        <v>7</v>
      </c>
      <c r="E10" s="20" t="s">
        <v>8</v>
      </c>
      <c r="F10" s="12">
        <f t="shared" ref="F10:H10" si="12">F8*F6</f>
        <v>3679564.5614</v>
      </c>
      <c r="G10" s="10">
        <f t="shared" si="12"/>
        <v>3685517.5371733331</v>
      </c>
      <c r="H10" s="11">
        <f t="shared" si="12"/>
        <v>3729631.4230933329</v>
      </c>
      <c r="I10" s="11">
        <f t="shared" ref="I10:N10" si="13">I8*I6</f>
        <v>3775257.4263683334</v>
      </c>
      <c r="J10" s="11">
        <f t="shared" si="13"/>
        <v>3798756.6170831919</v>
      </c>
      <c r="K10" s="11">
        <f t="shared" si="13"/>
        <v>3829020.5961212916</v>
      </c>
      <c r="L10" s="12">
        <f t="shared" si="13"/>
        <v>3859333.6524098255</v>
      </c>
      <c r="M10" s="10">
        <f t="shared" si="13"/>
        <v>3953013.3370448835</v>
      </c>
      <c r="N10" s="11">
        <f t="shared" si="13"/>
        <v>3967756.7996079256</v>
      </c>
      <c r="O10" s="11">
        <f t="shared" ref="O10:P10" si="14">O8*O6</f>
        <v>3977421.1586549189</v>
      </c>
      <c r="P10" s="11">
        <f t="shared" si="14"/>
        <v>4021936.8359681391</v>
      </c>
      <c r="Q10" s="11">
        <f t="shared" ref="Q10:R10" si="15">Q8*Q6</f>
        <v>3986909.9945127959</v>
      </c>
      <c r="R10" s="12">
        <f t="shared" si="15"/>
        <v>3999066.2686971459</v>
      </c>
      <c r="S10" s="10">
        <f t="shared" ref="S10:T10" si="16">S8*S6</f>
        <v>4022082.2170766508</v>
      </c>
      <c r="T10" s="11">
        <f t="shared" si="16"/>
        <v>4072241.121483732</v>
      </c>
      <c r="U10" s="11">
        <f t="shared" ref="U10:V10" si="17">U8*U6</f>
        <v>4102845.379519878</v>
      </c>
      <c r="V10" s="11">
        <f t="shared" si="17"/>
        <v>4107943.4448027951</v>
      </c>
      <c r="W10" s="11">
        <f t="shared" ref="W10:X10" si="18">W8*W6</f>
        <v>4124145.3302371702</v>
      </c>
      <c r="X10" s="12">
        <f t="shared" si="18"/>
        <v>4141624.8785341135</v>
      </c>
      <c r="Y10" s="10">
        <f t="shared" ref="Y10:Z10" si="19">Y8*Y6</f>
        <v>4191135.8857524144</v>
      </c>
      <c r="Z10" s="11">
        <f t="shared" si="19"/>
        <v>4189623.3206262225</v>
      </c>
      <c r="AA10" s="11">
        <f t="shared" ref="AA10:AB10" si="20">AA8*AA6</f>
        <v>4189401.5578879318</v>
      </c>
      <c r="AB10" s="11">
        <f t="shared" si="20"/>
        <v>4190530.2441460635</v>
      </c>
      <c r="AC10" s="11">
        <f t="shared" ref="AC10:AD10" si="21">AC8*AC6</f>
        <v>4190861.7894171849</v>
      </c>
      <c r="AD10" s="12">
        <f t="shared" si="21"/>
        <v>4174246.2702007731</v>
      </c>
      <c r="AE10" s="10">
        <f t="shared" ref="AE10:AF10" si="22">AE8*AE6</f>
        <v>4168607.819956704</v>
      </c>
      <c r="AF10" s="11">
        <f t="shared" si="22"/>
        <v>4156304.6764844088</v>
      </c>
      <c r="AG10" s="11">
        <f t="shared" ref="AG10:AL10" si="23">AG8*AG6</f>
        <v>4153888.6911073811</v>
      </c>
      <c r="AH10" s="11">
        <f t="shared" si="23"/>
        <v>4140596.0791618354</v>
      </c>
      <c r="AI10" s="11">
        <f t="shared" si="23"/>
        <v>3520323.3964717058</v>
      </c>
      <c r="AJ10" s="12">
        <f t="shared" si="23"/>
        <v>3510391.527395511</v>
      </c>
      <c r="AK10" s="10">
        <f t="shared" si="23"/>
        <v>3495976.270072537</v>
      </c>
      <c r="AL10" s="11">
        <f t="shared" si="23"/>
        <v>3524998.2176445196</v>
      </c>
    </row>
    <row r="11" spans="3:38" x14ac:dyDescent="0.2">
      <c r="C11" s="8"/>
      <c r="D11" s="7"/>
      <c r="E11" s="20"/>
      <c r="F11" s="12"/>
      <c r="G11" s="10"/>
      <c r="H11" s="11"/>
      <c r="I11" s="11"/>
      <c r="J11" s="11"/>
      <c r="K11" s="11"/>
      <c r="L11" s="12"/>
      <c r="M11" s="10"/>
      <c r="N11" s="11"/>
      <c r="O11" s="11"/>
      <c r="P11" s="11"/>
      <c r="Q11" s="11"/>
      <c r="R11" s="12"/>
      <c r="S11" s="10"/>
      <c r="T11" s="11"/>
      <c r="U11" s="11"/>
      <c r="V11" s="11"/>
      <c r="W11" s="11"/>
      <c r="X11" s="12"/>
      <c r="Y11" s="10"/>
      <c r="Z11" s="11"/>
      <c r="AA11" s="11"/>
      <c r="AB11" s="11"/>
      <c r="AC11" s="11"/>
      <c r="AD11" s="12"/>
      <c r="AE11" s="10"/>
      <c r="AF11" s="11"/>
      <c r="AG11" s="11"/>
      <c r="AH11" s="11"/>
      <c r="AI11" s="11"/>
      <c r="AJ11" s="12"/>
      <c r="AK11" s="10"/>
      <c r="AL11" s="11"/>
    </row>
    <row r="12" spans="3:38" x14ac:dyDescent="0.2">
      <c r="C12" s="8">
        <v>6</v>
      </c>
      <c r="D12" s="7" t="s">
        <v>9</v>
      </c>
      <c r="E12" s="20" t="s">
        <v>8</v>
      </c>
      <c r="F12" s="12">
        <v>6118902</v>
      </c>
      <c r="G12" s="10">
        <v>6072134</v>
      </c>
      <c r="H12" s="11">
        <v>6128861</v>
      </c>
      <c r="I12" s="11">
        <v>6158430.1100000003</v>
      </c>
      <c r="J12" s="11">
        <v>6136430.5899999999</v>
      </c>
      <c r="K12" s="11">
        <v>6164005.8399999999</v>
      </c>
      <c r="L12" s="12">
        <v>6176402</v>
      </c>
      <c r="M12" s="10">
        <v>5923162.21</v>
      </c>
      <c r="N12" s="11">
        <v>6015751.7699999996</v>
      </c>
      <c r="O12" s="11">
        <v>5909876.0558333341</v>
      </c>
      <c r="P12" s="11">
        <v>5829074.892500001</v>
      </c>
      <c r="Q12" s="11">
        <v>5835470.0899999999</v>
      </c>
      <c r="R12" s="12">
        <v>5792758.3841666672</v>
      </c>
      <c r="S12" s="10">
        <v>5840082.6933333334</v>
      </c>
      <c r="T12" s="11">
        <v>6873047.5633333344</v>
      </c>
      <c r="U12" s="11">
        <v>5912804.5600000005</v>
      </c>
      <c r="V12" s="11">
        <v>5939485.6233333331</v>
      </c>
      <c r="W12" s="11">
        <v>6147134.8400000008</v>
      </c>
      <c r="X12" s="12">
        <v>6321661.6822927389</v>
      </c>
      <c r="Y12" s="10">
        <v>6328040.7062258748</v>
      </c>
      <c r="Z12" s="11">
        <v>6780343.2556021437</v>
      </c>
      <c r="AA12" s="11">
        <v>6682256.409059206</v>
      </c>
      <c r="AB12" s="11">
        <v>6821708.8426924199</v>
      </c>
      <c r="AC12" s="11">
        <v>6690772.0961896274</v>
      </c>
      <c r="AD12" s="12">
        <v>9242822.8572300449</v>
      </c>
      <c r="AE12" s="10">
        <v>7238859.2044145297</v>
      </c>
      <c r="AF12" s="11">
        <v>7385097.152195503</v>
      </c>
      <c r="AG12" s="11">
        <v>7630744.0221559489</v>
      </c>
      <c r="AH12" s="11">
        <v>7513994.3321904866</v>
      </c>
      <c r="AI12" s="11">
        <v>8171455.5378624126</v>
      </c>
      <c r="AJ12" s="12">
        <v>8176238.8813226148</v>
      </c>
      <c r="AK12" s="10">
        <v>9398571.7696559485</v>
      </c>
      <c r="AL12" s="11">
        <v>9471764.0204892829</v>
      </c>
    </row>
    <row r="13" spans="3:38" x14ac:dyDescent="0.2">
      <c r="C13" s="8"/>
      <c r="D13" s="7"/>
      <c r="E13" s="20"/>
      <c r="F13" s="12"/>
      <c r="G13" s="10"/>
      <c r="H13" s="11"/>
      <c r="I13" s="11"/>
      <c r="J13" s="11"/>
      <c r="K13" s="11"/>
      <c r="L13" s="12"/>
      <c r="M13" s="10"/>
      <c r="N13" s="11"/>
      <c r="O13" s="11"/>
      <c r="P13" s="11"/>
      <c r="Q13" s="11"/>
      <c r="R13" s="12"/>
      <c r="S13" s="10"/>
      <c r="T13" s="11"/>
      <c r="U13" s="11"/>
      <c r="V13" s="11"/>
      <c r="W13" s="11"/>
      <c r="X13" s="12"/>
      <c r="Y13" s="10"/>
      <c r="Z13" s="11"/>
      <c r="AA13" s="11"/>
      <c r="AB13" s="11"/>
      <c r="AC13" s="11"/>
      <c r="AD13" s="12"/>
      <c r="AE13" s="10"/>
      <c r="AF13" s="11"/>
      <c r="AG13" s="11"/>
      <c r="AH13" s="11"/>
      <c r="AI13" s="11"/>
      <c r="AJ13" s="12"/>
      <c r="AK13" s="10"/>
      <c r="AL13" s="11"/>
    </row>
    <row r="14" spans="3:38" x14ac:dyDescent="0.2">
      <c r="C14" s="8">
        <v>7</v>
      </c>
      <c r="D14" s="7" t="s">
        <v>10</v>
      </c>
      <c r="E14" s="20" t="s">
        <v>11</v>
      </c>
      <c r="F14" s="12">
        <v>0</v>
      </c>
      <c r="G14" s="10">
        <v>0</v>
      </c>
      <c r="H14" s="11">
        <v>0</v>
      </c>
      <c r="I14" s="11">
        <v>0</v>
      </c>
      <c r="J14" s="11">
        <v>0</v>
      </c>
      <c r="K14" s="11">
        <v>0</v>
      </c>
      <c r="L14" s="12">
        <v>0</v>
      </c>
      <c r="M14" s="10">
        <v>0</v>
      </c>
      <c r="N14" s="11">
        <v>0</v>
      </c>
      <c r="O14" s="11">
        <v>0</v>
      </c>
      <c r="P14" s="11">
        <v>0</v>
      </c>
      <c r="Q14" s="11">
        <v>0</v>
      </c>
      <c r="R14" s="12">
        <v>0</v>
      </c>
      <c r="S14" s="10">
        <v>0</v>
      </c>
      <c r="T14" s="11">
        <v>0</v>
      </c>
      <c r="U14" s="11">
        <v>0</v>
      </c>
      <c r="V14" s="11">
        <v>0</v>
      </c>
      <c r="W14" s="11">
        <v>0</v>
      </c>
      <c r="X14" s="12">
        <v>0</v>
      </c>
      <c r="Y14" s="10">
        <v>0</v>
      </c>
      <c r="Z14" s="11">
        <v>0</v>
      </c>
      <c r="AA14" s="11">
        <v>0</v>
      </c>
      <c r="AB14" s="11">
        <v>0</v>
      </c>
      <c r="AC14" s="11">
        <v>0</v>
      </c>
      <c r="AD14" s="12">
        <v>0</v>
      </c>
      <c r="AE14" s="10">
        <v>0</v>
      </c>
      <c r="AF14" s="11">
        <v>0</v>
      </c>
      <c r="AG14" s="11">
        <v>0</v>
      </c>
      <c r="AH14" s="11">
        <v>0</v>
      </c>
      <c r="AI14" s="11">
        <v>0</v>
      </c>
      <c r="AJ14" s="12">
        <v>0</v>
      </c>
      <c r="AK14" s="10">
        <v>0</v>
      </c>
      <c r="AL14" s="11">
        <v>0</v>
      </c>
    </row>
    <row r="15" spans="3:38" x14ac:dyDescent="0.2">
      <c r="C15" s="8"/>
      <c r="D15" s="7"/>
      <c r="E15" s="9"/>
      <c r="F15" s="12"/>
      <c r="G15" s="10"/>
      <c r="H15" s="11"/>
      <c r="I15" s="11"/>
      <c r="J15" s="11"/>
      <c r="K15" s="11"/>
      <c r="L15" s="12"/>
      <c r="M15" s="10"/>
      <c r="N15" s="11"/>
      <c r="O15" s="11"/>
      <c r="P15" s="11"/>
      <c r="Q15" s="11"/>
      <c r="R15" s="12"/>
      <c r="S15" s="10"/>
      <c r="T15" s="11"/>
      <c r="U15" s="11"/>
      <c r="V15" s="11"/>
      <c r="W15" s="11"/>
      <c r="X15" s="12"/>
      <c r="Y15" s="10"/>
      <c r="Z15" s="11"/>
      <c r="AA15" s="11"/>
      <c r="AB15" s="11"/>
      <c r="AC15" s="11"/>
      <c r="AD15" s="12"/>
      <c r="AE15" s="10"/>
      <c r="AF15" s="11"/>
      <c r="AG15" s="11"/>
      <c r="AH15" s="11"/>
      <c r="AI15" s="11"/>
      <c r="AJ15" s="12"/>
      <c r="AK15" s="10"/>
      <c r="AL15" s="11"/>
    </row>
    <row r="16" spans="3:38" x14ac:dyDescent="0.2">
      <c r="C16" s="8">
        <v>8</v>
      </c>
      <c r="D16" s="7" t="s">
        <v>12</v>
      </c>
      <c r="E16" s="9"/>
      <c r="F16" s="12">
        <f>F10+F12-1</f>
        <v>9798465.5614</v>
      </c>
      <c r="G16" s="10">
        <f>G10+G12</f>
        <v>9757651.5371733326</v>
      </c>
      <c r="H16" s="11">
        <f>H10+H12+1</f>
        <v>9858493.4230933338</v>
      </c>
      <c r="I16" s="11">
        <f>I10+I12</f>
        <v>9933687.5363683328</v>
      </c>
      <c r="J16" s="11">
        <f t="shared" ref="J16:N16" si="24">J10+J12</f>
        <v>9935187.2070831917</v>
      </c>
      <c r="K16" s="11">
        <f t="shared" si="24"/>
        <v>9993026.4361212924</v>
      </c>
      <c r="L16" s="12">
        <f t="shared" si="24"/>
        <v>10035735.652409825</v>
      </c>
      <c r="M16" s="10">
        <f t="shared" si="24"/>
        <v>9876175.5470448844</v>
      </c>
      <c r="N16" s="11">
        <f t="shared" si="24"/>
        <v>9983508.5696079247</v>
      </c>
      <c r="O16" s="11">
        <f t="shared" ref="O16:P16" si="25">O10+O12</f>
        <v>9887297.214488253</v>
      </c>
      <c r="P16" s="11">
        <f t="shared" si="25"/>
        <v>9851011.7284681406</v>
      </c>
      <c r="Q16" s="11">
        <f t="shared" ref="Q16:R16" si="26">Q10+Q12</f>
        <v>9822380.0845127963</v>
      </c>
      <c r="R16" s="12">
        <f t="shared" si="26"/>
        <v>9791824.6528638136</v>
      </c>
      <c r="S16" s="10">
        <f t="shared" ref="S16:T16" si="27">S10+S12</f>
        <v>9862164.9104099832</v>
      </c>
      <c r="T16" s="11">
        <f t="shared" si="27"/>
        <v>10945288.684817066</v>
      </c>
      <c r="U16" s="11">
        <f t="shared" ref="U16:V16" si="28">U10+U12</f>
        <v>10015649.939519878</v>
      </c>
      <c r="V16" s="11">
        <f t="shared" si="28"/>
        <v>10047429.068136128</v>
      </c>
      <c r="W16" s="11">
        <f t="shared" ref="W16:X16" si="29">W10+W12</f>
        <v>10271280.170237171</v>
      </c>
      <c r="X16" s="12">
        <f t="shared" si="29"/>
        <v>10463286.560826853</v>
      </c>
      <c r="Y16" s="10">
        <f t="shared" ref="Y16:Z16" si="30">Y10+Y12</f>
        <v>10519176.591978289</v>
      </c>
      <c r="Z16" s="11">
        <f t="shared" si="30"/>
        <v>10969966.576228365</v>
      </c>
      <c r="AA16" s="11">
        <f t="shared" ref="AA16:AB16" si="31">AA10+AA12</f>
        <v>10871657.966947138</v>
      </c>
      <c r="AB16" s="11">
        <f t="shared" si="31"/>
        <v>11012239.086838484</v>
      </c>
      <c r="AC16" s="11">
        <f t="shared" ref="AC16:AD16" si="32">AC10+AC12</f>
        <v>10881633.885606812</v>
      </c>
      <c r="AD16" s="12">
        <f t="shared" si="32"/>
        <v>13417069.127430819</v>
      </c>
      <c r="AE16" s="10">
        <f t="shared" ref="AE16:AF16" si="33">AE10+AE12</f>
        <v>11407467.024371233</v>
      </c>
      <c r="AF16" s="11">
        <f t="shared" si="33"/>
        <v>11541401.828679912</v>
      </c>
      <c r="AG16" s="11">
        <f t="shared" ref="AG16:AL16" si="34">AG10+AG12</f>
        <v>11784632.713263329</v>
      </c>
      <c r="AH16" s="11">
        <f t="shared" si="34"/>
        <v>11654590.411352322</v>
      </c>
      <c r="AI16" s="11">
        <f t="shared" si="34"/>
        <v>11691778.934334118</v>
      </c>
      <c r="AJ16" s="12">
        <f t="shared" si="34"/>
        <v>11686630.408718126</v>
      </c>
      <c r="AK16" s="10">
        <f t="shared" si="34"/>
        <v>12894548.039728485</v>
      </c>
      <c r="AL16" s="11">
        <f t="shared" si="34"/>
        <v>12996762.238133803</v>
      </c>
    </row>
    <row r="17" spans="3:38" x14ac:dyDescent="0.2">
      <c r="C17" s="8"/>
      <c r="D17" s="7"/>
      <c r="E17" s="9"/>
      <c r="F17" s="15"/>
      <c r="G17" s="13"/>
      <c r="H17" s="14"/>
      <c r="I17" s="14"/>
      <c r="J17" s="14"/>
      <c r="K17" s="14"/>
      <c r="L17" s="15"/>
      <c r="M17" s="13"/>
      <c r="N17" s="14"/>
      <c r="O17" s="14"/>
      <c r="P17" s="14"/>
      <c r="Q17" s="14"/>
      <c r="R17" s="15"/>
      <c r="S17" s="13"/>
      <c r="T17" s="14"/>
      <c r="U17" s="14"/>
      <c r="V17" s="14"/>
      <c r="W17" s="14"/>
      <c r="X17" s="15"/>
      <c r="Y17" s="13"/>
      <c r="Z17" s="14"/>
      <c r="AA17" s="14"/>
      <c r="AB17" s="14"/>
      <c r="AC17" s="14"/>
      <c r="AD17" s="15"/>
      <c r="AE17" s="13"/>
      <c r="AF17" s="14"/>
      <c r="AG17" s="14"/>
      <c r="AH17" s="14"/>
      <c r="AI17" s="14"/>
      <c r="AJ17" s="15"/>
      <c r="AK17" s="13"/>
      <c r="AL17" s="14"/>
    </row>
    <row r="18" spans="3:38" x14ac:dyDescent="0.2">
      <c r="C18" s="8" t="s">
        <v>13</v>
      </c>
      <c r="D18" s="21" t="s">
        <v>14</v>
      </c>
      <c r="E18" s="9"/>
      <c r="F18" s="15"/>
      <c r="G18" s="13"/>
      <c r="H18" s="14"/>
      <c r="I18" s="14"/>
      <c r="J18" s="14"/>
      <c r="K18" s="14"/>
      <c r="L18" s="15"/>
      <c r="M18" s="13"/>
      <c r="N18" s="14"/>
      <c r="O18" s="14"/>
      <c r="P18" s="14"/>
      <c r="Q18" s="14"/>
      <c r="R18" s="15"/>
      <c r="S18" s="13"/>
      <c r="T18" s="14"/>
      <c r="U18" s="14"/>
      <c r="V18" s="14"/>
      <c r="W18" s="14"/>
      <c r="X18" s="15"/>
      <c r="Y18" s="13"/>
      <c r="Z18" s="14"/>
      <c r="AA18" s="14"/>
      <c r="AB18" s="14"/>
      <c r="AC18" s="14"/>
      <c r="AD18" s="15"/>
      <c r="AE18" s="13"/>
      <c r="AF18" s="14"/>
      <c r="AG18" s="14"/>
      <c r="AH18" s="14"/>
      <c r="AI18" s="14"/>
      <c r="AJ18" s="15"/>
      <c r="AK18" s="13"/>
      <c r="AL18" s="14"/>
    </row>
    <row r="19" spans="3:38" x14ac:dyDescent="0.2">
      <c r="C19" s="8"/>
      <c r="D19" s="7"/>
      <c r="E19" s="9"/>
      <c r="F19" s="15"/>
      <c r="G19" s="13"/>
      <c r="H19" s="14"/>
      <c r="I19" s="14"/>
      <c r="J19" s="14"/>
      <c r="K19" s="14"/>
      <c r="L19" s="15"/>
      <c r="M19" s="13"/>
      <c r="N19" s="14"/>
      <c r="O19" s="14"/>
      <c r="P19" s="14"/>
      <c r="Q19" s="14"/>
      <c r="R19" s="15"/>
      <c r="S19" s="13"/>
      <c r="T19" s="14"/>
      <c r="U19" s="14"/>
      <c r="V19" s="14"/>
      <c r="W19" s="14"/>
      <c r="X19" s="15"/>
      <c r="Y19" s="13"/>
      <c r="Z19" s="14"/>
      <c r="AA19" s="14"/>
      <c r="AB19" s="14"/>
      <c r="AC19" s="14"/>
      <c r="AD19" s="15"/>
      <c r="AE19" s="13"/>
      <c r="AF19" s="14"/>
      <c r="AG19" s="14"/>
      <c r="AH19" s="14"/>
      <c r="AI19" s="14"/>
      <c r="AJ19" s="15"/>
      <c r="AK19" s="13"/>
      <c r="AL19" s="14"/>
    </row>
    <row r="20" spans="3:38" x14ac:dyDescent="0.2">
      <c r="C20" s="8">
        <v>9</v>
      </c>
      <c r="D20" s="7" t="s">
        <v>15</v>
      </c>
      <c r="E20" s="9"/>
      <c r="F20" s="24">
        <v>0.99270000000000003</v>
      </c>
      <c r="G20" s="22">
        <v>0.99309999999999998</v>
      </c>
      <c r="H20" s="23">
        <v>0.99260000000000004</v>
      </c>
      <c r="I20" s="23">
        <v>0.99309999999999998</v>
      </c>
      <c r="J20" s="23">
        <v>0.99390000000000001</v>
      </c>
      <c r="K20" s="23">
        <v>0.99339999999999995</v>
      </c>
      <c r="L20" s="24">
        <v>0.99360000000000004</v>
      </c>
      <c r="M20" s="22">
        <v>0.99360000000000004</v>
      </c>
      <c r="N20" s="23">
        <v>0.99629999999999996</v>
      </c>
      <c r="O20" s="23">
        <v>0.99450000000000005</v>
      </c>
      <c r="P20" s="23">
        <v>0.99439999999999995</v>
      </c>
      <c r="Q20" s="23">
        <v>0.99429999999999996</v>
      </c>
      <c r="R20" s="24">
        <v>0.99419999999999997</v>
      </c>
      <c r="S20" s="22">
        <v>0.99360000000000004</v>
      </c>
      <c r="T20" s="23">
        <v>0.9899</v>
      </c>
      <c r="U20" s="23">
        <v>0.98950000000000005</v>
      </c>
      <c r="V20" s="23">
        <v>0.98929999999999996</v>
      </c>
      <c r="W20" s="23">
        <v>0.99029999999999996</v>
      </c>
      <c r="X20" s="24">
        <v>0.99009999999999998</v>
      </c>
      <c r="Y20" s="22">
        <v>0.9899</v>
      </c>
      <c r="Z20" s="23">
        <v>0.98980000000000001</v>
      </c>
      <c r="AA20" s="23">
        <v>0.99239999999999995</v>
      </c>
      <c r="AB20" s="23">
        <v>0.99219999999999997</v>
      </c>
      <c r="AC20" s="23">
        <v>0.9899</v>
      </c>
      <c r="AD20" s="24">
        <v>0.98960000000000004</v>
      </c>
      <c r="AE20" s="22">
        <v>0.98680000000000001</v>
      </c>
      <c r="AF20" s="23">
        <v>0.98680000000000001</v>
      </c>
      <c r="AG20" s="23">
        <v>0.97899999999999998</v>
      </c>
      <c r="AH20" s="23">
        <v>0.97689999999999999</v>
      </c>
      <c r="AI20" s="23">
        <v>0.97719999999999996</v>
      </c>
      <c r="AJ20" s="24">
        <v>0.97770000000000001</v>
      </c>
      <c r="AK20" s="22">
        <v>0.97819999999999996</v>
      </c>
      <c r="AL20" s="23">
        <v>0.97799999999999998</v>
      </c>
    </row>
    <row r="21" spans="3:38" x14ac:dyDescent="0.2">
      <c r="C21" s="8"/>
      <c r="D21" s="7" t="s">
        <v>16</v>
      </c>
      <c r="E21" s="9"/>
      <c r="F21" s="15"/>
      <c r="G21" s="13"/>
      <c r="H21" s="14"/>
      <c r="I21" s="14"/>
      <c r="J21" s="14"/>
      <c r="K21" s="14"/>
      <c r="L21" s="15"/>
      <c r="M21" s="13"/>
      <c r="N21" s="14"/>
      <c r="O21" s="14"/>
      <c r="P21" s="14"/>
      <c r="Q21" s="14"/>
      <c r="R21" s="15"/>
      <c r="S21" s="13"/>
      <c r="T21" s="14"/>
      <c r="U21" s="14"/>
      <c r="V21" s="14"/>
      <c r="W21" s="14"/>
      <c r="X21" s="15"/>
      <c r="Y21" s="13"/>
      <c r="Z21" s="14"/>
      <c r="AA21" s="14"/>
      <c r="AB21" s="14"/>
      <c r="AC21" s="14"/>
      <c r="AD21" s="15"/>
      <c r="AE21" s="13"/>
      <c r="AF21" s="14"/>
      <c r="AG21" s="14"/>
      <c r="AH21" s="14"/>
      <c r="AI21" s="14"/>
      <c r="AJ21" s="15"/>
      <c r="AK21" s="13"/>
      <c r="AL21" s="14"/>
    </row>
    <row r="22" spans="3:38" x14ac:dyDescent="0.2">
      <c r="C22" s="8"/>
      <c r="D22" s="7"/>
      <c r="E22" s="9"/>
      <c r="F22" s="15"/>
      <c r="G22" s="13"/>
      <c r="H22" s="14"/>
      <c r="I22" s="14"/>
      <c r="J22" s="14"/>
      <c r="K22" s="14"/>
      <c r="L22" s="15"/>
      <c r="M22" s="13"/>
      <c r="N22" s="14"/>
      <c r="O22" s="14"/>
      <c r="P22" s="14"/>
      <c r="Q22" s="14"/>
      <c r="R22" s="15"/>
      <c r="S22" s="13"/>
      <c r="T22" s="14"/>
      <c r="U22" s="14"/>
      <c r="V22" s="14"/>
      <c r="W22" s="14"/>
      <c r="X22" s="15"/>
      <c r="Y22" s="13"/>
      <c r="Z22" s="14"/>
      <c r="AA22" s="14"/>
      <c r="AB22" s="14"/>
      <c r="AC22" s="14"/>
      <c r="AD22" s="15"/>
      <c r="AE22" s="13"/>
      <c r="AF22" s="14"/>
      <c r="AG22" s="14"/>
      <c r="AH22" s="14"/>
      <c r="AI22" s="14"/>
      <c r="AJ22" s="15"/>
      <c r="AK22" s="13"/>
      <c r="AL22" s="14"/>
    </row>
    <row r="23" spans="3:38" x14ac:dyDescent="0.2">
      <c r="C23" s="8">
        <v>10</v>
      </c>
      <c r="D23" s="7" t="s">
        <v>17</v>
      </c>
      <c r="E23" s="9"/>
      <c r="F23" s="12">
        <f>F20*F16</f>
        <v>9726936.7628017794</v>
      </c>
      <c r="G23" s="10">
        <f t="shared" ref="G23" si="35">G20*G16</f>
        <v>9690323.7415668368</v>
      </c>
      <c r="H23" s="11">
        <f>H20*H16-1</f>
        <v>9785539.5717624445</v>
      </c>
      <c r="I23" s="11">
        <f t="shared" ref="I23:N23" si="36">I20*I16</f>
        <v>9865145.092367392</v>
      </c>
      <c r="J23" s="11">
        <f t="shared" si="36"/>
        <v>9874582.5651199836</v>
      </c>
      <c r="K23" s="11">
        <f t="shared" si="36"/>
        <v>9927072.4616428912</v>
      </c>
      <c r="L23" s="12">
        <f>L20*L16</f>
        <v>9971506.9442344029</v>
      </c>
      <c r="M23" s="10">
        <f t="shared" si="36"/>
        <v>9812968.0235437974</v>
      </c>
      <c r="N23" s="11">
        <f t="shared" si="36"/>
        <v>9946569.5879003741</v>
      </c>
      <c r="O23" s="11">
        <f t="shared" ref="O23:P23" si="37">O20*O16</f>
        <v>9832917.0798085686</v>
      </c>
      <c r="P23" s="11">
        <f t="shared" si="37"/>
        <v>9795846.0627887193</v>
      </c>
      <c r="Q23" s="11">
        <f t="shared" ref="Q23:R23" si="38">Q20*Q16</f>
        <v>9766392.5180310737</v>
      </c>
      <c r="R23" s="12">
        <f t="shared" si="38"/>
        <v>9735032.0698772036</v>
      </c>
      <c r="S23" s="10">
        <f t="shared" ref="S23:T23" si="39">S20*S16</f>
        <v>9799047.0549833588</v>
      </c>
      <c r="T23" s="11">
        <f t="shared" si="39"/>
        <v>10834741.269100415</v>
      </c>
      <c r="U23" s="11">
        <f t="shared" ref="U23:V23" si="40">U20*U16</f>
        <v>9910485.6151549201</v>
      </c>
      <c r="V23" s="11">
        <f t="shared" si="40"/>
        <v>9939921.57710707</v>
      </c>
      <c r="W23" s="11">
        <f t="shared" ref="W23:X23" si="41">W20*W16</f>
        <v>10171648.752585869</v>
      </c>
      <c r="X23" s="12">
        <f t="shared" si="41"/>
        <v>10359700.023874667</v>
      </c>
      <c r="Y23" s="10">
        <f t="shared" ref="Y23:Z23" si="42">Y20*Y16</f>
        <v>10412932.908399308</v>
      </c>
      <c r="Z23" s="11">
        <f t="shared" si="42"/>
        <v>10858072.917150836</v>
      </c>
      <c r="AA23" s="11">
        <f t="shared" ref="AA23:AB23" si="43">AA20*AA16</f>
        <v>10789033.36639834</v>
      </c>
      <c r="AB23" s="11">
        <f t="shared" si="43"/>
        <v>10926343.621961143</v>
      </c>
      <c r="AC23" s="11">
        <f t="shared" ref="AC23:AD23" si="44">AC20*AC16</f>
        <v>10771729.383362183</v>
      </c>
      <c r="AD23" s="12">
        <f t="shared" si="44"/>
        <v>13277531.60850554</v>
      </c>
      <c r="AE23" s="10">
        <f t="shared" ref="AE23:AF23" si="45">AE20*AE16</f>
        <v>11256888.459649533</v>
      </c>
      <c r="AF23" s="11">
        <f t="shared" si="45"/>
        <v>11389055.324541338</v>
      </c>
      <c r="AG23" s="11">
        <f t="shared" ref="AG23:AL23" si="46">AG20*AG16</f>
        <v>11537155.426284799</v>
      </c>
      <c r="AH23" s="11">
        <f t="shared" si="46"/>
        <v>11385369.372850083</v>
      </c>
      <c r="AI23" s="11">
        <f t="shared" si="46"/>
        <v>11425206.374631299</v>
      </c>
      <c r="AJ23" s="12">
        <f t="shared" si="46"/>
        <v>11426018.550603712</v>
      </c>
      <c r="AK23" s="10">
        <f t="shared" si="46"/>
        <v>12613446.892462404</v>
      </c>
      <c r="AL23" s="11">
        <f t="shared" si="46"/>
        <v>12710833.46889486</v>
      </c>
    </row>
    <row r="24" spans="3:38" x14ac:dyDescent="0.2">
      <c r="C24" s="8"/>
      <c r="D24" s="7" t="s">
        <v>18</v>
      </c>
      <c r="E24" s="9"/>
      <c r="F24" s="15"/>
      <c r="G24" s="13"/>
      <c r="H24" s="14"/>
      <c r="I24" s="14"/>
      <c r="J24" s="14"/>
      <c r="K24" s="14"/>
      <c r="L24" s="15"/>
      <c r="M24" s="13"/>
      <c r="N24" s="14"/>
      <c r="O24" s="14"/>
      <c r="P24" s="14"/>
      <c r="Q24" s="14"/>
      <c r="R24" s="15"/>
      <c r="S24" s="13"/>
      <c r="T24" s="14"/>
      <c r="U24" s="14"/>
      <c r="V24" s="14"/>
      <c r="W24" s="14"/>
      <c r="X24" s="15"/>
      <c r="Y24" s="13"/>
      <c r="Z24" s="14"/>
      <c r="AA24" s="14"/>
      <c r="AB24" s="14"/>
      <c r="AC24" s="14"/>
      <c r="AD24" s="15"/>
      <c r="AE24" s="13"/>
      <c r="AF24" s="14"/>
      <c r="AG24" s="14"/>
      <c r="AH24" s="14"/>
      <c r="AI24" s="14"/>
      <c r="AJ24" s="15"/>
      <c r="AK24" s="13"/>
      <c r="AL24" s="14"/>
    </row>
    <row r="25" spans="3:38" x14ac:dyDescent="0.2">
      <c r="C25" s="8"/>
      <c r="D25" s="7"/>
      <c r="E25" s="9"/>
      <c r="F25" s="15"/>
      <c r="G25" s="13"/>
      <c r="H25" s="14"/>
      <c r="I25" s="14"/>
      <c r="J25" s="14"/>
      <c r="K25" s="14"/>
      <c r="L25" s="15"/>
      <c r="M25" s="13"/>
      <c r="N25" s="14"/>
      <c r="O25" s="14"/>
      <c r="P25" s="14"/>
      <c r="Q25" s="14"/>
      <c r="R25" s="15"/>
      <c r="S25" s="13"/>
      <c r="T25" s="14"/>
      <c r="U25" s="14"/>
      <c r="V25" s="14"/>
      <c r="W25" s="14"/>
      <c r="X25" s="15"/>
      <c r="Y25" s="13"/>
      <c r="Z25" s="14"/>
      <c r="AA25" s="14"/>
      <c r="AB25" s="14"/>
      <c r="AC25" s="14"/>
      <c r="AD25" s="15"/>
      <c r="AE25" s="13"/>
      <c r="AF25" s="14"/>
      <c r="AG25" s="14"/>
      <c r="AH25" s="14"/>
      <c r="AI25" s="14"/>
      <c r="AJ25" s="15"/>
      <c r="AK25" s="13"/>
      <c r="AL25" s="14"/>
    </row>
    <row r="26" spans="3:38" x14ac:dyDescent="0.2">
      <c r="C26" s="8">
        <v>11</v>
      </c>
      <c r="D26" s="7" t="s">
        <v>19</v>
      </c>
      <c r="E26" s="9"/>
      <c r="F26" s="27">
        <v>0</v>
      </c>
      <c r="G26" s="25">
        <v>0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  <c r="M26" s="25">
        <v>0</v>
      </c>
      <c r="N26" s="26">
        <v>0</v>
      </c>
      <c r="O26" s="26">
        <v>0</v>
      </c>
      <c r="P26" s="26">
        <v>0</v>
      </c>
      <c r="Q26" s="26">
        <v>0</v>
      </c>
      <c r="R26" s="27">
        <v>0</v>
      </c>
      <c r="S26" s="25">
        <v>0</v>
      </c>
      <c r="T26" s="26">
        <v>0</v>
      </c>
      <c r="U26" s="26">
        <v>0</v>
      </c>
      <c r="V26" s="26">
        <v>0</v>
      </c>
      <c r="W26" s="26">
        <v>0</v>
      </c>
      <c r="X26" s="27">
        <v>0</v>
      </c>
      <c r="Y26" s="25">
        <v>0</v>
      </c>
      <c r="Z26" s="26">
        <v>0</v>
      </c>
      <c r="AA26" s="26">
        <v>0</v>
      </c>
      <c r="AB26" s="26">
        <v>0</v>
      </c>
      <c r="AC26" s="26">
        <v>0</v>
      </c>
      <c r="AD26" s="27">
        <v>0</v>
      </c>
      <c r="AE26" s="25">
        <v>0</v>
      </c>
      <c r="AF26" s="26">
        <v>0</v>
      </c>
      <c r="AG26" s="26">
        <v>0</v>
      </c>
      <c r="AH26" s="26">
        <v>0</v>
      </c>
      <c r="AI26" s="26">
        <v>0</v>
      </c>
      <c r="AJ26" s="27">
        <v>0</v>
      </c>
      <c r="AK26" s="25">
        <v>0</v>
      </c>
      <c r="AL26" s="26">
        <v>0</v>
      </c>
    </row>
    <row r="27" spans="3:38" x14ac:dyDescent="0.2">
      <c r="C27" s="8"/>
      <c r="D27" s="28" t="s">
        <v>20</v>
      </c>
      <c r="E27" s="9"/>
      <c r="F27" s="15"/>
      <c r="G27" s="13"/>
      <c r="H27" s="14"/>
      <c r="I27" s="14"/>
      <c r="J27" s="14"/>
      <c r="K27" s="14"/>
      <c r="L27" s="15"/>
      <c r="M27" s="13"/>
      <c r="N27" s="14"/>
      <c r="O27" s="14"/>
      <c r="P27" s="14"/>
      <c r="Q27" s="14"/>
      <c r="R27" s="15"/>
      <c r="S27" s="13"/>
      <c r="T27" s="14"/>
      <c r="U27" s="14"/>
      <c r="V27" s="14"/>
      <c r="W27" s="14"/>
      <c r="X27" s="15"/>
      <c r="Y27" s="13"/>
      <c r="Z27" s="14"/>
      <c r="AA27" s="14"/>
      <c r="AB27" s="14"/>
      <c r="AC27" s="14"/>
      <c r="AD27" s="15"/>
      <c r="AE27" s="13"/>
      <c r="AF27" s="14"/>
      <c r="AG27" s="14"/>
      <c r="AH27" s="14"/>
      <c r="AI27" s="14"/>
      <c r="AJ27" s="15"/>
      <c r="AK27" s="13"/>
      <c r="AL27" s="14"/>
    </row>
    <row r="28" spans="3:38" x14ac:dyDescent="0.2">
      <c r="C28" s="8"/>
      <c r="D28" s="28"/>
      <c r="E28" s="9"/>
      <c r="F28" s="30"/>
      <c r="G28" s="29"/>
      <c r="H28" s="28"/>
      <c r="I28" s="28"/>
      <c r="J28" s="28"/>
      <c r="K28" s="28"/>
      <c r="L28" s="30"/>
      <c r="M28" s="29"/>
      <c r="N28" s="28"/>
      <c r="O28" s="28"/>
      <c r="P28" s="28"/>
      <c r="Q28" s="28"/>
      <c r="R28" s="30"/>
      <c r="S28" s="29"/>
      <c r="T28" s="28"/>
      <c r="U28" s="28"/>
      <c r="V28" s="28"/>
      <c r="W28" s="28"/>
      <c r="X28" s="30"/>
      <c r="Y28" s="29"/>
      <c r="Z28" s="28"/>
      <c r="AA28" s="28"/>
      <c r="AB28" s="28"/>
      <c r="AC28" s="28"/>
      <c r="AD28" s="30"/>
      <c r="AE28" s="29"/>
      <c r="AF28" s="28"/>
      <c r="AG28" s="28"/>
      <c r="AH28" s="28"/>
      <c r="AI28" s="28"/>
      <c r="AJ28" s="30"/>
      <c r="AK28" s="29"/>
      <c r="AL28" s="28"/>
    </row>
    <row r="29" spans="3:38" x14ac:dyDescent="0.2">
      <c r="C29" s="8" t="s">
        <v>21</v>
      </c>
      <c r="D29" s="7" t="s">
        <v>22</v>
      </c>
      <c r="E29" s="9"/>
      <c r="F29" s="33">
        <f t="shared" ref="F29:H29" si="47">F23+F26</f>
        <v>9726936.7628017794</v>
      </c>
      <c r="G29" s="31">
        <f t="shared" si="47"/>
        <v>9690323.7415668368</v>
      </c>
      <c r="H29" s="32">
        <f t="shared" si="47"/>
        <v>9785539.5717624445</v>
      </c>
      <c r="I29" s="32">
        <f t="shared" ref="I29:N29" si="48">I23+I26</f>
        <v>9865145.092367392</v>
      </c>
      <c r="J29" s="32">
        <f t="shared" si="48"/>
        <v>9874582.5651199836</v>
      </c>
      <c r="K29" s="32">
        <f t="shared" si="48"/>
        <v>9927072.4616428912</v>
      </c>
      <c r="L29" s="33">
        <f t="shared" si="48"/>
        <v>9971506.9442344029</v>
      </c>
      <c r="M29" s="31">
        <f t="shared" si="48"/>
        <v>9812968.0235437974</v>
      </c>
      <c r="N29" s="32">
        <f t="shared" si="48"/>
        <v>9946569.5879003741</v>
      </c>
      <c r="O29" s="32">
        <f t="shared" ref="O29:P29" si="49">O23+O26</f>
        <v>9832917.0798085686</v>
      </c>
      <c r="P29" s="32">
        <f t="shared" si="49"/>
        <v>9795846.0627887193</v>
      </c>
      <c r="Q29" s="32">
        <f t="shared" ref="Q29:R29" si="50">Q23+Q26</f>
        <v>9766392.5180310737</v>
      </c>
      <c r="R29" s="33">
        <f t="shared" si="50"/>
        <v>9735032.0698772036</v>
      </c>
      <c r="S29" s="31">
        <f t="shared" ref="S29:T29" si="51">S23+S26</f>
        <v>9799047.0549833588</v>
      </c>
      <c r="T29" s="32">
        <f t="shared" si="51"/>
        <v>10834741.269100415</v>
      </c>
      <c r="U29" s="32">
        <f t="shared" ref="U29:V29" si="52">U23+U26</f>
        <v>9910485.6151549201</v>
      </c>
      <c r="V29" s="32">
        <f t="shared" si="52"/>
        <v>9939921.57710707</v>
      </c>
      <c r="W29" s="32">
        <f t="shared" ref="W29:X29" si="53">W23+W26</f>
        <v>10171648.752585869</v>
      </c>
      <c r="X29" s="33">
        <f t="shared" si="53"/>
        <v>10359700.023874667</v>
      </c>
      <c r="Y29" s="31">
        <f t="shared" ref="Y29:Z29" si="54">Y23+Y26</f>
        <v>10412932.908399308</v>
      </c>
      <c r="Z29" s="32">
        <f t="shared" si="54"/>
        <v>10858072.917150836</v>
      </c>
      <c r="AA29" s="32">
        <f t="shared" ref="AA29:AB29" si="55">AA23+AA26</f>
        <v>10789033.36639834</v>
      </c>
      <c r="AB29" s="32">
        <f t="shared" si="55"/>
        <v>10926343.621961143</v>
      </c>
      <c r="AC29" s="32">
        <f t="shared" ref="AC29:AD29" si="56">AC23+AC26</f>
        <v>10771729.383362183</v>
      </c>
      <c r="AD29" s="33">
        <f t="shared" si="56"/>
        <v>13277531.60850554</v>
      </c>
      <c r="AE29" s="31">
        <f t="shared" ref="AE29:AF29" si="57">AE23+AE26</f>
        <v>11256888.459649533</v>
      </c>
      <c r="AF29" s="32">
        <f t="shared" si="57"/>
        <v>11389055.324541338</v>
      </c>
      <c r="AG29" s="32">
        <f t="shared" ref="AG29:AL29" si="58">AG23+AG26</f>
        <v>11537155.426284799</v>
      </c>
      <c r="AH29" s="32">
        <f t="shared" si="58"/>
        <v>11385369.372850083</v>
      </c>
      <c r="AI29" s="32">
        <f t="shared" si="58"/>
        <v>11425206.374631299</v>
      </c>
      <c r="AJ29" s="33">
        <f t="shared" si="58"/>
        <v>11426018.550603712</v>
      </c>
      <c r="AK29" s="31">
        <f t="shared" si="58"/>
        <v>12613446.892462404</v>
      </c>
      <c r="AL29" s="32">
        <f t="shared" si="58"/>
        <v>12710833.46889486</v>
      </c>
    </row>
    <row r="30" spans="3:38" x14ac:dyDescent="0.2">
      <c r="C30" s="8"/>
      <c r="D30" s="7"/>
      <c r="E30" s="9"/>
      <c r="F30" s="30"/>
      <c r="G30" s="29"/>
      <c r="H30" s="28"/>
      <c r="I30" s="28"/>
      <c r="J30" s="28"/>
      <c r="K30" s="28"/>
      <c r="L30" s="30"/>
      <c r="M30" s="29"/>
      <c r="N30" s="28"/>
      <c r="O30" s="28"/>
      <c r="P30" s="28"/>
      <c r="Q30" s="28"/>
      <c r="R30" s="30"/>
      <c r="S30" s="29"/>
      <c r="T30" s="28"/>
      <c r="U30" s="28"/>
      <c r="V30" s="28"/>
      <c r="W30" s="28"/>
      <c r="X30" s="30"/>
      <c r="Y30" s="29"/>
      <c r="Z30" s="28"/>
      <c r="AA30" s="28"/>
      <c r="AB30" s="28"/>
      <c r="AC30" s="28"/>
      <c r="AD30" s="30"/>
      <c r="AE30" s="29"/>
      <c r="AF30" s="28"/>
      <c r="AG30" s="28"/>
      <c r="AH30" s="28"/>
      <c r="AI30" s="28"/>
      <c r="AJ30" s="30"/>
      <c r="AK30" s="29"/>
      <c r="AL30" s="28"/>
    </row>
    <row r="31" spans="3:38" x14ac:dyDescent="0.2">
      <c r="C31" s="8" t="s">
        <v>23</v>
      </c>
      <c r="D31" s="7" t="s">
        <v>24</v>
      </c>
      <c r="E31" s="9"/>
      <c r="F31" s="36">
        <v>1566888.7145400196</v>
      </c>
      <c r="G31" s="34">
        <f t="shared" ref="G31" si="59">F51</f>
        <v>1292304.2699999996</v>
      </c>
      <c r="H31" s="35">
        <f t="shared" ref="H31" si="60">G51</f>
        <v>977043.47734179907</v>
      </c>
      <c r="I31" s="35">
        <f t="shared" ref="I31:AF31" si="61">H51</f>
        <v>-649104.98843316361</v>
      </c>
      <c r="J31" s="35">
        <f t="shared" si="61"/>
        <v>-242371.95089575648</v>
      </c>
      <c r="K31" s="35">
        <f t="shared" si="61"/>
        <v>529681.10393422842</v>
      </c>
      <c r="L31" s="36">
        <f t="shared" si="61"/>
        <v>1762759.6142242271</v>
      </c>
      <c r="M31" s="34">
        <f t="shared" si="61"/>
        <v>15800.565577119589</v>
      </c>
      <c r="N31" s="35">
        <f t="shared" si="61"/>
        <v>-1586330.44154137</v>
      </c>
      <c r="O31" s="35">
        <f t="shared" si="61"/>
        <v>-1007614.410879083</v>
      </c>
      <c r="P31" s="35">
        <f t="shared" si="61"/>
        <v>-139755.85364099592</v>
      </c>
      <c r="Q31" s="35">
        <f t="shared" si="61"/>
        <v>1457345.6689294856</v>
      </c>
      <c r="R31" s="36">
        <f t="shared" si="61"/>
        <v>2757885.2091477234</v>
      </c>
      <c r="S31" s="34">
        <f t="shared" si="61"/>
        <v>3012346.1869605593</v>
      </c>
      <c r="T31" s="35">
        <f t="shared" si="61"/>
        <v>1385345.2790249269</v>
      </c>
      <c r="U31" s="35">
        <f t="shared" si="61"/>
        <v>-1198275.7580560818</v>
      </c>
      <c r="V31" s="35">
        <f t="shared" si="61"/>
        <v>-574153.45187465847</v>
      </c>
      <c r="W31" s="35">
        <f t="shared" si="61"/>
        <v>915228.85709883831</v>
      </c>
      <c r="X31" s="36">
        <f t="shared" si="61"/>
        <v>2022818.1252324115</v>
      </c>
      <c r="Y31" s="34">
        <f t="shared" si="61"/>
        <v>531508.6096847076</v>
      </c>
      <c r="Z31" s="35">
        <f t="shared" si="61"/>
        <v>-3458270.8508929219</v>
      </c>
      <c r="AA31" s="35">
        <f t="shared" si="61"/>
        <v>-3713302.4819159843</v>
      </c>
      <c r="AB31" s="35">
        <f t="shared" si="61"/>
        <v>-2042108.9337420855</v>
      </c>
      <c r="AC31" s="35">
        <f t="shared" si="61"/>
        <v>-901504.11551764421</v>
      </c>
      <c r="AD31" s="36">
        <f t="shared" si="61"/>
        <v>910192.6882190574</v>
      </c>
      <c r="AE31" s="34">
        <f t="shared" si="61"/>
        <v>1650582.2678445391</v>
      </c>
      <c r="AF31" s="35">
        <f t="shared" si="61"/>
        <v>377977.29672459885</v>
      </c>
      <c r="AG31" s="35">
        <f t="shared" ref="AG31" si="62">AF51</f>
        <v>-855514.27250592783</v>
      </c>
      <c r="AH31" s="35">
        <f t="shared" ref="AH31" si="63">AG51</f>
        <v>-1294194.3787340634</v>
      </c>
      <c r="AI31" s="35">
        <f t="shared" ref="AI31" si="64">AH51</f>
        <v>780574.15377887152</v>
      </c>
      <c r="AJ31" s="36">
        <f t="shared" ref="AJ31" si="65">AI51</f>
        <v>796393.99411601946</v>
      </c>
      <c r="AK31" s="34">
        <f t="shared" ref="AK31" si="66">AJ51</f>
        <v>-4158740.4715898298</v>
      </c>
      <c r="AL31" s="35">
        <f t="shared" ref="AL31" si="67">AK51</f>
        <v>-4095499.4552802686</v>
      </c>
    </row>
    <row r="32" spans="3:38" x14ac:dyDescent="0.2">
      <c r="C32" s="8"/>
      <c r="D32" s="7"/>
      <c r="E32" s="9"/>
      <c r="F32" s="30"/>
      <c r="G32" s="29"/>
      <c r="H32" s="28"/>
      <c r="I32" s="28"/>
      <c r="J32" s="28"/>
      <c r="K32" s="28"/>
      <c r="L32" s="30"/>
      <c r="M32" s="29"/>
      <c r="N32" s="28"/>
      <c r="O32" s="28"/>
      <c r="P32" s="28"/>
      <c r="Q32" s="28"/>
      <c r="R32" s="30"/>
      <c r="S32" s="29"/>
      <c r="T32" s="28"/>
      <c r="U32" s="28"/>
      <c r="V32" s="28"/>
      <c r="W32" s="28"/>
      <c r="X32" s="30"/>
      <c r="Y32" s="29"/>
      <c r="Z32" s="28"/>
      <c r="AA32" s="28"/>
      <c r="AB32" s="28"/>
      <c r="AC32" s="28"/>
      <c r="AD32" s="30"/>
      <c r="AE32" s="29"/>
      <c r="AF32" s="28"/>
      <c r="AG32" s="28"/>
      <c r="AH32" s="28"/>
      <c r="AI32" s="28"/>
      <c r="AJ32" s="30"/>
      <c r="AK32" s="29"/>
      <c r="AL32" s="28"/>
    </row>
    <row r="33" spans="3:38" x14ac:dyDescent="0.2">
      <c r="C33" s="8" t="s">
        <v>25</v>
      </c>
      <c r="D33" s="7" t="s">
        <v>26</v>
      </c>
      <c r="E33" s="9"/>
      <c r="F33" s="36">
        <f>F29+F31+1</f>
        <v>11293826.477341799</v>
      </c>
      <c r="G33" s="34">
        <f t="shared" ref="G33:H33" si="68">G29+G31</f>
        <v>10982628.011566836</v>
      </c>
      <c r="H33" s="35">
        <f t="shared" si="68"/>
        <v>10762583.049104244</v>
      </c>
      <c r="I33" s="35">
        <f t="shared" ref="I33:M33" si="69">I29+I31</f>
        <v>9216040.1039342284</v>
      </c>
      <c r="J33" s="35">
        <f>J29+J31</f>
        <v>9632210.6142242271</v>
      </c>
      <c r="K33" s="35">
        <f>K29+K31-1</f>
        <v>10456752.56557712</v>
      </c>
      <c r="L33" s="36">
        <f t="shared" si="69"/>
        <v>11734266.55845863</v>
      </c>
      <c r="M33" s="34">
        <f t="shared" si="69"/>
        <v>9828768.589120917</v>
      </c>
      <c r="N33" s="35">
        <f>N29+N31+1</f>
        <v>8360240.1463590041</v>
      </c>
      <c r="O33" s="35">
        <f>O29+O31</f>
        <v>8825302.6689294856</v>
      </c>
      <c r="P33" s="35">
        <f>P29+P31</f>
        <v>9656090.2091477234</v>
      </c>
      <c r="Q33" s="35">
        <f>Q29+Q31+1</f>
        <v>11223739.186960559</v>
      </c>
      <c r="R33" s="36">
        <f>R29+R31</f>
        <v>12492917.279024927</v>
      </c>
      <c r="S33" s="34">
        <f>S29+S31</f>
        <v>12811393.241943918</v>
      </c>
      <c r="T33" s="35">
        <f>T29+T31-1</f>
        <v>12220085.548125342</v>
      </c>
      <c r="U33" s="35">
        <f>U29+U31</f>
        <v>8712209.8570988383</v>
      </c>
      <c r="V33" s="35">
        <f>V29+V31+1</f>
        <v>9365769.1252324115</v>
      </c>
      <c r="W33" s="35">
        <f t="shared" ref="W33:AB33" si="70">W29+W31</f>
        <v>11086877.609684708</v>
      </c>
      <c r="X33" s="36">
        <f t="shared" si="70"/>
        <v>12382518.149107078</v>
      </c>
      <c r="Y33" s="34">
        <f t="shared" si="70"/>
        <v>10944441.518084016</v>
      </c>
      <c r="Z33" s="35">
        <f t="shared" si="70"/>
        <v>7399802.0662579145</v>
      </c>
      <c r="AA33" s="35">
        <f t="shared" si="70"/>
        <v>7075730.8844823558</v>
      </c>
      <c r="AB33" s="35">
        <f t="shared" si="70"/>
        <v>8884234.6882190574</v>
      </c>
      <c r="AC33" s="35">
        <f>AC29+AC31+1</f>
        <v>9870226.2678445391</v>
      </c>
      <c r="AD33" s="36">
        <f>AD29+AD31</f>
        <v>14187724.296724597</v>
      </c>
      <c r="AE33" s="34">
        <f>AE29+AE31-1</f>
        <v>12907469.727494072</v>
      </c>
      <c r="AF33" s="35">
        <f>AF29+AF31-1</f>
        <v>11767031.621265937</v>
      </c>
      <c r="AG33" s="35">
        <f>AG29+AG31+1</f>
        <v>10681642.153778872</v>
      </c>
      <c r="AH33" s="35">
        <f>AH29+AH31+1</f>
        <v>10091175.994116019</v>
      </c>
      <c r="AI33" s="35">
        <f t="shared" ref="AI33" si="71">AI29+AI31-1</f>
        <v>12205779.52841017</v>
      </c>
      <c r="AJ33" s="36">
        <f>AJ29+AJ31-1</f>
        <v>12222411.544719731</v>
      </c>
      <c r="AK33" s="34">
        <f>AK29+AK31+1</f>
        <v>8454707.4208725747</v>
      </c>
      <c r="AL33" s="35">
        <f>AL29+AL31+1</f>
        <v>8615335.0136145912</v>
      </c>
    </row>
    <row r="34" spans="3:38" x14ac:dyDescent="0.2">
      <c r="C34" s="8"/>
      <c r="D34" s="7"/>
      <c r="E34" s="9"/>
      <c r="F34" s="30"/>
      <c r="G34" s="29"/>
      <c r="H34" s="28"/>
      <c r="I34" s="28"/>
      <c r="J34" s="28"/>
      <c r="K34" s="28"/>
      <c r="L34" s="30"/>
      <c r="M34" s="29"/>
      <c r="N34" s="28"/>
      <c r="O34" s="28"/>
      <c r="P34" s="28"/>
      <c r="Q34" s="28"/>
      <c r="R34" s="30"/>
      <c r="S34" s="29"/>
      <c r="T34" s="28"/>
      <c r="U34" s="28"/>
      <c r="V34" s="28"/>
      <c r="W34" s="28"/>
      <c r="X34" s="30"/>
      <c r="Y34" s="29"/>
      <c r="Z34" s="28"/>
      <c r="AA34" s="28"/>
      <c r="AB34" s="28"/>
      <c r="AC34" s="28"/>
      <c r="AD34" s="30"/>
      <c r="AE34" s="29"/>
      <c r="AF34" s="28"/>
      <c r="AG34" s="28"/>
      <c r="AH34" s="28"/>
      <c r="AI34" s="28"/>
      <c r="AJ34" s="30"/>
      <c r="AK34" s="29"/>
      <c r="AL34" s="28"/>
    </row>
    <row r="35" spans="3:38" x14ac:dyDescent="0.2">
      <c r="C35" s="8"/>
      <c r="D35" s="7"/>
      <c r="E35" s="9"/>
      <c r="F35" s="30"/>
      <c r="G35" s="29"/>
      <c r="H35" s="28"/>
      <c r="I35" s="28"/>
      <c r="J35" s="28"/>
      <c r="K35" s="28"/>
      <c r="L35" s="30"/>
      <c r="M35" s="29"/>
      <c r="N35" s="28"/>
      <c r="O35" s="28"/>
      <c r="P35" s="28"/>
      <c r="Q35" s="28"/>
      <c r="R35" s="30"/>
      <c r="S35" s="29"/>
      <c r="T35" s="28"/>
      <c r="U35" s="28"/>
      <c r="V35" s="28"/>
      <c r="W35" s="28"/>
      <c r="X35" s="30"/>
      <c r="Y35" s="29"/>
      <c r="Z35" s="28"/>
      <c r="AA35" s="28"/>
      <c r="AB35" s="28"/>
      <c r="AC35" s="28"/>
      <c r="AD35" s="30"/>
      <c r="AE35" s="29"/>
      <c r="AF35" s="28"/>
      <c r="AG35" s="28"/>
      <c r="AH35" s="28"/>
      <c r="AI35" s="28"/>
      <c r="AJ35" s="30"/>
      <c r="AK35" s="29"/>
      <c r="AL35" s="28"/>
    </row>
    <row r="36" spans="3:38" x14ac:dyDescent="0.2">
      <c r="C36" s="8">
        <v>13</v>
      </c>
      <c r="D36" s="7" t="s">
        <v>27</v>
      </c>
      <c r="E36" s="9"/>
      <c r="F36" s="27">
        <v>59625075</v>
      </c>
      <c r="G36" s="25">
        <v>58982499</v>
      </c>
      <c r="H36" s="26">
        <v>59250981</v>
      </c>
      <c r="I36" s="26">
        <v>59505613.579999998</v>
      </c>
      <c r="J36" s="26">
        <v>59681478.170000002</v>
      </c>
      <c r="K36" s="26">
        <v>59411327</v>
      </c>
      <c r="L36" s="27">
        <v>59256791.670000002</v>
      </c>
      <c r="M36" s="25">
        <v>58926322</v>
      </c>
      <c r="N36" s="26">
        <v>58213456.25</v>
      </c>
      <c r="O36" s="26">
        <v>58131833.583333336</v>
      </c>
      <c r="P36" s="26">
        <v>56948135.416666664</v>
      </c>
      <c r="Q36" s="26">
        <v>56172474.5</v>
      </c>
      <c r="R36" s="27">
        <v>55276090.75</v>
      </c>
      <c r="S36" s="25">
        <v>54834859</v>
      </c>
      <c r="T36" s="26">
        <v>54627107.416666664</v>
      </c>
      <c r="U36" s="26">
        <v>54342852.666666664</v>
      </c>
      <c r="V36" s="26">
        <v>53723040.25</v>
      </c>
      <c r="W36" s="26">
        <v>53170454.916666664</v>
      </c>
      <c r="X36" s="27">
        <v>52445747.916666664</v>
      </c>
      <c r="Y36" s="25">
        <v>52422527.916666664</v>
      </c>
      <c r="Z36" s="26">
        <v>52858678.916666664</v>
      </c>
      <c r="AA36" s="26">
        <v>53546109.833333336</v>
      </c>
      <c r="AB36" s="26">
        <v>54533751.75</v>
      </c>
      <c r="AC36" s="26">
        <v>55215182.333333336</v>
      </c>
      <c r="AD36" s="27">
        <v>55624245.416666664</v>
      </c>
      <c r="AE36" s="25">
        <v>56064463.333333336</v>
      </c>
      <c r="AF36" s="26">
        <v>56047774.75</v>
      </c>
      <c r="AG36" s="26">
        <v>56467758.583333336</v>
      </c>
      <c r="AH36" s="26">
        <v>56774216</v>
      </c>
      <c r="AI36" s="26">
        <v>57624735.083333336</v>
      </c>
      <c r="AJ36" s="27">
        <v>59850318.666666664</v>
      </c>
      <c r="AK36" s="25">
        <v>60922087.75</v>
      </c>
      <c r="AL36" s="26">
        <v>63172633.416666664</v>
      </c>
    </row>
    <row r="37" spans="3:38" x14ac:dyDescent="0.2">
      <c r="C37" s="8"/>
      <c r="D37" s="7" t="s">
        <v>28</v>
      </c>
      <c r="E37" s="9"/>
      <c r="F37" s="15"/>
      <c r="G37" s="13"/>
      <c r="H37" s="14"/>
      <c r="I37" s="14"/>
      <c r="J37" s="14"/>
      <c r="K37" s="14"/>
      <c r="L37" s="15"/>
      <c r="M37" s="13"/>
      <c r="N37" s="14"/>
      <c r="O37" s="14"/>
      <c r="P37" s="14"/>
      <c r="Q37" s="14"/>
      <c r="R37" s="15"/>
      <c r="S37" s="13"/>
      <c r="T37" s="14"/>
      <c r="U37" s="14"/>
      <c r="V37" s="14"/>
      <c r="W37" s="14"/>
      <c r="X37" s="15"/>
      <c r="Y37" s="13"/>
      <c r="Z37" s="14"/>
      <c r="AA37" s="14"/>
      <c r="AB37" s="14"/>
      <c r="AC37" s="14"/>
      <c r="AD37" s="15"/>
      <c r="AE37" s="13"/>
      <c r="AF37" s="14"/>
      <c r="AG37" s="14"/>
      <c r="AH37" s="14"/>
      <c r="AI37" s="14"/>
      <c r="AJ37" s="15"/>
      <c r="AK37" s="13"/>
      <c r="AL37" s="14"/>
    </row>
    <row r="38" spans="3:38" x14ac:dyDescent="0.2">
      <c r="C38" s="8"/>
      <c r="D38" s="7" t="s">
        <v>29</v>
      </c>
      <c r="E38" s="9"/>
      <c r="F38" s="15"/>
      <c r="G38" s="13"/>
      <c r="H38" s="14"/>
      <c r="I38" s="14"/>
      <c r="J38" s="14"/>
      <c r="K38" s="14"/>
      <c r="L38" s="15"/>
      <c r="M38" s="13"/>
      <c r="N38" s="14"/>
      <c r="O38" s="14"/>
      <c r="P38" s="14"/>
      <c r="Q38" s="14"/>
      <c r="R38" s="15"/>
      <c r="S38" s="13"/>
      <c r="T38" s="14"/>
      <c r="U38" s="14"/>
      <c r="V38" s="14"/>
      <c r="W38" s="14"/>
      <c r="X38" s="15"/>
      <c r="Y38" s="13"/>
      <c r="Z38" s="14"/>
      <c r="AA38" s="14"/>
      <c r="AB38" s="14"/>
      <c r="AC38" s="14"/>
      <c r="AD38" s="15"/>
      <c r="AE38" s="13"/>
      <c r="AF38" s="14"/>
      <c r="AG38" s="14"/>
      <c r="AH38" s="14"/>
      <c r="AI38" s="14"/>
      <c r="AJ38" s="15"/>
      <c r="AK38" s="13"/>
      <c r="AL38" s="14"/>
    </row>
    <row r="39" spans="3:38" x14ac:dyDescent="0.2">
      <c r="C39" s="8"/>
      <c r="D39" s="7"/>
      <c r="E39" s="9"/>
      <c r="F39" s="15"/>
      <c r="G39" s="13"/>
      <c r="H39" s="14"/>
      <c r="I39" s="14"/>
      <c r="J39" s="14"/>
      <c r="K39" s="14"/>
      <c r="L39" s="15"/>
      <c r="M39" s="13"/>
      <c r="N39" s="14"/>
      <c r="O39" s="14"/>
      <c r="P39" s="14"/>
      <c r="Q39" s="14"/>
      <c r="R39" s="15"/>
      <c r="S39" s="13"/>
      <c r="T39" s="14"/>
      <c r="U39" s="14"/>
      <c r="V39" s="14"/>
      <c r="W39" s="14"/>
      <c r="X39" s="15"/>
      <c r="Y39" s="13"/>
      <c r="Z39" s="14"/>
      <c r="AA39" s="14"/>
      <c r="AB39" s="14"/>
      <c r="AC39" s="14"/>
      <c r="AD39" s="15"/>
      <c r="AE39" s="13"/>
      <c r="AF39" s="14"/>
      <c r="AG39" s="14"/>
      <c r="AH39" s="14"/>
      <c r="AI39" s="14"/>
      <c r="AJ39" s="15"/>
      <c r="AK39" s="13"/>
      <c r="AL39" s="14"/>
    </row>
    <row r="40" spans="3:38" x14ac:dyDescent="0.2">
      <c r="C40" s="8">
        <v>14</v>
      </c>
      <c r="D40" s="7" t="s">
        <v>30</v>
      </c>
      <c r="E40" s="9"/>
      <c r="F40" s="39">
        <f t="shared" ref="F40:H40" si="72">F33/F36</f>
        <v>0.18941404228576314</v>
      </c>
      <c r="G40" s="37">
        <f t="shared" si="72"/>
        <v>0.18620146988968433</v>
      </c>
      <c r="H40" s="38">
        <f t="shared" si="72"/>
        <v>0.18164396382068751</v>
      </c>
      <c r="I40" s="38">
        <f t="shared" ref="I40:N40" si="73">I33/I36</f>
        <v>0.15487681832814115</v>
      </c>
      <c r="J40" s="38">
        <f t="shared" si="73"/>
        <v>0.16139363349525809</v>
      </c>
      <c r="K40" s="38">
        <f t="shared" si="73"/>
        <v>0.17600604284730284</v>
      </c>
      <c r="L40" s="39">
        <f t="shared" si="73"/>
        <v>0.19802399400572593</v>
      </c>
      <c r="M40" s="37">
        <f t="shared" si="73"/>
        <v>0.16679759156054091</v>
      </c>
      <c r="N40" s="38">
        <f t="shared" si="73"/>
        <v>0.14361353344930458</v>
      </c>
      <c r="O40" s="38">
        <f t="shared" ref="O40:P40" si="74">O33/O36</f>
        <v>0.15181531572160387</v>
      </c>
      <c r="P40" s="38">
        <f t="shared" si="74"/>
        <v>0.16955937430607665</v>
      </c>
      <c r="Q40" s="38">
        <f t="shared" ref="Q40:R40" si="75">Q33/Q36</f>
        <v>0.19980852342477023</v>
      </c>
      <c r="R40" s="39">
        <f t="shared" si="75"/>
        <v>0.22600942124375767</v>
      </c>
      <c r="S40" s="37">
        <f t="shared" ref="S40:T40" si="76">S33/S36</f>
        <v>0.23363592932634181</v>
      </c>
      <c r="T40" s="38">
        <f t="shared" si="76"/>
        <v>0.2237000296376119</v>
      </c>
      <c r="U40" s="38">
        <f t="shared" ref="U40:V40" si="77">U33/U36</f>
        <v>0.16031933234235266</v>
      </c>
      <c r="V40" s="38">
        <f t="shared" si="77"/>
        <v>0.17433430948153408</v>
      </c>
      <c r="W40" s="38">
        <f t="shared" ref="W40:X40" si="78">W33/W36</f>
        <v>0.20851575611043804</v>
      </c>
      <c r="X40" s="39">
        <f t="shared" si="78"/>
        <v>0.23610146944194982</v>
      </c>
      <c r="Y40" s="37">
        <f t="shared" ref="Y40:Z40" si="79">Y33/Y36</f>
        <v>0.20877363135714894</v>
      </c>
      <c r="Z40" s="38">
        <f t="shared" si="79"/>
        <v>0.13999218705264901</v>
      </c>
      <c r="AA40" s="38">
        <f t="shared" ref="AA40:AB40" si="80">AA33/AA36</f>
        <v>0.13214276268633052</v>
      </c>
      <c r="AB40" s="38">
        <f t="shared" si="80"/>
        <v>0.1629125890503042</v>
      </c>
      <c r="AC40" s="38">
        <f t="shared" ref="AC40:AD40" si="81">AC33/AC36</f>
        <v>0.17875928052284809</v>
      </c>
      <c r="AD40" s="39">
        <f t="shared" si="81"/>
        <v>0.25506367215317832</v>
      </c>
      <c r="AE40" s="37">
        <f t="shared" ref="AE40:AF40" si="82">AE33/AE36</f>
        <v>0.23022551113621181</v>
      </c>
      <c r="AF40" s="38">
        <f t="shared" si="82"/>
        <v>0.20994645503327386</v>
      </c>
      <c r="AG40" s="38">
        <f t="shared" ref="AG40:AL40" si="83">AG33/AG36</f>
        <v>0.18916355849356481</v>
      </c>
      <c r="AH40" s="38">
        <f t="shared" si="83"/>
        <v>0.17774223415284185</v>
      </c>
      <c r="AI40" s="38">
        <f t="shared" si="83"/>
        <v>0.21181493521417366</v>
      </c>
      <c r="AJ40" s="39">
        <f t="shared" si="83"/>
        <v>0.20421631525124931</v>
      </c>
      <c r="AK40" s="37">
        <f t="shared" si="83"/>
        <v>0.13877901649673152</v>
      </c>
      <c r="AL40" s="38">
        <f t="shared" si="83"/>
        <v>0.13637764563004004</v>
      </c>
    </row>
    <row r="41" spans="3:38" x14ac:dyDescent="0.2">
      <c r="C41" s="8"/>
      <c r="D41" s="7" t="s">
        <v>31</v>
      </c>
      <c r="E41" s="9"/>
      <c r="F41" s="15"/>
      <c r="G41" s="13"/>
      <c r="H41" s="14"/>
      <c r="I41" s="14"/>
      <c r="J41" s="14"/>
      <c r="K41" s="14"/>
      <c r="L41" s="15"/>
      <c r="M41" s="13"/>
      <c r="N41" s="14"/>
      <c r="O41" s="14"/>
      <c r="P41" s="14"/>
      <c r="Q41" s="14"/>
      <c r="R41" s="15"/>
      <c r="S41" s="13"/>
      <c r="T41" s="14"/>
      <c r="U41" s="14"/>
      <c r="V41" s="14"/>
      <c r="W41" s="14"/>
      <c r="X41" s="15"/>
      <c r="Y41" s="13"/>
      <c r="Z41" s="14"/>
      <c r="AA41" s="14"/>
      <c r="AB41" s="14"/>
      <c r="AC41" s="14"/>
      <c r="AD41" s="15"/>
      <c r="AE41" s="13"/>
      <c r="AF41" s="14"/>
      <c r="AG41" s="14"/>
      <c r="AH41" s="14"/>
      <c r="AI41" s="14"/>
      <c r="AJ41" s="15"/>
      <c r="AK41" s="13"/>
      <c r="AL41" s="14"/>
    </row>
    <row r="42" spans="3:38" x14ac:dyDescent="0.2">
      <c r="C42" s="8"/>
      <c r="D42" s="7"/>
      <c r="E42" s="9"/>
      <c r="F42" s="15"/>
      <c r="G42" s="13"/>
      <c r="H42" s="14"/>
      <c r="I42" s="14"/>
      <c r="J42" s="14"/>
      <c r="K42" s="14"/>
      <c r="L42" s="15"/>
      <c r="M42" s="13"/>
      <c r="N42" s="14"/>
      <c r="O42" s="14"/>
      <c r="P42" s="14"/>
      <c r="Q42" s="14"/>
      <c r="R42" s="15"/>
      <c r="S42" s="13"/>
      <c r="T42" s="14"/>
      <c r="U42" s="14"/>
      <c r="V42" s="14"/>
      <c r="W42" s="14"/>
      <c r="X42" s="15"/>
      <c r="Y42" s="13"/>
      <c r="Z42" s="14"/>
      <c r="AA42" s="14"/>
      <c r="AB42" s="14"/>
      <c r="AC42" s="14"/>
      <c r="AD42" s="15"/>
      <c r="AE42" s="13"/>
      <c r="AF42" s="14"/>
      <c r="AG42" s="14"/>
      <c r="AH42" s="14"/>
      <c r="AI42" s="14"/>
      <c r="AJ42" s="15"/>
      <c r="AK42" s="13"/>
      <c r="AL42" s="14"/>
    </row>
    <row r="43" spans="3:38" x14ac:dyDescent="0.2">
      <c r="C43" s="8">
        <v>15</v>
      </c>
      <c r="D43" s="7" t="s">
        <v>32</v>
      </c>
      <c r="E43" s="9"/>
      <c r="F43" s="24">
        <v>0</v>
      </c>
      <c r="G43" s="22">
        <v>0</v>
      </c>
      <c r="H43" s="23">
        <v>0</v>
      </c>
      <c r="I43" s="23">
        <v>0</v>
      </c>
      <c r="J43" s="23">
        <v>0</v>
      </c>
      <c r="K43" s="23">
        <v>0</v>
      </c>
      <c r="L43" s="24">
        <v>0</v>
      </c>
      <c r="M43" s="22">
        <v>0</v>
      </c>
      <c r="N43" s="23">
        <v>0</v>
      </c>
      <c r="O43" s="23">
        <v>0</v>
      </c>
      <c r="P43" s="23">
        <v>0</v>
      </c>
      <c r="Q43" s="23">
        <v>0</v>
      </c>
      <c r="R43" s="24">
        <v>0</v>
      </c>
      <c r="S43" s="22">
        <v>0</v>
      </c>
      <c r="T43" s="23">
        <v>0</v>
      </c>
      <c r="U43" s="23">
        <v>0</v>
      </c>
      <c r="V43" s="23">
        <v>0</v>
      </c>
      <c r="W43" s="23">
        <v>0</v>
      </c>
      <c r="X43" s="24">
        <v>0</v>
      </c>
      <c r="Y43" s="22">
        <v>0</v>
      </c>
      <c r="Z43" s="23">
        <v>0</v>
      </c>
      <c r="AA43" s="23">
        <v>0</v>
      </c>
      <c r="AB43" s="23">
        <v>0</v>
      </c>
      <c r="AC43" s="23">
        <v>0</v>
      </c>
      <c r="AD43" s="24">
        <v>0</v>
      </c>
      <c r="AE43" s="22">
        <v>0</v>
      </c>
      <c r="AF43" s="23">
        <v>0</v>
      </c>
      <c r="AG43" s="23">
        <v>0</v>
      </c>
      <c r="AH43" s="23">
        <v>0</v>
      </c>
      <c r="AI43" s="23">
        <v>0</v>
      </c>
      <c r="AJ43" s="24">
        <v>0</v>
      </c>
      <c r="AK43" s="22">
        <v>0</v>
      </c>
      <c r="AL43" s="23">
        <v>0</v>
      </c>
    </row>
    <row r="44" spans="3:38" x14ac:dyDescent="0.2">
      <c r="C44" s="8"/>
      <c r="D44" s="7"/>
      <c r="E44" s="9"/>
      <c r="F44" s="15"/>
      <c r="G44" s="13"/>
      <c r="H44" s="14"/>
      <c r="I44" s="14"/>
      <c r="J44" s="14"/>
      <c r="K44" s="14"/>
      <c r="L44" s="15"/>
      <c r="M44" s="13"/>
      <c r="N44" s="14"/>
      <c r="O44" s="14"/>
      <c r="P44" s="14"/>
      <c r="Q44" s="14"/>
      <c r="R44" s="15"/>
      <c r="S44" s="13"/>
      <c r="T44" s="14"/>
      <c r="U44" s="14"/>
      <c r="V44" s="14"/>
      <c r="W44" s="14"/>
      <c r="X44" s="15"/>
      <c r="Y44" s="13"/>
      <c r="Z44" s="14"/>
      <c r="AA44" s="14"/>
      <c r="AB44" s="14"/>
      <c r="AC44" s="14"/>
      <c r="AD44" s="15"/>
      <c r="AE44" s="13"/>
      <c r="AF44" s="14"/>
      <c r="AG44" s="14"/>
      <c r="AH44" s="14"/>
      <c r="AI44" s="14"/>
      <c r="AJ44" s="15"/>
      <c r="AK44" s="13"/>
      <c r="AL44" s="14"/>
    </row>
    <row r="45" spans="3:38" x14ac:dyDescent="0.2">
      <c r="C45" s="8">
        <v>16</v>
      </c>
      <c r="D45" s="7" t="s">
        <v>33</v>
      </c>
      <c r="E45" s="9"/>
      <c r="F45" s="24">
        <f t="shared" ref="F45:H45" si="84">F40-F43</f>
        <v>0.18941404228576314</v>
      </c>
      <c r="G45" s="22">
        <f t="shared" si="84"/>
        <v>0.18620146988968433</v>
      </c>
      <c r="H45" s="23">
        <f t="shared" si="84"/>
        <v>0.18164396382068751</v>
      </c>
      <c r="I45" s="23">
        <f t="shared" ref="I45:N45" si="85">I40-I43</f>
        <v>0.15487681832814115</v>
      </c>
      <c r="J45" s="23">
        <f t="shared" si="85"/>
        <v>0.16139363349525809</v>
      </c>
      <c r="K45" s="23">
        <f t="shared" si="85"/>
        <v>0.17600604284730284</v>
      </c>
      <c r="L45" s="24">
        <f t="shared" si="85"/>
        <v>0.19802399400572593</v>
      </c>
      <c r="M45" s="22">
        <f t="shared" si="85"/>
        <v>0.16679759156054091</v>
      </c>
      <c r="N45" s="23">
        <f t="shared" si="85"/>
        <v>0.14361353344930458</v>
      </c>
      <c r="O45" s="23">
        <f t="shared" ref="O45:P45" si="86">O40-O43</f>
        <v>0.15181531572160387</v>
      </c>
      <c r="P45" s="23">
        <f t="shared" si="86"/>
        <v>0.16955937430607665</v>
      </c>
      <c r="Q45" s="23">
        <f t="shared" ref="Q45:R45" si="87">Q40-Q43</f>
        <v>0.19980852342477023</v>
      </c>
      <c r="R45" s="24">
        <f t="shared" si="87"/>
        <v>0.22600942124375767</v>
      </c>
      <c r="S45" s="22">
        <f t="shared" ref="S45:T45" si="88">S40-S43</f>
        <v>0.23363592932634181</v>
      </c>
      <c r="T45" s="23">
        <f t="shared" si="88"/>
        <v>0.2237000296376119</v>
      </c>
      <c r="U45" s="23">
        <f t="shared" ref="U45:V45" si="89">U40-U43</f>
        <v>0.16031933234235266</v>
      </c>
      <c r="V45" s="23">
        <f t="shared" si="89"/>
        <v>0.17433430948153408</v>
      </c>
      <c r="W45" s="23">
        <f t="shared" ref="W45:X45" si="90">W40-W43</f>
        <v>0.20851575611043804</v>
      </c>
      <c r="X45" s="24">
        <f t="shared" si="90"/>
        <v>0.23610146944194982</v>
      </c>
      <c r="Y45" s="22">
        <f t="shared" ref="Y45:Z45" si="91">Y40-Y43</f>
        <v>0.20877363135714894</v>
      </c>
      <c r="Z45" s="23">
        <f t="shared" si="91"/>
        <v>0.13999218705264901</v>
      </c>
      <c r="AA45" s="23">
        <f t="shared" ref="AA45:AB45" si="92">AA40-AA43</f>
        <v>0.13214276268633052</v>
      </c>
      <c r="AB45" s="23">
        <f t="shared" si="92"/>
        <v>0.1629125890503042</v>
      </c>
      <c r="AC45" s="23">
        <f t="shared" ref="AC45:AD45" si="93">AC40-AC43</f>
        <v>0.17875928052284809</v>
      </c>
      <c r="AD45" s="24">
        <f t="shared" si="93"/>
        <v>0.25506367215317832</v>
      </c>
      <c r="AE45" s="22">
        <f t="shared" ref="AE45:AF45" si="94">AE40-AE43</f>
        <v>0.23022551113621181</v>
      </c>
      <c r="AF45" s="23">
        <f t="shared" si="94"/>
        <v>0.20994645503327386</v>
      </c>
      <c r="AG45" s="23">
        <f t="shared" ref="AG45:AL45" si="95">AG40-AG43</f>
        <v>0.18916355849356481</v>
      </c>
      <c r="AH45" s="23">
        <f t="shared" si="95"/>
        <v>0.17774223415284185</v>
      </c>
      <c r="AI45" s="23">
        <f t="shared" si="95"/>
        <v>0.21181493521417366</v>
      </c>
      <c r="AJ45" s="24">
        <f t="shared" si="95"/>
        <v>0.20421631525124931</v>
      </c>
      <c r="AK45" s="22">
        <f t="shared" si="95"/>
        <v>0.13877901649673152</v>
      </c>
      <c r="AL45" s="23">
        <f t="shared" si="95"/>
        <v>0.13637764563004004</v>
      </c>
    </row>
    <row r="46" spans="3:38" x14ac:dyDescent="0.2">
      <c r="C46" s="8"/>
      <c r="D46" s="7"/>
      <c r="E46" s="9"/>
      <c r="F46" s="15"/>
      <c r="G46" s="13"/>
      <c r="H46" s="14"/>
      <c r="I46" s="14"/>
      <c r="J46" s="14"/>
      <c r="K46" s="14"/>
      <c r="L46" s="15"/>
      <c r="M46" s="13"/>
      <c r="N46" s="14"/>
      <c r="O46" s="14"/>
      <c r="P46" s="14"/>
      <c r="Q46" s="14"/>
      <c r="R46" s="15"/>
      <c r="S46" s="13"/>
      <c r="T46" s="14"/>
      <c r="U46" s="14"/>
      <c r="V46" s="14"/>
      <c r="W46" s="14"/>
      <c r="X46" s="15"/>
      <c r="Y46" s="13"/>
      <c r="Z46" s="14"/>
      <c r="AA46" s="14"/>
      <c r="AB46" s="14"/>
      <c r="AC46" s="14"/>
      <c r="AD46" s="15"/>
      <c r="AE46" s="13"/>
      <c r="AF46" s="14"/>
      <c r="AG46" s="14"/>
      <c r="AH46" s="14"/>
      <c r="AI46" s="14"/>
      <c r="AJ46" s="15"/>
      <c r="AK46" s="13"/>
      <c r="AL46" s="14"/>
    </row>
    <row r="47" spans="3:38" x14ac:dyDescent="0.2">
      <c r="C47" s="8">
        <v>17</v>
      </c>
      <c r="D47" s="7" t="s">
        <v>34</v>
      </c>
      <c r="E47" s="9"/>
      <c r="F47" s="12">
        <f t="shared" ref="F47:H47" si="96">F45*F36</f>
        <v>11293826.477341799</v>
      </c>
      <c r="G47" s="10">
        <f t="shared" si="96"/>
        <v>10982628.011566836</v>
      </c>
      <c r="H47" s="11">
        <f t="shared" si="96"/>
        <v>10762583.049104244</v>
      </c>
      <c r="I47" s="11">
        <f t="shared" ref="I47:N47" si="97">I45*I36</f>
        <v>9216040.1039342284</v>
      </c>
      <c r="J47" s="11">
        <f t="shared" si="97"/>
        <v>9632210.6142242271</v>
      </c>
      <c r="K47" s="11">
        <f t="shared" si="97"/>
        <v>10456752.56557712</v>
      </c>
      <c r="L47" s="12">
        <f t="shared" si="97"/>
        <v>11734266.55845863</v>
      </c>
      <c r="M47" s="10">
        <f t="shared" si="97"/>
        <v>9828768.589120917</v>
      </c>
      <c r="N47" s="11">
        <f t="shared" si="97"/>
        <v>8360240.1463590041</v>
      </c>
      <c r="O47" s="11">
        <f t="shared" ref="O47:P47" si="98">O45*O36</f>
        <v>8825302.6689294856</v>
      </c>
      <c r="P47" s="11">
        <f t="shared" si="98"/>
        <v>9656090.2091477234</v>
      </c>
      <c r="Q47" s="11">
        <f t="shared" ref="Q47:R47" si="99">Q45*Q36</f>
        <v>11223739.186960559</v>
      </c>
      <c r="R47" s="12">
        <f t="shared" si="99"/>
        <v>12492917.279024927</v>
      </c>
      <c r="S47" s="10">
        <f t="shared" ref="S47:T47" si="100">S45*S36</f>
        <v>12811393.241943918</v>
      </c>
      <c r="T47" s="11">
        <f t="shared" si="100"/>
        <v>12220085.548125342</v>
      </c>
      <c r="U47" s="11">
        <f t="shared" ref="U47:V47" si="101">U45*U36</f>
        <v>8712209.8570988383</v>
      </c>
      <c r="V47" s="11">
        <f t="shared" si="101"/>
        <v>9365769.1252324115</v>
      </c>
      <c r="W47" s="11">
        <f t="shared" ref="W47:X47" si="102">W45*W36</f>
        <v>11086877.609684708</v>
      </c>
      <c r="X47" s="12">
        <f t="shared" si="102"/>
        <v>12382518.149107078</v>
      </c>
      <c r="Y47" s="10">
        <f t="shared" ref="Y47:Z47" si="103">Y45*Y36</f>
        <v>10944441.518084016</v>
      </c>
      <c r="Z47" s="11">
        <f t="shared" si="103"/>
        <v>7399802.0662579145</v>
      </c>
      <c r="AA47" s="11">
        <f t="shared" ref="AA47:AB47" si="104">AA45*AA36</f>
        <v>7075730.8844823558</v>
      </c>
      <c r="AB47" s="11">
        <f t="shared" si="104"/>
        <v>8884234.6882190574</v>
      </c>
      <c r="AC47" s="11">
        <f t="shared" ref="AC47:AD47" si="105">AC45*AC36</f>
        <v>9870226.2678445391</v>
      </c>
      <c r="AD47" s="12">
        <f t="shared" si="105"/>
        <v>14187724.296724599</v>
      </c>
      <c r="AE47" s="10">
        <f t="shared" ref="AE47:AF47" si="106">AE45*AE36</f>
        <v>12907469.727494072</v>
      </c>
      <c r="AF47" s="11">
        <f t="shared" si="106"/>
        <v>11767031.621265937</v>
      </c>
      <c r="AG47" s="11">
        <f t="shared" ref="AG47:AL47" si="107">AG45*AG36</f>
        <v>10681642.153778872</v>
      </c>
      <c r="AH47" s="11">
        <f t="shared" si="107"/>
        <v>10091175.994116019</v>
      </c>
      <c r="AI47" s="11">
        <f t="shared" si="107"/>
        <v>12205779.52841017</v>
      </c>
      <c r="AJ47" s="12">
        <f t="shared" si="107"/>
        <v>12222411.544719731</v>
      </c>
      <c r="AK47" s="10">
        <f t="shared" si="107"/>
        <v>8454707.4208725747</v>
      </c>
      <c r="AL47" s="11">
        <f t="shared" si="107"/>
        <v>8615335.0136145912</v>
      </c>
    </row>
    <row r="48" spans="3:38" x14ac:dyDescent="0.2">
      <c r="C48" s="8"/>
      <c r="D48" s="7"/>
      <c r="E48" s="9"/>
      <c r="F48" s="15"/>
      <c r="G48" s="13"/>
      <c r="H48" s="14"/>
      <c r="I48" s="14"/>
      <c r="J48" s="14"/>
      <c r="K48" s="14"/>
      <c r="L48" s="15"/>
      <c r="M48" s="13"/>
      <c r="N48" s="14"/>
      <c r="O48" s="14"/>
      <c r="P48" s="14"/>
      <c r="Q48" s="14"/>
      <c r="R48" s="15"/>
      <c r="S48" s="13"/>
      <c r="T48" s="14"/>
      <c r="U48" s="14"/>
      <c r="V48" s="14"/>
      <c r="W48" s="14"/>
      <c r="X48" s="15"/>
      <c r="Y48" s="13"/>
      <c r="Z48" s="14"/>
      <c r="AA48" s="14"/>
      <c r="AB48" s="14"/>
      <c r="AC48" s="14"/>
      <c r="AD48" s="15"/>
      <c r="AE48" s="13"/>
      <c r="AF48" s="14"/>
      <c r="AG48" s="14"/>
      <c r="AH48" s="14"/>
      <c r="AI48" s="14"/>
      <c r="AJ48" s="15"/>
      <c r="AK48" s="13"/>
      <c r="AL48" s="14"/>
    </row>
    <row r="49" spans="3:38" x14ac:dyDescent="0.2">
      <c r="C49" s="8">
        <v>18</v>
      </c>
      <c r="D49" s="7" t="s">
        <v>35</v>
      </c>
      <c r="E49" s="9"/>
      <c r="F49" s="12">
        <v>8177456</v>
      </c>
      <c r="G49" s="10">
        <v>10316783</v>
      </c>
      <c r="H49" s="11">
        <v>11631733</v>
      </c>
      <c r="I49" s="11">
        <v>11004955</v>
      </c>
      <c r="J49" s="11">
        <v>8686359</v>
      </c>
      <c r="K49" s="11">
        <v>7869451</v>
      </c>
      <c r="L49" s="12">
        <v>10440952</v>
      </c>
      <c r="M49" s="10">
        <v>13320597</v>
      </c>
      <c r="N49" s="11">
        <v>10836383</v>
      </c>
      <c r="O49" s="11">
        <v>8499996</v>
      </c>
      <c r="P49" s="11">
        <v>7367957</v>
      </c>
      <c r="Q49" s="11">
        <v>6898205</v>
      </c>
      <c r="R49" s="12">
        <v>8211393</v>
      </c>
      <c r="S49" s="10">
        <v>11107572</v>
      </c>
      <c r="T49" s="11">
        <v>14009669</v>
      </c>
      <c r="U49" s="11">
        <v>12794239</v>
      </c>
      <c r="V49" s="11">
        <v>7796981</v>
      </c>
      <c r="W49" s="11">
        <v>7342951</v>
      </c>
      <c r="X49" s="12">
        <v>10555369</v>
      </c>
      <c r="Y49" s="10">
        <v>15840789</v>
      </c>
      <c r="Z49" s="11">
        <v>14657744</v>
      </c>
      <c r="AA49" s="11">
        <v>9441911</v>
      </c>
      <c r="AB49" s="11">
        <v>7977235</v>
      </c>
      <c r="AC49" s="11">
        <v>7974042</v>
      </c>
      <c r="AD49" s="12">
        <v>8219644</v>
      </c>
      <c r="AE49" s="10">
        <v>13809747</v>
      </c>
      <c r="AF49" s="11">
        <v>13762984</v>
      </c>
      <c r="AG49" s="11">
        <v>13061226</v>
      </c>
      <c r="AH49" s="11">
        <v>9901068</v>
      </c>
      <c r="AI49" s="11">
        <v>9294782</v>
      </c>
      <c r="AJ49" s="12">
        <v>16364520</v>
      </c>
      <c r="AK49" s="10">
        <v>16317911</v>
      </c>
      <c r="AL49" s="11">
        <v>13445454</v>
      </c>
    </row>
    <row r="50" spans="3:38" x14ac:dyDescent="0.2">
      <c r="C50" s="8"/>
      <c r="D50" s="7"/>
      <c r="E50" s="9"/>
      <c r="F50" s="30"/>
      <c r="G50" s="29"/>
      <c r="H50" s="28"/>
      <c r="I50" s="28"/>
      <c r="J50" s="28"/>
      <c r="K50" s="28"/>
      <c r="L50" s="30"/>
      <c r="M50" s="29"/>
      <c r="N50" s="28"/>
      <c r="O50" s="28"/>
      <c r="P50" s="28"/>
      <c r="Q50" s="28"/>
      <c r="R50" s="30"/>
      <c r="S50" s="29"/>
      <c r="T50" s="28"/>
      <c r="U50" s="28"/>
      <c r="V50" s="28"/>
      <c r="W50" s="28"/>
      <c r="X50" s="30"/>
      <c r="Y50" s="29"/>
      <c r="Z50" s="28"/>
      <c r="AA50" s="28"/>
      <c r="AB50" s="28"/>
      <c r="AC50" s="28"/>
      <c r="AD50" s="30"/>
      <c r="AE50" s="29"/>
      <c r="AF50" s="28"/>
      <c r="AG50" s="28"/>
      <c r="AH50" s="28"/>
      <c r="AI50" s="28"/>
      <c r="AJ50" s="30"/>
      <c r="AK50" s="29"/>
      <c r="AL50" s="28"/>
    </row>
    <row r="51" spans="3:38" x14ac:dyDescent="0.2">
      <c r="C51" s="8">
        <v>19</v>
      </c>
      <c r="D51" s="7" t="s">
        <v>36</v>
      </c>
      <c r="E51" s="9"/>
      <c r="F51" s="36">
        <f>9469760.27-F49</f>
        <v>1292304.2699999996</v>
      </c>
      <c r="G51" s="34">
        <f t="shared" ref="G51" si="108">F47-G49</f>
        <v>977043.47734179907</v>
      </c>
      <c r="H51" s="35">
        <f t="shared" ref="H51" si="109">G47-H49</f>
        <v>-649104.98843316361</v>
      </c>
      <c r="I51" s="35">
        <f t="shared" ref="I51:AF51" si="110">H47-I49</f>
        <v>-242371.95089575648</v>
      </c>
      <c r="J51" s="35">
        <f t="shared" si="110"/>
        <v>529681.10393422842</v>
      </c>
      <c r="K51" s="35">
        <f t="shared" si="110"/>
        <v>1762759.6142242271</v>
      </c>
      <c r="L51" s="36">
        <f t="shared" si="110"/>
        <v>15800.565577119589</v>
      </c>
      <c r="M51" s="34">
        <f t="shared" si="110"/>
        <v>-1586330.44154137</v>
      </c>
      <c r="N51" s="35">
        <f t="shared" si="110"/>
        <v>-1007614.410879083</v>
      </c>
      <c r="O51" s="35">
        <f t="shared" si="110"/>
        <v>-139755.85364099592</v>
      </c>
      <c r="P51" s="35">
        <f t="shared" si="110"/>
        <v>1457345.6689294856</v>
      </c>
      <c r="Q51" s="35">
        <f t="shared" si="110"/>
        <v>2757885.2091477234</v>
      </c>
      <c r="R51" s="36">
        <f t="shared" si="110"/>
        <v>3012346.1869605593</v>
      </c>
      <c r="S51" s="34">
        <f t="shared" si="110"/>
        <v>1385345.2790249269</v>
      </c>
      <c r="T51" s="35">
        <f t="shared" si="110"/>
        <v>-1198275.7580560818</v>
      </c>
      <c r="U51" s="35">
        <f t="shared" si="110"/>
        <v>-574153.45187465847</v>
      </c>
      <c r="V51" s="35">
        <f t="shared" si="110"/>
        <v>915228.85709883831</v>
      </c>
      <c r="W51" s="35">
        <f t="shared" si="110"/>
        <v>2022818.1252324115</v>
      </c>
      <c r="X51" s="36">
        <f t="shared" si="110"/>
        <v>531508.6096847076</v>
      </c>
      <c r="Y51" s="34">
        <f t="shared" si="110"/>
        <v>-3458270.8508929219</v>
      </c>
      <c r="Z51" s="35">
        <f t="shared" si="110"/>
        <v>-3713302.4819159843</v>
      </c>
      <c r="AA51" s="35">
        <f t="shared" si="110"/>
        <v>-2042108.9337420855</v>
      </c>
      <c r="AB51" s="35">
        <f t="shared" si="110"/>
        <v>-901504.11551764421</v>
      </c>
      <c r="AC51" s="35">
        <f t="shared" si="110"/>
        <v>910192.6882190574</v>
      </c>
      <c r="AD51" s="36">
        <f t="shared" si="110"/>
        <v>1650582.2678445391</v>
      </c>
      <c r="AE51" s="34">
        <f t="shared" si="110"/>
        <v>377977.29672459885</v>
      </c>
      <c r="AF51" s="35">
        <f t="shared" si="110"/>
        <v>-855514.27250592783</v>
      </c>
      <c r="AG51" s="35">
        <f t="shared" ref="AG51" si="111">AF47-AG49</f>
        <v>-1294194.3787340634</v>
      </c>
      <c r="AH51" s="35">
        <f t="shared" ref="AH51" si="112">AG47-AH49</f>
        <v>780574.15377887152</v>
      </c>
      <c r="AI51" s="35">
        <f t="shared" ref="AI51" si="113">AH47-AI49</f>
        <v>796393.99411601946</v>
      </c>
      <c r="AJ51" s="36">
        <f t="shared" ref="AJ51" si="114">AI47-AJ49</f>
        <v>-4158740.4715898298</v>
      </c>
      <c r="AK51" s="34">
        <f t="shared" ref="AK51" si="115">AJ47-AK49</f>
        <v>-4095499.4552802686</v>
      </c>
      <c r="AL51" s="35">
        <f t="shared" ref="AL51" si="116">AK47-AL49</f>
        <v>-4990746.5791274253</v>
      </c>
    </row>
    <row r="52" spans="3:38" x14ac:dyDescent="0.2">
      <c r="C52" s="40"/>
      <c r="D52" s="41" t="s">
        <v>37</v>
      </c>
      <c r="E52" s="42"/>
      <c r="F52" s="44"/>
      <c r="G52" s="45"/>
      <c r="H52" s="43"/>
      <c r="I52" s="43"/>
      <c r="J52" s="43"/>
      <c r="K52" s="43"/>
      <c r="L52" s="44"/>
      <c r="M52" s="46"/>
      <c r="N52" s="47"/>
      <c r="O52" s="47"/>
      <c r="P52" s="47"/>
      <c r="Q52" s="47"/>
      <c r="R52" s="65"/>
      <c r="S52" s="63"/>
      <c r="T52" s="47"/>
      <c r="U52" s="47"/>
      <c r="V52" s="47"/>
      <c r="W52" s="47"/>
      <c r="X52" s="65"/>
      <c r="Y52" s="63"/>
      <c r="Z52" s="47"/>
      <c r="AA52" s="47"/>
      <c r="AB52" s="47"/>
      <c r="AC52" s="47"/>
      <c r="AD52" s="65"/>
      <c r="AE52" s="63"/>
      <c r="AF52" s="47"/>
      <c r="AG52" s="47"/>
      <c r="AH52" s="47"/>
      <c r="AI52" s="47"/>
      <c r="AJ52" s="65"/>
      <c r="AK52" s="63"/>
      <c r="AL52" s="47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workbookViewId="0">
      <selection activeCell="S79" sqref="S79"/>
    </sheetView>
  </sheetViews>
  <sheetFormatPr defaultColWidth="15.7109375" defaultRowHeight="12.75" x14ac:dyDescent="0.2"/>
  <cols>
    <col min="1" max="1" width="4.7109375" customWidth="1"/>
    <col min="2" max="2" width="20.7109375" customWidth="1"/>
    <col min="9" max="9" width="22.7109375" customWidth="1"/>
  </cols>
  <sheetData>
    <row r="1" spans="1:19" x14ac:dyDescent="0.2">
      <c r="A1" s="68">
        <v>1</v>
      </c>
      <c r="B1" t="str">
        <f>'BESF Adjustment'!B1</f>
        <v>DR1 Response 1 - Summary Schedule E(m) - EKPC Over-Under.xlsx</v>
      </c>
    </row>
    <row r="2" spans="1:19" x14ac:dyDescent="0.2">
      <c r="A2" s="68">
        <f>A1+1</f>
        <v>2</v>
      </c>
    </row>
    <row r="3" spans="1:19" x14ac:dyDescent="0.2">
      <c r="A3" s="68">
        <f t="shared" ref="A3:A66" si="0">A2+1</f>
        <v>3</v>
      </c>
      <c r="B3" s="67" t="s">
        <v>68</v>
      </c>
      <c r="I3" s="67" t="s">
        <v>74</v>
      </c>
    </row>
    <row r="4" spans="1:19" x14ac:dyDescent="0.2">
      <c r="A4" s="68">
        <f t="shared" si="0"/>
        <v>4</v>
      </c>
    </row>
    <row r="5" spans="1:19" x14ac:dyDescent="0.2">
      <c r="A5" s="68">
        <f t="shared" si="0"/>
        <v>5</v>
      </c>
      <c r="B5" s="66" t="s">
        <v>69</v>
      </c>
      <c r="J5" s="80" t="s">
        <v>107</v>
      </c>
      <c r="K5" s="78"/>
      <c r="L5" s="78"/>
      <c r="M5" s="78"/>
      <c r="N5" s="78"/>
      <c r="O5" s="78"/>
      <c r="P5" s="78"/>
      <c r="Q5" s="78"/>
      <c r="R5" s="78"/>
      <c r="S5" s="79"/>
    </row>
    <row r="6" spans="1:19" ht="13.5" thickBot="1" x14ac:dyDescent="0.25">
      <c r="A6" s="68">
        <f t="shared" si="0"/>
        <v>6</v>
      </c>
      <c r="B6" s="66" t="s">
        <v>70</v>
      </c>
      <c r="I6" s="81"/>
      <c r="J6" s="82" t="s">
        <v>51</v>
      </c>
      <c r="K6" s="82" t="s">
        <v>52</v>
      </c>
      <c r="L6" s="82" t="s">
        <v>53</v>
      </c>
      <c r="M6" s="82" t="s">
        <v>54</v>
      </c>
      <c r="N6" s="82" t="s">
        <v>55</v>
      </c>
      <c r="O6" s="82" t="s">
        <v>56</v>
      </c>
      <c r="P6" s="82" t="s">
        <v>57</v>
      </c>
      <c r="Q6" s="82" t="s">
        <v>58</v>
      </c>
      <c r="R6" s="82" t="s">
        <v>59</v>
      </c>
      <c r="S6" s="82" t="s">
        <v>60</v>
      </c>
    </row>
    <row r="7" spans="1:19" x14ac:dyDescent="0.2">
      <c r="A7" s="68">
        <f t="shared" si="0"/>
        <v>7</v>
      </c>
      <c r="B7" s="66" t="s">
        <v>73</v>
      </c>
    </row>
    <row r="8" spans="1:19" x14ac:dyDescent="0.2">
      <c r="A8" s="68">
        <f t="shared" si="0"/>
        <v>8</v>
      </c>
      <c r="B8" s="66" t="s">
        <v>71</v>
      </c>
      <c r="I8" s="75" t="s">
        <v>108</v>
      </c>
    </row>
    <row r="9" spans="1:19" x14ac:dyDescent="0.2">
      <c r="A9" s="68">
        <f t="shared" si="0"/>
        <v>9</v>
      </c>
      <c r="B9" s="66" t="s">
        <v>72</v>
      </c>
      <c r="I9" s="66" t="s">
        <v>109</v>
      </c>
    </row>
    <row r="10" spans="1:19" x14ac:dyDescent="0.2">
      <c r="A10" s="68">
        <f t="shared" si="0"/>
        <v>10</v>
      </c>
      <c r="B10" s="66" t="s">
        <v>75</v>
      </c>
      <c r="I10" s="66" t="s">
        <v>110</v>
      </c>
      <c r="J10" s="71">
        <f>E23</f>
        <v>3133057</v>
      </c>
      <c r="K10" s="71">
        <f>J11</f>
        <v>2929610</v>
      </c>
      <c r="L10" s="71">
        <f>K11</f>
        <v>1881430</v>
      </c>
      <c r="M10" s="71">
        <f>L11</f>
        <v>2258414</v>
      </c>
      <c r="N10" s="71">
        <f>M11</f>
        <v>2709794</v>
      </c>
      <c r="O10" s="71">
        <f>E53</f>
        <v>3336400</v>
      </c>
      <c r="P10" s="71">
        <f>O11</f>
        <v>2750067</v>
      </c>
      <c r="Q10" s="71">
        <f>P11</f>
        <v>4805057</v>
      </c>
      <c r="R10" s="71">
        <f>Q11</f>
        <v>2307414</v>
      </c>
      <c r="S10" s="71">
        <f>R11</f>
        <v>3823181</v>
      </c>
    </row>
    <row r="11" spans="1:19" x14ac:dyDescent="0.2">
      <c r="A11" s="68">
        <f t="shared" si="0"/>
        <v>11</v>
      </c>
      <c r="B11" s="66" t="s">
        <v>76</v>
      </c>
      <c r="I11" s="66" t="s">
        <v>111</v>
      </c>
      <c r="J11" s="71">
        <f t="shared" ref="J11:J21" si="1">E24</f>
        <v>2929610</v>
      </c>
      <c r="K11" s="71">
        <f t="shared" ref="K11:N20" si="2">J12</f>
        <v>1881430</v>
      </c>
      <c r="L11" s="71">
        <f t="shared" si="2"/>
        <v>2258414</v>
      </c>
      <c r="M11" s="71">
        <f t="shared" si="2"/>
        <v>2709794</v>
      </c>
      <c r="N11" s="71">
        <f t="shared" si="2"/>
        <v>3336400</v>
      </c>
      <c r="O11" s="88">
        <f t="shared" ref="O11:O21" si="3">E54</f>
        <v>2750067</v>
      </c>
      <c r="P11" s="71">
        <f t="shared" ref="P11:S20" si="4">O12</f>
        <v>4805057</v>
      </c>
      <c r="Q11" s="71">
        <f t="shared" si="4"/>
        <v>2307414</v>
      </c>
      <c r="R11" s="71">
        <f t="shared" si="4"/>
        <v>3823181</v>
      </c>
      <c r="S11" s="71">
        <f t="shared" si="4"/>
        <v>1911255</v>
      </c>
    </row>
    <row r="12" spans="1:19" x14ac:dyDescent="0.2">
      <c r="A12" s="68">
        <f t="shared" si="0"/>
        <v>12</v>
      </c>
      <c r="B12" s="66" t="s">
        <v>78</v>
      </c>
      <c r="I12" s="66" t="s">
        <v>112</v>
      </c>
      <c r="J12" s="71">
        <f t="shared" si="1"/>
        <v>1881430</v>
      </c>
      <c r="K12" s="71">
        <f t="shared" si="2"/>
        <v>2258414</v>
      </c>
      <c r="L12" s="71">
        <f t="shared" si="2"/>
        <v>2709794</v>
      </c>
      <c r="M12" s="71">
        <f t="shared" si="2"/>
        <v>3336400</v>
      </c>
      <c r="N12" s="71">
        <f t="shared" si="2"/>
        <v>2750067</v>
      </c>
      <c r="O12" s="88">
        <f t="shared" si="3"/>
        <v>4805057</v>
      </c>
      <c r="P12" s="71">
        <f t="shared" si="4"/>
        <v>2307414</v>
      </c>
      <c r="Q12" s="71">
        <f t="shared" si="4"/>
        <v>3823181</v>
      </c>
      <c r="R12" s="71">
        <f t="shared" si="4"/>
        <v>1911255</v>
      </c>
      <c r="S12" s="83">
        <f t="shared" si="4"/>
        <v>3826707</v>
      </c>
    </row>
    <row r="13" spans="1:19" x14ac:dyDescent="0.2">
      <c r="A13" s="68">
        <f t="shared" si="0"/>
        <v>13</v>
      </c>
      <c r="B13" s="66" t="s">
        <v>77</v>
      </c>
      <c r="I13" s="66" t="s">
        <v>113</v>
      </c>
      <c r="J13" s="71">
        <f t="shared" si="1"/>
        <v>2258414</v>
      </c>
      <c r="K13" s="71">
        <f t="shared" si="2"/>
        <v>2709794</v>
      </c>
      <c r="L13" s="71">
        <f t="shared" si="2"/>
        <v>3336400</v>
      </c>
      <c r="M13" s="71">
        <f t="shared" si="2"/>
        <v>2750067</v>
      </c>
      <c r="N13" s="71">
        <f t="shared" si="2"/>
        <v>4805057</v>
      </c>
      <c r="O13" s="88">
        <f t="shared" si="3"/>
        <v>2307414</v>
      </c>
      <c r="P13" s="71">
        <f t="shared" si="4"/>
        <v>3823181</v>
      </c>
      <c r="Q13" s="71">
        <f t="shared" si="4"/>
        <v>1911255</v>
      </c>
      <c r="R13" s="83">
        <f t="shared" si="4"/>
        <v>3826707</v>
      </c>
      <c r="S13" s="71">
        <f t="shared" si="4"/>
        <v>3547919</v>
      </c>
    </row>
    <row r="14" spans="1:19" x14ac:dyDescent="0.2">
      <c r="A14" s="68">
        <f t="shared" si="0"/>
        <v>14</v>
      </c>
      <c r="B14" s="66" t="s">
        <v>79</v>
      </c>
      <c r="I14" s="66" t="s">
        <v>114</v>
      </c>
      <c r="J14" s="71">
        <f t="shared" si="1"/>
        <v>2709794</v>
      </c>
      <c r="K14" s="71">
        <f t="shared" si="2"/>
        <v>3336400</v>
      </c>
      <c r="L14" s="71">
        <f t="shared" si="2"/>
        <v>2750067</v>
      </c>
      <c r="M14" s="71">
        <f t="shared" si="2"/>
        <v>4805057</v>
      </c>
      <c r="N14" s="71">
        <f t="shared" si="2"/>
        <v>2307414</v>
      </c>
      <c r="O14" s="88">
        <f t="shared" si="3"/>
        <v>3823181</v>
      </c>
      <c r="P14" s="71">
        <f t="shared" si="4"/>
        <v>1911255</v>
      </c>
      <c r="Q14" s="83">
        <f t="shared" si="4"/>
        <v>3826707</v>
      </c>
      <c r="R14" s="71">
        <f t="shared" si="4"/>
        <v>3547919</v>
      </c>
      <c r="S14" s="71">
        <f t="shared" si="4"/>
        <v>4116156</v>
      </c>
    </row>
    <row r="15" spans="1:19" x14ac:dyDescent="0.2">
      <c r="A15" s="68">
        <f t="shared" si="0"/>
        <v>15</v>
      </c>
      <c r="B15" s="66" t="s">
        <v>80</v>
      </c>
      <c r="I15" s="66" t="s">
        <v>115</v>
      </c>
      <c r="J15" s="71">
        <f t="shared" si="1"/>
        <v>3336400</v>
      </c>
      <c r="K15" s="71">
        <f t="shared" si="2"/>
        <v>2750067</v>
      </c>
      <c r="L15" s="71">
        <f t="shared" si="2"/>
        <v>4805057</v>
      </c>
      <c r="M15" s="71">
        <f t="shared" si="2"/>
        <v>2307414</v>
      </c>
      <c r="N15" s="71">
        <f t="shared" si="2"/>
        <v>3823181</v>
      </c>
      <c r="O15" s="88">
        <f t="shared" si="3"/>
        <v>1911255</v>
      </c>
      <c r="P15" s="83">
        <f t="shared" si="4"/>
        <v>3826707</v>
      </c>
      <c r="Q15" s="71">
        <f t="shared" si="4"/>
        <v>3547919</v>
      </c>
      <c r="R15" s="71">
        <f t="shared" si="4"/>
        <v>4116156</v>
      </c>
      <c r="S15" s="71">
        <f t="shared" si="4"/>
        <v>5198866</v>
      </c>
    </row>
    <row r="16" spans="1:19" x14ac:dyDescent="0.2">
      <c r="A16" s="68">
        <f t="shared" si="0"/>
        <v>16</v>
      </c>
      <c r="B16" s="66" t="s">
        <v>81</v>
      </c>
      <c r="I16" s="66" t="s">
        <v>116</v>
      </c>
      <c r="J16" s="71">
        <f t="shared" si="1"/>
        <v>2750067</v>
      </c>
      <c r="K16" s="71">
        <f t="shared" si="2"/>
        <v>4805057</v>
      </c>
      <c r="L16" s="71">
        <f t="shared" si="2"/>
        <v>2307414</v>
      </c>
      <c r="M16" s="71">
        <f t="shared" si="2"/>
        <v>3823181</v>
      </c>
      <c r="N16" s="71">
        <f t="shared" si="2"/>
        <v>1911255</v>
      </c>
      <c r="O16" s="89">
        <f t="shared" si="3"/>
        <v>3826707</v>
      </c>
      <c r="P16" s="71">
        <f t="shared" si="4"/>
        <v>3547919</v>
      </c>
      <c r="Q16" s="71">
        <f t="shared" si="4"/>
        <v>4116156</v>
      </c>
      <c r="R16" s="71">
        <f t="shared" si="4"/>
        <v>5198866</v>
      </c>
      <c r="S16" s="71">
        <f t="shared" si="4"/>
        <v>2625740</v>
      </c>
    </row>
    <row r="17" spans="1:19" x14ac:dyDescent="0.2">
      <c r="A17" s="68">
        <f t="shared" si="0"/>
        <v>17</v>
      </c>
      <c r="I17" s="66" t="s">
        <v>117</v>
      </c>
      <c r="J17" s="71">
        <f t="shared" si="1"/>
        <v>4805057</v>
      </c>
      <c r="K17" s="71">
        <f t="shared" si="2"/>
        <v>2307414</v>
      </c>
      <c r="L17" s="71">
        <f t="shared" si="2"/>
        <v>3823181</v>
      </c>
      <c r="M17" s="71">
        <f t="shared" si="2"/>
        <v>1911255</v>
      </c>
      <c r="N17" s="83">
        <f t="shared" si="2"/>
        <v>3826707</v>
      </c>
      <c r="O17" s="88">
        <f t="shared" si="3"/>
        <v>3547919</v>
      </c>
      <c r="P17" s="71">
        <f t="shared" si="4"/>
        <v>4116156</v>
      </c>
      <c r="Q17" s="71">
        <f t="shared" si="4"/>
        <v>5198866</v>
      </c>
      <c r="R17" s="71">
        <f t="shared" si="4"/>
        <v>2625740</v>
      </c>
      <c r="S17" s="83">
        <f t="shared" si="4"/>
        <v>3708184</v>
      </c>
    </row>
    <row r="18" spans="1:19" x14ac:dyDescent="0.2">
      <c r="A18" s="68">
        <f t="shared" si="0"/>
        <v>18</v>
      </c>
      <c r="B18" s="75" t="s">
        <v>82</v>
      </c>
      <c r="I18" s="66" t="s">
        <v>118</v>
      </c>
      <c r="J18" s="71">
        <f t="shared" si="1"/>
        <v>2307414</v>
      </c>
      <c r="K18" s="71">
        <f t="shared" si="2"/>
        <v>3823181</v>
      </c>
      <c r="L18" s="71">
        <f t="shared" si="2"/>
        <v>1911255</v>
      </c>
      <c r="M18" s="83">
        <f t="shared" si="2"/>
        <v>3826707</v>
      </c>
      <c r="N18" s="71">
        <f t="shared" si="2"/>
        <v>3547919</v>
      </c>
      <c r="O18" s="88">
        <f t="shared" si="3"/>
        <v>4116156</v>
      </c>
      <c r="P18" s="71">
        <f t="shared" si="4"/>
        <v>5198866</v>
      </c>
      <c r="Q18" s="71">
        <f t="shared" si="4"/>
        <v>2625740</v>
      </c>
      <c r="R18" s="83">
        <f t="shared" si="4"/>
        <v>3708184</v>
      </c>
      <c r="S18" s="71">
        <f t="shared" si="4"/>
        <v>3678207</v>
      </c>
    </row>
    <row r="19" spans="1:19" x14ac:dyDescent="0.2">
      <c r="A19" s="68">
        <f t="shared" si="0"/>
        <v>19</v>
      </c>
      <c r="I19" s="66" t="s">
        <v>119</v>
      </c>
      <c r="J19" s="71">
        <f t="shared" si="1"/>
        <v>3823181</v>
      </c>
      <c r="K19" s="71">
        <f t="shared" si="2"/>
        <v>1911255</v>
      </c>
      <c r="L19" s="83">
        <f t="shared" si="2"/>
        <v>3826707</v>
      </c>
      <c r="M19" s="71">
        <f t="shared" si="2"/>
        <v>3547919</v>
      </c>
      <c r="N19" s="71">
        <f t="shared" si="2"/>
        <v>4116456</v>
      </c>
      <c r="O19" s="88">
        <f t="shared" si="3"/>
        <v>5198866</v>
      </c>
      <c r="P19" s="71">
        <f t="shared" si="4"/>
        <v>2625740</v>
      </c>
      <c r="Q19" s="83">
        <f t="shared" si="4"/>
        <v>3708184</v>
      </c>
      <c r="R19" s="71">
        <f t="shared" si="4"/>
        <v>3678207</v>
      </c>
      <c r="S19" s="71">
        <f t="shared" si="4"/>
        <v>3351598</v>
      </c>
    </row>
    <row r="20" spans="1:19" x14ac:dyDescent="0.2">
      <c r="A20" s="68">
        <f t="shared" si="0"/>
        <v>20</v>
      </c>
      <c r="B20" s="76" t="s">
        <v>83</v>
      </c>
      <c r="C20" s="76" t="s">
        <v>85</v>
      </c>
      <c r="D20" s="77"/>
      <c r="E20" s="76" t="s">
        <v>88</v>
      </c>
      <c r="I20" s="66" t="s">
        <v>120</v>
      </c>
      <c r="J20" s="71">
        <f t="shared" si="1"/>
        <v>1911255</v>
      </c>
      <c r="K20" s="83">
        <f t="shared" si="2"/>
        <v>3826707</v>
      </c>
      <c r="L20" s="71">
        <f>K21</f>
        <v>3547919</v>
      </c>
      <c r="M20" s="71">
        <f t="shared" si="2"/>
        <v>4116456</v>
      </c>
      <c r="N20" s="71">
        <f t="shared" si="2"/>
        <v>5198866</v>
      </c>
      <c r="O20" s="88">
        <f t="shared" si="3"/>
        <v>2625740</v>
      </c>
      <c r="P20" s="83">
        <f t="shared" si="4"/>
        <v>3708184</v>
      </c>
      <c r="Q20" s="71">
        <f t="shared" si="4"/>
        <v>3678207</v>
      </c>
      <c r="R20" s="71">
        <f t="shared" si="4"/>
        <v>3351598</v>
      </c>
      <c r="S20" s="71">
        <f t="shared" si="4"/>
        <v>3779961</v>
      </c>
    </row>
    <row r="21" spans="1:19" ht="13.5" thickBot="1" x14ac:dyDescent="0.25">
      <c r="A21" s="68">
        <f t="shared" si="0"/>
        <v>21</v>
      </c>
      <c r="B21" s="69" t="s">
        <v>84</v>
      </c>
      <c r="C21" s="69" t="s">
        <v>86</v>
      </c>
      <c r="D21" s="69" t="s">
        <v>87</v>
      </c>
      <c r="E21" s="69" t="s">
        <v>86</v>
      </c>
      <c r="I21" s="66" t="s">
        <v>121</v>
      </c>
      <c r="J21" s="84">
        <f t="shared" si="1"/>
        <v>3826707</v>
      </c>
      <c r="K21" s="71">
        <v>3547919</v>
      </c>
      <c r="L21" s="71">
        <v>4116456</v>
      </c>
      <c r="M21" s="71">
        <v>5198866</v>
      </c>
      <c r="N21" s="71">
        <v>2625740</v>
      </c>
      <c r="O21" s="84">
        <f t="shared" si="3"/>
        <v>3708184</v>
      </c>
      <c r="P21" s="71">
        <v>3678207</v>
      </c>
      <c r="Q21" s="71">
        <v>3351598</v>
      </c>
      <c r="R21" s="71">
        <v>3779961</v>
      </c>
      <c r="S21" s="71">
        <v>3945641</v>
      </c>
    </row>
    <row r="22" spans="1:19" ht="13.5" thickBot="1" x14ac:dyDescent="0.25">
      <c r="A22" s="68">
        <f t="shared" si="0"/>
        <v>22</v>
      </c>
      <c r="I22" s="66" t="s">
        <v>101</v>
      </c>
      <c r="J22" s="85">
        <f>SUM(J10:J21)</f>
        <v>35672386</v>
      </c>
      <c r="K22" s="85">
        <f t="shared" ref="K22:S22" si="5">SUM(K10:K21)</f>
        <v>36087248</v>
      </c>
      <c r="L22" s="85">
        <f t="shared" si="5"/>
        <v>37274094</v>
      </c>
      <c r="M22" s="85">
        <f t="shared" si="5"/>
        <v>40591530</v>
      </c>
      <c r="N22" s="85">
        <f t="shared" si="5"/>
        <v>40958856</v>
      </c>
      <c r="O22" s="85">
        <f t="shared" si="5"/>
        <v>41956946</v>
      </c>
      <c r="P22" s="85">
        <f t="shared" si="5"/>
        <v>42298753</v>
      </c>
      <c r="Q22" s="85">
        <f t="shared" si="5"/>
        <v>42900284</v>
      </c>
      <c r="R22" s="85">
        <f t="shared" si="5"/>
        <v>41875188</v>
      </c>
      <c r="S22" s="85">
        <f t="shared" si="5"/>
        <v>43513415</v>
      </c>
    </row>
    <row r="23" spans="1:19" ht="13.5" thickTop="1" x14ac:dyDescent="0.2">
      <c r="A23" s="68">
        <f t="shared" si="0"/>
        <v>23</v>
      </c>
      <c r="B23" s="66" t="s">
        <v>89</v>
      </c>
      <c r="C23" s="71">
        <v>3133057</v>
      </c>
      <c r="D23" s="71">
        <v>0</v>
      </c>
      <c r="E23" s="71">
        <f>C23+D23</f>
        <v>3133057</v>
      </c>
    </row>
    <row r="24" spans="1:19" ht="13.5" thickBot="1" x14ac:dyDescent="0.25">
      <c r="A24" s="68">
        <f t="shared" si="0"/>
        <v>24</v>
      </c>
      <c r="B24" s="66" t="s">
        <v>90</v>
      </c>
      <c r="C24" s="71">
        <v>2929610</v>
      </c>
      <c r="D24" s="71">
        <v>0</v>
      </c>
      <c r="E24" s="71">
        <f t="shared" ref="E24:E34" si="6">C24+D24</f>
        <v>2929610</v>
      </c>
      <c r="I24" s="66" t="s">
        <v>102</v>
      </c>
      <c r="J24" s="74">
        <f>ROUND(J22/12,0)</f>
        <v>2972699</v>
      </c>
      <c r="K24" s="74">
        <f t="shared" ref="K24:S24" si="7">ROUND(K22/12,0)</f>
        <v>3007271</v>
      </c>
      <c r="L24" s="74">
        <f t="shared" si="7"/>
        <v>3106175</v>
      </c>
      <c r="M24" s="74">
        <f t="shared" si="7"/>
        <v>3382628</v>
      </c>
      <c r="N24" s="74">
        <f t="shared" si="7"/>
        <v>3413238</v>
      </c>
      <c r="O24" s="74">
        <f t="shared" si="7"/>
        <v>3496412</v>
      </c>
      <c r="P24" s="74">
        <f t="shared" si="7"/>
        <v>3524896</v>
      </c>
      <c r="Q24" s="74">
        <f t="shared" si="7"/>
        <v>3575024</v>
      </c>
      <c r="R24" s="74">
        <f t="shared" si="7"/>
        <v>3489599</v>
      </c>
      <c r="S24" s="74">
        <f t="shared" si="7"/>
        <v>3626118</v>
      </c>
    </row>
    <row r="25" spans="1:19" ht="13.5" thickTop="1" x14ac:dyDescent="0.2">
      <c r="A25" s="68">
        <f t="shared" si="0"/>
        <v>25</v>
      </c>
      <c r="B25" s="66" t="s">
        <v>91</v>
      </c>
      <c r="C25" s="71">
        <v>1881430</v>
      </c>
      <c r="D25" s="71">
        <v>0</v>
      </c>
      <c r="E25" s="71">
        <f t="shared" si="6"/>
        <v>1881430</v>
      </c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x14ac:dyDescent="0.2">
      <c r="A26" s="68">
        <f t="shared" si="0"/>
        <v>26</v>
      </c>
      <c r="B26" s="66" t="s">
        <v>92</v>
      </c>
      <c r="C26" s="71">
        <v>2258414</v>
      </c>
      <c r="D26" s="71">
        <v>0</v>
      </c>
      <c r="E26" s="71">
        <f t="shared" si="6"/>
        <v>2258414</v>
      </c>
      <c r="I26" s="66" t="s">
        <v>122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1:19" x14ac:dyDescent="0.2">
      <c r="A27" s="68">
        <f t="shared" si="0"/>
        <v>27</v>
      </c>
      <c r="B27" s="66" t="s">
        <v>93</v>
      </c>
      <c r="C27" s="71">
        <v>2709794</v>
      </c>
      <c r="D27" s="71">
        <v>0</v>
      </c>
      <c r="E27" s="71">
        <f t="shared" si="6"/>
        <v>2709794</v>
      </c>
      <c r="I27" s="66" t="s">
        <v>123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x14ac:dyDescent="0.2">
      <c r="A28" s="68">
        <f t="shared" si="0"/>
        <v>28</v>
      </c>
      <c r="B28" s="66" t="s">
        <v>94</v>
      </c>
      <c r="C28" s="71">
        <v>3336400</v>
      </c>
      <c r="D28" s="71">
        <v>0</v>
      </c>
      <c r="E28" s="71">
        <f t="shared" si="6"/>
        <v>3336400</v>
      </c>
      <c r="I28" s="66" t="s">
        <v>101</v>
      </c>
      <c r="J28" s="71">
        <f>J22</f>
        <v>35672386</v>
      </c>
      <c r="K28" s="71">
        <f t="shared" ref="K28:S28" si="8">K22</f>
        <v>36087248</v>
      </c>
      <c r="L28" s="71">
        <f t="shared" si="8"/>
        <v>37274094</v>
      </c>
      <c r="M28" s="71">
        <f t="shared" si="8"/>
        <v>40591530</v>
      </c>
      <c r="N28" s="71">
        <f t="shared" si="8"/>
        <v>40958856</v>
      </c>
      <c r="O28" s="71">
        <f t="shared" si="8"/>
        <v>41956946</v>
      </c>
      <c r="P28" s="71">
        <f t="shared" si="8"/>
        <v>42298753</v>
      </c>
      <c r="Q28" s="71">
        <f t="shared" si="8"/>
        <v>42900284</v>
      </c>
      <c r="R28" s="71">
        <f t="shared" si="8"/>
        <v>41875188</v>
      </c>
      <c r="S28" s="71">
        <f t="shared" si="8"/>
        <v>43513415</v>
      </c>
    </row>
    <row r="29" spans="1:19" x14ac:dyDescent="0.2">
      <c r="A29" s="68">
        <f t="shared" si="0"/>
        <v>29</v>
      </c>
      <c r="B29" s="66" t="s">
        <v>95</v>
      </c>
      <c r="C29" s="71">
        <v>2750067</v>
      </c>
      <c r="D29" s="71">
        <v>0</v>
      </c>
      <c r="E29" s="71">
        <f t="shared" si="6"/>
        <v>2750067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1:19" x14ac:dyDescent="0.2">
      <c r="A30" s="68">
        <f t="shared" si="0"/>
        <v>30</v>
      </c>
      <c r="B30" s="66" t="s">
        <v>96</v>
      </c>
      <c r="C30" s="71">
        <v>4805057</v>
      </c>
      <c r="D30" s="71">
        <v>0</v>
      </c>
      <c r="E30" s="71">
        <f t="shared" si="6"/>
        <v>4805057</v>
      </c>
      <c r="I30" s="66" t="s">
        <v>124</v>
      </c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1:19" ht="13.5" thickBot="1" x14ac:dyDescent="0.25">
      <c r="A31" s="68">
        <f t="shared" si="0"/>
        <v>31</v>
      </c>
      <c r="B31" s="66" t="s">
        <v>97</v>
      </c>
      <c r="C31" s="71">
        <v>2307414</v>
      </c>
      <c r="D31" s="71">
        <v>0</v>
      </c>
      <c r="E31" s="71">
        <f t="shared" si="6"/>
        <v>2307414</v>
      </c>
      <c r="I31" s="66" t="s">
        <v>105</v>
      </c>
      <c r="J31" s="74">
        <f>ROUND(J28*(1/8),0)</f>
        <v>4459048</v>
      </c>
      <c r="K31" s="74">
        <f t="shared" ref="K31:S31" si="9">ROUND(K28*(1/8),0)</f>
        <v>4510906</v>
      </c>
      <c r="L31" s="74">
        <f t="shared" si="9"/>
        <v>4659262</v>
      </c>
      <c r="M31" s="74">
        <f t="shared" si="9"/>
        <v>5073941</v>
      </c>
      <c r="N31" s="74">
        <f t="shared" si="9"/>
        <v>5119857</v>
      </c>
      <c r="O31" s="74">
        <f t="shared" si="9"/>
        <v>5244618</v>
      </c>
      <c r="P31" s="74">
        <f t="shared" si="9"/>
        <v>5287344</v>
      </c>
      <c r="Q31" s="74">
        <f t="shared" si="9"/>
        <v>5362536</v>
      </c>
      <c r="R31" s="74">
        <f t="shared" si="9"/>
        <v>5234399</v>
      </c>
      <c r="S31" s="74">
        <f t="shared" si="9"/>
        <v>5439177</v>
      </c>
    </row>
    <row r="32" spans="1:19" ht="13.5" thickTop="1" x14ac:dyDescent="0.2">
      <c r="A32" s="68">
        <f t="shared" si="0"/>
        <v>32</v>
      </c>
      <c r="B32" s="66" t="s">
        <v>98</v>
      </c>
      <c r="C32" s="71">
        <v>3823181</v>
      </c>
      <c r="D32" s="71">
        <v>0</v>
      </c>
      <c r="E32" s="71">
        <f t="shared" si="6"/>
        <v>3823181</v>
      </c>
    </row>
    <row r="33" spans="1:19" x14ac:dyDescent="0.2">
      <c r="A33" s="68">
        <f t="shared" si="0"/>
        <v>33</v>
      </c>
      <c r="B33" s="66" t="s">
        <v>99</v>
      </c>
      <c r="C33" s="71">
        <v>1911255</v>
      </c>
      <c r="D33" s="71">
        <v>0</v>
      </c>
      <c r="E33" s="71">
        <f t="shared" si="6"/>
        <v>1911255</v>
      </c>
      <c r="I33" s="75" t="s">
        <v>125</v>
      </c>
    </row>
    <row r="34" spans="1:19" x14ac:dyDescent="0.2">
      <c r="A34" s="68">
        <f t="shared" si="0"/>
        <v>34</v>
      </c>
      <c r="B34" s="66" t="s">
        <v>100</v>
      </c>
      <c r="C34" s="73">
        <v>4396580</v>
      </c>
      <c r="D34" s="73">
        <v>-569873</v>
      </c>
      <c r="E34" s="73">
        <f t="shared" si="6"/>
        <v>3826707</v>
      </c>
      <c r="I34" s="66" t="s">
        <v>126</v>
      </c>
    </row>
    <row r="35" spans="1:19" x14ac:dyDescent="0.2">
      <c r="A35" s="68">
        <f t="shared" si="0"/>
        <v>35</v>
      </c>
      <c r="C35" s="71"/>
      <c r="D35" s="71"/>
      <c r="E35" s="71"/>
      <c r="I35" s="66" t="s">
        <v>127</v>
      </c>
      <c r="J35" s="71">
        <v>1066392553</v>
      </c>
      <c r="K35" s="71">
        <v>1065182572</v>
      </c>
      <c r="L35" s="71">
        <v>1064441698</v>
      </c>
      <c r="M35" s="71">
        <v>1064441698</v>
      </c>
      <c r="N35" s="71">
        <v>1064441698</v>
      </c>
      <c r="O35" s="71">
        <v>1064441698</v>
      </c>
      <c r="P35" s="71">
        <v>1064441698</v>
      </c>
      <c r="Q35" s="71">
        <v>1070931518</v>
      </c>
      <c r="R35" s="71">
        <v>1077550664</v>
      </c>
      <c r="S35" s="71">
        <v>1077354121</v>
      </c>
    </row>
    <row r="36" spans="1:19" ht="13.5" thickBot="1" x14ac:dyDescent="0.25">
      <c r="A36" s="68">
        <f t="shared" si="0"/>
        <v>36</v>
      </c>
      <c r="B36" s="66" t="s">
        <v>101</v>
      </c>
      <c r="C36" s="74">
        <f>SUM(C23:C34)</f>
        <v>36242259</v>
      </c>
      <c r="D36" s="74">
        <f t="shared" ref="D36:E36" si="10">SUM(D23:D34)</f>
        <v>-569873</v>
      </c>
      <c r="E36" s="74">
        <f t="shared" si="10"/>
        <v>35672386</v>
      </c>
      <c r="I36" s="66" t="s">
        <v>128</v>
      </c>
      <c r="J36" s="73">
        <v>146910822</v>
      </c>
      <c r="K36" s="73">
        <v>151385356</v>
      </c>
      <c r="L36" s="73">
        <v>155534204</v>
      </c>
      <c r="M36" s="73">
        <v>155003624</v>
      </c>
      <c r="N36" s="73">
        <v>157051914</v>
      </c>
      <c r="O36" s="73">
        <v>157833421</v>
      </c>
      <c r="P36" s="73">
        <v>160623168</v>
      </c>
      <c r="Q36" s="73">
        <v>154648298</v>
      </c>
      <c r="R36" s="73">
        <v>149718937</v>
      </c>
      <c r="S36" s="73">
        <v>150579847</v>
      </c>
    </row>
    <row r="37" spans="1:19" ht="13.5" thickTop="1" x14ac:dyDescent="0.2">
      <c r="A37" s="68">
        <f t="shared" si="0"/>
        <v>37</v>
      </c>
      <c r="C37" s="71"/>
      <c r="D37" s="71"/>
      <c r="E37" s="71"/>
      <c r="I37" s="66" t="s">
        <v>129</v>
      </c>
      <c r="J37" s="86">
        <f>J35+J36</f>
        <v>1213303375</v>
      </c>
      <c r="K37" s="86">
        <f t="shared" ref="K37:S37" si="11">K35+K36</f>
        <v>1216567928</v>
      </c>
      <c r="L37" s="86">
        <f t="shared" si="11"/>
        <v>1219975902</v>
      </c>
      <c r="M37" s="86">
        <f t="shared" si="11"/>
        <v>1219445322</v>
      </c>
      <c r="N37" s="86">
        <f t="shared" si="11"/>
        <v>1221493612</v>
      </c>
      <c r="O37" s="86">
        <f t="shared" si="11"/>
        <v>1222275119</v>
      </c>
      <c r="P37" s="86">
        <f t="shared" si="11"/>
        <v>1225064866</v>
      </c>
      <c r="Q37" s="86">
        <f t="shared" si="11"/>
        <v>1225579816</v>
      </c>
      <c r="R37" s="86">
        <f t="shared" si="11"/>
        <v>1227269601</v>
      </c>
      <c r="S37" s="86">
        <f t="shared" si="11"/>
        <v>1227933968</v>
      </c>
    </row>
    <row r="38" spans="1:19" ht="13.5" thickBot="1" x14ac:dyDescent="0.25">
      <c r="A38" s="68">
        <f t="shared" si="0"/>
        <v>38</v>
      </c>
      <c r="B38" s="66" t="s">
        <v>102</v>
      </c>
      <c r="C38" s="74">
        <f>ROUND(C36/12,0)</f>
        <v>3020188</v>
      </c>
      <c r="D38" s="71"/>
      <c r="E38" s="74">
        <f>ROUND(E36/12,0)</f>
        <v>2972699</v>
      </c>
      <c r="I38" s="66" t="s">
        <v>130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1:19" ht="13.5" thickTop="1" x14ac:dyDescent="0.2">
      <c r="A39" s="68">
        <f t="shared" si="0"/>
        <v>39</v>
      </c>
      <c r="I39" s="66" t="s">
        <v>131</v>
      </c>
      <c r="J39" s="71">
        <v>0</v>
      </c>
      <c r="K39" s="71">
        <v>0</v>
      </c>
      <c r="L39" s="71">
        <v>0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71">
        <v>0</v>
      </c>
      <c r="S39" s="71">
        <v>0</v>
      </c>
    </row>
    <row r="40" spans="1:19" x14ac:dyDescent="0.2">
      <c r="A40" s="68">
        <f t="shared" si="0"/>
        <v>40</v>
      </c>
      <c r="B40" s="66" t="s">
        <v>103</v>
      </c>
      <c r="I40" s="66" t="s">
        <v>132</v>
      </c>
      <c r="J40" s="71">
        <v>490062</v>
      </c>
      <c r="K40" s="71">
        <v>674380</v>
      </c>
      <c r="L40" s="71">
        <v>471089</v>
      </c>
      <c r="M40" s="71">
        <v>537381</v>
      </c>
      <c r="N40" s="71">
        <v>598996</v>
      </c>
      <c r="O40" s="71">
        <v>563992</v>
      </c>
      <c r="P40" s="71">
        <v>535251</v>
      </c>
      <c r="Q40" s="71">
        <v>564258</v>
      </c>
      <c r="R40" s="71">
        <v>607003</v>
      </c>
      <c r="S40" s="71">
        <v>457958</v>
      </c>
    </row>
    <row r="41" spans="1:19" x14ac:dyDescent="0.2">
      <c r="A41" s="68">
        <f t="shared" si="0"/>
        <v>41</v>
      </c>
      <c r="I41" s="66" t="s">
        <v>133</v>
      </c>
      <c r="J41" s="71">
        <v>531898</v>
      </c>
      <c r="K41" s="71">
        <v>530314</v>
      </c>
      <c r="L41" s="71">
        <v>528390</v>
      </c>
      <c r="M41" s="71">
        <v>527028</v>
      </c>
      <c r="N41" s="71">
        <v>524836</v>
      </c>
      <c r="O41" s="71">
        <v>522268</v>
      </c>
      <c r="P41" s="71">
        <v>519355</v>
      </c>
      <c r="Q41" s="71">
        <v>516599</v>
      </c>
      <c r="R41" s="71">
        <v>515171</v>
      </c>
      <c r="S41" s="71">
        <v>513655</v>
      </c>
    </row>
    <row r="42" spans="1:19" ht="13.5" thickBot="1" x14ac:dyDescent="0.25">
      <c r="A42" s="68">
        <f t="shared" si="0"/>
        <v>42</v>
      </c>
      <c r="B42" s="66" t="s">
        <v>101</v>
      </c>
      <c r="C42" s="74">
        <f>C36</f>
        <v>36242259</v>
      </c>
      <c r="D42" s="71"/>
      <c r="E42" s="74">
        <f>E36</f>
        <v>35672386</v>
      </c>
      <c r="I42" s="66" t="s">
        <v>134</v>
      </c>
      <c r="J42" s="71">
        <v>10795341</v>
      </c>
      <c r="K42" s="71">
        <v>10674045</v>
      </c>
      <c r="L42" s="71">
        <v>10552749</v>
      </c>
      <c r="M42" s="71">
        <v>10431453</v>
      </c>
      <c r="N42" s="71">
        <v>10310157</v>
      </c>
      <c r="O42" s="71">
        <v>10188862</v>
      </c>
      <c r="P42" s="71">
        <v>10067566</v>
      </c>
      <c r="Q42" s="71">
        <v>9946270</v>
      </c>
      <c r="R42" s="71">
        <v>9824974</v>
      </c>
      <c r="S42" s="71">
        <v>9703678</v>
      </c>
    </row>
    <row r="43" spans="1:19" ht="13.5" thickTop="1" x14ac:dyDescent="0.2">
      <c r="A43" s="68">
        <f t="shared" si="0"/>
        <v>43</v>
      </c>
      <c r="C43" s="71"/>
      <c r="D43" s="71"/>
      <c r="E43" s="71"/>
      <c r="I43" s="66" t="s">
        <v>135</v>
      </c>
      <c r="J43" s="73">
        <f>J31</f>
        <v>4459048</v>
      </c>
      <c r="K43" s="73">
        <f t="shared" ref="K43:S43" si="12">K31</f>
        <v>4510906</v>
      </c>
      <c r="L43" s="73">
        <f t="shared" si="12"/>
        <v>4659262</v>
      </c>
      <c r="M43" s="73">
        <f t="shared" si="12"/>
        <v>5073941</v>
      </c>
      <c r="N43" s="73">
        <f t="shared" si="12"/>
        <v>5119857</v>
      </c>
      <c r="O43" s="73">
        <f t="shared" si="12"/>
        <v>5244618</v>
      </c>
      <c r="P43" s="73">
        <f t="shared" si="12"/>
        <v>5287344</v>
      </c>
      <c r="Q43" s="73">
        <f t="shared" si="12"/>
        <v>5362536</v>
      </c>
      <c r="R43" s="73">
        <f t="shared" si="12"/>
        <v>5234399</v>
      </c>
      <c r="S43" s="73">
        <f t="shared" si="12"/>
        <v>5439177</v>
      </c>
    </row>
    <row r="44" spans="1:19" x14ac:dyDescent="0.2">
      <c r="A44" s="68">
        <f t="shared" si="0"/>
        <v>44</v>
      </c>
      <c r="B44" s="66" t="s">
        <v>104</v>
      </c>
      <c r="C44" s="71"/>
      <c r="D44" s="71"/>
      <c r="E44" s="71"/>
      <c r="I44" s="66" t="s">
        <v>129</v>
      </c>
      <c r="J44" s="86">
        <f>SUM(J39:J43)</f>
        <v>16276349</v>
      </c>
      <c r="K44" s="86">
        <f t="shared" ref="K44:S44" si="13">SUM(K39:K43)</f>
        <v>16389645</v>
      </c>
      <c r="L44" s="86">
        <f t="shared" si="13"/>
        <v>16211490</v>
      </c>
      <c r="M44" s="86">
        <f t="shared" si="13"/>
        <v>16569803</v>
      </c>
      <c r="N44" s="86">
        <f t="shared" si="13"/>
        <v>16553846</v>
      </c>
      <c r="O44" s="86">
        <f t="shared" si="13"/>
        <v>16519740</v>
      </c>
      <c r="P44" s="86">
        <f t="shared" si="13"/>
        <v>16409516</v>
      </c>
      <c r="Q44" s="86">
        <f t="shared" si="13"/>
        <v>16389663</v>
      </c>
      <c r="R44" s="86">
        <f t="shared" si="13"/>
        <v>16181547</v>
      </c>
      <c r="S44" s="86">
        <f t="shared" si="13"/>
        <v>16114468</v>
      </c>
    </row>
    <row r="45" spans="1:19" ht="13.5" thickBot="1" x14ac:dyDescent="0.25">
      <c r="A45" s="68">
        <f t="shared" si="0"/>
        <v>45</v>
      </c>
      <c r="B45" s="66" t="s">
        <v>105</v>
      </c>
      <c r="C45" s="74">
        <f>ROUND(C42*(1/8),0)</f>
        <v>4530282</v>
      </c>
      <c r="D45" s="71"/>
      <c r="E45" s="74">
        <f>ROUND(E42*(1/8),0)</f>
        <v>4459048</v>
      </c>
      <c r="I45" s="66" t="s">
        <v>136</v>
      </c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1:19" ht="13.5" thickTop="1" x14ac:dyDescent="0.2">
      <c r="A46" s="68">
        <f t="shared" si="0"/>
        <v>46</v>
      </c>
      <c r="I46" s="66" t="s">
        <v>137</v>
      </c>
      <c r="J46" s="73">
        <v>388264871</v>
      </c>
      <c r="K46" s="73">
        <v>391416038</v>
      </c>
      <c r="L46" s="73">
        <v>394579233</v>
      </c>
      <c r="M46" s="73">
        <v>397743975</v>
      </c>
      <c r="N46" s="73">
        <v>400908716</v>
      </c>
      <c r="O46" s="73">
        <v>404073458</v>
      </c>
      <c r="P46" s="73">
        <v>407238200</v>
      </c>
      <c r="Q46" s="73">
        <v>410402942</v>
      </c>
      <c r="R46" s="73">
        <v>414018914</v>
      </c>
      <c r="S46" s="73">
        <v>416956324</v>
      </c>
    </row>
    <row r="47" spans="1:19" ht="13.5" thickBot="1" x14ac:dyDescent="0.25">
      <c r="A47" s="68">
        <f t="shared" si="0"/>
        <v>47</v>
      </c>
      <c r="I47" s="66" t="s">
        <v>138</v>
      </c>
      <c r="J47" s="85">
        <f>J37+J44-J46</f>
        <v>841314853</v>
      </c>
      <c r="K47" s="85">
        <f t="shared" ref="K47:S47" si="14">K37+K44-K46</f>
        <v>841541535</v>
      </c>
      <c r="L47" s="85">
        <f t="shared" si="14"/>
        <v>841608159</v>
      </c>
      <c r="M47" s="85">
        <f t="shared" si="14"/>
        <v>838271150</v>
      </c>
      <c r="N47" s="85">
        <f t="shared" si="14"/>
        <v>837138742</v>
      </c>
      <c r="O47" s="85">
        <f t="shared" si="14"/>
        <v>834721401</v>
      </c>
      <c r="P47" s="85">
        <f t="shared" si="14"/>
        <v>834236182</v>
      </c>
      <c r="Q47" s="85">
        <f t="shared" si="14"/>
        <v>831566537</v>
      </c>
      <c r="R47" s="85">
        <f t="shared" si="14"/>
        <v>829432234</v>
      </c>
      <c r="S47" s="85">
        <f t="shared" si="14"/>
        <v>827092112</v>
      </c>
    </row>
    <row r="48" spans="1:19" ht="13.5" thickTop="1" x14ac:dyDescent="0.2">
      <c r="A48" s="68">
        <f t="shared" si="0"/>
        <v>48</v>
      </c>
      <c r="B48" s="75" t="s">
        <v>106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1:19" x14ac:dyDescent="0.2">
      <c r="A49" s="68">
        <f t="shared" si="0"/>
        <v>49</v>
      </c>
      <c r="I49" s="66" t="s">
        <v>139</v>
      </c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1:19" x14ac:dyDescent="0.2">
      <c r="A50" s="68">
        <f t="shared" si="0"/>
        <v>50</v>
      </c>
      <c r="B50" s="76" t="s">
        <v>83</v>
      </c>
      <c r="C50" s="76" t="s">
        <v>85</v>
      </c>
      <c r="D50" s="77"/>
      <c r="E50" s="76" t="s">
        <v>88</v>
      </c>
      <c r="I50" s="66" t="s">
        <v>140</v>
      </c>
      <c r="J50" s="71">
        <f>J24</f>
        <v>2972699</v>
      </c>
      <c r="K50" s="71">
        <f t="shared" ref="K50:S50" si="15">K24</f>
        <v>3007271</v>
      </c>
      <c r="L50" s="71">
        <f t="shared" si="15"/>
        <v>3106175</v>
      </c>
      <c r="M50" s="71">
        <f t="shared" si="15"/>
        <v>3382628</v>
      </c>
      <c r="N50" s="71">
        <f t="shared" si="15"/>
        <v>3413238</v>
      </c>
      <c r="O50" s="71">
        <f t="shared" si="15"/>
        <v>3496412</v>
      </c>
      <c r="P50" s="71">
        <f t="shared" si="15"/>
        <v>3524896</v>
      </c>
      <c r="Q50" s="71">
        <f t="shared" si="15"/>
        <v>3575024</v>
      </c>
      <c r="R50" s="71">
        <f t="shared" si="15"/>
        <v>3489599</v>
      </c>
      <c r="S50" s="71">
        <f t="shared" si="15"/>
        <v>3626118</v>
      </c>
    </row>
    <row r="51" spans="1:19" ht="13.5" thickBot="1" x14ac:dyDescent="0.25">
      <c r="A51" s="68">
        <f t="shared" si="0"/>
        <v>51</v>
      </c>
      <c r="B51" s="69" t="s">
        <v>84</v>
      </c>
      <c r="C51" s="69" t="s">
        <v>86</v>
      </c>
      <c r="D51" s="69" t="s">
        <v>87</v>
      </c>
      <c r="E51" s="69" t="s">
        <v>86</v>
      </c>
      <c r="I51" s="66" t="s">
        <v>141</v>
      </c>
      <c r="J51" s="71">
        <v>3179864</v>
      </c>
      <c r="K51" s="71">
        <v>3151166</v>
      </c>
      <c r="L51" s="71">
        <v>3163195</v>
      </c>
      <c r="M51" s="71">
        <v>3163195</v>
      </c>
      <c r="N51" s="71">
        <v>3164742</v>
      </c>
      <c r="O51" s="71">
        <v>3164742</v>
      </c>
      <c r="P51" s="71">
        <v>3164742</v>
      </c>
      <c r="Q51" s="71">
        <v>3164742</v>
      </c>
      <c r="R51" s="71">
        <v>3615972</v>
      </c>
      <c r="S51" s="71">
        <v>3461965</v>
      </c>
    </row>
    <row r="52" spans="1:19" x14ac:dyDescent="0.2">
      <c r="A52" s="68">
        <f t="shared" si="0"/>
        <v>52</v>
      </c>
      <c r="I52" s="66" t="s">
        <v>142</v>
      </c>
      <c r="J52" s="71">
        <v>121296</v>
      </c>
      <c r="K52" s="71">
        <v>121296</v>
      </c>
      <c r="L52" s="71">
        <v>121296</v>
      </c>
      <c r="M52" s="71">
        <v>121296</v>
      </c>
      <c r="N52" s="71">
        <v>121296</v>
      </c>
      <c r="O52" s="71">
        <v>121296</v>
      </c>
      <c r="P52" s="71">
        <v>121296</v>
      </c>
      <c r="Q52" s="71">
        <v>121296</v>
      </c>
      <c r="R52" s="71">
        <v>121296</v>
      </c>
      <c r="S52" s="71">
        <v>121296</v>
      </c>
    </row>
    <row r="53" spans="1:19" x14ac:dyDescent="0.2">
      <c r="A53" s="68">
        <f t="shared" si="0"/>
        <v>53</v>
      </c>
      <c r="B53" s="66" t="s">
        <v>89</v>
      </c>
      <c r="C53" s="71">
        <v>3336400</v>
      </c>
      <c r="D53" s="71">
        <v>0</v>
      </c>
      <c r="E53" s="71">
        <f>C53+D53</f>
        <v>3336400</v>
      </c>
      <c r="I53" s="66" t="s">
        <v>143</v>
      </c>
      <c r="J53" s="71">
        <v>4282</v>
      </c>
      <c r="K53" s="71">
        <v>138154</v>
      </c>
      <c r="L53" s="71">
        <v>16103</v>
      </c>
      <c r="M53" s="71">
        <v>2292263</v>
      </c>
      <c r="N53" s="71">
        <v>250308</v>
      </c>
      <c r="O53" s="71">
        <v>343908</v>
      </c>
      <c r="P53" s="71">
        <v>560726</v>
      </c>
      <c r="Q53" s="71">
        <v>394006</v>
      </c>
      <c r="R53" s="71">
        <v>686990</v>
      </c>
      <c r="S53" s="71">
        <v>709172</v>
      </c>
    </row>
    <row r="54" spans="1:19" x14ac:dyDescent="0.2">
      <c r="A54" s="68">
        <f t="shared" si="0"/>
        <v>54</v>
      </c>
      <c r="B54" s="66" t="s">
        <v>90</v>
      </c>
      <c r="C54" s="71">
        <v>2750067</v>
      </c>
      <c r="D54" s="71">
        <v>0</v>
      </c>
      <c r="E54" s="71">
        <f t="shared" ref="E54:E64" si="16">C54+D54</f>
        <v>2750067</v>
      </c>
      <c r="I54" s="66" t="s">
        <v>144</v>
      </c>
      <c r="J54" s="71">
        <v>120133</v>
      </c>
      <c r="K54" s="71">
        <v>120133</v>
      </c>
      <c r="L54" s="71">
        <v>0</v>
      </c>
      <c r="M54" s="71">
        <v>0</v>
      </c>
      <c r="N54" s="71">
        <v>0</v>
      </c>
      <c r="O54" s="71">
        <v>0</v>
      </c>
      <c r="P54" s="71">
        <v>0</v>
      </c>
      <c r="Q54" s="71">
        <v>0</v>
      </c>
      <c r="R54" s="71">
        <v>0</v>
      </c>
      <c r="S54" s="71">
        <v>0</v>
      </c>
    </row>
    <row r="55" spans="1:19" x14ac:dyDescent="0.2">
      <c r="A55" s="68">
        <f t="shared" si="0"/>
        <v>55</v>
      </c>
      <c r="B55" s="66" t="s">
        <v>91</v>
      </c>
      <c r="C55" s="71">
        <v>4805057</v>
      </c>
      <c r="D55" s="71">
        <v>0</v>
      </c>
      <c r="E55" s="71">
        <f t="shared" si="16"/>
        <v>4805057</v>
      </c>
      <c r="I55" s="66" t="s">
        <v>145</v>
      </c>
      <c r="J55" s="71">
        <v>156186</v>
      </c>
      <c r="K55" s="71">
        <v>156186</v>
      </c>
      <c r="L55" s="71">
        <v>156186</v>
      </c>
      <c r="M55" s="71">
        <v>156186</v>
      </c>
      <c r="N55" s="71">
        <v>152769</v>
      </c>
      <c r="O55" s="71">
        <v>157577</v>
      </c>
      <c r="P55" s="71">
        <v>157578</v>
      </c>
      <c r="Q55" s="71">
        <v>157577</v>
      </c>
      <c r="R55" s="71">
        <v>157577</v>
      </c>
      <c r="S55" s="71">
        <v>157578</v>
      </c>
    </row>
    <row r="56" spans="1:19" x14ac:dyDescent="0.2">
      <c r="A56" s="68">
        <f t="shared" si="0"/>
        <v>56</v>
      </c>
      <c r="B56" s="66" t="s">
        <v>92</v>
      </c>
      <c r="C56" s="71">
        <v>2307414</v>
      </c>
      <c r="D56" s="71">
        <v>0</v>
      </c>
      <c r="E56" s="71">
        <f t="shared" si="16"/>
        <v>2307414</v>
      </c>
      <c r="I56" s="66" t="s">
        <v>146</v>
      </c>
      <c r="J56" s="71">
        <v>78429</v>
      </c>
      <c r="K56" s="71">
        <v>78429</v>
      </c>
      <c r="L56" s="71">
        <v>78429</v>
      </c>
      <c r="M56" s="71">
        <v>78429</v>
      </c>
      <c r="N56" s="71">
        <v>86851</v>
      </c>
      <c r="O56" s="71">
        <v>86851</v>
      </c>
      <c r="P56" s="71">
        <v>86851</v>
      </c>
      <c r="Q56" s="71">
        <v>86851</v>
      </c>
      <c r="R56" s="71">
        <v>86851</v>
      </c>
      <c r="S56" s="71">
        <v>86851</v>
      </c>
    </row>
    <row r="57" spans="1:19" x14ac:dyDescent="0.2">
      <c r="A57" s="68">
        <f t="shared" si="0"/>
        <v>57</v>
      </c>
      <c r="B57" s="66" t="s">
        <v>93</v>
      </c>
      <c r="C57" s="71">
        <v>3823181</v>
      </c>
      <c r="D57" s="71">
        <v>0</v>
      </c>
      <c r="E57" s="71">
        <f t="shared" si="16"/>
        <v>3823181</v>
      </c>
      <c r="I57" s="66" t="s">
        <v>147</v>
      </c>
      <c r="J57" s="71">
        <v>1877</v>
      </c>
      <c r="K57" s="71">
        <v>1584</v>
      </c>
      <c r="L57" s="71">
        <v>1924</v>
      </c>
      <c r="M57" s="71">
        <v>1362</v>
      </c>
      <c r="N57" s="71">
        <v>2191</v>
      </c>
      <c r="O57" s="71">
        <v>2568</v>
      </c>
      <c r="P57" s="71">
        <v>2913</v>
      </c>
      <c r="Q57" s="71">
        <v>2756</v>
      </c>
      <c r="R57" s="71">
        <v>1427</v>
      </c>
      <c r="S57" s="71">
        <v>1516</v>
      </c>
    </row>
    <row r="58" spans="1:19" x14ac:dyDescent="0.2">
      <c r="A58" s="68">
        <f t="shared" si="0"/>
        <v>58</v>
      </c>
      <c r="B58" s="66" t="s">
        <v>94</v>
      </c>
      <c r="C58" s="71">
        <v>1911255</v>
      </c>
      <c r="D58" s="71">
        <v>0</v>
      </c>
      <c r="E58" s="71">
        <f t="shared" si="16"/>
        <v>1911255</v>
      </c>
      <c r="I58" s="66" t="s">
        <v>148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73">
        <v>0</v>
      </c>
      <c r="P58" s="73">
        <v>0</v>
      </c>
      <c r="Q58" s="73">
        <v>0</v>
      </c>
      <c r="R58" s="73">
        <v>0</v>
      </c>
      <c r="S58" s="73">
        <v>0</v>
      </c>
    </row>
    <row r="59" spans="1:19" ht="13.5" thickBot="1" x14ac:dyDescent="0.25">
      <c r="A59" s="68">
        <f t="shared" si="0"/>
        <v>59</v>
      </c>
      <c r="B59" s="66" t="s">
        <v>95</v>
      </c>
      <c r="C59" s="71">
        <v>4396580</v>
      </c>
      <c r="D59" s="71">
        <v>-569873</v>
      </c>
      <c r="E59" s="71">
        <f t="shared" si="16"/>
        <v>3826707</v>
      </c>
      <c r="I59" s="66" t="s">
        <v>149</v>
      </c>
      <c r="J59" s="85">
        <f>SUM(J50:J58)</f>
        <v>6634766</v>
      </c>
      <c r="K59" s="85">
        <f t="shared" ref="K59:S59" si="17">SUM(K50:K58)</f>
        <v>6774219</v>
      </c>
      <c r="L59" s="85">
        <f t="shared" si="17"/>
        <v>6643308</v>
      </c>
      <c r="M59" s="85">
        <f t="shared" si="17"/>
        <v>9195359</v>
      </c>
      <c r="N59" s="85">
        <f t="shared" si="17"/>
        <v>7191395</v>
      </c>
      <c r="O59" s="85">
        <f t="shared" si="17"/>
        <v>7373354</v>
      </c>
      <c r="P59" s="85">
        <f t="shared" si="17"/>
        <v>7619002</v>
      </c>
      <c r="Q59" s="85">
        <f t="shared" si="17"/>
        <v>7502252</v>
      </c>
      <c r="R59" s="85">
        <f t="shared" si="17"/>
        <v>8159712</v>
      </c>
      <c r="S59" s="85">
        <f t="shared" si="17"/>
        <v>8164496</v>
      </c>
    </row>
    <row r="60" spans="1:19" ht="13.5" thickTop="1" x14ac:dyDescent="0.2">
      <c r="A60" s="68">
        <f t="shared" si="0"/>
        <v>60</v>
      </c>
      <c r="B60" s="66" t="s">
        <v>96</v>
      </c>
      <c r="C60" s="71">
        <v>3547919</v>
      </c>
      <c r="D60" s="71">
        <v>0</v>
      </c>
      <c r="E60" s="71">
        <f t="shared" si="16"/>
        <v>3547919</v>
      </c>
      <c r="J60" s="71"/>
    </row>
    <row r="61" spans="1:19" x14ac:dyDescent="0.2">
      <c r="A61" s="68">
        <f t="shared" si="0"/>
        <v>61</v>
      </c>
      <c r="B61" s="66" t="s">
        <v>97</v>
      </c>
      <c r="C61" s="71">
        <v>4116156</v>
      </c>
      <c r="D61" s="71">
        <v>0</v>
      </c>
      <c r="E61" s="71">
        <f t="shared" si="16"/>
        <v>4116156</v>
      </c>
      <c r="I61" s="75" t="s">
        <v>150</v>
      </c>
      <c r="J61" s="71"/>
    </row>
    <row r="62" spans="1:19" x14ac:dyDescent="0.2">
      <c r="A62" s="68">
        <f t="shared" si="0"/>
        <v>62</v>
      </c>
      <c r="B62" s="66" t="s">
        <v>98</v>
      </c>
      <c r="C62" s="71">
        <v>5198866</v>
      </c>
      <c r="D62" s="71">
        <v>0</v>
      </c>
      <c r="E62" s="71">
        <f t="shared" si="16"/>
        <v>5198866</v>
      </c>
      <c r="I62" s="66" t="s">
        <v>3</v>
      </c>
      <c r="J62" s="71">
        <f>J47</f>
        <v>841314853</v>
      </c>
      <c r="K62" s="71">
        <f t="shared" ref="K62:S62" si="18">K47</f>
        <v>841541535</v>
      </c>
      <c r="L62" s="71">
        <f t="shared" si="18"/>
        <v>841608159</v>
      </c>
      <c r="M62" s="71">
        <f t="shared" si="18"/>
        <v>838271150</v>
      </c>
      <c r="N62" s="71">
        <f t="shared" si="18"/>
        <v>837138742</v>
      </c>
      <c r="O62" s="71">
        <f t="shared" si="18"/>
        <v>834721401</v>
      </c>
      <c r="P62" s="71">
        <f t="shared" si="18"/>
        <v>834236182</v>
      </c>
      <c r="Q62" s="71">
        <f t="shared" si="18"/>
        <v>831566537</v>
      </c>
      <c r="R62" s="71">
        <f t="shared" si="18"/>
        <v>829432234</v>
      </c>
      <c r="S62" s="71">
        <f t="shared" si="18"/>
        <v>827092112</v>
      </c>
    </row>
    <row r="63" spans="1:19" x14ac:dyDescent="0.2">
      <c r="A63" s="68">
        <f t="shared" si="0"/>
        <v>63</v>
      </c>
      <c r="B63" s="66" t="s">
        <v>99</v>
      </c>
      <c r="C63" s="71">
        <v>2625740</v>
      </c>
      <c r="D63" s="71">
        <v>0</v>
      </c>
      <c r="E63" s="71">
        <f t="shared" si="16"/>
        <v>2625740</v>
      </c>
      <c r="I63" s="66" t="s">
        <v>4</v>
      </c>
      <c r="J63" s="71">
        <f>ROUND(J62/12,0)</f>
        <v>70109571</v>
      </c>
      <c r="K63" s="71">
        <f t="shared" ref="K63:S63" si="19">ROUND(K62/12,0)</f>
        <v>70128461</v>
      </c>
      <c r="L63" s="71">
        <f t="shared" si="19"/>
        <v>70134013</v>
      </c>
      <c r="M63" s="71">
        <f t="shared" si="19"/>
        <v>69855929</v>
      </c>
      <c r="N63" s="71">
        <f t="shared" si="19"/>
        <v>69761562</v>
      </c>
      <c r="O63" s="71">
        <f t="shared" si="19"/>
        <v>69560117</v>
      </c>
      <c r="P63" s="71">
        <f t="shared" si="19"/>
        <v>69519682</v>
      </c>
      <c r="Q63" s="71">
        <f t="shared" si="19"/>
        <v>69297211</v>
      </c>
      <c r="R63" s="71">
        <f t="shared" si="19"/>
        <v>69119353</v>
      </c>
      <c r="S63" s="71">
        <f t="shared" si="19"/>
        <v>68924343</v>
      </c>
    </row>
    <row r="64" spans="1:19" x14ac:dyDescent="0.2">
      <c r="A64" s="68">
        <f t="shared" si="0"/>
        <v>64</v>
      </c>
      <c r="B64" s="66" t="s">
        <v>100</v>
      </c>
      <c r="C64" s="73">
        <v>3279226</v>
      </c>
      <c r="D64" s="73">
        <v>428958</v>
      </c>
      <c r="E64" s="73">
        <f t="shared" si="16"/>
        <v>3708184</v>
      </c>
      <c r="I64" s="66" t="s">
        <v>151</v>
      </c>
      <c r="J64" s="87">
        <v>5.9749999999999998E-2</v>
      </c>
      <c r="K64" s="87">
        <v>5.9749999999999998E-2</v>
      </c>
      <c r="L64" s="87">
        <v>5.9749999999999998E-2</v>
      </c>
      <c r="M64" s="87">
        <v>5.9749999999999998E-2</v>
      </c>
      <c r="N64" s="87">
        <v>5.9749999999999998E-2</v>
      </c>
      <c r="O64" s="87">
        <v>5.9749999999999998E-2</v>
      </c>
      <c r="P64" s="87">
        <v>5.9749999999999998E-2</v>
      </c>
      <c r="Q64" s="87">
        <v>5.9749999999999998E-2</v>
      </c>
      <c r="R64" s="87">
        <v>5.0930000000000003E-2</v>
      </c>
      <c r="S64" s="87">
        <v>5.0930000000000003E-2</v>
      </c>
    </row>
    <row r="65" spans="1:19" x14ac:dyDescent="0.2">
      <c r="A65" s="68">
        <f t="shared" si="0"/>
        <v>65</v>
      </c>
      <c r="C65" s="71"/>
      <c r="D65" s="71"/>
      <c r="E65" s="71"/>
      <c r="I65" s="66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1:19" ht="13.5" thickBot="1" x14ac:dyDescent="0.25">
      <c r="A66" s="68">
        <f t="shared" si="0"/>
        <v>66</v>
      </c>
      <c r="B66" s="66" t="s">
        <v>101</v>
      </c>
      <c r="C66" s="74">
        <f>SUM(C53:C64)</f>
        <v>42097861</v>
      </c>
      <c r="D66" s="74">
        <f t="shared" ref="D66:E66" si="20">SUM(D53:D64)</f>
        <v>-140915</v>
      </c>
      <c r="E66" s="74">
        <f t="shared" si="20"/>
        <v>41956946</v>
      </c>
      <c r="I66" s="66" t="s">
        <v>152</v>
      </c>
      <c r="J66" s="71">
        <f>ROUND(J63*J64,0)</f>
        <v>4189047</v>
      </c>
      <c r="K66" s="71">
        <f t="shared" ref="K66:S66" si="21">ROUND(K63*K64,0)</f>
        <v>4190176</v>
      </c>
      <c r="L66" s="71">
        <f t="shared" si="21"/>
        <v>4190507</v>
      </c>
      <c r="M66" s="71">
        <f t="shared" si="21"/>
        <v>4173892</v>
      </c>
      <c r="N66" s="71">
        <f t="shared" si="21"/>
        <v>4168253</v>
      </c>
      <c r="O66" s="71">
        <f t="shared" si="21"/>
        <v>4156217</v>
      </c>
      <c r="P66" s="71">
        <f t="shared" si="21"/>
        <v>4153801</v>
      </c>
      <c r="Q66" s="71">
        <f t="shared" si="21"/>
        <v>4140508</v>
      </c>
      <c r="R66" s="71">
        <f t="shared" si="21"/>
        <v>3520249</v>
      </c>
      <c r="S66" s="71">
        <f t="shared" si="21"/>
        <v>3510317</v>
      </c>
    </row>
    <row r="67" spans="1:19" ht="13.5" thickTop="1" x14ac:dyDescent="0.2">
      <c r="A67" s="68">
        <f t="shared" ref="A67:A75" si="22">A66+1</f>
        <v>67</v>
      </c>
      <c r="C67" s="71"/>
      <c r="D67" s="71"/>
      <c r="E67" s="71"/>
      <c r="I67" s="66" t="s">
        <v>153</v>
      </c>
      <c r="J67" s="71">
        <f>J59</f>
        <v>6634766</v>
      </c>
      <c r="K67" s="71">
        <f t="shared" ref="K67:S67" si="23">K59</f>
        <v>6774219</v>
      </c>
      <c r="L67" s="71">
        <f t="shared" si="23"/>
        <v>6643308</v>
      </c>
      <c r="M67" s="71">
        <f t="shared" si="23"/>
        <v>9195359</v>
      </c>
      <c r="N67" s="71">
        <f t="shared" si="23"/>
        <v>7191395</v>
      </c>
      <c r="O67" s="71">
        <f t="shared" si="23"/>
        <v>7373354</v>
      </c>
      <c r="P67" s="71">
        <f t="shared" si="23"/>
        <v>7619002</v>
      </c>
      <c r="Q67" s="71">
        <f t="shared" si="23"/>
        <v>7502252</v>
      </c>
      <c r="R67" s="71">
        <f t="shared" si="23"/>
        <v>8159712</v>
      </c>
      <c r="S67" s="71">
        <f t="shared" si="23"/>
        <v>8164496</v>
      </c>
    </row>
    <row r="68" spans="1:19" ht="13.5" thickBot="1" x14ac:dyDescent="0.25">
      <c r="A68" s="68">
        <f t="shared" si="22"/>
        <v>68</v>
      </c>
      <c r="B68" s="66" t="s">
        <v>102</v>
      </c>
      <c r="C68" s="74">
        <f>ROUND(C66/12,0)</f>
        <v>3508155</v>
      </c>
      <c r="D68" s="71"/>
      <c r="E68" s="74">
        <f>ROUND(E66/12,0)</f>
        <v>3496412</v>
      </c>
      <c r="I68" s="66" t="s">
        <v>154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</row>
    <row r="69" spans="1:19" ht="13.5" thickTop="1" x14ac:dyDescent="0.2">
      <c r="A69" s="68">
        <f t="shared" si="22"/>
        <v>69</v>
      </c>
      <c r="I69" s="66" t="s">
        <v>155</v>
      </c>
      <c r="J69" s="71">
        <f>SUM(J66:J68)</f>
        <v>10823813</v>
      </c>
      <c r="K69" s="71">
        <f t="shared" ref="K69:S69" si="24">SUM(K66:K68)</f>
        <v>10964395</v>
      </c>
      <c r="L69" s="71">
        <f t="shared" si="24"/>
        <v>10833815</v>
      </c>
      <c r="M69" s="71">
        <f t="shared" si="24"/>
        <v>13369251</v>
      </c>
      <c r="N69" s="71">
        <f t="shared" si="24"/>
        <v>11359648</v>
      </c>
      <c r="O69" s="71">
        <f t="shared" si="24"/>
        <v>11529571</v>
      </c>
      <c r="P69" s="71">
        <f t="shared" si="24"/>
        <v>11772803</v>
      </c>
      <c r="Q69" s="71">
        <f t="shared" si="24"/>
        <v>11642760</v>
      </c>
      <c r="R69" s="71">
        <f t="shared" si="24"/>
        <v>11679961</v>
      </c>
      <c r="S69" s="71">
        <f t="shared" si="24"/>
        <v>11674813</v>
      </c>
    </row>
    <row r="70" spans="1:19" x14ac:dyDescent="0.2">
      <c r="A70" s="68">
        <f t="shared" si="22"/>
        <v>70</v>
      </c>
      <c r="B70" s="66" t="s">
        <v>103</v>
      </c>
      <c r="I70" s="66" t="s">
        <v>156</v>
      </c>
      <c r="J70" s="72">
        <v>0.99239999999999995</v>
      </c>
      <c r="K70" s="72">
        <v>0.99219999999999997</v>
      </c>
      <c r="L70" s="72">
        <v>0.9899</v>
      </c>
      <c r="M70" s="72">
        <v>0.98960000000000004</v>
      </c>
      <c r="N70" s="72">
        <v>0.98680000000000001</v>
      </c>
      <c r="O70" s="72">
        <v>0.98680000000000001</v>
      </c>
      <c r="P70" s="72">
        <v>0.97899999999999998</v>
      </c>
      <c r="Q70" s="72">
        <v>0.97689999999999999</v>
      </c>
      <c r="R70" s="72">
        <v>0.97719999999999996</v>
      </c>
      <c r="S70" s="72">
        <v>0.97770000000000001</v>
      </c>
    </row>
    <row r="71" spans="1:19" x14ac:dyDescent="0.2">
      <c r="A71" s="68">
        <f t="shared" si="22"/>
        <v>71</v>
      </c>
      <c r="I71" s="66" t="s">
        <v>157</v>
      </c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1:19" ht="13.5" thickBot="1" x14ac:dyDescent="0.25">
      <c r="A72" s="68">
        <f t="shared" si="22"/>
        <v>72</v>
      </c>
      <c r="B72" s="66" t="s">
        <v>101</v>
      </c>
      <c r="C72" s="74">
        <f>C66</f>
        <v>42097861</v>
      </c>
      <c r="D72" s="71"/>
      <c r="E72" s="74">
        <f>E66</f>
        <v>41956946</v>
      </c>
      <c r="I72" s="66" t="s">
        <v>158</v>
      </c>
      <c r="J72" s="71">
        <f>ROUND(J69*J70,0)</f>
        <v>10741552</v>
      </c>
      <c r="K72" s="71">
        <f t="shared" ref="K72:S72" si="25">ROUND(K69*K70,0)</f>
        <v>10878873</v>
      </c>
      <c r="L72" s="71">
        <f t="shared" si="25"/>
        <v>10724393</v>
      </c>
      <c r="M72" s="71">
        <f t="shared" si="25"/>
        <v>13230211</v>
      </c>
      <c r="N72" s="71">
        <f t="shared" si="25"/>
        <v>11209701</v>
      </c>
      <c r="O72" s="71">
        <f t="shared" si="25"/>
        <v>11377381</v>
      </c>
      <c r="P72" s="71">
        <f t="shared" si="25"/>
        <v>11525574</v>
      </c>
      <c r="Q72" s="71">
        <f t="shared" si="25"/>
        <v>11373812</v>
      </c>
      <c r="R72" s="71">
        <f t="shared" si="25"/>
        <v>11413658</v>
      </c>
      <c r="S72" s="71">
        <f t="shared" si="25"/>
        <v>11414465</v>
      </c>
    </row>
    <row r="73" spans="1:19" ht="13.5" thickTop="1" x14ac:dyDescent="0.2">
      <c r="A73" s="68">
        <f t="shared" si="22"/>
        <v>73</v>
      </c>
      <c r="C73" s="71"/>
      <c r="D73" s="71"/>
      <c r="E73" s="71"/>
      <c r="I73" s="66" t="s">
        <v>159</v>
      </c>
      <c r="J73" s="73">
        <v>0</v>
      </c>
      <c r="K73" s="73">
        <v>0</v>
      </c>
      <c r="L73" s="73">
        <v>0</v>
      </c>
      <c r="M73" s="73">
        <v>0</v>
      </c>
      <c r="N73" s="73">
        <v>0</v>
      </c>
      <c r="O73" s="73">
        <v>0</v>
      </c>
      <c r="P73" s="73">
        <v>0</v>
      </c>
      <c r="Q73" s="73">
        <v>0</v>
      </c>
      <c r="R73" s="73">
        <v>0</v>
      </c>
      <c r="S73" s="73">
        <v>0</v>
      </c>
    </row>
    <row r="74" spans="1:19" x14ac:dyDescent="0.2">
      <c r="A74" s="68">
        <f t="shared" si="22"/>
        <v>74</v>
      </c>
      <c r="B74" s="66" t="s">
        <v>104</v>
      </c>
      <c r="C74" s="71"/>
      <c r="D74" s="71"/>
      <c r="E74" s="71"/>
      <c r="I74" s="66" t="s">
        <v>160</v>
      </c>
      <c r="J74" s="71">
        <f>J72+J73</f>
        <v>10741552</v>
      </c>
      <c r="K74" s="71">
        <f t="shared" ref="K74:S74" si="26">K72+K73</f>
        <v>10878873</v>
      </c>
      <c r="L74" s="71">
        <f t="shared" si="26"/>
        <v>10724393</v>
      </c>
      <c r="M74" s="71">
        <f t="shared" si="26"/>
        <v>13230211</v>
      </c>
      <c r="N74" s="71">
        <f t="shared" si="26"/>
        <v>11209701</v>
      </c>
      <c r="O74" s="71">
        <f t="shared" si="26"/>
        <v>11377381</v>
      </c>
      <c r="P74" s="71">
        <f t="shared" si="26"/>
        <v>11525574</v>
      </c>
      <c r="Q74" s="71">
        <f t="shared" si="26"/>
        <v>11373812</v>
      </c>
      <c r="R74" s="71">
        <f t="shared" si="26"/>
        <v>11413658</v>
      </c>
      <c r="S74" s="71">
        <f t="shared" si="26"/>
        <v>11414465</v>
      </c>
    </row>
    <row r="75" spans="1:19" ht="13.5" thickBot="1" x14ac:dyDescent="0.25">
      <c r="A75" s="68">
        <f t="shared" si="22"/>
        <v>75</v>
      </c>
      <c r="B75" s="66" t="s">
        <v>105</v>
      </c>
      <c r="C75" s="74">
        <f>ROUND(C72*(1/8),0)</f>
        <v>5262233</v>
      </c>
      <c r="D75" s="71"/>
      <c r="E75" s="74">
        <f>ROUND(E72*(1/8),0)</f>
        <v>5244618</v>
      </c>
      <c r="I75" s="66" t="s">
        <v>161</v>
      </c>
      <c r="J75" s="73">
        <v>-3713302</v>
      </c>
      <c r="K75" s="73">
        <v>-2042109</v>
      </c>
      <c r="L75" s="73">
        <v>-901504</v>
      </c>
      <c r="M75" s="73">
        <v>910193</v>
      </c>
      <c r="N75" s="73">
        <v>1650582</v>
      </c>
      <c r="O75" s="73">
        <v>377977</v>
      </c>
      <c r="P75" s="73">
        <v>-855514</v>
      </c>
      <c r="Q75" s="73">
        <v>-1294194</v>
      </c>
      <c r="R75" s="73">
        <v>780574</v>
      </c>
      <c r="S75" s="73">
        <v>796394</v>
      </c>
    </row>
    <row r="76" spans="1:19" ht="14.25" thickTop="1" thickBot="1" x14ac:dyDescent="0.25">
      <c r="I76" s="66" t="s">
        <v>162</v>
      </c>
      <c r="J76" s="85">
        <f>J74+J75</f>
        <v>7028250</v>
      </c>
      <c r="K76" s="85">
        <f t="shared" ref="K76:S76" si="27">K74+K75</f>
        <v>8836764</v>
      </c>
      <c r="L76" s="85">
        <f t="shared" si="27"/>
        <v>9822889</v>
      </c>
      <c r="M76" s="85">
        <f t="shared" si="27"/>
        <v>14140404</v>
      </c>
      <c r="N76" s="85">
        <f t="shared" si="27"/>
        <v>12860283</v>
      </c>
      <c r="O76" s="85">
        <f t="shared" si="27"/>
        <v>11755358</v>
      </c>
      <c r="P76" s="85">
        <f t="shared" si="27"/>
        <v>10670060</v>
      </c>
      <c r="Q76" s="85">
        <f t="shared" si="27"/>
        <v>10079618</v>
      </c>
      <c r="R76" s="85">
        <f t="shared" si="27"/>
        <v>12194232</v>
      </c>
      <c r="S76" s="85">
        <f t="shared" si="27"/>
        <v>12210859</v>
      </c>
    </row>
    <row r="77" spans="1:19" ht="13.5" thickTop="1" x14ac:dyDescent="0.2"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 ht="13.5" thickBot="1" x14ac:dyDescent="0.25">
      <c r="I78" s="66" t="s">
        <v>163</v>
      </c>
      <c r="J78" s="74">
        <v>7075731</v>
      </c>
      <c r="K78" s="74">
        <v>8884235</v>
      </c>
      <c r="L78" s="74">
        <v>9870226</v>
      </c>
      <c r="M78" s="74">
        <v>14187724</v>
      </c>
      <c r="N78" s="74">
        <v>12907470</v>
      </c>
      <c r="O78" s="74">
        <v>11767032</v>
      </c>
      <c r="P78" s="74">
        <v>10681642</v>
      </c>
      <c r="Q78" s="74">
        <v>10091176</v>
      </c>
      <c r="R78" s="74">
        <v>12205780</v>
      </c>
      <c r="S78" s="74">
        <v>12222412</v>
      </c>
    </row>
    <row r="79" spans="1:19" ht="13.5" thickTop="1" x14ac:dyDescent="0.2"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 ht="13.5" thickBot="1" x14ac:dyDescent="0.25">
      <c r="I80" s="66" t="s">
        <v>164</v>
      </c>
      <c r="J80" s="74">
        <f>J76-J78</f>
        <v>-47481</v>
      </c>
      <c r="K80" s="74">
        <f t="shared" ref="K80:S80" si="28">K76-K78</f>
        <v>-47471</v>
      </c>
      <c r="L80" s="74">
        <f t="shared" si="28"/>
        <v>-47337</v>
      </c>
      <c r="M80" s="74">
        <f t="shared" si="28"/>
        <v>-47320</v>
      </c>
      <c r="N80" s="74">
        <f t="shared" si="28"/>
        <v>-47187</v>
      </c>
      <c r="O80" s="74">
        <f t="shared" si="28"/>
        <v>-11674</v>
      </c>
      <c r="P80" s="74">
        <f t="shared" si="28"/>
        <v>-11582</v>
      </c>
      <c r="Q80" s="74">
        <f t="shared" si="28"/>
        <v>-11558</v>
      </c>
      <c r="R80" s="74">
        <f t="shared" si="28"/>
        <v>-11548</v>
      </c>
      <c r="S80" s="74">
        <f t="shared" si="28"/>
        <v>-11553</v>
      </c>
    </row>
    <row r="81" spans="9:11" ht="13.5" thickTop="1" x14ac:dyDescent="0.2"/>
    <row r="82" spans="9:11" ht="13.5" thickBot="1" x14ac:dyDescent="0.25">
      <c r="I82" s="66" t="s">
        <v>165</v>
      </c>
      <c r="K82" s="74">
        <f>SUM(J80:S80)</f>
        <v>-294711</v>
      </c>
    </row>
    <row r="83" spans="9:11" ht="13.5" thickTop="1" x14ac:dyDescent="0.2"/>
  </sheetData>
  <mergeCells count="1">
    <mergeCell ref="J5:S5"/>
  </mergeCells>
  <pageMargins left="0.7" right="0.7" top="0.75" bottom="0.75" header="0.3" footer="0.3"/>
  <pageSetup orientation="portrait" verticalDpi="0" r:id="rId1"/>
  <ignoredErrors>
    <ignoredError sqref="O10 O11:O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B31" sqref="B31"/>
    </sheetView>
  </sheetViews>
  <sheetFormatPr defaultColWidth="15.7109375" defaultRowHeight="12.75" x14ac:dyDescent="0.2"/>
  <cols>
    <col min="1" max="1" width="4.7109375" customWidth="1"/>
  </cols>
  <sheetData>
    <row r="1" spans="1:5" x14ac:dyDescent="0.2">
      <c r="A1" s="68">
        <v>1</v>
      </c>
      <c r="B1" s="66" t="s">
        <v>38</v>
      </c>
    </row>
    <row r="2" spans="1:5" x14ac:dyDescent="0.2">
      <c r="A2" s="68">
        <f>A1+1</f>
        <v>2</v>
      </c>
    </row>
    <row r="3" spans="1:5" x14ac:dyDescent="0.2">
      <c r="A3" s="68">
        <f t="shared" ref="A3:A50" si="0">A2+1</f>
        <v>3</v>
      </c>
      <c r="B3" s="67" t="s">
        <v>67</v>
      </c>
    </row>
    <row r="4" spans="1:5" x14ac:dyDescent="0.2">
      <c r="A4" s="68">
        <f t="shared" si="0"/>
        <v>4</v>
      </c>
    </row>
    <row r="5" spans="1:5" x14ac:dyDescent="0.2">
      <c r="A5" s="68">
        <f t="shared" si="0"/>
        <v>5</v>
      </c>
      <c r="B5" s="66" t="s">
        <v>39</v>
      </c>
    </row>
    <row r="6" spans="1:5" x14ac:dyDescent="0.2">
      <c r="A6" s="68">
        <f t="shared" si="0"/>
        <v>6</v>
      </c>
      <c r="B6" s="66" t="s">
        <v>40</v>
      </c>
    </row>
    <row r="7" spans="1:5" x14ac:dyDescent="0.2">
      <c r="A7" s="68">
        <f t="shared" si="0"/>
        <v>7</v>
      </c>
      <c r="B7" s="66" t="s">
        <v>41</v>
      </c>
    </row>
    <row r="8" spans="1:5" x14ac:dyDescent="0.2">
      <c r="A8" s="68">
        <f t="shared" si="0"/>
        <v>8</v>
      </c>
      <c r="B8" s="66" t="s">
        <v>42</v>
      </c>
    </row>
    <row r="9" spans="1:5" x14ac:dyDescent="0.2">
      <c r="A9" s="68">
        <f t="shared" si="0"/>
        <v>9</v>
      </c>
      <c r="B9" s="66" t="s">
        <v>43</v>
      </c>
    </row>
    <row r="10" spans="1:5" x14ac:dyDescent="0.2">
      <c r="A10" s="68">
        <f t="shared" si="0"/>
        <v>10</v>
      </c>
    </row>
    <row r="11" spans="1:5" x14ac:dyDescent="0.2">
      <c r="A11" s="68">
        <f t="shared" si="0"/>
        <v>11</v>
      </c>
      <c r="B11" s="66" t="s">
        <v>44</v>
      </c>
    </row>
    <row r="12" spans="1:5" x14ac:dyDescent="0.2">
      <c r="A12" s="68">
        <f t="shared" si="0"/>
        <v>12</v>
      </c>
      <c r="B12" s="66" t="s">
        <v>45</v>
      </c>
    </row>
    <row r="13" spans="1:5" x14ac:dyDescent="0.2">
      <c r="A13" s="68">
        <f t="shared" si="0"/>
        <v>13</v>
      </c>
      <c r="B13" s="66" t="s">
        <v>46</v>
      </c>
    </row>
    <row r="14" spans="1:5" x14ac:dyDescent="0.2">
      <c r="A14" s="68">
        <f t="shared" si="0"/>
        <v>14</v>
      </c>
    </row>
    <row r="15" spans="1:5" ht="13.5" thickBot="1" x14ac:dyDescent="0.25">
      <c r="A15" s="68">
        <f t="shared" si="0"/>
        <v>15</v>
      </c>
      <c r="B15" s="69" t="s">
        <v>47</v>
      </c>
      <c r="C15" s="69" t="s">
        <v>48</v>
      </c>
      <c r="D15" s="69" t="s">
        <v>32</v>
      </c>
      <c r="E15" s="69" t="s">
        <v>49</v>
      </c>
    </row>
    <row r="16" spans="1:5" x14ac:dyDescent="0.2">
      <c r="A16" s="68">
        <f t="shared" si="0"/>
        <v>16</v>
      </c>
    </row>
    <row r="17" spans="1:5" x14ac:dyDescent="0.2">
      <c r="A17" s="68">
        <f t="shared" si="0"/>
        <v>17</v>
      </c>
      <c r="B17" s="70" t="s">
        <v>50</v>
      </c>
      <c r="C17" s="71">
        <f>'EKPC (Over)Under As Filed'!Z36</f>
        <v>52858678.916666664</v>
      </c>
      <c r="D17" s="72">
        <v>2.9999999999999997E-4</v>
      </c>
      <c r="E17" s="71">
        <f>ROUND(C17*D17,0)</f>
        <v>15858</v>
      </c>
    </row>
    <row r="18" spans="1:5" x14ac:dyDescent="0.2">
      <c r="A18" s="68">
        <f t="shared" si="0"/>
        <v>18</v>
      </c>
      <c r="B18" s="70" t="s">
        <v>51</v>
      </c>
      <c r="C18" s="71">
        <f>'EKPC (Over)Under As Filed'!AA36</f>
        <v>53546109.833333336</v>
      </c>
      <c r="D18" s="72">
        <v>2.9999999999999997E-4</v>
      </c>
      <c r="E18" s="71">
        <f t="shared" ref="E18:E27" si="1">ROUND(C18*D18,0)</f>
        <v>16064</v>
      </c>
    </row>
    <row r="19" spans="1:5" x14ac:dyDescent="0.2">
      <c r="A19" s="68">
        <f t="shared" si="0"/>
        <v>19</v>
      </c>
      <c r="B19" s="70" t="s">
        <v>52</v>
      </c>
      <c r="C19" s="71">
        <f>'EKPC (Over)Under As Filed'!AB36</f>
        <v>54533751.75</v>
      </c>
      <c r="D19" s="72">
        <v>2.9999999999999997E-4</v>
      </c>
      <c r="E19" s="71">
        <f t="shared" si="1"/>
        <v>16360</v>
      </c>
    </row>
    <row r="20" spans="1:5" x14ac:dyDescent="0.2">
      <c r="A20" s="68">
        <f t="shared" si="0"/>
        <v>20</v>
      </c>
      <c r="B20" s="70" t="s">
        <v>53</v>
      </c>
      <c r="C20" s="71">
        <f>'EKPC (Over)Under As Filed'!AC36</f>
        <v>55215182.333333336</v>
      </c>
      <c r="D20" s="72">
        <v>2.9999999999999997E-4</v>
      </c>
      <c r="E20" s="71">
        <f t="shared" si="1"/>
        <v>16565</v>
      </c>
    </row>
    <row r="21" spans="1:5" x14ac:dyDescent="0.2">
      <c r="A21" s="68">
        <f t="shared" si="0"/>
        <v>21</v>
      </c>
      <c r="B21" s="70" t="s">
        <v>54</v>
      </c>
      <c r="C21" s="71">
        <f>'EKPC (Over)Under As Filed'!AD36</f>
        <v>55624245.416666664</v>
      </c>
      <c r="D21" s="72">
        <v>2.9999999999999997E-4</v>
      </c>
      <c r="E21" s="71">
        <f t="shared" si="1"/>
        <v>16687</v>
      </c>
    </row>
    <row r="22" spans="1:5" x14ac:dyDescent="0.2">
      <c r="A22" s="68">
        <f t="shared" si="0"/>
        <v>22</v>
      </c>
      <c r="B22" s="70" t="s">
        <v>55</v>
      </c>
      <c r="C22" s="71">
        <f>'EKPC (Over)Under As Filed'!AE36</f>
        <v>56064463.333333336</v>
      </c>
      <c r="D22" s="72">
        <v>2.9999999999999997E-4</v>
      </c>
      <c r="E22" s="71">
        <f t="shared" si="1"/>
        <v>16819</v>
      </c>
    </row>
    <row r="23" spans="1:5" x14ac:dyDescent="0.2">
      <c r="A23" s="68">
        <f t="shared" si="0"/>
        <v>23</v>
      </c>
      <c r="B23" s="70" t="s">
        <v>56</v>
      </c>
      <c r="C23" s="71">
        <f>'EKPC (Over)Under As Filed'!AF36</f>
        <v>56047774.75</v>
      </c>
      <c r="D23" s="72">
        <v>2.9999999999999997E-4</v>
      </c>
      <c r="E23" s="71">
        <f t="shared" si="1"/>
        <v>16814</v>
      </c>
    </row>
    <row r="24" spans="1:5" x14ac:dyDescent="0.2">
      <c r="A24" s="68">
        <f t="shared" si="0"/>
        <v>24</v>
      </c>
      <c r="B24" s="70" t="s">
        <v>57</v>
      </c>
      <c r="C24" s="71">
        <f>'EKPC (Over)Under As Filed'!AG36</f>
        <v>56467758.583333336</v>
      </c>
      <c r="D24" s="72">
        <v>2.9999999999999997E-4</v>
      </c>
      <c r="E24" s="71">
        <f t="shared" si="1"/>
        <v>16940</v>
      </c>
    </row>
    <row r="25" spans="1:5" x14ac:dyDescent="0.2">
      <c r="A25" s="68">
        <f t="shared" si="0"/>
        <v>25</v>
      </c>
      <c r="B25" s="70" t="s">
        <v>58</v>
      </c>
      <c r="C25" s="71">
        <f>'EKPC (Over)Under As Filed'!AH36</f>
        <v>56774216</v>
      </c>
      <c r="D25" s="72">
        <v>2.9999999999999997E-4</v>
      </c>
      <c r="E25" s="71">
        <f t="shared" si="1"/>
        <v>17032</v>
      </c>
    </row>
    <row r="26" spans="1:5" x14ac:dyDescent="0.2">
      <c r="A26" s="68">
        <f t="shared" si="0"/>
        <v>26</v>
      </c>
      <c r="B26" s="70" t="s">
        <v>59</v>
      </c>
      <c r="C26" s="71">
        <f>'EKPC (Over)Under As Filed'!AI36</f>
        <v>57624735.083333336</v>
      </c>
      <c r="D26" s="72">
        <v>1.6000000000000001E-3</v>
      </c>
      <c r="E26" s="71">
        <f t="shared" si="1"/>
        <v>92200</v>
      </c>
    </row>
    <row r="27" spans="1:5" x14ac:dyDescent="0.2">
      <c r="A27" s="68">
        <f t="shared" si="0"/>
        <v>27</v>
      </c>
      <c r="B27" s="70" t="s">
        <v>60</v>
      </c>
      <c r="C27" s="71">
        <f>'EKPC (Over)Under As Filed'!AJ36</f>
        <v>59850318.666666664</v>
      </c>
      <c r="D27" s="72">
        <v>1.6000000000000001E-3</v>
      </c>
      <c r="E27" s="73">
        <f t="shared" si="1"/>
        <v>95761</v>
      </c>
    </row>
    <row r="28" spans="1:5" x14ac:dyDescent="0.2">
      <c r="A28" s="68">
        <f t="shared" si="0"/>
        <v>28</v>
      </c>
      <c r="C28" s="71"/>
      <c r="E28" s="71"/>
    </row>
    <row r="29" spans="1:5" ht="13.5" thickBot="1" x14ac:dyDescent="0.25">
      <c r="A29" s="68">
        <f t="shared" si="0"/>
        <v>29</v>
      </c>
      <c r="B29" s="66" t="s">
        <v>61</v>
      </c>
      <c r="E29" s="74">
        <f>SUM(E17:E27)</f>
        <v>337100</v>
      </c>
    </row>
    <row r="30" spans="1:5" ht="13.5" thickTop="1" x14ac:dyDescent="0.2">
      <c r="A30" s="68">
        <f t="shared" si="0"/>
        <v>30</v>
      </c>
      <c r="E30" s="71"/>
    </row>
    <row r="31" spans="1:5" x14ac:dyDescent="0.2">
      <c r="A31" s="68">
        <f t="shared" si="0"/>
        <v>31</v>
      </c>
      <c r="B31" s="66" t="s">
        <v>62</v>
      </c>
    </row>
    <row r="32" spans="1:5" x14ac:dyDescent="0.2">
      <c r="A32" s="68">
        <f t="shared" si="0"/>
        <v>32</v>
      </c>
      <c r="B32" s="66" t="s">
        <v>63</v>
      </c>
    </row>
    <row r="33" spans="1:2" x14ac:dyDescent="0.2">
      <c r="A33" s="68">
        <f t="shared" si="0"/>
        <v>33</v>
      </c>
      <c r="B33" s="66" t="s">
        <v>64</v>
      </c>
    </row>
    <row r="34" spans="1:2" x14ac:dyDescent="0.2">
      <c r="A34" s="68">
        <f t="shared" si="0"/>
        <v>34</v>
      </c>
      <c r="B34" s="66" t="s">
        <v>65</v>
      </c>
    </row>
    <row r="35" spans="1:2" x14ac:dyDescent="0.2">
      <c r="A35" s="68">
        <f t="shared" si="0"/>
        <v>35</v>
      </c>
      <c r="B35" s="66" t="s">
        <v>66</v>
      </c>
    </row>
    <row r="36" spans="1:2" x14ac:dyDescent="0.2">
      <c r="A36" s="68">
        <f t="shared" si="0"/>
        <v>36</v>
      </c>
    </row>
    <row r="37" spans="1:2" x14ac:dyDescent="0.2">
      <c r="A37" s="68">
        <f t="shared" si="0"/>
        <v>37</v>
      </c>
    </row>
    <row r="38" spans="1:2" x14ac:dyDescent="0.2">
      <c r="A38" s="68">
        <f t="shared" si="0"/>
        <v>38</v>
      </c>
    </row>
    <row r="39" spans="1:2" x14ac:dyDescent="0.2">
      <c r="A39" s="68">
        <f t="shared" si="0"/>
        <v>39</v>
      </c>
    </row>
    <row r="40" spans="1:2" x14ac:dyDescent="0.2">
      <c r="A40" s="68">
        <f t="shared" si="0"/>
        <v>40</v>
      </c>
    </row>
    <row r="41" spans="1:2" x14ac:dyDescent="0.2">
      <c r="A41" s="68">
        <f t="shared" si="0"/>
        <v>41</v>
      </c>
    </row>
    <row r="42" spans="1:2" x14ac:dyDescent="0.2">
      <c r="A42" s="68">
        <f t="shared" si="0"/>
        <v>42</v>
      </c>
    </row>
    <row r="43" spans="1:2" x14ac:dyDescent="0.2">
      <c r="A43" s="68">
        <f t="shared" si="0"/>
        <v>43</v>
      </c>
    </row>
    <row r="44" spans="1:2" x14ac:dyDescent="0.2">
      <c r="A44" s="68">
        <f t="shared" si="0"/>
        <v>44</v>
      </c>
    </row>
    <row r="45" spans="1:2" x14ac:dyDescent="0.2">
      <c r="A45" s="68">
        <f t="shared" si="0"/>
        <v>45</v>
      </c>
    </row>
    <row r="46" spans="1:2" x14ac:dyDescent="0.2">
      <c r="A46" s="68">
        <f t="shared" si="0"/>
        <v>46</v>
      </c>
    </row>
    <row r="47" spans="1:2" x14ac:dyDescent="0.2">
      <c r="A47" s="68">
        <f t="shared" si="0"/>
        <v>47</v>
      </c>
    </row>
    <row r="48" spans="1:2" x14ac:dyDescent="0.2">
      <c r="A48" s="68">
        <f t="shared" si="0"/>
        <v>48</v>
      </c>
    </row>
    <row r="49" spans="1:1" x14ac:dyDescent="0.2">
      <c r="A49" s="68">
        <f t="shared" si="0"/>
        <v>49</v>
      </c>
    </row>
    <row r="50" spans="1:1" x14ac:dyDescent="0.2">
      <c r="A50" s="68">
        <f t="shared" si="0"/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EKPC (Over)Under As Filed</vt:lpstr>
      <vt:lpstr>O&amp;M Expense Adjustment</vt:lpstr>
      <vt:lpstr>BESF Adjustment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Bickham</dc:creator>
  <cp:lastModifiedBy>Isaac Scott</cp:lastModifiedBy>
  <cp:lastPrinted>2017-09-12T12:37:45Z</cp:lastPrinted>
  <dcterms:created xsi:type="dcterms:W3CDTF">2017-09-06T19:05:56Z</dcterms:created>
  <dcterms:modified xsi:type="dcterms:W3CDTF">2022-06-22T19:48:24Z</dcterms:modified>
</cp:coreProperties>
</file>