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595\Documents\Breathitt WD - 2021 Rate Review\First Data Request\"/>
    </mc:Choice>
  </mc:AlternateContent>
  <xr:revisionPtr revIDLastSave="0" documentId="8_{3AE0F00E-0583-4DD4-B365-C4896C3C1E12}" xr6:coauthVersionLast="47" xr6:coauthVersionMax="47" xr10:uidLastSave="{00000000-0000-0000-0000-000000000000}"/>
  <bookViews>
    <workbookView xWindow="-38520" yWindow="-120" windowWidth="38640" windowHeight="21240" xr2:uid="{9CF5ED62-A611-4D58-949C-69A1DC3C781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H108" i="1" s="1"/>
  <c r="G107" i="1"/>
  <c r="H107" i="1" s="1"/>
  <c r="F107" i="1"/>
  <c r="F110" i="1" s="1"/>
  <c r="H106" i="1"/>
  <c r="H110" i="1" s="1"/>
  <c r="I70" i="1" s="1"/>
  <c r="G106" i="1"/>
  <c r="F106" i="1"/>
  <c r="E106" i="1"/>
  <c r="E90" i="1"/>
  <c r="G88" i="1"/>
  <c r="H88" i="1" s="1"/>
  <c r="F88" i="1"/>
  <c r="F90" i="1" s="1"/>
  <c r="G87" i="1"/>
  <c r="F87" i="1"/>
  <c r="E87" i="1"/>
  <c r="H87" i="1" s="1"/>
  <c r="H90" i="1" s="1"/>
  <c r="H70" i="1"/>
  <c r="G70" i="1"/>
  <c r="H69" i="1"/>
  <c r="G69" i="1"/>
  <c r="F56" i="1"/>
  <c r="H56" i="1" s="1"/>
  <c r="I49" i="1"/>
  <c r="J47" i="1"/>
  <c r="I47" i="1"/>
  <c r="H47" i="1"/>
  <c r="H49" i="1" s="1"/>
  <c r="F55" i="1" s="1"/>
  <c r="H55" i="1" s="1"/>
  <c r="G47" i="1"/>
  <c r="F47" i="1"/>
  <c r="E47" i="1"/>
  <c r="H46" i="1"/>
  <c r="G46" i="1"/>
  <c r="G49" i="1" s="1"/>
  <c r="F46" i="1"/>
  <c r="E46" i="1"/>
  <c r="E49" i="1" s="1"/>
  <c r="J45" i="1"/>
  <c r="F45" i="1"/>
  <c r="F49" i="1" s="1"/>
  <c r="E45" i="1"/>
  <c r="H29" i="1"/>
  <c r="F36" i="1" s="1"/>
  <c r="H36" i="1" s="1"/>
  <c r="L27" i="1"/>
  <c r="K27" i="1"/>
  <c r="I27" i="1"/>
  <c r="H27" i="1"/>
  <c r="G27" i="1"/>
  <c r="F27" i="1"/>
  <c r="E27" i="1"/>
  <c r="F26" i="1"/>
  <c r="F29" i="1" s="1"/>
  <c r="E26" i="1"/>
  <c r="E29" i="1" s="1"/>
  <c r="E35" i="1" l="1"/>
  <c r="G17" i="1"/>
  <c r="J49" i="1"/>
  <c r="H18" i="1" s="1"/>
  <c r="K109" i="1"/>
  <c r="I69" i="1"/>
  <c r="I73" i="1" s="1"/>
  <c r="K49" i="1"/>
  <c r="F54" i="1"/>
  <c r="F58" i="1" s="1"/>
  <c r="G18" i="1"/>
  <c r="E54" i="1"/>
  <c r="H54" i="1" s="1"/>
  <c r="H58" i="1" s="1"/>
  <c r="I18" i="1" s="1"/>
  <c r="J46" i="1"/>
  <c r="G26" i="1"/>
  <c r="I26" i="1" l="1"/>
  <c r="I29" i="1" s="1"/>
  <c r="H17" i="1" s="1"/>
  <c r="G29" i="1"/>
  <c r="F35" i="1" s="1"/>
  <c r="F38" i="1" s="1"/>
  <c r="E38" i="1"/>
  <c r="H35" i="1"/>
  <c r="H38" i="1" s="1"/>
  <c r="I17" i="1" l="1"/>
  <c r="I21" i="1" s="1"/>
</calcChain>
</file>

<file path=xl/sharedStrings.xml><?xml version="1.0" encoding="utf-8"?>
<sst xmlns="http://schemas.openxmlformats.org/spreadsheetml/2006/main" count="102" uniqueCount="25">
  <si>
    <t>CURRENT BILLING ANALYSIS - 2021 USAGE AND EXISTING RATES</t>
  </si>
  <si>
    <t>BREATHIT COUNTY WATER DISTRICT</t>
  </si>
  <si>
    <t>SUMMARY</t>
  </si>
  <si>
    <t>Gallons</t>
  </si>
  <si>
    <t>No. of Bills</t>
  </si>
  <si>
    <t>Sold</t>
  </si>
  <si>
    <t>Revenue</t>
  </si>
  <si>
    <t xml:space="preserve">5/8" x 3/4" Meters </t>
  </si>
  <si>
    <t>Wholesale</t>
  </si>
  <si>
    <t>Pro Forma Retail Sales Revenue</t>
  </si>
  <si>
    <t>5/8" X 3/4" METERS</t>
  </si>
  <si>
    <t xml:space="preserve">First  </t>
  </si>
  <si>
    <t>Over</t>
  </si>
  <si>
    <t>Usage</t>
  </si>
  <si>
    <t>Bills</t>
  </si>
  <si>
    <t>Total</t>
  </si>
  <si>
    <t>First</t>
  </si>
  <si>
    <t>Totals</t>
  </si>
  <si>
    <t>5/8" X 3/4" METERS REVENUE BY RATE INCREMENT</t>
  </si>
  <si>
    <t>Rates</t>
  </si>
  <si>
    <t xml:space="preserve">Over </t>
  </si>
  <si>
    <t>Next</t>
  </si>
  <si>
    <t>WHOLESALE REVENUE BY RATE INCREMENT</t>
  </si>
  <si>
    <t>Rate</t>
  </si>
  <si>
    <t>CURRENT BILLING ANALYSIS - 2021 USAGE AND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</si>
</sst>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44" fontId="0" fillId="0" borderId="1" xfId="0" applyNumberFormat="1" applyBorder="1"/>
    <xf numFmtId="44" fontId="0" fillId="0" borderId="0" xfId="0" applyNumberFormat="1"/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2" xfId="1" applyNumberFormat="1" applyFont="1" applyBorder="1"/>
    <xf numFmtId="164" fontId="4" fillId="2" borderId="2" xfId="1" applyNumberFormat="1" applyFont="1" applyFill="1" applyBorder="1"/>
    <xf numFmtId="164" fontId="0" fillId="2" borderId="2" xfId="1" applyNumberFormat="1" applyFont="1" applyFill="1" applyBorder="1"/>
    <xf numFmtId="164" fontId="0" fillId="0" borderId="2" xfId="0" applyNumberFormat="1" applyBorder="1"/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3" fontId="0" fillId="0" borderId="2" xfId="0" applyNumberFormat="1" applyBorder="1"/>
    <xf numFmtId="44" fontId="0" fillId="0" borderId="2" xfId="2" applyFont="1" applyBorder="1"/>
    <xf numFmtId="165" fontId="0" fillId="0" borderId="2" xfId="2" applyNumberFormat="1" applyFont="1" applyBorder="1"/>
    <xf numFmtId="164" fontId="0" fillId="0" borderId="0" xfId="1" applyNumberFormat="1" applyFont="1"/>
    <xf numFmtId="44" fontId="0" fillId="0" borderId="0" xfId="2" applyFont="1"/>
    <xf numFmtId="165" fontId="0" fillId="0" borderId="0" xfId="2" applyNumberFormat="1" applyFont="1"/>
    <xf numFmtId="43" fontId="0" fillId="0" borderId="2" xfId="1" applyFont="1" applyBorder="1"/>
    <xf numFmtId="44" fontId="0" fillId="0" borderId="2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595\Documents\Breathitt%20WD%20-%202021%20Rate%20Review\Breathitt%20Workpapers%20-%202021%20Test%20Year.xlsx" TargetMode="External"/><Relationship Id="rId1" Type="http://schemas.openxmlformats.org/officeDocument/2006/relationships/externalLinkPath" Target="/Users/18595/Documents/Breathitt%20WD%20-%202021%20Rate%20Review/Breathitt%20Workpapers%20-%202021%20Test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A"/>
      <sheetName val="GLReconciliation"/>
      <sheetName val="RR-DC"/>
      <sheetName val="Depreciation"/>
      <sheetName val="AvgDebt"/>
      <sheetName val="KIA#F209-05"/>
      <sheetName val="KIA#F11-07"/>
      <sheetName val="RDBond"/>
      <sheetName val="Salaries"/>
      <sheetName val="HealthCare"/>
      <sheetName val="Billing Analysis"/>
      <sheetName val="Average Bill"/>
      <sheetName val="Sheet2"/>
      <sheetName val="NewBillingReport"/>
    </sheetNames>
    <sheetDataSet>
      <sheetData sheetId="0"/>
      <sheetData sheetId="1"/>
      <sheetData sheetId="2">
        <row r="16">
          <cell r="J16">
            <v>0.56876082745790568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E50">
            <v>0</v>
          </cell>
          <cell r="H50">
            <v>0</v>
          </cell>
        </row>
        <row r="51">
          <cell r="E51">
            <v>9</v>
          </cell>
        </row>
        <row r="52">
          <cell r="E52">
            <v>3</v>
          </cell>
        </row>
      </sheetData>
      <sheetData sheetId="13">
        <row r="17">
          <cell r="E17">
            <v>13621</v>
          </cell>
          <cell r="H17">
            <v>15723000</v>
          </cell>
        </row>
        <row r="18">
          <cell r="E18">
            <v>9983</v>
          </cell>
          <cell r="H18">
            <v>19966000</v>
          </cell>
          <cell r="L18">
            <v>32022000</v>
          </cell>
        </row>
        <row r="34">
          <cell r="E34">
            <v>47</v>
          </cell>
          <cell r="H34">
            <v>47000</v>
          </cell>
        </row>
        <row r="35">
          <cell r="E35">
            <v>68</v>
          </cell>
          <cell r="H35">
            <v>136000</v>
          </cell>
          <cell r="L35">
            <v>317000</v>
          </cell>
        </row>
        <row r="52">
          <cell r="H52">
            <v>110000</v>
          </cell>
          <cell r="L52">
            <v>1670000</v>
          </cell>
        </row>
        <row r="53">
          <cell r="H53">
            <v>10000</v>
          </cell>
          <cell r="L53">
            <v>190000</v>
          </cell>
          <cell r="Q53">
            <v>40000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1DA3-A695-430A-B580-CA8352D18D9F}">
  <dimension ref="B11:Z110"/>
  <sheetViews>
    <sheetView tabSelected="1" workbookViewId="0">
      <selection activeCell="O26" sqref="O26:Z35"/>
    </sheetView>
  </sheetViews>
  <sheetFormatPr defaultRowHeight="15.75" x14ac:dyDescent="0.25"/>
  <cols>
    <col min="3" max="3" width="10.25" customWidth="1"/>
    <col min="6" max="6" width="12.125" bestFit="1" customWidth="1"/>
    <col min="7" max="7" width="11.25" bestFit="1" customWidth="1"/>
    <col min="8" max="11" width="13.75" bestFit="1" customWidth="1"/>
    <col min="12" max="12" width="11.125" bestFit="1" customWidth="1"/>
    <col min="15" max="15" width="13.75" bestFit="1" customWidth="1"/>
    <col min="18" max="18" width="12.625" bestFit="1" customWidth="1"/>
    <col min="21" max="21" width="12.125" bestFit="1" customWidth="1"/>
    <col min="24" max="24" width="12.125" bestFit="1" customWidth="1"/>
  </cols>
  <sheetData>
    <row r="11" spans="3:9" x14ac:dyDescent="0.25">
      <c r="C11" s="1" t="s">
        <v>0</v>
      </c>
    </row>
    <row r="12" spans="3:9" x14ac:dyDescent="0.25">
      <c r="C12" s="1" t="s">
        <v>1</v>
      </c>
    </row>
    <row r="14" spans="3:9" ht="16.5" thickBot="1" x14ac:dyDescent="0.3">
      <c r="C14" s="2" t="s">
        <v>2</v>
      </c>
    </row>
    <row r="15" spans="3:9" x14ac:dyDescent="0.25">
      <c r="G15" s="3"/>
      <c r="H15" s="4" t="s">
        <v>3</v>
      </c>
      <c r="I15" s="3"/>
    </row>
    <row r="16" spans="3:9" ht="16.5" thickBot="1" x14ac:dyDescent="0.3">
      <c r="C16" s="5"/>
      <c r="D16" s="5"/>
      <c r="E16" s="5"/>
      <c r="F16" s="5"/>
      <c r="G16" s="6" t="s">
        <v>4</v>
      </c>
      <c r="H16" s="6" t="s">
        <v>5</v>
      </c>
      <c r="I16" s="6" t="s">
        <v>6</v>
      </c>
    </row>
    <row r="17" spans="2:23" x14ac:dyDescent="0.25">
      <c r="C17" t="s">
        <v>7</v>
      </c>
      <c r="G17" s="7">
        <f>E29</f>
        <v>23719</v>
      </c>
      <c r="H17" s="7">
        <f>I29</f>
        <v>68211000</v>
      </c>
      <c r="I17" s="8">
        <f>H38</f>
        <v>1182855.72</v>
      </c>
    </row>
    <row r="18" spans="2:23" ht="16.5" thickBot="1" x14ac:dyDescent="0.3">
      <c r="C18" t="s">
        <v>8</v>
      </c>
      <c r="G18" s="5">
        <f>E49</f>
        <v>12</v>
      </c>
      <c r="H18" s="9">
        <f>J49</f>
        <v>2020000</v>
      </c>
      <c r="I18" s="10">
        <f>H58</f>
        <v>18747.52</v>
      </c>
    </row>
    <row r="19" spans="2:23" x14ac:dyDescent="0.25">
      <c r="H19" s="7"/>
      <c r="I19" s="11"/>
    </row>
    <row r="20" spans="2:23" x14ac:dyDescent="0.25">
      <c r="H20" s="7"/>
      <c r="I20" s="11"/>
    </row>
    <row r="21" spans="2:23" x14ac:dyDescent="0.25">
      <c r="F21" t="s">
        <v>9</v>
      </c>
      <c r="I21" s="8">
        <f>SUM(I17:I19)</f>
        <v>1201603.24</v>
      </c>
    </row>
    <row r="22" spans="2:23" x14ac:dyDescent="0.25">
      <c r="B22" s="12" t="s">
        <v>10</v>
      </c>
    </row>
    <row r="23" spans="2:23" x14ac:dyDescent="0.25">
      <c r="B23" s="12"/>
    </row>
    <row r="24" spans="2:23" x14ac:dyDescent="0.25">
      <c r="C24" s="13"/>
      <c r="D24" s="13"/>
      <c r="E24" s="13"/>
      <c r="F24" s="13"/>
      <c r="G24" s="14" t="s">
        <v>11</v>
      </c>
      <c r="H24" s="14" t="s">
        <v>12</v>
      </c>
      <c r="I24" s="13"/>
    </row>
    <row r="25" spans="2:23" x14ac:dyDescent="0.25">
      <c r="C25" s="13"/>
      <c r="D25" s="14" t="s">
        <v>13</v>
      </c>
      <c r="E25" s="14" t="s">
        <v>14</v>
      </c>
      <c r="F25" s="14" t="s">
        <v>3</v>
      </c>
      <c r="G25" s="15">
        <v>2000</v>
      </c>
      <c r="H25" s="15">
        <v>2000</v>
      </c>
      <c r="I25" s="14" t="s">
        <v>15</v>
      </c>
    </row>
    <row r="26" spans="2:23" x14ac:dyDescent="0.25">
      <c r="C26" s="13" t="s">
        <v>16</v>
      </c>
      <c r="D26" s="16">
        <v>2000</v>
      </c>
      <c r="E26" s="17">
        <f>[1]NewBillingReport!E17+[1]NewBillingReport!E34</f>
        <v>13668</v>
      </c>
      <c r="F26" s="18">
        <f>[1]NewBillingReport!H17+[1]NewBillingReport!H34</f>
        <v>15770000</v>
      </c>
      <c r="G26" s="18">
        <f>F26</f>
        <v>15770000</v>
      </c>
      <c r="H26" s="18"/>
      <c r="I26" s="19">
        <f>SUM(G26:H26)</f>
        <v>15770000</v>
      </c>
    </row>
    <row r="27" spans="2:23" x14ac:dyDescent="0.25">
      <c r="C27" s="13" t="s">
        <v>12</v>
      </c>
      <c r="D27" s="16">
        <v>2000</v>
      </c>
      <c r="E27" s="18">
        <f>[1]NewBillingReport!E18+[1]NewBillingReport!E35</f>
        <v>10051</v>
      </c>
      <c r="F27" s="18">
        <f>[1]NewBillingReport!H18+[1]NewBillingReport!L18+[1]NewBillingReport!H35+[1]NewBillingReport!L35</f>
        <v>52441000</v>
      </c>
      <c r="G27" s="18">
        <f>[1]NewBillingReport!H18+[1]NewBillingReport!H35</f>
        <v>20102000</v>
      </c>
      <c r="H27" s="18">
        <f>[1]NewBillingReport!L18+[1]NewBillingReport!L35</f>
        <v>32339000</v>
      </c>
      <c r="I27" s="19">
        <f>SUM(G27:H27)</f>
        <v>52441000</v>
      </c>
      <c r="K27" s="7">
        <f>E27*G25</f>
        <v>20102000</v>
      </c>
      <c r="L27" s="7">
        <f>F27-G27</f>
        <v>32339000</v>
      </c>
    </row>
    <row r="28" spans="2:23" x14ac:dyDescent="0.25">
      <c r="C28" s="13"/>
      <c r="D28" s="13"/>
      <c r="E28" s="13"/>
      <c r="F28" s="13"/>
      <c r="G28" s="13"/>
      <c r="H28" s="13"/>
      <c r="I28" s="13"/>
      <c r="O28" s="11"/>
      <c r="R28" s="20"/>
      <c r="U28" s="21"/>
      <c r="W28" s="22"/>
    </row>
    <row r="29" spans="2:23" x14ac:dyDescent="0.25">
      <c r="C29" s="13" t="s">
        <v>17</v>
      </c>
      <c r="D29" s="13"/>
      <c r="E29" s="16">
        <f>SUM(E26:E27)</f>
        <v>23719</v>
      </c>
      <c r="F29" s="16">
        <f>SUM(F26:F27)</f>
        <v>68211000</v>
      </c>
      <c r="G29" s="16">
        <f>SUM(G26:G27)</f>
        <v>35872000</v>
      </c>
      <c r="H29" s="16">
        <f>SUM(H26:H27)</f>
        <v>32339000</v>
      </c>
      <c r="I29" s="16">
        <f>SUM(I26:I27)</f>
        <v>68211000</v>
      </c>
    </row>
    <row r="32" spans="2:23" x14ac:dyDescent="0.25">
      <c r="B32" s="12" t="s">
        <v>18</v>
      </c>
    </row>
    <row r="34" spans="2:26" x14ac:dyDescent="0.25">
      <c r="C34" s="13"/>
      <c r="D34" s="14" t="s">
        <v>13</v>
      </c>
      <c r="E34" s="14" t="s">
        <v>14</v>
      </c>
      <c r="F34" s="14" t="s">
        <v>3</v>
      </c>
      <c r="G34" s="14" t="s">
        <v>19</v>
      </c>
      <c r="H34" s="14" t="s">
        <v>6</v>
      </c>
    </row>
    <row r="35" spans="2:26" x14ac:dyDescent="0.25">
      <c r="C35" s="13" t="s">
        <v>16</v>
      </c>
      <c r="D35" s="23">
        <v>2000</v>
      </c>
      <c r="E35" s="19">
        <f>E29</f>
        <v>23719</v>
      </c>
      <c r="F35" s="19">
        <f>G29</f>
        <v>35872000</v>
      </c>
      <c r="G35" s="24">
        <v>29.65</v>
      </c>
      <c r="H35" s="25">
        <f>G35*E35</f>
        <v>703268.35</v>
      </c>
      <c r="O35" s="26"/>
      <c r="R35" s="27"/>
      <c r="U35" s="28"/>
      <c r="X35" s="28"/>
      <c r="Z35" s="8"/>
    </row>
    <row r="36" spans="2:26" x14ac:dyDescent="0.25">
      <c r="C36" s="13" t="s">
        <v>12</v>
      </c>
      <c r="D36" s="23">
        <v>2000</v>
      </c>
      <c r="E36" s="13"/>
      <c r="F36" s="19">
        <f>H29</f>
        <v>32339000</v>
      </c>
      <c r="G36" s="29">
        <v>14.83</v>
      </c>
      <c r="H36" s="19">
        <f>(G36*F36)/1000</f>
        <v>479587.37</v>
      </c>
    </row>
    <row r="37" spans="2:26" x14ac:dyDescent="0.25">
      <c r="C37" s="13"/>
      <c r="D37" s="13"/>
      <c r="E37" s="13"/>
      <c r="F37" s="13"/>
      <c r="G37" s="13"/>
      <c r="H37" s="13"/>
    </row>
    <row r="38" spans="2:26" x14ac:dyDescent="0.25">
      <c r="C38" s="13" t="s">
        <v>17</v>
      </c>
      <c r="D38" s="13"/>
      <c r="E38" s="19">
        <f>SUM(E35:E36)</f>
        <v>23719</v>
      </c>
      <c r="F38" s="19">
        <f>SUM(F35:F36)</f>
        <v>68211000</v>
      </c>
      <c r="G38" s="13"/>
      <c r="H38" s="25">
        <f>SUM(H35:H36)</f>
        <v>1182855.72</v>
      </c>
    </row>
    <row r="41" spans="2:26" x14ac:dyDescent="0.25">
      <c r="B41" s="12" t="s">
        <v>8</v>
      </c>
    </row>
    <row r="43" spans="2:26" x14ac:dyDescent="0.25">
      <c r="C43" s="13"/>
      <c r="D43" s="14"/>
      <c r="E43" s="14"/>
      <c r="F43" s="14"/>
      <c r="G43" s="14" t="s">
        <v>16</v>
      </c>
      <c r="H43" s="14" t="s">
        <v>20</v>
      </c>
      <c r="I43" s="14" t="s">
        <v>12</v>
      </c>
      <c r="J43" s="13"/>
    </row>
    <row r="44" spans="2:26" x14ac:dyDescent="0.25">
      <c r="C44" s="13"/>
      <c r="D44" s="14" t="s">
        <v>13</v>
      </c>
      <c r="E44" s="14" t="s">
        <v>14</v>
      </c>
      <c r="F44" s="14" t="s">
        <v>3</v>
      </c>
      <c r="G44" s="15">
        <v>10000</v>
      </c>
      <c r="H44" s="15">
        <v>190000</v>
      </c>
      <c r="I44" s="15">
        <v>200000</v>
      </c>
      <c r="J44" s="14" t="s">
        <v>15</v>
      </c>
    </row>
    <row r="45" spans="2:26" x14ac:dyDescent="0.25">
      <c r="C45" s="13" t="s">
        <v>16</v>
      </c>
      <c r="D45" s="23">
        <v>10000</v>
      </c>
      <c r="E45" s="13">
        <f>[1]Sheet2!E50</f>
        <v>0</v>
      </c>
      <c r="F45" s="13">
        <f>[1]Sheet2!H50</f>
        <v>0</v>
      </c>
      <c r="G45" s="13"/>
      <c r="H45" s="13"/>
      <c r="I45" s="13"/>
      <c r="J45" s="16">
        <f>SUM(G45:I45)</f>
        <v>0</v>
      </c>
    </row>
    <row r="46" spans="2:26" x14ac:dyDescent="0.25">
      <c r="C46" s="13" t="s">
        <v>21</v>
      </c>
      <c r="D46" s="23">
        <v>190000</v>
      </c>
      <c r="E46" s="13">
        <f>[1]Sheet2!E51</f>
        <v>9</v>
      </c>
      <c r="F46" s="16">
        <f>[1]NewBillingReport!H52+[1]NewBillingReport!L52</f>
        <v>1780000</v>
      </c>
      <c r="G46" s="16">
        <f>[1]NewBillingReport!H52</f>
        <v>110000</v>
      </c>
      <c r="H46" s="16">
        <f>[1]NewBillingReport!L52</f>
        <v>1670000</v>
      </c>
      <c r="I46" s="16"/>
      <c r="J46" s="16">
        <f t="shared" ref="J46" si="0">SUM(G46:I46)</f>
        <v>1780000</v>
      </c>
    </row>
    <row r="47" spans="2:26" x14ac:dyDescent="0.25">
      <c r="C47" s="13" t="s">
        <v>12</v>
      </c>
      <c r="D47" s="23">
        <v>200000</v>
      </c>
      <c r="E47" s="13">
        <f>[1]Sheet2!E52</f>
        <v>3</v>
      </c>
      <c r="F47" s="16">
        <f>[1]NewBillingReport!H53+[1]NewBillingReport!L53+[1]NewBillingReport!Q53</f>
        <v>240000</v>
      </c>
      <c r="G47" s="16">
        <f>[1]NewBillingReport!H53</f>
        <v>10000</v>
      </c>
      <c r="H47" s="16">
        <f>[1]NewBillingReport!L53</f>
        <v>190000</v>
      </c>
      <c r="I47" s="16">
        <f>[1]NewBillingReport!Q53</f>
        <v>40000</v>
      </c>
      <c r="J47" s="16">
        <f>SUM(G47:I47)</f>
        <v>240000</v>
      </c>
    </row>
    <row r="48" spans="2:26" x14ac:dyDescent="0.25">
      <c r="C48" s="13"/>
      <c r="D48" s="13"/>
      <c r="E48" s="13"/>
      <c r="F48" s="16"/>
      <c r="G48" s="13"/>
      <c r="H48" s="13"/>
      <c r="I48" s="13"/>
      <c r="J48" s="13"/>
    </row>
    <row r="49" spans="2:11" x14ac:dyDescent="0.25">
      <c r="C49" s="13" t="s">
        <v>17</v>
      </c>
      <c r="D49" s="13"/>
      <c r="E49" s="13">
        <f>SUM(E45:E48)</f>
        <v>12</v>
      </c>
      <c r="F49" s="16">
        <f>SUM(F45:F48)</f>
        <v>2020000</v>
      </c>
      <c r="G49" s="16">
        <f t="shared" ref="G49:I49" si="1">SUM(G45:G48)</f>
        <v>120000</v>
      </c>
      <c r="H49" s="16">
        <f t="shared" si="1"/>
        <v>1860000</v>
      </c>
      <c r="I49" s="16">
        <f t="shared" si="1"/>
        <v>40000</v>
      </c>
      <c r="J49" s="19">
        <f>SUM(J45:J48)</f>
        <v>2020000</v>
      </c>
      <c r="K49" s="7">
        <f>SUM(G49:I49)</f>
        <v>2020000</v>
      </c>
    </row>
    <row r="51" spans="2:11" x14ac:dyDescent="0.25">
      <c r="B51" s="12" t="s">
        <v>22</v>
      </c>
    </row>
    <row r="53" spans="2:11" x14ac:dyDescent="0.25">
      <c r="C53" s="13"/>
      <c r="D53" s="13" t="s">
        <v>13</v>
      </c>
      <c r="E53" s="13" t="s">
        <v>14</v>
      </c>
      <c r="F53" s="13" t="s">
        <v>3</v>
      </c>
      <c r="G53" s="13" t="s">
        <v>23</v>
      </c>
      <c r="H53" s="13" t="s">
        <v>6</v>
      </c>
    </row>
    <row r="54" spans="2:11" x14ac:dyDescent="0.25">
      <c r="C54" s="13" t="s">
        <v>16</v>
      </c>
      <c r="D54" s="23">
        <v>10000</v>
      </c>
      <c r="E54" s="13">
        <f>E49</f>
        <v>12</v>
      </c>
      <c r="F54" s="19">
        <f>G49</f>
        <v>120000</v>
      </c>
      <c r="G54" s="24">
        <v>148.26</v>
      </c>
      <c r="H54" s="30">
        <f>E54*G54</f>
        <v>1779.12</v>
      </c>
    </row>
    <row r="55" spans="2:11" x14ac:dyDescent="0.25">
      <c r="C55" s="13" t="s">
        <v>21</v>
      </c>
      <c r="D55" s="23">
        <v>190000</v>
      </c>
      <c r="E55" s="13"/>
      <c r="F55" s="19">
        <f>H49</f>
        <v>1860000</v>
      </c>
      <c r="G55" s="29">
        <v>8.9600000000000009</v>
      </c>
      <c r="H55" s="16">
        <f>(G55*F55)/1000</f>
        <v>16665.600000000002</v>
      </c>
    </row>
    <row r="56" spans="2:11" x14ac:dyDescent="0.25">
      <c r="C56" s="13" t="s">
        <v>12</v>
      </c>
      <c r="D56" s="23">
        <v>200000</v>
      </c>
      <c r="E56" s="13"/>
      <c r="F56" s="19">
        <f>I47</f>
        <v>40000</v>
      </c>
      <c r="G56" s="29">
        <v>7.57</v>
      </c>
      <c r="H56" s="16">
        <f>(G56*F56)/1000</f>
        <v>302.8</v>
      </c>
    </row>
    <row r="57" spans="2:11" x14ac:dyDescent="0.25">
      <c r="C57" s="13"/>
      <c r="D57" s="13"/>
      <c r="E57" s="13"/>
      <c r="F57" s="13"/>
      <c r="G57" s="13"/>
      <c r="H57" s="13"/>
    </row>
    <row r="58" spans="2:11" x14ac:dyDescent="0.25">
      <c r="C58" s="13" t="s">
        <v>17</v>
      </c>
      <c r="D58" s="13"/>
      <c r="E58" s="13"/>
      <c r="F58" s="19">
        <f>SUM(F54:F57)</f>
        <v>2020000</v>
      </c>
      <c r="G58" s="13"/>
      <c r="H58" s="30">
        <f>SUM(H54:H57)</f>
        <v>18747.52</v>
      </c>
    </row>
    <row r="63" spans="2:11" x14ac:dyDescent="0.25">
      <c r="C63" s="1" t="s">
        <v>24</v>
      </c>
    </row>
    <row r="64" spans="2:11" x14ac:dyDescent="0.25">
      <c r="C64" s="1" t="s">
        <v>1</v>
      </c>
    </row>
    <row r="66" spans="2:9" ht="16.5" thickBot="1" x14ac:dyDescent="0.3">
      <c r="C66" s="2" t="s">
        <v>2</v>
      </c>
    </row>
    <row r="67" spans="2:9" x14ac:dyDescent="0.25">
      <c r="G67" s="3"/>
      <c r="H67" s="4" t="s">
        <v>3</v>
      </c>
      <c r="I67" s="3"/>
    </row>
    <row r="68" spans="2:9" ht="16.5" thickBot="1" x14ac:dyDescent="0.3">
      <c r="C68" s="5"/>
      <c r="D68" s="5"/>
      <c r="E68" s="5"/>
      <c r="F68" s="5"/>
      <c r="G68" s="6" t="s">
        <v>4</v>
      </c>
      <c r="H68" s="6" t="s">
        <v>5</v>
      </c>
      <c r="I68" s="6" t="s">
        <v>6</v>
      </c>
    </row>
    <row r="69" spans="2:9" x14ac:dyDescent="0.25">
      <c r="C69" t="s">
        <v>7</v>
      </c>
      <c r="G69" s="7">
        <f>E81</f>
        <v>22940</v>
      </c>
      <c r="H69" s="7">
        <f>I81</f>
        <v>65462000</v>
      </c>
      <c r="I69" s="8">
        <f>H90</f>
        <v>1763408.5764631229</v>
      </c>
    </row>
    <row r="70" spans="2:9" ht="16.5" thickBot="1" x14ac:dyDescent="0.3">
      <c r="C70" t="s">
        <v>8</v>
      </c>
      <c r="G70" s="5">
        <f>E101</f>
        <v>12</v>
      </c>
      <c r="H70" s="9">
        <f>J101</f>
        <v>3240000</v>
      </c>
      <c r="I70" s="10">
        <f>H110</f>
        <v>43593.227876865072</v>
      </c>
    </row>
    <row r="71" spans="2:9" x14ac:dyDescent="0.25">
      <c r="H71" s="7"/>
      <c r="I71" s="11"/>
    </row>
    <row r="72" spans="2:9" x14ac:dyDescent="0.25">
      <c r="H72" s="7"/>
      <c r="I72" s="11"/>
    </row>
    <row r="73" spans="2:9" x14ac:dyDescent="0.25">
      <c r="F73" t="s">
        <v>9</v>
      </c>
      <c r="I73" s="8">
        <f>SUM(I69:I71)</f>
        <v>1807001.8043399879</v>
      </c>
    </row>
    <row r="74" spans="2:9" x14ac:dyDescent="0.25">
      <c r="B74" s="12" t="s">
        <v>10</v>
      </c>
    </row>
    <row r="75" spans="2:9" x14ac:dyDescent="0.25">
      <c r="B75" s="12"/>
    </row>
    <row r="76" spans="2:9" x14ac:dyDescent="0.25">
      <c r="C76" s="13"/>
      <c r="D76" s="13"/>
      <c r="E76" s="13"/>
      <c r="F76" s="13"/>
      <c r="G76" s="14" t="s">
        <v>11</v>
      </c>
      <c r="H76" s="14" t="s">
        <v>12</v>
      </c>
      <c r="I76" s="13"/>
    </row>
    <row r="77" spans="2:9" x14ac:dyDescent="0.25">
      <c r="C77" s="13"/>
      <c r="D77" s="14" t="s">
        <v>13</v>
      </c>
      <c r="E77" s="14" t="s">
        <v>14</v>
      </c>
      <c r="F77" s="14" t="s">
        <v>3</v>
      </c>
      <c r="G77" s="15">
        <v>2000</v>
      </c>
      <c r="H77" s="15">
        <v>2000</v>
      </c>
      <c r="I77" s="14" t="s">
        <v>15</v>
      </c>
    </row>
    <row r="78" spans="2:9" x14ac:dyDescent="0.25">
      <c r="C78" s="13" t="s">
        <v>16</v>
      </c>
      <c r="D78" s="16">
        <v>2000</v>
      </c>
      <c r="E78" s="16">
        <v>12696</v>
      </c>
      <c r="F78" s="16">
        <v>15041000</v>
      </c>
      <c r="G78" s="16">
        <v>15041000</v>
      </c>
      <c r="H78" s="16"/>
      <c r="I78" s="19">
        <v>15041000</v>
      </c>
    </row>
    <row r="79" spans="2:9" x14ac:dyDescent="0.25">
      <c r="C79" s="13" t="s">
        <v>12</v>
      </c>
      <c r="D79" s="16">
        <v>2000</v>
      </c>
      <c r="E79" s="16">
        <v>10244</v>
      </c>
      <c r="F79" s="16">
        <v>50421000</v>
      </c>
      <c r="G79" s="16">
        <v>20488000</v>
      </c>
      <c r="H79" s="16">
        <v>29933000</v>
      </c>
      <c r="I79" s="19">
        <v>50421000</v>
      </c>
    </row>
    <row r="80" spans="2:9" x14ac:dyDescent="0.25">
      <c r="C80" s="13"/>
      <c r="D80" s="13"/>
      <c r="E80" s="13"/>
      <c r="F80" s="13"/>
      <c r="G80" s="13"/>
      <c r="H80" s="13"/>
      <c r="I80" s="13"/>
    </row>
    <row r="81" spans="2:11" x14ac:dyDescent="0.25">
      <c r="C81" s="13" t="s">
        <v>17</v>
      </c>
      <c r="D81" s="13"/>
      <c r="E81" s="16">
        <v>22940</v>
      </c>
      <c r="F81" s="16">
        <v>65462000</v>
      </c>
      <c r="G81" s="16">
        <v>35529000</v>
      </c>
      <c r="H81" s="16">
        <v>29933000</v>
      </c>
      <c r="I81" s="16">
        <v>65462000</v>
      </c>
    </row>
    <row r="84" spans="2:11" x14ac:dyDescent="0.25">
      <c r="B84" s="12" t="s">
        <v>18</v>
      </c>
    </row>
    <row r="86" spans="2:11" x14ac:dyDescent="0.25">
      <c r="C86" s="13"/>
      <c r="D86" s="14" t="s">
        <v>13</v>
      </c>
      <c r="E86" s="14" t="s">
        <v>14</v>
      </c>
      <c r="F86" s="14" t="s">
        <v>3</v>
      </c>
      <c r="G86" s="14" t="s">
        <v>19</v>
      </c>
      <c r="H86" s="14" t="s">
        <v>6</v>
      </c>
    </row>
    <row r="87" spans="2:11" x14ac:dyDescent="0.25">
      <c r="C87" s="13" t="s">
        <v>16</v>
      </c>
      <c r="D87" s="23">
        <v>2000</v>
      </c>
      <c r="E87" s="19">
        <f>E81</f>
        <v>22940</v>
      </c>
      <c r="F87" s="19">
        <f>G81</f>
        <v>35529000</v>
      </c>
      <c r="G87" s="24">
        <f>G35*(1+'[1]RR-DC'!J16)</f>
        <v>46.5137585341269</v>
      </c>
      <c r="H87" s="25">
        <f>G87*E87</f>
        <v>1067025.6207728712</v>
      </c>
      <c r="J87" s="11"/>
      <c r="K87" s="11"/>
    </row>
    <row r="88" spans="2:11" x14ac:dyDescent="0.25">
      <c r="C88" s="13" t="s">
        <v>12</v>
      </c>
      <c r="D88" s="23">
        <v>2000</v>
      </c>
      <c r="E88" s="13"/>
      <c r="F88" s="19">
        <f>H81</f>
        <v>29933000</v>
      </c>
      <c r="G88" s="29">
        <f>G36*(1+'[1]RR-DC'!J16)</f>
        <v>23.264723071200741</v>
      </c>
      <c r="H88" s="19">
        <f>(G88*F88)/1000</f>
        <v>696382.95569025178</v>
      </c>
    </row>
    <row r="89" spans="2:11" x14ac:dyDescent="0.25">
      <c r="C89" s="13"/>
      <c r="D89" s="13"/>
      <c r="E89" s="13"/>
      <c r="F89" s="13"/>
      <c r="G89" s="13"/>
      <c r="H89" s="13"/>
    </row>
    <row r="90" spans="2:11" x14ac:dyDescent="0.25">
      <c r="C90" s="13" t="s">
        <v>17</v>
      </c>
      <c r="D90" s="13"/>
      <c r="E90" s="19">
        <f>SUM(E87:E88)</f>
        <v>22940</v>
      </c>
      <c r="F90" s="19">
        <f>SUM(F87:F88)</f>
        <v>65462000</v>
      </c>
      <c r="G90" s="13"/>
      <c r="H90" s="25">
        <f>SUM(H87:H88)</f>
        <v>1763408.5764631229</v>
      </c>
    </row>
    <row r="93" spans="2:11" x14ac:dyDescent="0.25">
      <c r="B93" s="12" t="s">
        <v>8</v>
      </c>
    </row>
    <row r="95" spans="2:11" x14ac:dyDescent="0.25">
      <c r="C95" s="13"/>
      <c r="D95" s="14"/>
      <c r="E95" s="14"/>
      <c r="F95" s="14"/>
      <c r="G95" s="14" t="s">
        <v>16</v>
      </c>
      <c r="H95" s="14" t="s">
        <v>20</v>
      </c>
      <c r="I95" s="14" t="s">
        <v>12</v>
      </c>
      <c r="J95" s="13"/>
    </row>
    <row r="96" spans="2:11" x14ac:dyDescent="0.25">
      <c r="C96" s="13"/>
      <c r="D96" s="14" t="s">
        <v>13</v>
      </c>
      <c r="E96" s="14" t="s">
        <v>14</v>
      </c>
      <c r="F96" s="14" t="s">
        <v>3</v>
      </c>
      <c r="G96" s="15">
        <v>10000</v>
      </c>
      <c r="H96" s="15">
        <v>190000</v>
      </c>
      <c r="I96" s="15">
        <v>200000</v>
      </c>
      <c r="J96" s="14" t="s">
        <v>15</v>
      </c>
    </row>
    <row r="97" spans="2:11" x14ac:dyDescent="0.25">
      <c r="C97" s="13" t="s">
        <v>16</v>
      </c>
      <c r="D97" s="23">
        <v>10000</v>
      </c>
      <c r="E97" s="13">
        <v>0</v>
      </c>
      <c r="F97" s="13">
        <v>0</v>
      </c>
      <c r="G97" s="13"/>
      <c r="H97" s="13"/>
      <c r="I97" s="13"/>
      <c r="J97" s="16">
        <v>0</v>
      </c>
    </row>
    <row r="98" spans="2:11" x14ac:dyDescent="0.25">
      <c r="C98" s="13" t="s">
        <v>21</v>
      </c>
      <c r="D98" s="23">
        <v>190000</v>
      </c>
      <c r="E98" s="13">
        <v>9</v>
      </c>
      <c r="F98" s="16">
        <v>1240000</v>
      </c>
      <c r="G98" s="16">
        <v>90000</v>
      </c>
      <c r="H98" s="16">
        <v>1150000</v>
      </c>
      <c r="I98" s="16"/>
      <c r="J98" s="16">
        <v>1240000</v>
      </c>
    </row>
    <row r="99" spans="2:11" x14ac:dyDescent="0.25">
      <c r="C99" s="13" t="s">
        <v>12</v>
      </c>
      <c r="D99" s="23">
        <v>200000</v>
      </c>
      <c r="E99" s="13">
        <v>3</v>
      </c>
      <c r="F99" s="16">
        <v>74269000</v>
      </c>
      <c r="G99" s="16">
        <v>30000</v>
      </c>
      <c r="H99" s="16">
        <v>570000</v>
      </c>
      <c r="I99" s="16">
        <v>1400000</v>
      </c>
      <c r="J99" s="16">
        <v>2000000</v>
      </c>
    </row>
    <row r="100" spans="2:11" x14ac:dyDescent="0.25">
      <c r="C100" s="13"/>
      <c r="D100" s="13"/>
      <c r="E100" s="13"/>
      <c r="F100" s="16"/>
      <c r="G100" s="13"/>
      <c r="H100" s="13"/>
      <c r="I100" s="13"/>
      <c r="J100" s="13"/>
    </row>
    <row r="101" spans="2:11" x14ac:dyDescent="0.25">
      <c r="C101" s="13" t="s">
        <v>17</v>
      </c>
      <c r="D101" s="13"/>
      <c r="E101" s="13">
        <v>12</v>
      </c>
      <c r="F101" s="16">
        <v>75509000</v>
      </c>
      <c r="G101" s="16">
        <v>120000</v>
      </c>
      <c r="H101" s="16">
        <v>1720000</v>
      </c>
      <c r="I101" s="16">
        <v>1400000</v>
      </c>
      <c r="J101" s="19">
        <v>3240000</v>
      </c>
    </row>
    <row r="103" spans="2:11" x14ac:dyDescent="0.25">
      <c r="B103" s="12" t="s">
        <v>22</v>
      </c>
    </row>
    <row r="105" spans="2:11" x14ac:dyDescent="0.25">
      <c r="C105" s="13"/>
      <c r="D105" s="13" t="s">
        <v>13</v>
      </c>
      <c r="E105" s="13" t="s">
        <v>14</v>
      </c>
      <c r="F105" s="13" t="s">
        <v>3</v>
      </c>
      <c r="G105" s="13" t="s">
        <v>23</v>
      </c>
      <c r="H105" s="13" t="s">
        <v>6</v>
      </c>
    </row>
    <row r="106" spans="2:11" x14ac:dyDescent="0.25">
      <c r="C106" s="13" t="s">
        <v>16</v>
      </c>
      <c r="D106" s="23">
        <v>10000</v>
      </c>
      <c r="E106" s="13">
        <f>E101</f>
        <v>12</v>
      </c>
      <c r="F106" s="19">
        <f>G101</f>
        <v>120000</v>
      </c>
      <c r="G106" s="24">
        <f>G54*(1+'[1]RR-DC'!J16)</f>
        <v>232.58448027890907</v>
      </c>
      <c r="H106" s="30">
        <f>E106*G106</f>
        <v>2791.0137633469089</v>
      </c>
    </row>
    <row r="107" spans="2:11" x14ac:dyDescent="0.25">
      <c r="C107" s="13" t="s">
        <v>21</v>
      </c>
      <c r="D107" s="23">
        <v>190000</v>
      </c>
      <c r="E107" s="13"/>
      <c r="F107" s="19">
        <f>H101</f>
        <v>1720000</v>
      </c>
      <c r="G107" s="29">
        <f>G55*(1+'[1]RR-DC'!J16)</f>
        <v>14.056097014022836</v>
      </c>
      <c r="H107" s="16">
        <f>(G107*F107)/1000</f>
        <v>24176.486864119277</v>
      </c>
    </row>
    <row r="108" spans="2:11" x14ac:dyDescent="0.25">
      <c r="C108" s="13" t="s">
        <v>12</v>
      </c>
      <c r="D108" s="23">
        <v>200000</v>
      </c>
      <c r="E108" s="13"/>
      <c r="F108" s="19">
        <f>I99</f>
        <v>1400000</v>
      </c>
      <c r="G108" s="29">
        <f>G56*(1+'[1]RR-DC'!J16)</f>
        <v>11.875519463856346</v>
      </c>
      <c r="H108" s="16">
        <f>(G108*F108)/1000</f>
        <v>16625.727249398882</v>
      </c>
    </row>
    <row r="109" spans="2:11" x14ac:dyDescent="0.25">
      <c r="C109" s="13"/>
      <c r="D109" s="13"/>
      <c r="E109" s="13"/>
      <c r="F109" s="13"/>
      <c r="G109" s="13"/>
      <c r="H109" s="13"/>
      <c r="K109" s="11">
        <f>H90+H110</f>
        <v>1807001.8043399879</v>
      </c>
    </row>
    <row r="110" spans="2:11" x14ac:dyDescent="0.25">
      <c r="C110" s="13" t="s">
        <v>17</v>
      </c>
      <c r="D110" s="13"/>
      <c r="E110" s="13"/>
      <c r="F110" s="19">
        <f>SUM(F106:F109)</f>
        <v>3240000</v>
      </c>
      <c r="G110" s="13"/>
      <c r="H110" s="30">
        <f>SUM(H106:H109)</f>
        <v>43593.227876865072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David P. Foster</cp:lastModifiedBy>
  <dcterms:created xsi:type="dcterms:W3CDTF">2023-08-17T19:24:07Z</dcterms:created>
  <dcterms:modified xsi:type="dcterms:W3CDTF">2023-08-17T19:26:18Z</dcterms:modified>
</cp:coreProperties>
</file>