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595\Documents\Breathitt WD - 2021 Rate Review\First Data Request\"/>
    </mc:Choice>
  </mc:AlternateContent>
  <xr:revisionPtr revIDLastSave="0" documentId="8_{70E07C04-AC04-4791-B1BA-3E7F10C84275}" xr6:coauthVersionLast="47" xr6:coauthVersionMax="47" xr10:uidLastSave="{00000000-0000-0000-0000-000000000000}"/>
  <bookViews>
    <workbookView xWindow="-38520" yWindow="-120" windowWidth="38640" windowHeight="21240" activeTab="5" xr2:uid="{F909B9A1-9B3B-4060-A658-986424430C01}"/>
  </bookViews>
  <sheets>
    <sheet name="ADJ_A" sheetId="1" r:id="rId1"/>
    <sheet name="ADJ_C" sheetId="2" r:id="rId2"/>
    <sheet name="ADJ-D" sheetId="3" r:id="rId3"/>
    <sheet name="ADJ_E" sheetId="4" r:id="rId4"/>
    <sheet name="ADJ_F" sheetId="5" r:id="rId5"/>
    <sheet name="ADJ_G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0" i="6" l="1"/>
  <c r="S195" i="6"/>
  <c r="W197" i="6"/>
  <c r="Q197" i="6"/>
  <c r="S197" i="6" s="1"/>
  <c r="I195" i="6"/>
  <c r="Q193" i="6"/>
  <c r="S193" i="6" s="1"/>
  <c r="M193" i="6"/>
  <c r="Q192" i="6"/>
  <c r="S192" i="6" s="1"/>
  <c r="M192" i="6"/>
  <c r="Q191" i="6"/>
  <c r="S191" i="6" s="1"/>
  <c r="M191" i="6"/>
  <c r="Q190" i="6"/>
  <c r="S190" i="6" s="1"/>
  <c r="M190" i="6"/>
  <c r="Q189" i="6"/>
  <c r="S189" i="6" s="1"/>
  <c r="M189" i="6"/>
  <c r="S188" i="6"/>
  <c r="Q188" i="6"/>
  <c r="M188" i="6"/>
  <c r="Q187" i="6"/>
  <c r="S187" i="6" s="1"/>
  <c r="M187" i="6"/>
  <c r="Q186" i="6"/>
  <c r="S186" i="6" s="1"/>
  <c r="M186" i="6"/>
  <c r="Q185" i="6"/>
  <c r="M185" i="6"/>
  <c r="S185" i="6" s="1"/>
  <c r="Q184" i="6"/>
  <c r="S184" i="6" s="1"/>
  <c r="M184" i="6"/>
  <c r="Q183" i="6"/>
  <c r="S183" i="6" s="1"/>
  <c r="M183" i="6"/>
  <c r="Q182" i="6"/>
  <c r="S182" i="6" s="1"/>
  <c r="M182" i="6"/>
  <c r="Q181" i="6"/>
  <c r="S181" i="6" s="1"/>
  <c r="M181" i="6"/>
  <c r="S180" i="6"/>
  <c r="Q180" i="6"/>
  <c r="M180" i="6"/>
  <c r="Q179" i="6"/>
  <c r="S179" i="6" s="1"/>
  <c r="M179" i="6"/>
  <c r="Q178" i="6"/>
  <c r="S178" i="6" s="1"/>
  <c r="M178" i="6"/>
  <c r="Q177" i="6"/>
  <c r="S177" i="6" s="1"/>
  <c r="M177" i="6"/>
  <c r="Q176" i="6"/>
  <c r="S176" i="6" s="1"/>
  <c r="M176" i="6"/>
  <c r="Q175" i="6"/>
  <c r="S175" i="6" s="1"/>
  <c r="M175" i="6"/>
  <c r="Q174" i="6"/>
  <c r="S174" i="6" s="1"/>
  <c r="M174" i="6"/>
  <c r="Q173" i="6"/>
  <c r="S173" i="6" s="1"/>
  <c r="M173" i="6"/>
  <c r="S172" i="6"/>
  <c r="Q172" i="6"/>
  <c r="M172" i="6"/>
  <c r="Q171" i="6"/>
  <c r="S171" i="6" s="1"/>
  <c r="M171" i="6"/>
  <c r="Q170" i="6"/>
  <c r="S170" i="6" s="1"/>
  <c r="M170" i="6"/>
  <c r="Q169" i="6"/>
  <c r="S169" i="6" s="1"/>
  <c r="M169" i="6"/>
  <c r="Q168" i="6"/>
  <c r="M168" i="6"/>
  <c r="S168" i="6" s="1"/>
  <c r="Q167" i="6"/>
  <c r="S167" i="6" s="1"/>
  <c r="M167" i="6"/>
  <c r="Q166" i="6"/>
  <c r="S166" i="6" s="1"/>
  <c r="M166" i="6"/>
  <c r="Q165" i="6"/>
  <c r="S165" i="6" s="1"/>
  <c r="M165" i="6"/>
  <c r="S164" i="6"/>
  <c r="Q164" i="6"/>
  <c r="M164" i="6"/>
  <c r="Q163" i="6"/>
  <c r="S163" i="6" s="1"/>
  <c r="M163" i="6"/>
  <c r="Q162" i="6"/>
  <c r="S162" i="6" s="1"/>
  <c r="M162" i="6"/>
  <c r="Q161" i="6"/>
  <c r="S161" i="6" s="1"/>
  <c r="M161" i="6"/>
  <c r="Q160" i="6"/>
  <c r="M160" i="6"/>
  <c r="S160" i="6" s="1"/>
  <c r="Q159" i="6"/>
  <c r="S159" i="6" s="1"/>
  <c r="M159" i="6"/>
  <c r="Q158" i="6"/>
  <c r="S158" i="6" s="1"/>
  <c r="M158" i="6"/>
  <c r="Q157" i="6"/>
  <c r="S157" i="6" s="1"/>
  <c r="M157" i="6"/>
  <c r="S156" i="6"/>
  <c r="Q156" i="6"/>
  <c r="M156" i="6"/>
  <c r="Q155" i="6"/>
  <c r="S155" i="6" s="1"/>
  <c r="M155" i="6"/>
  <c r="Q154" i="6"/>
  <c r="S154" i="6" s="1"/>
  <c r="M154" i="6"/>
  <c r="Q153" i="6"/>
  <c r="S153" i="6" s="1"/>
  <c r="M153" i="6"/>
  <c r="Q152" i="6"/>
  <c r="S152" i="6" s="1"/>
  <c r="M152" i="6"/>
  <c r="Q151" i="6"/>
  <c r="S151" i="6" s="1"/>
  <c r="M151" i="6"/>
  <c r="Q150" i="6"/>
  <c r="S150" i="6" s="1"/>
  <c r="M150" i="6"/>
  <c r="Q149" i="6"/>
  <c r="S149" i="6" s="1"/>
  <c r="M149" i="6"/>
  <c r="S148" i="6"/>
  <c r="Q148" i="6"/>
  <c r="M148" i="6"/>
  <c r="Q147" i="6"/>
  <c r="S147" i="6" s="1"/>
  <c r="M147" i="6"/>
  <c r="Q146" i="6"/>
  <c r="S146" i="6" s="1"/>
  <c r="M146" i="6"/>
  <c r="S145" i="6"/>
  <c r="Q145" i="6"/>
  <c r="M145" i="6"/>
  <c r="Q144" i="6"/>
  <c r="S144" i="6" s="1"/>
  <c r="M144" i="6"/>
  <c r="Q143" i="6"/>
  <c r="S143" i="6" s="1"/>
  <c r="M143" i="6"/>
  <c r="Q142" i="6"/>
  <c r="S142" i="6" s="1"/>
  <c r="M142" i="6"/>
  <c r="Q141" i="6"/>
  <c r="S141" i="6" s="1"/>
  <c r="M141" i="6"/>
  <c r="S140" i="6"/>
  <c r="Q140" i="6"/>
  <c r="M140" i="6"/>
  <c r="Q139" i="6"/>
  <c r="S139" i="6" s="1"/>
  <c r="M139" i="6"/>
  <c r="Q138" i="6"/>
  <c r="S138" i="6" s="1"/>
  <c r="M138" i="6"/>
  <c r="Q137" i="6"/>
  <c r="M137" i="6"/>
  <c r="S137" i="6" s="1"/>
  <c r="Q136" i="6"/>
  <c r="S136" i="6" s="1"/>
  <c r="M136" i="6"/>
  <c r="Q135" i="6"/>
  <c r="S135" i="6" s="1"/>
  <c r="M135" i="6"/>
  <c r="Q134" i="6"/>
  <c r="S134" i="6" s="1"/>
  <c r="M134" i="6"/>
  <c r="Q133" i="6"/>
  <c r="S133" i="6" s="1"/>
  <c r="M133" i="6"/>
  <c r="S132" i="6"/>
  <c r="Q132" i="6"/>
  <c r="M132" i="6"/>
  <c r="Q131" i="6"/>
  <c r="S131" i="6" s="1"/>
  <c r="M131" i="6"/>
  <c r="Q130" i="6"/>
  <c r="S130" i="6" s="1"/>
  <c r="M130" i="6"/>
  <c r="Q129" i="6"/>
  <c r="M129" i="6"/>
  <c r="S129" i="6" s="1"/>
  <c r="Q128" i="6"/>
  <c r="M128" i="6"/>
  <c r="S128" i="6" s="1"/>
  <c r="Q127" i="6"/>
  <c r="S127" i="6" s="1"/>
  <c r="M127" i="6"/>
  <c r="Q126" i="6"/>
  <c r="S126" i="6" s="1"/>
  <c r="M126" i="6"/>
  <c r="Q125" i="6"/>
  <c r="S125" i="6" s="1"/>
  <c r="M125" i="6"/>
  <c r="S124" i="6"/>
  <c r="Q124" i="6"/>
  <c r="M124" i="6"/>
  <c r="Q123" i="6"/>
  <c r="S123" i="6" s="1"/>
  <c r="M123" i="6"/>
  <c r="Q122" i="6"/>
  <c r="S122" i="6" s="1"/>
  <c r="M122" i="6"/>
  <c r="Q121" i="6"/>
  <c r="M121" i="6"/>
  <c r="S121" i="6" s="1"/>
  <c r="Q120" i="6"/>
  <c r="M120" i="6"/>
  <c r="S120" i="6" s="1"/>
  <c r="Q119" i="6"/>
  <c r="S119" i="6" s="1"/>
  <c r="M119" i="6"/>
  <c r="Q118" i="6"/>
  <c r="S118" i="6" s="1"/>
  <c r="M118" i="6"/>
  <c r="Q117" i="6"/>
  <c r="S117" i="6" s="1"/>
  <c r="M117" i="6"/>
  <c r="S116" i="6"/>
  <c r="Q116" i="6"/>
  <c r="M116" i="6"/>
  <c r="Q115" i="6"/>
  <c r="S115" i="6" s="1"/>
  <c r="M115" i="6"/>
  <c r="Q114" i="6"/>
  <c r="S114" i="6" s="1"/>
  <c r="M114" i="6"/>
  <c r="Q113" i="6"/>
  <c r="M113" i="6"/>
  <c r="S113" i="6" s="1"/>
  <c r="Q112" i="6"/>
  <c r="M112" i="6"/>
  <c r="S112" i="6" s="1"/>
  <c r="Q111" i="6"/>
  <c r="S111" i="6" s="1"/>
  <c r="M111" i="6"/>
  <c r="Q110" i="6"/>
  <c r="S110" i="6" s="1"/>
  <c r="M110" i="6"/>
  <c r="Q109" i="6"/>
  <c r="S109" i="6" s="1"/>
  <c r="M109" i="6"/>
  <c r="S108" i="6"/>
  <c r="Q108" i="6"/>
  <c r="M108" i="6"/>
  <c r="Q107" i="6"/>
  <c r="S107" i="6" s="1"/>
  <c r="M107" i="6"/>
  <c r="Q106" i="6"/>
  <c r="S106" i="6" s="1"/>
  <c r="M106" i="6"/>
  <c r="Q105" i="6"/>
  <c r="M105" i="6"/>
  <c r="S105" i="6" s="1"/>
  <c r="Q104" i="6"/>
  <c r="M104" i="6"/>
  <c r="S104" i="6" s="1"/>
  <c r="Q103" i="6"/>
  <c r="S103" i="6" s="1"/>
  <c r="M103" i="6"/>
  <c r="Q102" i="6"/>
  <c r="S102" i="6" s="1"/>
  <c r="M102" i="6"/>
  <c r="Q101" i="6"/>
  <c r="S101" i="6" s="1"/>
  <c r="M101" i="6"/>
  <c r="S100" i="6"/>
  <c r="Q100" i="6"/>
  <c r="M100" i="6"/>
  <c r="Q99" i="6"/>
  <c r="S99" i="6" s="1"/>
  <c r="M99" i="6"/>
  <c r="Q98" i="6"/>
  <c r="S98" i="6" s="1"/>
  <c r="M98" i="6"/>
  <c r="Q97" i="6"/>
  <c r="M97" i="6"/>
  <c r="S97" i="6" s="1"/>
  <c r="Q96" i="6"/>
  <c r="M96" i="6"/>
  <c r="S96" i="6" s="1"/>
  <c r="Q95" i="6"/>
  <c r="S95" i="6" s="1"/>
  <c r="M95" i="6"/>
  <c r="Q94" i="6"/>
  <c r="S94" i="6" s="1"/>
  <c r="M94" i="6"/>
  <c r="Q93" i="6"/>
  <c r="S93" i="6" s="1"/>
  <c r="M93" i="6"/>
  <c r="S92" i="6"/>
  <c r="Q92" i="6"/>
  <c r="M92" i="6"/>
  <c r="Q91" i="6"/>
  <c r="S91" i="6" s="1"/>
  <c r="M91" i="6"/>
  <c r="Q90" i="6"/>
  <c r="S90" i="6" s="1"/>
  <c r="M90" i="6"/>
  <c r="Q89" i="6"/>
  <c r="M89" i="6"/>
  <c r="S89" i="6" s="1"/>
  <c r="Q88" i="6"/>
  <c r="M88" i="6"/>
  <c r="S88" i="6" s="1"/>
  <c r="Q87" i="6"/>
  <c r="S87" i="6" s="1"/>
  <c r="M87" i="6"/>
  <c r="Q86" i="6"/>
  <c r="S86" i="6" s="1"/>
  <c r="M86" i="6"/>
  <c r="Q85" i="6"/>
  <c r="S85" i="6" s="1"/>
  <c r="M85" i="6"/>
  <c r="S84" i="6"/>
  <c r="Q84" i="6"/>
  <c r="M84" i="6"/>
  <c r="Q83" i="6"/>
  <c r="S83" i="6" s="1"/>
  <c r="M83" i="6"/>
  <c r="Q82" i="6"/>
  <c r="S82" i="6" s="1"/>
  <c r="M82" i="6"/>
  <c r="Q81" i="6"/>
  <c r="M81" i="6"/>
  <c r="S81" i="6" s="1"/>
  <c r="Q80" i="6"/>
  <c r="M80" i="6"/>
  <c r="S80" i="6" s="1"/>
  <c r="Q79" i="6"/>
  <c r="S79" i="6" s="1"/>
  <c r="M79" i="6"/>
  <c r="Q78" i="6"/>
  <c r="S78" i="6" s="1"/>
  <c r="M78" i="6"/>
  <c r="Q77" i="6"/>
  <c r="S77" i="6" s="1"/>
  <c r="M77" i="6"/>
  <c r="S76" i="6"/>
  <c r="Q76" i="6"/>
  <c r="M76" i="6"/>
  <c r="Q75" i="6"/>
  <c r="S75" i="6" s="1"/>
  <c r="M75" i="6"/>
  <c r="Q74" i="6"/>
  <c r="S74" i="6" s="1"/>
  <c r="M74" i="6"/>
  <c r="Q73" i="6"/>
  <c r="M73" i="6"/>
  <c r="S73" i="6" s="1"/>
  <c r="Q72" i="6"/>
  <c r="M72" i="6"/>
  <c r="S72" i="6" s="1"/>
  <c r="Q71" i="6"/>
  <c r="S71" i="6" s="1"/>
  <c r="M71" i="6"/>
  <c r="Q70" i="6"/>
  <c r="S70" i="6" s="1"/>
  <c r="M70" i="6"/>
  <c r="Q69" i="6"/>
  <c r="S69" i="6" s="1"/>
  <c r="M69" i="6"/>
  <c r="S68" i="6"/>
  <c r="Q68" i="6"/>
  <c r="M68" i="6"/>
  <c r="Q67" i="6"/>
  <c r="S67" i="6" s="1"/>
  <c r="M67" i="6"/>
  <c r="Q66" i="6"/>
  <c r="S66" i="6" s="1"/>
  <c r="M66" i="6"/>
  <c r="Q65" i="6"/>
  <c r="M65" i="6"/>
  <c r="S65" i="6" s="1"/>
  <c r="Q64" i="6"/>
  <c r="M64" i="6"/>
  <c r="S64" i="6" s="1"/>
  <c r="Q63" i="6"/>
  <c r="S63" i="6" s="1"/>
  <c r="M63" i="6"/>
  <c r="Q62" i="6"/>
  <c r="S62" i="6" s="1"/>
  <c r="M62" i="6"/>
  <c r="Q61" i="6"/>
  <c r="S61" i="6" s="1"/>
  <c r="M61" i="6"/>
  <c r="S60" i="6"/>
  <c r="Q60" i="6"/>
  <c r="M60" i="6"/>
  <c r="Q59" i="6"/>
  <c r="S59" i="6" s="1"/>
  <c r="M59" i="6"/>
  <c r="Q58" i="6"/>
  <c r="S58" i="6" s="1"/>
  <c r="M58" i="6"/>
  <c r="Q57" i="6"/>
  <c r="M57" i="6"/>
  <c r="S57" i="6" s="1"/>
  <c r="Q56" i="6"/>
  <c r="M56" i="6"/>
  <c r="S56" i="6" s="1"/>
  <c r="Q55" i="6"/>
  <c r="S55" i="6" s="1"/>
  <c r="M55" i="6"/>
  <c r="Q54" i="6"/>
  <c r="S54" i="6" s="1"/>
  <c r="M54" i="6"/>
  <c r="Q53" i="6"/>
  <c r="S53" i="6" s="1"/>
  <c r="M53" i="6"/>
  <c r="S52" i="6"/>
  <c r="Q52" i="6"/>
  <c r="M52" i="6"/>
  <c r="Q51" i="6"/>
  <c r="S51" i="6" s="1"/>
  <c r="M51" i="6"/>
  <c r="Q50" i="6"/>
  <c r="S50" i="6" s="1"/>
  <c r="M50" i="6"/>
  <c r="Q49" i="6"/>
  <c r="M49" i="6"/>
  <c r="S49" i="6" s="1"/>
  <c r="Q48" i="6"/>
  <c r="M48" i="6"/>
  <c r="S48" i="6" s="1"/>
  <c r="Q47" i="6"/>
  <c r="S47" i="6" s="1"/>
  <c r="M47" i="6"/>
  <c r="Q46" i="6"/>
  <c r="S46" i="6" s="1"/>
  <c r="M46" i="6"/>
  <c r="Q45" i="6"/>
  <c r="S45" i="6" s="1"/>
  <c r="M45" i="6"/>
  <c r="S44" i="6"/>
  <c r="Q44" i="6"/>
  <c r="M44" i="6"/>
  <c r="Q43" i="6"/>
  <c r="S43" i="6" s="1"/>
  <c r="M43" i="6"/>
  <c r="Q42" i="6"/>
  <c r="S42" i="6" s="1"/>
  <c r="M42" i="6"/>
  <c r="Q41" i="6"/>
  <c r="S41" i="6" s="1"/>
  <c r="M41" i="6"/>
  <c r="Q40" i="6"/>
  <c r="M40" i="6"/>
  <c r="S40" i="6" s="1"/>
  <c r="Q39" i="6"/>
  <c r="S39" i="6" s="1"/>
  <c r="M39" i="6"/>
  <c r="Q38" i="6"/>
  <c r="S38" i="6" s="1"/>
  <c r="M38" i="6"/>
  <c r="Q37" i="6"/>
  <c r="S37" i="6" s="1"/>
  <c r="M37" i="6"/>
  <c r="S36" i="6"/>
  <c r="Q36" i="6"/>
  <c r="M36" i="6"/>
  <c r="Q35" i="6"/>
  <c r="S35" i="6" s="1"/>
  <c r="M35" i="6"/>
  <c r="Q34" i="6"/>
  <c r="S34" i="6" s="1"/>
  <c r="M34" i="6"/>
  <c r="Q33" i="6"/>
  <c r="S33" i="6" s="1"/>
  <c r="M33" i="6"/>
  <c r="Q32" i="6"/>
  <c r="M32" i="6"/>
  <c r="S32" i="6" s="1"/>
  <c r="Q31" i="6"/>
  <c r="S31" i="6" s="1"/>
  <c r="M31" i="6"/>
  <c r="Q30" i="6"/>
  <c r="S30" i="6" s="1"/>
  <c r="M30" i="6"/>
  <c r="Q29" i="6"/>
  <c r="S29" i="6" s="1"/>
  <c r="M29" i="6"/>
  <c r="S28" i="6"/>
  <c r="Q28" i="6"/>
  <c r="M28" i="6"/>
  <c r="Q27" i="6"/>
  <c r="S27" i="6" s="1"/>
  <c r="M27" i="6"/>
  <c r="Q26" i="6"/>
  <c r="S26" i="6" s="1"/>
  <c r="M26" i="6"/>
  <c r="M195" i="6" s="1"/>
  <c r="Q25" i="6"/>
  <c r="S25" i="6" s="1"/>
  <c r="M25" i="6"/>
  <c r="Q24" i="6"/>
  <c r="M24" i="6"/>
  <c r="S24" i="6" s="1"/>
  <c r="Q20" i="6"/>
  <c r="S20" i="6" s="1"/>
  <c r="M20" i="6"/>
  <c r="Q19" i="6"/>
  <c r="M19" i="6"/>
  <c r="S19" i="6" s="1"/>
  <c r="Q17" i="6"/>
  <c r="S17" i="6" s="1"/>
  <c r="M17" i="6"/>
  <c r="S16" i="6"/>
  <c r="Q16" i="6"/>
  <c r="M16" i="6"/>
  <c r="Q15" i="6"/>
  <c r="S15" i="6" s="1"/>
  <c r="M15" i="6"/>
  <c r="Q14" i="6"/>
  <c r="S14" i="6" s="1"/>
  <c r="M14" i="6"/>
  <c r="Q13" i="6"/>
  <c r="S13" i="6" s="1"/>
  <c r="M13" i="6"/>
  <c r="Q12" i="6"/>
  <c r="M12" i="6"/>
  <c r="S12" i="6" s="1"/>
  <c r="Q10" i="6"/>
  <c r="S10" i="6" s="1"/>
  <c r="M10" i="6"/>
  <c r="Q9" i="6"/>
  <c r="S9" i="6" s="1"/>
  <c r="M9" i="6"/>
  <c r="Q8" i="6"/>
  <c r="S8" i="6" s="1"/>
  <c r="M8" i="6"/>
  <c r="Q6" i="6"/>
  <c r="S6" i="6" s="1"/>
  <c r="M6" i="6"/>
  <c r="Q5" i="6"/>
  <c r="M5" i="6"/>
  <c r="S5" i="6" s="1"/>
  <c r="G7" i="4"/>
  <c r="G4" i="4"/>
  <c r="E2" i="3"/>
  <c r="M8" i="2"/>
  <c r="I8" i="2"/>
  <c r="M7" i="2"/>
  <c r="G7" i="2"/>
  <c r="M6" i="2"/>
  <c r="G6" i="2"/>
  <c r="M5" i="2"/>
  <c r="G5" i="2"/>
  <c r="M4" i="2"/>
  <c r="G4" i="2"/>
  <c r="M3" i="2"/>
  <c r="M10" i="2" s="1"/>
  <c r="M13" i="2" s="1"/>
  <c r="G3" i="2"/>
  <c r="G3" i="1"/>
  <c r="U9" i="6" l="1"/>
  <c r="Q195" i="6"/>
  <c r="U195" i="6" s="1"/>
</calcChain>
</file>

<file path=xl/sharedStrings.xml><?xml version="1.0" encoding="utf-8"?>
<sst xmlns="http://schemas.openxmlformats.org/spreadsheetml/2006/main" count="259" uniqueCount="132">
  <si>
    <t>Billing Analysis Revenue</t>
  </si>
  <si>
    <t>Test Year Revenue</t>
  </si>
  <si>
    <t>adjustment</t>
  </si>
  <si>
    <t>2022 Wages</t>
  </si>
  <si>
    <t>2020 Hours</t>
  </si>
  <si>
    <t>Total</t>
  </si>
  <si>
    <t>Employee Name</t>
  </si>
  <si>
    <t>Position/Title</t>
  </si>
  <si>
    <t>Regular</t>
  </si>
  <si>
    <t>Overtime</t>
  </si>
  <si>
    <t>Salaries</t>
  </si>
  <si>
    <t>Estill McIntosh</t>
  </si>
  <si>
    <t>Superintendent</t>
  </si>
  <si>
    <t>Cheryl Campbell</t>
  </si>
  <si>
    <t>Office Manager</t>
  </si>
  <si>
    <t>Snapper Strong</t>
  </si>
  <si>
    <t xml:space="preserve">Full Time Maintenance </t>
  </si>
  <si>
    <t>Roscoe Noble</t>
  </si>
  <si>
    <t>Addie Landrum</t>
  </si>
  <si>
    <t>Full Time Office Clerk</t>
  </si>
  <si>
    <t>Leda Kronemeyer</t>
  </si>
  <si>
    <t>Part Time Office Clerk (99 Hours a month)</t>
  </si>
  <si>
    <t>Pro Forma Salaries</t>
  </si>
  <si>
    <t>Less: Test Year Wages</t>
  </si>
  <si>
    <t>Adjustment</t>
  </si>
  <si>
    <t>New Taps</t>
  </si>
  <si>
    <t>Tap Fees</t>
  </si>
  <si>
    <t>Pro Forma Salaries and Wages - Employees</t>
  </si>
  <si>
    <t>Multiplied by: Employer Contribution Rate Fiscal Year 2022</t>
  </si>
  <si>
    <t>Pro Forma CERS- Employer Contribution</t>
  </si>
  <si>
    <t>Less: Test Year CERS Contribution</t>
  </si>
  <si>
    <t>Employee Pensions and Benefits Adjustment</t>
  </si>
  <si>
    <t>Average Employee</t>
  </si>
  <si>
    <t xml:space="preserve">Monthly </t>
  </si>
  <si>
    <t>Pro Forma</t>
  </si>
  <si>
    <t xml:space="preserve">Employer </t>
  </si>
  <si>
    <t xml:space="preserve">Contribution </t>
  </si>
  <si>
    <t>Premium</t>
  </si>
  <si>
    <t>Monthly</t>
  </si>
  <si>
    <t>Type of Premium</t>
  </si>
  <si>
    <t>Contributions</t>
  </si>
  <si>
    <t>Rate</t>
  </si>
  <si>
    <t>Single Health Insurance</t>
  </si>
  <si>
    <t>Family Health Insurance</t>
  </si>
  <si>
    <t>Total Pro Forma Monthly Premium</t>
  </si>
  <si>
    <t>Times: 12 Months</t>
  </si>
  <si>
    <t>Total Annual Pro Forma Premium</t>
  </si>
  <si>
    <t>Less: Test Year</t>
  </si>
  <si>
    <t>Current</t>
  </si>
  <si>
    <t>Proposed by Breathitt</t>
  </si>
  <si>
    <t>Asset Group</t>
  </si>
  <si>
    <t>Item No.</t>
  </si>
  <si>
    <t>Asset Title</t>
  </si>
  <si>
    <t>Acquisition Date</t>
  </si>
  <si>
    <t>Cost</t>
  </si>
  <si>
    <t>Life</t>
  </si>
  <si>
    <t>Depreciation</t>
  </si>
  <si>
    <t>Difference</t>
  </si>
  <si>
    <t>Meters</t>
  </si>
  <si>
    <t>Meters and Meter Boxes</t>
  </si>
  <si>
    <t>Bethany</t>
  </si>
  <si>
    <t>Office Equipment</t>
  </si>
  <si>
    <t>LEXMARK PRINTER MZ7DE</t>
  </si>
  <si>
    <t>Computer</t>
  </si>
  <si>
    <t>Other Equipment</t>
  </si>
  <si>
    <t>HD 75 Plow</t>
  </si>
  <si>
    <t>2 RUBBER TRACK &amp; INSTALL</t>
  </si>
  <si>
    <t>MICROLOGIX 1100</t>
  </si>
  <si>
    <t>FOOTAGE U215-2</t>
  </si>
  <si>
    <t>Mower</t>
  </si>
  <si>
    <t>Truck Bed Cover</t>
  </si>
  <si>
    <t>Vehicle</t>
  </si>
  <si>
    <t>2020 Ram 604</t>
  </si>
  <si>
    <t>2020 Ram 198</t>
  </si>
  <si>
    <t>Water Lines</t>
  </si>
  <si>
    <t>Ky Hwy 1110</t>
  </si>
  <si>
    <t>30 East</t>
  </si>
  <si>
    <t>30 West</t>
  </si>
  <si>
    <t>Canoe Project</t>
  </si>
  <si>
    <t>KY 1812</t>
  </si>
  <si>
    <t>Turners Creek</t>
  </si>
  <si>
    <t>Panbowl</t>
  </si>
  <si>
    <t>Hwy 476</t>
  </si>
  <si>
    <t>Duckholow</t>
  </si>
  <si>
    <t>Southfork</t>
  </si>
  <si>
    <t>Water lines</t>
  </si>
  <si>
    <t>2007 Construction</t>
  </si>
  <si>
    <t>2008 Additions</t>
  </si>
  <si>
    <t>2009 Additions</t>
  </si>
  <si>
    <t>Additions</t>
  </si>
  <si>
    <t>Hwy 1933 cip put into service</t>
  </si>
  <si>
    <t>2011 Hwy 476</t>
  </si>
  <si>
    <t>2011 Duckholow</t>
  </si>
  <si>
    <t>2011 Southfork</t>
  </si>
  <si>
    <t>2011 Panbwl</t>
  </si>
  <si>
    <t>2011 Frozen</t>
  </si>
  <si>
    <t>2011 Houston</t>
  </si>
  <si>
    <t>2011 Canoe</t>
  </si>
  <si>
    <t>Houston</t>
  </si>
  <si>
    <t>SOUTHFORK</t>
  </si>
  <si>
    <t>FROZEN</t>
  </si>
  <si>
    <t xml:space="preserve">CANOE  </t>
  </si>
  <si>
    <t>DUCKHOLLOW</t>
  </si>
  <si>
    <t>HWY 476</t>
  </si>
  <si>
    <t>Distribution reservoirs</t>
  </si>
  <si>
    <t>Services</t>
  </si>
  <si>
    <t>Hydrants</t>
  </si>
  <si>
    <t>Multicounty project</t>
  </si>
  <si>
    <t xml:space="preserve">Multicounty  </t>
  </si>
  <si>
    <t>Canoe</t>
  </si>
  <si>
    <t>Duckhollow</t>
  </si>
  <si>
    <t>Hwy 477</t>
  </si>
  <si>
    <t>Hwy 478</t>
  </si>
  <si>
    <t>Hwy 479</t>
  </si>
  <si>
    <t>Frozen</t>
  </si>
  <si>
    <t>30W</t>
  </si>
  <si>
    <t>FROZEN 3</t>
  </si>
  <si>
    <t>FROZEN 4</t>
  </si>
  <si>
    <t>FROZEN 5</t>
  </si>
  <si>
    <t>FROZEN 6</t>
  </si>
  <si>
    <t>FROZEN 7</t>
  </si>
  <si>
    <t>FROZEN 8</t>
  </si>
  <si>
    <t>CANOE</t>
  </si>
  <si>
    <t>MULTI COUNTY</t>
  </si>
  <si>
    <t>BETHANY</t>
  </si>
  <si>
    <t>HWY 205</t>
  </si>
  <si>
    <t>KY315/28</t>
  </si>
  <si>
    <t>NOAA AIRPORT</t>
  </si>
  <si>
    <t>KY 378 Bridge Replacement</t>
  </si>
  <si>
    <t>Totals - Water Lines</t>
  </si>
  <si>
    <t>Capitalize Taps</t>
  </si>
  <si>
    <t>Total Depreciation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</si>
</sst>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3" fontId="0" fillId="0" borderId="0" xfId="0" applyNumberFormat="1"/>
    <xf numFmtId="37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1" xfId="0" applyNumberFormat="1" applyBorder="1"/>
    <xf numFmtId="165" fontId="0" fillId="0" borderId="1" xfId="0" applyNumberFormat="1" applyBorder="1"/>
    <xf numFmtId="37" fontId="0" fillId="0" borderId="1" xfId="0" applyNumberFormat="1" applyBorder="1"/>
    <xf numFmtId="3" fontId="0" fillId="0" borderId="2" xfId="0" applyNumberFormat="1" applyBorder="1"/>
    <xf numFmtId="37" fontId="0" fillId="0" borderId="2" xfId="0" applyNumberFormat="1" applyBorder="1"/>
    <xf numFmtId="166" fontId="0" fillId="0" borderId="0" xfId="2" applyNumberFormat="1" applyFont="1"/>
    <xf numFmtId="166" fontId="0" fillId="0" borderId="0" xfId="0" applyNumberFormat="1"/>
    <xf numFmtId="43" fontId="0" fillId="0" borderId="0" xfId="1" applyFont="1"/>
    <xf numFmtId="4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44" fontId="0" fillId="0" borderId="0" xfId="2" applyFont="1"/>
    <xf numFmtId="44" fontId="0" fillId="0" borderId="0" xfId="0" applyNumberFormat="1"/>
    <xf numFmtId="44" fontId="0" fillId="0" borderId="1" xfId="2" applyFont="1" applyBorder="1"/>
    <xf numFmtId="44" fontId="0" fillId="0" borderId="1" xfId="0" applyNumberFormat="1" applyBorder="1"/>
    <xf numFmtId="166" fontId="0" fillId="0" borderId="1" xfId="1" applyNumberFormat="1" applyFont="1" applyBorder="1"/>
    <xf numFmtId="166" fontId="0" fillId="0" borderId="2" xfId="0" applyNumberFormat="1" applyBorder="1"/>
    <xf numFmtId="10" fontId="0" fillId="0" borderId="1" xfId="0" applyNumberFormat="1" applyBorder="1"/>
    <xf numFmtId="44" fontId="0" fillId="0" borderId="2" xfId="0" applyNumberFormat="1" applyBorder="1"/>
    <xf numFmtId="0" fontId="3" fillId="0" borderId="0" xfId="0" applyFont="1"/>
    <xf numFmtId="8" fontId="0" fillId="0" borderId="0" xfId="0" applyNumberFormat="1"/>
    <xf numFmtId="44" fontId="0" fillId="2" borderId="0" xfId="2" applyFont="1" applyFill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1" applyNumberFormat="1" applyFont="1" applyFill="1" applyBorder="1"/>
    <xf numFmtId="9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1" xfId="1" applyNumberFormat="1" applyFont="1" applyFill="1" applyBorder="1"/>
    <xf numFmtId="9" fontId="3" fillId="0" borderId="0" xfId="0" applyNumberFormat="1" applyFont="1"/>
    <xf numFmtId="164" fontId="3" fillId="3" borderId="1" xfId="0" applyNumberFormat="1" applyFont="1" applyFill="1" applyBorder="1"/>
    <xf numFmtId="0" fontId="3" fillId="3" borderId="0" xfId="0" applyFont="1" applyFill="1"/>
    <xf numFmtId="166" fontId="3" fillId="3" borderId="2" xfId="2" applyNumberFormat="1" applyFont="1" applyFill="1" applyBorder="1"/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595\Documents\Breathitt%20WD%20-%202021%20Rate%20Review\Breathitt%20Workpapers%20-%202021%20Test%20Year.xlsx" TargetMode="External"/><Relationship Id="rId1" Type="http://schemas.openxmlformats.org/officeDocument/2006/relationships/externalLinkPath" Target="/Users/18595/Documents/Breathitt%20WD%20-%202021%20Rate%20Review/Breathitt%20Workpapers%20-%202021%20Test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A"/>
      <sheetName val="GLReconciliation"/>
      <sheetName val="RR-DC"/>
      <sheetName val="Depreciation"/>
      <sheetName val="AvgDebt"/>
      <sheetName val="KIA#F209-05"/>
      <sheetName val="KIA#F11-07"/>
      <sheetName val="RDBond"/>
      <sheetName val="Salaries"/>
      <sheetName val="HealthCare"/>
      <sheetName val="Billing Analysis"/>
      <sheetName val="Average Bill"/>
      <sheetName val="Sheet2"/>
      <sheetName val="NewBilling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1D95-F230-47E4-A691-D774FAED2680}">
  <dimension ref="A1:G3"/>
  <sheetViews>
    <sheetView workbookViewId="0">
      <selection activeCell="G19" sqref="G19"/>
    </sheetView>
  </sheetViews>
  <sheetFormatPr defaultRowHeight="15.75" x14ac:dyDescent="0.25"/>
  <cols>
    <col min="1" max="1" width="21" bestFit="1" customWidth="1"/>
    <col min="4" max="4" width="16.125" bestFit="1" customWidth="1"/>
    <col min="7" max="7" width="10" bestFit="1" customWidth="1"/>
  </cols>
  <sheetData>
    <row r="1" spans="1:7" x14ac:dyDescent="0.25">
      <c r="A1" t="s">
        <v>0</v>
      </c>
      <c r="D1" t="s">
        <v>1</v>
      </c>
      <c r="G1" t="s">
        <v>2</v>
      </c>
    </row>
    <row r="3" spans="1:7" x14ac:dyDescent="0.25">
      <c r="A3" s="34">
        <v>1201603.24</v>
      </c>
      <c r="D3" s="1">
        <v>1211343</v>
      </c>
      <c r="G3" s="21">
        <f>A3-D3</f>
        <v>-9739.7600000000093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8BDF-ED8B-426C-A6A2-61D9C869E425}">
  <dimension ref="A1:M14"/>
  <sheetViews>
    <sheetView workbookViewId="0">
      <selection activeCell="Q26" sqref="Q26"/>
    </sheetView>
  </sheetViews>
  <sheetFormatPr defaultRowHeight="15.75" x14ac:dyDescent="0.25"/>
  <cols>
    <col min="13" max="13" width="11.125" bestFit="1" customWidth="1"/>
  </cols>
  <sheetData>
    <row r="1" spans="1:13" x14ac:dyDescent="0.25">
      <c r="A1" s="2"/>
      <c r="B1" s="2"/>
      <c r="C1" s="2"/>
      <c r="D1" s="2"/>
      <c r="E1" s="24" t="s">
        <v>3</v>
      </c>
      <c r="F1" s="24"/>
      <c r="G1" s="24"/>
      <c r="H1" s="2"/>
      <c r="I1" s="24" t="s">
        <v>4</v>
      </c>
      <c r="J1" s="24"/>
      <c r="K1" s="24"/>
      <c r="L1" s="2"/>
      <c r="M1" s="23" t="s">
        <v>5</v>
      </c>
    </row>
    <row r="2" spans="1:13" x14ac:dyDescent="0.25">
      <c r="A2" s="23" t="s">
        <v>6</v>
      </c>
      <c r="B2" s="2"/>
      <c r="C2" s="23" t="s">
        <v>7</v>
      </c>
      <c r="D2" s="2"/>
      <c r="E2" s="23" t="s">
        <v>8</v>
      </c>
      <c r="F2" s="2"/>
      <c r="G2" s="23" t="s">
        <v>9</v>
      </c>
      <c r="H2" s="2"/>
      <c r="I2" s="23" t="s">
        <v>8</v>
      </c>
      <c r="J2" s="2"/>
      <c r="K2" s="23" t="s">
        <v>9</v>
      </c>
      <c r="L2" s="2"/>
      <c r="M2" s="23" t="s">
        <v>10</v>
      </c>
    </row>
    <row r="3" spans="1:13" x14ac:dyDescent="0.25">
      <c r="A3" s="2" t="s">
        <v>11</v>
      </c>
      <c r="B3" s="2"/>
      <c r="C3" s="2" t="s">
        <v>12</v>
      </c>
      <c r="D3" s="2"/>
      <c r="E3" s="25">
        <v>25</v>
      </c>
      <c r="F3" s="2"/>
      <c r="G3" s="26">
        <f>E3*1.5</f>
        <v>37.5</v>
      </c>
      <c r="H3" s="2"/>
      <c r="I3" s="2">
        <v>2080</v>
      </c>
      <c r="J3" s="2"/>
      <c r="K3" s="2">
        <v>304</v>
      </c>
      <c r="L3" s="2"/>
      <c r="M3" s="26">
        <f>(E3*I3)+(G3*K3)</f>
        <v>63400</v>
      </c>
    </row>
    <row r="4" spans="1:13" x14ac:dyDescent="0.25">
      <c r="A4" s="2" t="s">
        <v>13</v>
      </c>
      <c r="B4" s="2"/>
      <c r="C4" s="2" t="s">
        <v>14</v>
      </c>
      <c r="D4" s="2"/>
      <c r="E4" s="25">
        <v>18.5</v>
      </c>
      <c r="F4" s="2"/>
      <c r="G4" s="26">
        <f t="shared" ref="G4:G7" si="0">E4*1.5</f>
        <v>27.75</v>
      </c>
      <c r="H4" s="2"/>
      <c r="I4" s="2">
        <v>2080</v>
      </c>
      <c r="J4" s="2"/>
      <c r="K4" s="2">
        <v>10</v>
      </c>
      <c r="L4" s="2"/>
      <c r="M4" s="26">
        <f t="shared" ref="M4:M8" si="1">(E4*I4)+(G4*K4)</f>
        <v>38757.5</v>
      </c>
    </row>
    <row r="5" spans="1:13" x14ac:dyDescent="0.25">
      <c r="A5" s="2" t="s">
        <v>15</v>
      </c>
      <c r="B5" s="2"/>
      <c r="C5" s="2" t="s">
        <v>16</v>
      </c>
      <c r="D5" s="2"/>
      <c r="E5" s="25">
        <v>17</v>
      </c>
      <c r="F5" s="2"/>
      <c r="G5" s="26">
        <f t="shared" si="0"/>
        <v>25.5</v>
      </c>
      <c r="H5" s="2"/>
      <c r="I5" s="2">
        <v>2080</v>
      </c>
      <c r="J5" s="2"/>
      <c r="K5" s="2">
        <v>135.5</v>
      </c>
      <c r="L5" s="2"/>
      <c r="M5" s="26">
        <f t="shared" si="1"/>
        <v>38815.25</v>
      </c>
    </row>
    <row r="6" spans="1:13" x14ac:dyDescent="0.25">
      <c r="A6" s="2" t="s">
        <v>17</v>
      </c>
      <c r="B6" s="2"/>
      <c r="C6" s="2" t="s">
        <v>16</v>
      </c>
      <c r="D6" s="2"/>
      <c r="E6" s="35">
        <v>15</v>
      </c>
      <c r="F6" s="2"/>
      <c r="G6" s="26">
        <f t="shared" si="0"/>
        <v>22.5</v>
      </c>
      <c r="H6" s="2"/>
      <c r="I6" s="2">
        <v>2080</v>
      </c>
      <c r="J6" s="2"/>
      <c r="K6" s="2">
        <v>217</v>
      </c>
      <c r="L6" s="2"/>
      <c r="M6" s="26">
        <f t="shared" si="1"/>
        <v>36082.5</v>
      </c>
    </row>
    <row r="7" spans="1:13" x14ac:dyDescent="0.25">
      <c r="A7" s="2" t="s">
        <v>18</v>
      </c>
      <c r="B7" s="2"/>
      <c r="C7" s="2" t="s">
        <v>19</v>
      </c>
      <c r="D7" s="2"/>
      <c r="E7" s="25">
        <v>10</v>
      </c>
      <c r="F7" s="2"/>
      <c r="G7" s="26">
        <f t="shared" si="0"/>
        <v>15</v>
      </c>
      <c r="H7" s="2"/>
      <c r="I7" s="2">
        <v>2080</v>
      </c>
      <c r="J7" s="2"/>
      <c r="K7" s="2"/>
      <c r="L7" s="2"/>
      <c r="M7" s="26">
        <f t="shared" si="1"/>
        <v>20800</v>
      </c>
    </row>
    <row r="8" spans="1:13" x14ac:dyDescent="0.25">
      <c r="A8" s="2" t="s">
        <v>20</v>
      </c>
      <c r="B8" s="2"/>
      <c r="C8" s="2" t="s">
        <v>21</v>
      </c>
      <c r="D8" s="2"/>
      <c r="E8" s="27">
        <v>10</v>
      </c>
      <c r="F8" s="2"/>
      <c r="G8" s="7"/>
      <c r="H8" s="2"/>
      <c r="I8" s="7">
        <f>99*12</f>
        <v>1188</v>
      </c>
      <c r="J8" s="2"/>
      <c r="K8" s="7"/>
      <c r="L8" s="2"/>
      <c r="M8" s="28">
        <f t="shared" si="1"/>
        <v>11880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 t="s">
        <v>22</v>
      </c>
      <c r="J10" s="2"/>
      <c r="K10" s="2"/>
      <c r="L10" s="2"/>
      <c r="M10" s="20">
        <f>SUM(M3:M9)</f>
        <v>209735.25</v>
      </c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 t="s">
        <v>23</v>
      </c>
      <c r="J11" s="2"/>
      <c r="K11" s="2"/>
      <c r="L11" s="2"/>
      <c r="M11" s="29">
        <v>-209774</v>
      </c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5" thickBot="1" x14ac:dyDescent="0.3">
      <c r="A13" s="2"/>
      <c r="B13" s="2"/>
      <c r="C13" s="2"/>
      <c r="D13" s="2"/>
      <c r="E13" s="2"/>
      <c r="F13" s="2"/>
      <c r="G13" s="2"/>
      <c r="H13" s="2"/>
      <c r="I13" s="2" t="s">
        <v>24</v>
      </c>
      <c r="J13" s="2"/>
      <c r="K13" s="2"/>
      <c r="L13" s="2"/>
      <c r="M13" s="30">
        <f>SUM(M10:M12)</f>
        <v>-38.75</v>
      </c>
    </row>
    <row r="14" spans="1:13" ht="16.5" thickTop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149F-6F6E-4B0A-BB1F-3DB3F07BDCEB}">
  <dimension ref="A1:E2"/>
  <sheetViews>
    <sheetView workbookViewId="0">
      <selection activeCell="E2" sqref="E2"/>
    </sheetView>
  </sheetViews>
  <sheetFormatPr defaultRowHeight="15.75" x14ac:dyDescent="0.25"/>
  <cols>
    <col min="3" max="3" width="11.125" bestFit="1" customWidth="1"/>
    <col min="5" max="5" width="10.125" bestFit="1" customWidth="1"/>
  </cols>
  <sheetData>
    <row r="1" spans="1:5" s="2" customFormat="1" x14ac:dyDescent="0.25">
      <c r="C1" s="8" t="s">
        <v>26</v>
      </c>
      <c r="E1" s="8" t="s">
        <v>24</v>
      </c>
    </row>
    <row r="2" spans="1:5" x14ac:dyDescent="0.25">
      <c r="A2" t="s">
        <v>25</v>
      </c>
      <c r="C2" s="19">
        <v>29386</v>
      </c>
      <c r="E2" s="20">
        <f>C2/2</f>
        <v>14693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E4DD-323B-46B9-B4E4-7DD97F6D2A3D}">
  <dimension ref="A1:G8"/>
  <sheetViews>
    <sheetView workbookViewId="0">
      <selection activeCell="O30" sqref="O30"/>
    </sheetView>
  </sheetViews>
  <sheetFormatPr defaultRowHeight="15.75" x14ac:dyDescent="0.25"/>
  <cols>
    <col min="7" max="7" width="11.75" bestFit="1" customWidth="1"/>
  </cols>
  <sheetData>
    <row r="1" spans="1:7" x14ac:dyDescent="0.25">
      <c r="A1" s="2" t="s">
        <v>27</v>
      </c>
      <c r="B1" s="2"/>
      <c r="C1" s="2"/>
      <c r="D1" s="2"/>
      <c r="E1" s="2"/>
      <c r="F1" s="2"/>
      <c r="G1" s="20">
        <v>195042.16500000001</v>
      </c>
    </row>
    <row r="2" spans="1:7" x14ac:dyDescent="0.25">
      <c r="A2" s="2" t="s">
        <v>28</v>
      </c>
      <c r="B2" s="2"/>
      <c r="C2" s="2"/>
      <c r="D2" s="2"/>
      <c r="E2" s="2"/>
      <c r="F2" s="2"/>
      <c r="G2" s="31">
        <v>0.26790000000000003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 t="s">
        <v>29</v>
      </c>
      <c r="B4" s="2"/>
      <c r="C4" s="2"/>
      <c r="D4" s="2"/>
      <c r="E4" s="2"/>
      <c r="F4" s="2"/>
      <c r="G4" s="26">
        <f>G1*G2</f>
        <v>52251.796003500007</v>
      </c>
    </row>
    <row r="5" spans="1:7" x14ac:dyDescent="0.25">
      <c r="A5" s="2" t="s">
        <v>30</v>
      </c>
      <c r="B5" s="2"/>
      <c r="C5" s="2"/>
      <c r="D5" s="2"/>
      <c r="E5" s="2"/>
      <c r="F5" s="2"/>
      <c r="G5" s="22">
        <v>-111992.71</v>
      </c>
    </row>
    <row r="6" spans="1:7" x14ac:dyDescent="0.25">
      <c r="A6" s="2"/>
      <c r="B6" s="2"/>
      <c r="C6" s="2"/>
      <c r="D6" s="2"/>
      <c r="E6" s="2"/>
      <c r="F6" s="2"/>
      <c r="G6" s="2"/>
    </row>
    <row r="7" spans="1:7" ht="16.5" thickBot="1" x14ac:dyDescent="0.3">
      <c r="A7" s="2" t="s">
        <v>31</v>
      </c>
      <c r="B7" s="2"/>
      <c r="C7" s="2"/>
      <c r="D7" s="2"/>
      <c r="E7" s="2"/>
      <c r="F7" s="2"/>
      <c r="G7" s="32">
        <f>SUM(G4:G5)</f>
        <v>-59740.913996499999</v>
      </c>
    </row>
    <row r="8" spans="1:7" ht="16.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14A4-33C7-4F2C-AE00-AD6FEA7BD4E9}">
  <dimension ref="A1:I15"/>
  <sheetViews>
    <sheetView workbookViewId="0">
      <selection activeCell="I14" sqref="I14"/>
    </sheetView>
  </sheetViews>
  <sheetFormatPr defaultRowHeight="15.75" x14ac:dyDescent="0.25"/>
  <cols>
    <col min="1" max="1" width="28.875" bestFit="1" customWidth="1"/>
    <col min="2" max="2" width="2.125" customWidth="1"/>
    <col min="3" max="3" width="11.75" bestFit="1" customWidth="1"/>
    <col min="4" max="4" width="2.125" customWidth="1"/>
    <col min="5" max="5" width="16" bestFit="1" customWidth="1"/>
    <col min="6" max="6" width="2.125" customWidth="1"/>
    <col min="7" max="7" width="10.125" bestFit="1" customWidth="1"/>
    <col min="8" max="8" width="2.125" customWidth="1"/>
    <col min="9" max="9" width="9.25" bestFit="1" customWidth="1"/>
  </cols>
  <sheetData>
    <row r="1" spans="1:9" x14ac:dyDescent="0.25">
      <c r="A1" s="33"/>
      <c r="B1" s="33"/>
      <c r="C1" s="33"/>
      <c r="D1" s="33"/>
      <c r="E1" s="36" t="s">
        <v>32</v>
      </c>
      <c r="F1" s="33"/>
      <c r="G1" s="36" t="s">
        <v>33</v>
      </c>
      <c r="H1" s="33"/>
      <c r="I1" s="36" t="s">
        <v>34</v>
      </c>
    </row>
    <row r="2" spans="1:9" x14ac:dyDescent="0.25">
      <c r="A2" s="33"/>
      <c r="B2" s="33"/>
      <c r="C2" s="36" t="s">
        <v>35</v>
      </c>
      <c r="D2" s="33"/>
      <c r="E2" s="36" t="s">
        <v>36</v>
      </c>
      <c r="F2" s="33"/>
      <c r="G2" s="36" t="s">
        <v>37</v>
      </c>
      <c r="H2" s="33"/>
      <c r="I2" s="36" t="s">
        <v>38</v>
      </c>
    </row>
    <row r="3" spans="1:9" x14ac:dyDescent="0.25">
      <c r="A3" s="37" t="s">
        <v>39</v>
      </c>
      <c r="B3" s="33"/>
      <c r="C3" s="38" t="s">
        <v>40</v>
      </c>
      <c r="D3" s="33"/>
      <c r="E3" s="38" t="s">
        <v>41</v>
      </c>
      <c r="F3" s="33"/>
      <c r="G3" s="38" t="s">
        <v>24</v>
      </c>
      <c r="H3" s="33"/>
      <c r="I3" s="38" t="s">
        <v>37</v>
      </c>
    </row>
    <row r="4" spans="1:9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 t="s">
        <v>42</v>
      </c>
      <c r="B5" s="33"/>
      <c r="C5" s="39">
        <v>2500.92</v>
      </c>
      <c r="D5" s="33"/>
      <c r="E5" s="40">
        <v>0.22</v>
      </c>
      <c r="F5" s="33"/>
      <c r="G5" s="41">
        <v>-550.20240000000001</v>
      </c>
      <c r="H5" s="33"/>
      <c r="I5" s="41">
        <v>1950.7175999999999</v>
      </c>
    </row>
    <row r="6" spans="1:9" x14ac:dyDescent="0.25">
      <c r="A6" s="33" t="s">
        <v>43</v>
      </c>
      <c r="B6" s="33"/>
      <c r="C6" s="39">
        <v>3165.92</v>
      </c>
      <c r="D6" s="33"/>
      <c r="E6" s="40">
        <v>0.34</v>
      </c>
      <c r="F6" s="33"/>
      <c r="G6" s="41">
        <v>-1076.4128000000001</v>
      </c>
      <c r="H6" s="33"/>
      <c r="I6" s="42">
        <v>2089.5072</v>
      </c>
    </row>
    <row r="7" spans="1:9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44</v>
      </c>
      <c r="B8" s="33"/>
      <c r="C8" s="33"/>
      <c r="D8" s="33"/>
      <c r="E8" s="33"/>
      <c r="F8" s="33"/>
      <c r="G8" s="33"/>
      <c r="H8" s="33"/>
      <c r="I8" s="41">
        <v>4040.2248</v>
      </c>
    </row>
    <row r="9" spans="1:9" x14ac:dyDescent="0.25">
      <c r="A9" s="33" t="s">
        <v>45</v>
      </c>
      <c r="B9" s="33"/>
      <c r="C9" s="33"/>
      <c r="D9" s="33"/>
      <c r="E9" s="33"/>
      <c r="F9" s="33"/>
      <c r="G9" s="33"/>
      <c r="H9" s="33"/>
      <c r="I9" s="43">
        <v>12</v>
      </c>
    </row>
    <row r="10" spans="1:9" x14ac:dyDescent="0.25">
      <c r="A10" s="33"/>
      <c r="B10" s="33"/>
      <c r="C10" s="33"/>
      <c r="D10" s="33"/>
      <c r="E10" s="44"/>
      <c r="F10" s="33"/>
      <c r="G10" s="33"/>
      <c r="H10" s="33"/>
      <c r="I10" s="33"/>
    </row>
    <row r="11" spans="1:9" x14ac:dyDescent="0.25">
      <c r="A11" s="33" t="s">
        <v>46</v>
      </c>
      <c r="B11" s="33"/>
      <c r="C11" s="33"/>
      <c r="D11" s="33"/>
      <c r="E11" s="33"/>
      <c r="F11" s="33"/>
      <c r="G11" s="33"/>
      <c r="H11" s="33"/>
      <c r="I11" s="39">
        <v>48482.6976</v>
      </c>
    </row>
    <row r="12" spans="1:9" x14ac:dyDescent="0.25">
      <c r="A12" s="33" t="s">
        <v>47</v>
      </c>
      <c r="B12" s="33"/>
      <c r="C12" s="33"/>
      <c r="D12" s="33"/>
      <c r="E12" s="33"/>
      <c r="F12" s="33"/>
      <c r="G12" s="33"/>
      <c r="H12" s="33"/>
      <c r="I12" s="45">
        <v>-62194.91</v>
      </c>
    </row>
    <row r="13" spans="1:9" x14ac:dyDescent="0.25">
      <c r="A13" s="33"/>
      <c r="B13" s="33"/>
      <c r="C13" s="33"/>
      <c r="D13" s="33"/>
      <c r="E13" s="33"/>
      <c r="F13" s="33"/>
      <c r="G13" s="33"/>
      <c r="H13" s="33"/>
      <c r="I13" s="46"/>
    </row>
    <row r="14" spans="1:9" ht="16.5" thickBot="1" x14ac:dyDescent="0.3">
      <c r="A14" s="33" t="s">
        <v>24</v>
      </c>
      <c r="B14" s="33"/>
      <c r="C14" s="33"/>
      <c r="D14" s="33"/>
      <c r="E14" s="33"/>
      <c r="F14" s="33"/>
      <c r="G14" s="33"/>
      <c r="H14" s="33"/>
      <c r="I14" s="47">
        <v>-13712.212400000004</v>
      </c>
    </row>
    <row r="15" spans="1:9" ht="16.5" thickTop="1" x14ac:dyDescent="0.25">
      <c r="A15" s="33"/>
      <c r="B15" s="33"/>
      <c r="C15" s="33"/>
      <c r="D15" s="33"/>
      <c r="E15" s="33"/>
      <c r="F15" s="33"/>
      <c r="G15" s="33"/>
      <c r="H15" s="33"/>
      <c r="I15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F376-71AB-4A88-9CF5-EB57786F6505}">
  <dimension ref="A1:W200"/>
  <sheetViews>
    <sheetView tabSelected="1" topLeftCell="A171" workbookViewId="0">
      <selection activeCell="Y212" sqref="Y212"/>
    </sheetView>
  </sheetViews>
  <sheetFormatPr defaultRowHeight="15.75" x14ac:dyDescent="0.25"/>
  <cols>
    <col min="1" max="1" width="16.75" style="2" bestFit="1" customWidth="1"/>
    <col min="2" max="2" width="2.625" style="2" customWidth="1"/>
    <col min="3" max="3" width="9" style="4"/>
    <col min="4" max="4" width="2.625" style="2" customWidth="1"/>
    <col min="5" max="5" width="28.125" style="2" bestFit="1" customWidth="1"/>
    <col min="6" max="6" width="2.625" style="2" customWidth="1"/>
    <col min="7" max="7" width="17.5" style="4" bestFit="1" customWidth="1"/>
    <col min="8" max="8" width="2.625" style="2" customWidth="1"/>
    <col min="9" max="9" width="11.25" style="5" bestFit="1" customWidth="1"/>
    <col min="10" max="10" width="2.625" style="2" customWidth="1"/>
    <col min="11" max="11" width="4.375" style="2" customWidth="1"/>
    <col min="12" max="12" width="2.625" style="2" customWidth="1"/>
    <col min="13" max="13" width="12.375" style="5" bestFit="1" customWidth="1"/>
    <col min="14" max="14" width="2.625" style="2" customWidth="1"/>
    <col min="15" max="15" width="5" style="13" bestFit="1" customWidth="1"/>
    <col min="16" max="16" width="2.625" style="2" customWidth="1"/>
    <col min="17" max="17" width="12.375" style="5" bestFit="1" customWidth="1"/>
    <col min="18" max="18" width="2.625" style="2" customWidth="1"/>
    <col min="19" max="19" width="10.125" style="6" bestFit="1" customWidth="1"/>
    <col min="20" max="20" width="9" style="2"/>
    <col min="21" max="21" width="11.75" style="2" bestFit="1" customWidth="1"/>
    <col min="22" max="22" width="9" style="2"/>
    <col min="23" max="23" width="10.125" style="2" bestFit="1" customWidth="1"/>
    <col min="24" max="16384" width="9" style="2"/>
  </cols>
  <sheetData>
    <row r="1" spans="1:21" x14ac:dyDescent="0.25">
      <c r="F1" s="4"/>
      <c r="K1" s="48" t="s">
        <v>48</v>
      </c>
      <c r="L1" s="48"/>
      <c r="M1" s="48"/>
      <c r="O1" s="48" t="s">
        <v>49</v>
      </c>
      <c r="P1" s="48"/>
      <c r="Q1" s="48"/>
    </row>
    <row r="2" spans="1:21" x14ac:dyDescent="0.25">
      <c r="A2" s="7" t="s">
        <v>50</v>
      </c>
      <c r="C2" s="8" t="s">
        <v>51</v>
      </c>
      <c r="E2" s="8" t="s">
        <v>52</v>
      </c>
      <c r="F2" s="4"/>
      <c r="G2" s="8" t="s">
        <v>53</v>
      </c>
      <c r="I2" s="9" t="s">
        <v>54</v>
      </c>
      <c r="K2" s="8" t="s">
        <v>55</v>
      </c>
      <c r="M2" s="9" t="s">
        <v>56</v>
      </c>
      <c r="O2" s="10" t="s">
        <v>55</v>
      </c>
      <c r="Q2" s="9" t="s">
        <v>56</v>
      </c>
      <c r="S2" s="11" t="s">
        <v>57</v>
      </c>
    </row>
    <row r="5" spans="1:21" x14ac:dyDescent="0.25">
      <c r="A5" s="2" t="s">
        <v>58</v>
      </c>
      <c r="C5" s="4">
        <v>43</v>
      </c>
      <c r="E5" s="2" t="s">
        <v>59</v>
      </c>
      <c r="G5" s="12">
        <v>40360</v>
      </c>
      <c r="I5" s="5">
        <v>81646.080000000002</v>
      </c>
      <c r="K5" s="2">
        <v>20</v>
      </c>
      <c r="M5" s="5">
        <f>I5/K5</f>
        <v>4082.3040000000001</v>
      </c>
      <c r="O5" s="13">
        <v>40</v>
      </c>
      <c r="Q5" s="5">
        <f t="shared" ref="Q5:Q6" si="0">I5/O5</f>
        <v>2041.152</v>
      </c>
      <c r="S5" s="6">
        <f>Q5-M5</f>
        <v>-2041.152</v>
      </c>
    </row>
    <row r="6" spans="1:21" x14ac:dyDescent="0.25">
      <c r="C6" s="4">
        <v>89</v>
      </c>
      <c r="E6" s="2" t="s">
        <v>60</v>
      </c>
      <c r="G6" s="12">
        <v>41639</v>
      </c>
      <c r="I6" s="5">
        <v>4393.75</v>
      </c>
      <c r="K6" s="2">
        <v>40</v>
      </c>
      <c r="M6" s="5">
        <f>I6/K6</f>
        <v>109.84375</v>
      </c>
      <c r="O6" s="13">
        <v>40</v>
      </c>
      <c r="Q6" s="5">
        <f t="shared" si="0"/>
        <v>109.84375</v>
      </c>
      <c r="S6" s="6">
        <f t="shared" ref="S6" si="1">Q6-M6</f>
        <v>0</v>
      </c>
    </row>
    <row r="8" spans="1:21" x14ac:dyDescent="0.25">
      <c r="A8" s="2" t="s">
        <v>61</v>
      </c>
      <c r="C8" s="4">
        <v>205</v>
      </c>
      <c r="E8" s="2" t="s">
        <v>62</v>
      </c>
      <c r="G8" s="12">
        <v>42639</v>
      </c>
      <c r="I8" s="5">
        <v>2365</v>
      </c>
      <c r="K8" s="2">
        <v>5</v>
      </c>
      <c r="M8" s="5">
        <f>I8/K8</f>
        <v>473</v>
      </c>
      <c r="O8" s="13">
        <v>5</v>
      </c>
      <c r="Q8" s="5">
        <f>I8/O8</f>
        <v>473</v>
      </c>
      <c r="S8" s="6">
        <f>Q8-M8</f>
        <v>0</v>
      </c>
    </row>
    <row r="9" spans="1:21" x14ac:dyDescent="0.25">
      <c r="C9" s="4">
        <v>243</v>
      </c>
      <c r="E9" s="2" t="s">
        <v>63</v>
      </c>
      <c r="G9" s="12">
        <v>43173</v>
      </c>
      <c r="I9" s="5">
        <v>1409.14</v>
      </c>
      <c r="K9" s="2">
        <v>3</v>
      </c>
      <c r="M9" s="5">
        <f>I9/K9</f>
        <v>469.71333333333337</v>
      </c>
      <c r="O9" s="13">
        <v>3</v>
      </c>
      <c r="Q9" s="5">
        <f>I9/O9</f>
        <v>469.71333333333337</v>
      </c>
      <c r="S9" s="6">
        <f>Q9-M9</f>
        <v>0</v>
      </c>
      <c r="U9" s="6">
        <f>SUM(S8:S9)</f>
        <v>0</v>
      </c>
    </row>
    <row r="10" spans="1:21" x14ac:dyDescent="0.25">
      <c r="C10" s="4">
        <v>251</v>
      </c>
      <c r="E10" s="2" t="s">
        <v>63</v>
      </c>
      <c r="G10" s="12">
        <v>43810</v>
      </c>
      <c r="I10" s="5">
        <v>1313.34</v>
      </c>
      <c r="K10" s="2">
        <v>5</v>
      </c>
      <c r="M10" s="5">
        <f>I10/K10</f>
        <v>262.66800000000001</v>
      </c>
      <c r="O10" s="13">
        <v>5</v>
      </c>
      <c r="Q10" s="5">
        <f>I10/O10</f>
        <v>262.66800000000001</v>
      </c>
      <c r="S10" s="6">
        <f>Q10-M10</f>
        <v>0</v>
      </c>
      <c r="U10" s="6"/>
    </row>
    <row r="12" spans="1:21" x14ac:dyDescent="0.25">
      <c r="A12" s="2" t="s">
        <v>64</v>
      </c>
      <c r="C12" s="4">
        <v>146</v>
      </c>
      <c r="E12" s="2" t="s">
        <v>65</v>
      </c>
      <c r="G12" s="12">
        <v>42345</v>
      </c>
      <c r="I12" s="5">
        <v>4478</v>
      </c>
      <c r="K12" s="2">
        <v>7</v>
      </c>
      <c r="M12" s="5">
        <f t="shared" ref="M12:M17" si="2">I12/K12</f>
        <v>639.71428571428567</v>
      </c>
      <c r="O12" s="13">
        <v>7</v>
      </c>
      <c r="Q12" s="5">
        <f t="shared" ref="Q12:Q17" si="3">I12/O12</f>
        <v>639.71428571428567</v>
      </c>
      <c r="S12" s="6">
        <f t="shared" ref="S12:S17" si="4">Q12-M12</f>
        <v>0</v>
      </c>
    </row>
    <row r="13" spans="1:21" x14ac:dyDescent="0.25">
      <c r="C13" s="4">
        <v>201</v>
      </c>
      <c r="E13" s="2" t="s">
        <v>66</v>
      </c>
      <c r="G13" s="12">
        <v>42375</v>
      </c>
      <c r="I13" s="5">
        <v>6727</v>
      </c>
      <c r="K13" s="2">
        <v>7</v>
      </c>
      <c r="M13" s="5">
        <f t="shared" si="2"/>
        <v>961</v>
      </c>
      <c r="O13" s="13">
        <v>7</v>
      </c>
      <c r="Q13" s="5">
        <f t="shared" si="3"/>
        <v>961</v>
      </c>
      <c r="S13" s="6">
        <f t="shared" si="4"/>
        <v>0</v>
      </c>
    </row>
    <row r="14" spans="1:21" x14ac:dyDescent="0.25">
      <c r="C14" s="4">
        <v>204</v>
      </c>
      <c r="E14" s="2" t="s">
        <v>67</v>
      </c>
      <c r="G14" s="12">
        <v>42587</v>
      </c>
      <c r="I14" s="5">
        <v>1615</v>
      </c>
      <c r="K14" s="2">
        <v>5</v>
      </c>
      <c r="M14" s="5">
        <f t="shared" si="2"/>
        <v>323</v>
      </c>
      <c r="O14" s="13">
        <v>5</v>
      </c>
      <c r="Q14" s="5">
        <f t="shared" si="3"/>
        <v>323</v>
      </c>
      <c r="S14" s="6">
        <f t="shared" si="4"/>
        <v>0</v>
      </c>
    </row>
    <row r="15" spans="1:21" x14ac:dyDescent="0.25">
      <c r="C15" s="4">
        <v>242</v>
      </c>
      <c r="E15" s="2" t="s">
        <v>68</v>
      </c>
      <c r="G15" s="12">
        <v>43326</v>
      </c>
      <c r="I15" s="5">
        <v>3850</v>
      </c>
      <c r="K15" s="2">
        <v>5</v>
      </c>
      <c r="M15" s="5">
        <f t="shared" si="2"/>
        <v>770</v>
      </c>
      <c r="O15" s="13">
        <v>5</v>
      </c>
      <c r="Q15" s="5">
        <f t="shared" si="3"/>
        <v>770</v>
      </c>
      <c r="S15" s="6">
        <f t="shared" si="4"/>
        <v>0</v>
      </c>
    </row>
    <row r="16" spans="1:21" x14ac:dyDescent="0.25">
      <c r="C16" s="4">
        <v>254</v>
      </c>
      <c r="E16" s="2" t="s">
        <v>69</v>
      </c>
      <c r="G16" s="12">
        <v>44295</v>
      </c>
      <c r="I16" s="5">
        <v>4428</v>
      </c>
      <c r="K16" s="2">
        <v>7</v>
      </c>
      <c r="M16" s="5">
        <f t="shared" si="2"/>
        <v>632.57142857142856</v>
      </c>
      <c r="O16" s="13">
        <v>7</v>
      </c>
      <c r="Q16" s="5">
        <f t="shared" si="3"/>
        <v>632.57142857142856</v>
      </c>
      <c r="S16" s="6">
        <f t="shared" si="4"/>
        <v>0</v>
      </c>
    </row>
    <row r="17" spans="1:19" x14ac:dyDescent="0.25">
      <c r="C17" s="4">
        <v>255</v>
      </c>
      <c r="E17" s="2" t="s">
        <v>70</v>
      </c>
      <c r="G17" s="12">
        <v>44355</v>
      </c>
      <c r="I17" s="5">
        <v>4481</v>
      </c>
      <c r="K17" s="2">
        <v>5</v>
      </c>
      <c r="M17" s="5">
        <f t="shared" si="2"/>
        <v>896.2</v>
      </c>
      <c r="O17" s="13">
        <v>5</v>
      </c>
      <c r="Q17" s="5">
        <f t="shared" si="3"/>
        <v>896.2</v>
      </c>
      <c r="S17" s="6">
        <f t="shared" si="4"/>
        <v>0</v>
      </c>
    </row>
    <row r="18" spans="1:19" x14ac:dyDescent="0.25">
      <c r="G18" s="12"/>
    </row>
    <row r="19" spans="1:19" x14ac:dyDescent="0.25">
      <c r="A19" s="2" t="s">
        <v>71</v>
      </c>
      <c r="C19" s="4">
        <v>253</v>
      </c>
      <c r="E19" s="2" t="s">
        <v>72</v>
      </c>
      <c r="G19" s="12">
        <v>44365</v>
      </c>
      <c r="I19" s="5">
        <v>30507</v>
      </c>
      <c r="K19" s="2">
        <v>5</v>
      </c>
      <c r="M19" s="5">
        <f t="shared" ref="M19:M20" si="5">I19/K19</f>
        <v>6101.4</v>
      </c>
      <c r="O19" s="13">
        <v>5</v>
      </c>
      <c r="Q19" s="5">
        <f t="shared" ref="Q19:Q20" si="6">I19/O19</f>
        <v>6101.4</v>
      </c>
      <c r="S19" s="6">
        <f t="shared" ref="S19:S20" si="7">Q19-M19</f>
        <v>0</v>
      </c>
    </row>
    <row r="20" spans="1:19" x14ac:dyDescent="0.25">
      <c r="C20" s="4">
        <v>256</v>
      </c>
      <c r="E20" s="2" t="s">
        <v>73</v>
      </c>
      <c r="G20" s="12">
        <v>44343</v>
      </c>
      <c r="I20" s="5">
        <v>30507</v>
      </c>
      <c r="K20" s="2">
        <v>5</v>
      </c>
      <c r="M20" s="5">
        <f t="shared" si="5"/>
        <v>6101.4</v>
      </c>
      <c r="O20" s="13">
        <v>5</v>
      </c>
      <c r="Q20" s="5">
        <f t="shared" si="6"/>
        <v>6101.4</v>
      </c>
      <c r="S20" s="6">
        <f t="shared" si="7"/>
        <v>0</v>
      </c>
    </row>
    <row r="21" spans="1:19" x14ac:dyDescent="0.25">
      <c r="G21" s="12"/>
    </row>
    <row r="22" spans="1:19" x14ac:dyDescent="0.25">
      <c r="G22" s="12"/>
    </row>
    <row r="24" spans="1:19" x14ac:dyDescent="0.25">
      <c r="A24" s="2" t="s">
        <v>74</v>
      </c>
      <c r="C24" s="4">
        <v>13</v>
      </c>
      <c r="E24" s="2" t="s">
        <v>75</v>
      </c>
      <c r="G24" s="12">
        <v>40360</v>
      </c>
      <c r="I24" s="5">
        <v>547053.02</v>
      </c>
      <c r="K24" s="5">
        <v>40</v>
      </c>
      <c r="M24" s="5">
        <f t="shared" ref="M24:M87" si="8">I24/K24</f>
        <v>13676.325500000001</v>
      </c>
      <c r="O24" s="13">
        <v>62.5</v>
      </c>
      <c r="Q24" s="5">
        <f>I24/O24</f>
        <v>8752.848320000001</v>
      </c>
      <c r="S24" s="6">
        <f t="shared" ref="S24:S87" si="9">Q24-M24</f>
        <v>-4923.4771799999999</v>
      </c>
    </row>
    <row r="25" spans="1:19" x14ac:dyDescent="0.25">
      <c r="C25" s="4">
        <v>14</v>
      </c>
      <c r="E25" s="2" t="s">
        <v>76</v>
      </c>
      <c r="G25" s="12">
        <v>40360</v>
      </c>
      <c r="I25" s="5">
        <v>520359.48</v>
      </c>
      <c r="K25" s="5">
        <v>40</v>
      </c>
      <c r="M25" s="5">
        <f t="shared" si="8"/>
        <v>13008.986999999999</v>
      </c>
      <c r="O25" s="13">
        <v>62.5</v>
      </c>
      <c r="Q25" s="5">
        <f>I25/O25</f>
        <v>8325.7516799999994</v>
      </c>
      <c r="S25" s="6">
        <f t="shared" si="9"/>
        <v>-4683.2353199999998</v>
      </c>
    </row>
    <row r="26" spans="1:19" x14ac:dyDescent="0.25">
      <c r="C26" s="4">
        <v>15</v>
      </c>
      <c r="E26" s="2" t="s">
        <v>77</v>
      </c>
      <c r="G26" s="12">
        <v>40360</v>
      </c>
      <c r="I26" s="5">
        <v>536189.68999999994</v>
      </c>
      <c r="K26" s="5">
        <v>40</v>
      </c>
      <c r="M26" s="5">
        <f t="shared" si="8"/>
        <v>13404.742249999999</v>
      </c>
      <c r="O26" s="13">
        <v>62.5</v>
      </c>
      <c r="Q26" s="5">
        <f t="shared" ref="Q26:Q89" si="10">I26/O26</f>
        <v>8579.0350399999988</v>
      </c>
      <c r="S26" s="6">
        <f t="shared" si="9"/>
        <v>-4825.7072100000005</v>
      </c>
    </row>
    <row r="27" spans="1:19" x14ac:dyDescent="0.25">
      <c r="C27" s="4">
        <v>16</v>
      </c>
      <c r="E27" s="2" t="s">
        <v>78</v>
      </c>
      <c r="G27" s="12">
        <v>40360</v>
      </c>
      <c r="I27" s="5">
        <v>408664.62</v>
      </c>
      <c r="K27" s="5">
        <v>40</v>
      </c>
      <c r="M27" s="5">
        <f t="shared" si="8"/>
        <v>10216.6155</v>
      </c>
      <c r="O27" s="13">
        <v>62.5</v>
      </c>
      <c r="Q27" s="5">
        <f t="shared" si="10"/>
        <v>6538.6339200000002</v>
      </c>
      <c r="S27" s="6">
        <f t="shared" si="9"/>
        <v>-3677.9815799999997</v>
      </c>
    </row>
    <row r="28" spans="1:19" x14ac:dyDescent="0.25">
      <c r="C28" s="4">
        <v>17</v>
      </c>
      <c r="E28" s="2" t="s">
        <v>79</v>
      </c>
      <c r="G28" s="12">
        <v>40360</v>
      </c>
      <c r="I28" s="5">
        <v>55753.94</v>
      </c>
      <c r="K28" s="5">
        <v>40</v>
      </c>
      <c r="M28" s="5">
        <f t="shared" si="8"/>
        <v>1393.8485000000001</v>
      </c>
      <c r="O28" s="13">
        <v>62.5</v>
      </c>
      <c r="Q28" s="5">
        <f t="shared" si="10"/>
        <v>892.06304</v>
      </c>
      <c r="S28" s="6">
        <f t="shared" si="9"/>
        <v>-501.78546000000006</v>
      </c>
    </row>
    <row r="29" spans="1:19" x14ac:dyDescent="0.25">
      <c r="C29" s="4">
        <v>18</v>
      </c>
      <c r="E29" s="2" t="s">
        <v>80</v>
      </c>
      <c r="G29" s="12">
        <v>40360</v>
      </c>
      <c r="I29" s="5">
        <v>68077.100000000006</v>
      </c>
      <c r="K29" s="5">
        <v>40</v>
      </c>
      <c r="M29" s="5">
        <f t="shared" si="8"/>
        <v>1701.9275000000002</v>
      </c>
      <c r="O29" s="13">
        <v>62.5</v>
      </c>
      <c r="Q29" s="5">
        <f t="shared" si="10"/>
        <v>1089.2336</v>
      </c>
      <c r="S29" s="6">
        <f t="shared" si="9"/>
        <v>-612.69390000000021</v>
      </c>
    </row>
    <row r="30" spans="1:19" x14ac:dyDescent="0.25">
      <c r="C30" s="4">
        <v>19</v>
      </c>
      <c r="E30" s="2" t="s">
        <v>81</v>
      </c>
      <c r="G30" s="12">
        <v>40360</v>
      </c>
      <c r="I30" s="5">
        <v>693437.36</v>
      </c>
      <c r="K30" s="5">
        <v>40</v>
      </c>
      <c r="M30" s="5">
        <f t="shared" si="8"/>
        <v>17335.934000000001</v>
      </c>
      <c r="O30" s="13">
        <v>62.5</v>
      </c>
      <c r="Q30" s="5">
        <f t="shared" si="10"/>
        <v>11094.99776</v>
      </c>
      <c r="S30" s="6">
        <f t="shared" si="9"/>
        <v>-6240.9362400000009</v>
      </c>
    </row>
    <row r="31" spans="1:19" x14ac:dyDescent="0.25">
      <c r="C31" s="4">
        <v>21</v>
      </c>
      <c r="E31" s="2" t="s">
        <v>82</v>
      </c>
      <c r="G31" s="12">
        <v>40360</v>
      </c>
      <c r="I31" s="5">
        <v>32590</v>
      </c>
      <c r="K31" s="5">
        <v>40</v>
      </c>
      <c r="M31" s="5">
        <f t="shared" si="8"/>
        <v>814.75</v>
      </c>
      <c r="O31" s="13">
        <v>62.5</v>
      </c>
      <c r="Q31" s="5">
        <f t="shared" si="10"/>
        <v>521.44000000000005</v>
      </c>
      <c r="S31" s="6">
        <f t="shared" si="9"/>
        <v>-293.30999999999995</v>
      </c>
    </row>
    <row r="32" spans="1:19" x14ac:dyDescent="0.25">
      <c r="C32" s="4">
        <v>22</v>
      </c>
      <c r="E32" s="2" t="s">
        <v>83</v>
      </c>
      <c r="G32" s="12">
        <v>42005</v>
      </c>
      <c r="I32" s="5">
        <v>112649.87</v>
      </c>
      <c r="K32" s="5">
        <v>40</v>
      </c>
      <c r="M32" s="5">
        <f t="shared" si="8"/>
        <v>2816.2467499999998</v>
      </c>
      <c r="O32" s="13">
        <v>62.5</v>
      </c>
      <c r="Q32" s="5">
        <f t="shared" si="10"/>
        <v>1802.3979199999999</v>
      </c>
      <c r="S32" s="6">
        <f t="shared" si="9"/>
        <v>-1013.8488299999999</v>
      </c>
    </row>
    <row r="33" spans="3:19" x14ac:dyDescent="0.25">
      <c r="C33" s="4">
        <v>23</v>
      </c>
      <c r="E33" s="2" t="s">
        <v>84</v>
      </c>
      <c r="G33" s="12">
        <v>42005</v>
      </c>
      <c r="I33" s="5">
        <v>66359.5</v>
      </c>
      <c r="K33" s="5">
        <v>40</v>
      </c>
      <c r="M33" s="5">
        <f t="shared" si="8"/>
        <v>1658.9875</v>
      </c>
      <c r="O33" s="13">
        <v>62.5</v>
      </c>
      <c r="Q33" s="5">
        <f t="shared" si="10"/>
        <v>1061.752</v>
      </c>
      <c r="S33" s="6">
        <f t="shared" si="9"/>
        <v>-597.2355</v>
      </c>
    </row>
    <row r="34" spans="3:19" x14ac:dyDescent="0.25">
      <c r="C34" s="4">
        <v>30</v>
      </c>
      <c r="E34" s="2" t="s">
        <v>85</v>
      </c>
      <c r="G34" s="12">
        <v>38412</v>
      </c>
      <c r="I34" s="5">
        <v>2644325</v>
      </c>
      <c r="K34" s="5">
        <v>40</v>
      </c>
      <c r="M34" s="5">
        <f t="shared" si="8"/>
        <v>66108.125</v>
      </c>
      <c r="O34" s="13">
        <v>62.5</v>
      </c>
      <c r="Q34" s="5">
        <f t="shared" si="10"/>
        <v>42309.2</v>
      </c>
      <c r="S34" s="6">
        <f t="shared" si="9"/>
        <v>-23798.925000000003</v>
      </c>
    </row>
    <row r="35" spans="3:19" x14ac:dyDescent="0.25">
      <c r="C35" s="4">
        <v>31</v>
      </c>
      <c r="E35" s="2" t="s">
        <v>85</v>
      </c>
      <c r="G35" s="12">
        <v>38899</v>
      </c>
      <c r="I35" s="5">
        <v>3293740</v>
      </c>
      <c r="K35" s="5">
        <v>40</v>
      </c>
      <c r="M35" s="5">
        <f t="shared" si="8"/>
        <v>82343.5</v>
      </c>
      <c r="O35" s="13">
        <v>62.5</v>
      </c>
      <c r="Q35" s="5">
        <f t="shared" si="10"/>
        <v>52699.839999999997</v>
      </c>
      <c r="S35" s="6">
        <f t="shared" si="9"/>
        <v>-29643.660000000003</v>
      </c>
    </row>
    <row r="36" spans="3:19" x14ac:dyDescent="0.25">
      <c r="C36" s="4">
        <v>32</v>
      </c>
      <c r="E36" s="2" t="s">
        <v>86</v>
      </c>
      <c r="G36" s="12">
        <v>39264</v>
      </c>
      <c r="I36" s="5">
        <v>2949574</v>
      </c>
      <c r="K36" s="5">
        <v>40</v>
      </c>
      <c r="M36" s="5">
        <f t="shared" si="8"/>
        <v>73739.350000000006</v>
      </c>
      <c r="O36" s="13">
        <v>62.5</v>
      </c>
      <c r="Q36" s="5">
        <f t="shared" si="10"/>
        <v>47193.184000000001</v>
      </c>
      <c r="S36" s="6">
        <f t="shared" si="9"/>
        <v>-26546.166000000005</v>
      </c>
    </row>
    <row r="37" spans="3:19" x14ac:dyDescent="0.25">
      <c r="C37" s="4">
        <v>39</v>
      </c>
      <c r="E37" s="2" t="s">
        <v>87</v>
      </c>
      <c r="G37" s="12">
        <v>39630</v>
      </c>
      <c r="I37" s="5">
        <v>4409760</v>
      </c>
      <c r="K37" s="5">
        <v>40</v>
      </c>
      <c r="M37" s="5">
        <f t="shared" si="8"/>
        <v>110244</v>
      </c>
      <c r="O37" s="13">
        <v>62.5</v>
      </c>
      <c r="Q37" s="5">
        <f t="shared" si="10"/>
        <v>70556.160000000003</v>
      </c>
      <c r="S37" s="6">
        <f t="shared" si="9"/>
        <v>-39687.839999999997</v>
      </c>
    </row>
    <row r="38" spans="3:19" x14ac:dyDescent="0.25">
      <c r="C38" s="4">
        <v>40</v>
      </c>
      <c r="E38" s="2" t="s">
        <v>88</v>
      </c>
      <c r="G38" s="12">
        <v>39995</v>
      </c>
      <c r="I38" s="5">
        <v>5981877</v>
      </c>
      <c r="K38" s="5">
        <v>40</v>
      </c>
      <c r="M38" s="5">
        <f t="shared" si="8"/>
        <v>149546.92499999999</v>
      </c>
      <c r="O38" s="13">
        <v>62.5</v>
      </c>
      <c r="Q38" s="5">
        <f t="shared" si="10"/>
        <v>95710.032000000007</v>
      </c>
      <c r="S38" s="6">
        <f t="shared" si="9"/>
        <v>-53836.892999999982</v>
      </c>
    </row>
    <row r="39" spans="3:19" x14ac:dyDescent="0.25">
      <c r="C39" s="4">
        <v>41</v>
      </c>
      <c r="E39" s="2" t="s">
        <v>89</v>
      </c>
      <c r="G39" s="12">
        <v>40390</v>
      </c>
      <c r="I39" s="5">
        <v>36092.129999999997</v>
      </c>
      <c r="K39" s="5">
        <v>40</v>
      </c>
      <c r="M39" s="5">
        <f t="shared" si="8"/>
        <v>902.30324999999993</v>
      </c>
      <c r="O39" s="13">
        <v>62.5</v>
      </c>
      <c r="Q39" s="5">
        <f t="shared" si="10"/>
        <v>577.47407999999996</v>
      </c>
      <c r="S39" s="6">
        <f t="shared" si="9"/>
        <v>-324.82916999999998</v>
      </c>
    </row>
    <row r="40" spans="3:19" x14ac:dyDescent="0.25">
      <c r="C40" s="4">
        <v>46</v>
      </c>
      <c r="E40" s="2" t="s">
        <v>90</v>
      </c>
      <c r="G40" s="12">
        <v>40544</v>
      </c>
      <c r="I40" s="5">
        <v>433957.27</v>
      </c>
      <c r="K40" s="5">
        <v>40</v>
      </c>
      <c r="M40" s="5">
        <f t="shared" si="8"/>
        <v>10848.93175</v>
      </c>
      <c r="O40" s="13">
        <v>62.5</v>
      </c>
      <c r="Q40" s="5">
        <f t="shared" si="10"/>
        <v>6943.3163199999999</v>
      </c>
      <c r="S40" s="6">
        <f t="shared" si="9"/>
        <v>-3905.6154299999998</v>
      </c>
    </row>
    <row r="41" spans="3:19" x14ac:dyDescent="0.25">
      <c r="C41" s="4">
        <v>47</v>
      </c>
      <c r="E41" s="2" t="s">
        <v>91</v>
      </c>
      <c r="G41" s="12">
        <v>40908</v>
      </c>
      <c r="I41" s="5">
        <v>2256076.3199999998</v>
      </c>
      <c r="K41" s="5">
        <v>40</v>
      </c>
      <c r="M41" s="5">
        <f t="shared" si="8"/>
        <v>56401.907999999996</v>
      </c>
      <c r="O41" s="13">
        <v>62.5</v>
      </c>
      <c r="Q41" s="5">
        <f t="shared" si="10"/>
        <v>36097.221119999995</v>
      </c>
      <c r="S41" s="6">
        <f t="shared" si="9"/>
        <v>-20304.686880000001</v>
      </c>
    </row>
    <row r="42" spans="3:19" x14ac:dyDescent="0.25">
      <c r="C42" s="4">
        <v>48</v>
      </c>
      <c r="E42" s="2" t="s">
        <v>92</v>
      </c>
      <c r="G42" s="12">
        <v>42005</v>
      </c>
      <c r="I42" s="5">
        <v>10375</v>
      </c>
      <c r="K42" s="5">
        <v>40</v>
      </c>
      <c r="M42" s="5">
        <f t="shared" si="8"/>
        <v>259.375</v>
      </c>
      <c r="O42" s="13">
        <v>62.5</v>
      </c>
      <c r="Q42" s="5">
        <f t="shared" si="10"/>
        <v>166</v>
      </c>
      <c r="S42" s="6">
        <f t="shared" si="9"/>
        <v>-93.375</v>
      </c>
    </row>
    <row r="43" spans="3:19" x14ac:dyDescent="0.25">
      <c r="C43" s="4">
        <v>49</v>
      </c>
      <c r="E43" s="2" t="s">
        <v>93</v>
      </c>
      <c r="G43" s="12">
        <v>42005</v>
      </c>
      <c r="I43" s="5">
        <v>30770</v>
      </c>
      <c r="K43" s="5">
        <v>40</v>
      </c>
      <c r="M43" s="5">
        <f t="shared" si="8"/>
        <v>769.25</v>
      </c>
      <c r="O43" s="13">
        <v>62.5</v>
      </c>
      <c r="Q43" s="5">
        <f t="shared" si="10"/>
        <v>492.32</v>
      </c>
      <c r="S43" s="6">
        <f t="shared" si="9"/>
        <v>-276.93</v>
      </c>
    </row>
    <row r="44" spans="3:19" x14ac:dyDescent="0.25">
      <c r="C44" s="4">
        <v>50</v>
      </c>
      <c r="E44" s="2" t="s">
        <v>94</v>
      </c>
      <c r="G44" s="12">
        <v>40908</v>
      </c>
      <c r="I44" s="5">
        <v>21419.46</v>
      </c>
      <c r="K44" s="5">
        <v>40</v>
      </c>
      <c r="M44" s="5">
        <f t="shared" si="8"/>
        <v>535.48649999999998</v>
      </c>
      <c r="O44" s="13">
        <v>62.5</v>
      </c>
      <c r="Q44" s="5">
        <f t="shared" si="10"/>
        <v>342.71136000000001</v>
      </c>
      <c r="S44" s="6">
        <f t="shared" si="9"/>
        <v>-192.77513999999996</v>
      </c>
    </row>
    <row r="45" spans="3:19" x14ac:dyDescent="0.25">
      <c r="C45" s="4">
        <v>51</v>
      </c>
      <c r="E45" s="2" t="s">
        <v>95</v>
      </c>
      <c r="G45" s="12">
        <v>42005</v>
      </c>
      <c r="I45" s="5">
        <v>182000</v>
      </c>
      <c r="K45" s="5">
        <v>40</v>
      </c>
      <c r="M45" s="5">
        <f t="shared" si="8"/>
        <v>4550</v>
      </c>
      <c r="O45" s="13">
        <v>62.5</v>
      </c>
      <c r="Q45" s="5">
        <f t="shared" si="10"/>
        <v>2912</v>
      </c>
      <c r="S45" s="6">
        <f t="shared" si="9"/>
        <v>-1638</v>
      </c>
    </row>
    <row r="46" spans="3:19" x14ac:dyDescent="0.25">
      <c r="C46" s="4">
        <v>52</v>
      </c>
      <c r="E46" s="2" t="s">
        <v>96</v>
      </c>
      <c r="G46" s="12">
        <v>40908</v>
      </c>
      <c r="I46" s="5">
        <v>25297.13</v>
      </c>
      <c r="K46" s="5">
        <v>40</v>
      </c>
      <c r="M46" s="5">
        <f t="shared" si="8"/>
        <v>632.42825000000005</v>
      </c>
      <c r="O46" s="13">
        <v>62.5</v>
      </c>
      <c r="Q46" s="5">
        <f t="shared" si="10"/>
        <v>404.75408000000004</v>
      </c>
      <c r="S46" s="6">
        <f t="shared" si="9"/>
        <v>-227.67417</v>
      </c>
    </row>
    <row r="47" spans="3:19" x14ac:dyDescent="0.25">
      <c r="C47" s="4">
        <v>53</v>
      </c>
      <c r="E47" s="2" t="s">
        <v>97</v>
      </c>
      <c r="G47" s="12">
        <v>42005</v>
      </c>
      <c r="I47" s="5">
        <v>16487.73</v>
      </c>
      <c r="K47" s="5">
        <v>40</v>
      </c>
      <c r="M47" s="5">
        <f t="shared" si="8"/>
        <v>412.19324999999998</v>
      </c>
      <c r="O47" s="13">
        <v>62.5</v>
      </c>
      <c r="Q47" s="5">
        <f t="shared" si="10"/>
        <v>263.80367999999999</v>
      </c>
      <c r="S47" s="6">
        <f t="shared" si="9"/>
        <v>-148.38956999999999</v>
      </c>
    </row>
    <row r="48" spans="3:19" x14ac:dyDescent="0.25">
      <c r="C48" s="4">
        <v>62</v>
      </c>
      <c r="E48" s="2" t="s">
        <v>98</v>
      </c>
      <c r="G48" s="12">
        <v>41274</v>
      </c>
      <c r="I48" s="5">
        <v>55000</v>
      </c>
      <c r="K48" s="5">
        <v>40</v>
      </c>
      <c r="M48" s="5">
        <f t="shared" si="8"/>
        <v>1375</v>
      </c>
      <c r="O48" s="13">
        <v>62.5</v>
      </c>
      <c r="Q48" s="5">
        <f t="shared" si="10"/>
        <v>880</v>
      </c>
      <c r="S48" s="6">
        <f t="shared" si="9"/>
        <v>-495</v>
      </c>
    </row>
    <row r="49" spans="3:19" x14ac:dyDescent="0.25">
      <c r="C49" s="4">
        <v>63</v>
      </c>
      <c r="E49" s="2" t="s">
        <v>98</v>
      </c>
      <c r="G49" s="12">
        <v>41274</v>
      </c>
      <c r="I49" s="5">
        <v>173058.75</v>
      </c>
      <c r="K49" s="5">
        <v>40</v>
      </c>
      <c r="M49" s="5">
        <f t="shared" si="8"/>
        <v>4326.46875</v>
      </c>
      <c r="O49" s="13">
        <v>62.5</v>
      </c>
      <c r="Q49" s="5">
        <f t="shared" si="10"/>
        <v>2768.94</v>
      </c>
      <c r="S49" s="6">
        <f t="shared" si="9"/>
        <v>-1557.5287499999999</v>
      </c>
    </row>
    <row r="50" spans="3:19" x14ac:dyDescent="0.25">
      <c r="C50" s="4">
        <v>64</v>
      </c>
      <c r="E50" s="2" t="s">
        <v>98</v>
      </c>
      <c r="G50" s="12">
        <v>41274</v>
      </c>
      <c r="I50" s="5">
        <v>23600</v>
      </c>
      <c r="K50" s="5">
        <v>40</v>
      </c>
      <c r="M50" s="5">
        <f t="shared" si="8"/>
        <v>590</v>
      </c>
      <c r="O50" s="13">
        <v>62.5</v>
      </c>
      <c r="Q50" s="5">
        <f t="shared" si="10"/>
        <v>377.6</v>
      </c>
      <c r="S50" s="6">
        <f t="shared" si="9"/>
        <v>-212.39999999999998</v>
      </c>
    </row>
    <row r="51" spans="3:19" x14ac:dyDescent="0.25">
      <c r="C51" s="4">
        <v>65</v>
      </c>
      <c r="E51" s="2" t="s">
        <v>98</v>
      </c>
      <c r="G51" s="12">
        <v>41274</v>
      </c>
      <c r="I51" s="5">
        <v>13800</v>
      </c>
      <c r="K51" s="5">
        <v>40</v>
      </c>
      <c r="M51" s="5">
        <f t="shared" si="8"/>
        <v>345</v>
      </c>
      <c r="O51" s="13">
        <v>62.5</v>
      </c>
      <c r="Q51" s="5">
        <f t="shared" si="10"/>
        <v>220.8</v>
      </c>
      <c r="S51" s="6">
        <f t="shared" si="9"/>
        <v>-124.19999999999999</v>
      </c>
    </row>
    <row r="52" spans="3:19" x14ac:dyDescent="0.25">
      <c r="C52" s="4">
        <v>66</v>
      </c>
      <c r="E52" s="2" t="s">
        <v>98</v>
      </c>
      <c r="G52" s="12">
        <v>41274</v>
      </c>
      <c r="I52" s="5">
        <v>41032.519999999997</v>
      </c>
      <c r="K52" s="5">
        <v>40</v>
      </c>
      <c r="M52" s="5">
        <f t="shared" si="8"/>
        <v>1025.8129999999999</v>
      </c>
      <c r="O52" s="13">
        <v>62.5</v>
      </c>
      <c r="Q52" s="5">
        <f t="shared" si="10"/>
        <v>656.52031999999997</v>
      </c>
      <c r="S52" s="6">
        <f t="shared" si="9"/>
        <v>-369.2926799999999</v>
      </c>
    </row>
    <row r="53" spans="3:19" x14ac:dyDescent="0.25">
      <c r="C53" s="4">
        <v>67</v>
      </c>
      <c r="E53" s="2" t="s">
        <v>84</v>
      </c>
      <c r="G53" s="12">
        <v>42005</v>
      </c>
      <c r="I53" s="5">
        <v>127096</v>
      </c>
      <c r="K53" s="5">
        <v>40</v>
      </c>
      <c r="M53" s="5">
        <f t="shared" si="8"/>
        <v>3177.4</v>
      </c>
      <c r="O53" s="13">
        <v>62.5</v>
      </c>
      <c r="Q53" s="5">
        <f t="shared" si="10"/>
        <v>2033.5360000000001</v>
      </c>
      <c r="S53" s="6">
        <f t="shared" si="9"/>
        <v>-1143.864</v>
      </c>
    </row>
    <row r="54" spans="3:19" x14ac:dyDescent="0.25">
      <c r="C54" s="4">
        <v>68</v>
      </c>
      <c r="E54" s="2" t="s">
        <v>99</v>
      </c>
      <c r="G54" s="12">
        <v>42005</v>
      </c>
      <c r="I54" s="5">
        <v>1317981.68</v>
      </c>
      <c r="K54" s="5">
        <v>40</v>
      </c>
      <c r="M54" s="5">
        <f t="shared" si="8"/>
        <v>32949.542000000001</v>
      </c>
      <c r="O54" s="13">
        <v>62.5</v>
      </c>
      <c r="Q54" s="5">
        <f t="shared" si="10"/>
        <v>21087.706879999998</v>
      </c>
      <c r="S54" s="6">
        <f t="shared" si="9"/>
        <v>-11861.835120000003</v>
      </c>
    </row>
    <row r="55" spans="3:19" x14ac:dyDescent="0.25">
      <c r="C55" s="4">
        <v>69</v>
      </c>
      <c r="E55" s="2" t="s">
        <v>99</v>
      </c>
      <c r="G55" s="12">
        <v>42005</v>
      </c>
      <c r="I55" s="5">
        <v>204386.72</v>
      </c>
      <c r="K55" s="5">
        <v>40</v>
      </c>
      <c r="M55" s="5">
        <f t="shared" si="8"/>
        <v>5109.6679999999997</v>
      </c>
      <c r="O55" s="13">
        <v>62.5</v>
      </c>
      <c r="Q55" s="5">
        <f t="shared" si="10"/>
        <v>3270.1875199999999</v>
      </c>
      <c r="S55" s="6">
        <f t="shared" si="9"/>
        <v>-1839.4804799999997</v>
      </c>
    </row>
    <row r="56" spans="3:19" x14ac:dyDescent="0.25">
      <c r="C56" s="4">
        <v>70</v>
      </c>
      <c r="E56" s="2" t="s">
        <v>99</v>
      </c>
      <c r="G56" s="12">
        <v>42005</v>
      </c>
      <c r="I56" s="5">
        <v>101537.02</v>
      </c>
      <c r="K56" s="5">
        <v>40</v>
      </c>
      <c r="M56" s="5">
        <f t="shared" si="8"/>
        <v>2538.4255000000003</v>
      </c>
      <c r="O56" s="13">
        <v>62.5</v>
      </c>
      <c r="Q56" s="5">
        <f t="shared" si="10"/>
        <v>1624.59232</v>
      </c>
      <c r="S56" s="6">
        <f t="shared" si="9"/>
        <v>-913.83318000000031</v>
      </c>
    </row>
    <row r="57" spans="3:19" x14ac:dyDescent="0.25">
      <c r="C57" s="4">
        <v>71</v>
      </c>
      <c r="E57" s="2" t="s">
        <v>99</v>
      </c>
      <c r="G57" s="12">
        <v>42005</v>
      </c>
      <c r="I57" s="5">
        <v>293125.21000000002</v>
      </c>
      <c r="K57" s="5">
        <v>40</v>
      </c>
      <c r="M57" s="5">
        <f t="shared" si="8"/>
        <v>7328.1302500000002</v>
      </c>
      <c r="O57" s="13">
        <v>62.5</v>
      </c>
      <c r="Q57" s="5">
        <f t="shared" si="10"/>
        <v>4690.0033600000006</v>
      </c>
      <c r="S57" s="6">
        <f t="shared" si="9"/>
        <v>-2638.1268899999995</v>
      </c>
    </row>
    <row r="58" spans="3:19" x14ac:dyDescent="0.25">
      <c r="C58" s="4">
        <v>72</v>
      </c>
      <c r="E58" s="2" t="s">
        <v>100</v>
      </c>
      <c r="G58" s="12">
        <v>42005</v>
      </c>
      <c r="I58" s="5">
        <v>65095.9</v>
      </c>
      <c r="K58" s="5">
        <v>40</v>
      </c>
      <c r="M58" s="5">
        <f t="shared" si="8"/>
        <v>1627.3975</v>
      </c>
      <c r="O58" s="13">
        <v>62.5</v>
      </c>
      <c r="Q58" s="5">
        <f t="shared" si="10"/>
        <v>1041.5344</v>
      </c>
      <c r="S58" s="6">
        <f t="shared" si="9"/>
        <v>-585.86310000000003</v>
      </c>
    </row>
    <row r="59" spans="3:19" x14ac:dyDescent="0.25">
      <c r="C59" s="4">
        <v>73</v>
      </c>
      <c r="E59" s="2" t="s">
        <v>101</v>
      </c>
      <c r="G59" s="12">
        <v>42005</v>
      </c>
      <c r="I59" s="5">
        <v>115740.18</v>
      </c>
      <c r="K59" s="5">
        <v>40</v>
      </c>
      <c r="M59" s="5">
        <f t="shared" si="8"/>
        <v>2893.5045</v>
      </c>
      <c r="O59" s="13">
        <v>62.5</v>
      </c>
      <c r="Q59" s="5">
        <f t="shared" si="10"/>
        <v>1851.8428799999999</v>
      </c>
      <c r="S59" s="6">
        <f t="shared" si="9"/>
        <v>-1041.6616200000001</v>
      </c>
    </row>
    <row r="60" spans="3:19" x14ac:dyDescent="0.25">
      <c r="C60" s="4">
        <v>75</v>
      </c>
      <c r="E60" s="2" t="s">
        <v>102</v>
      </c>
      <c r="G60" s="12">
        <v>42005</v>
      </c>
      <c r="I60" s="5">
        <v>155839</v>
      </c>
      <c r="K60" s="5">
        <v>40</v>
      </c>
      <c r="M60" s="5">
        <f t="shared" si="8"/>
        <v>3895.9749999999999</v>
      </c>
      <c r="O60" s="13">
        <v>62.5</v>
      </c>
      <c r="Q60" s="5">
        <f t="shared" si="10"/>
        <v>2493.424</v>
      </c>
      <c r="S60" s="6">
        <f t="shared" si="9"/>
        <v>-1402.5509999999999</v>
      </c>
    </row>
    <row r="61" spans="3:19" x14ac:dyDescent="0.25">
      <c r="C61" s="4">
        <v>76</v>
      </c>
      <c r="E61" s="2" t="s">
        <v>102</v>
      </c>
      <c r="G61" s="12">
        <v>42005</v>
      </c>
      <c r="I61" s="5">
        <v>205685</v>
      </c>
      <c r="K61" s="5">
        <v>40</v>
      </c>
      <c r="M61" s="5">
        <f t="shared" si="8"/>
        <v>5142.125</v>
      </c>
      <c r="O61" s="13">
        <v>62.5</v>
      </c>
      <c r="Q61" s="5">
        <f t="shared" si="10"/>
        <v>3290.96</v>
      </c>
      <c r="S61" s="6">
        <f t="shared" si="9"/>
        <v>-1851.165</v>
      </c>
    </row>
    <row r="62" spans="3:19" x14ac:dyDescent="0.25">
      <c r="C62" s="4">
        <v>77</v>
      </c>
      <c r="E62" s="2" t="s">
        <v>102</v>
      </c>
      <c r="G62" s="12">
        <v>42005</v>
      </c>
      <c r="I62" s="5">
        <v>848602.19</v>
      </c>
      <c r="K62" s="5">
        <v>40</v>
      </c>
      <c r="M62" s="5">
        <f t="shared" si="8"/>
        <v>21215.054749999999</v>
      </c>
      <c r="O62" s="13">
        <v>62.5</v>
      </c>
      <c r="Q62" s="5">
        <f t="shared" si="10"/>
        <v>13577.635039999999</v>
      </c>
      <c r="S62" s="6">
        <f t="shared" si="9"/>
        <v>-7637.4197100000001</v>
      </c>
    </row>
    <row r="63" spans="3:19" x14ac:dyDescent="0.25">
      <c r="C63" s="4">
        <v>78</v>
      </c>
      <c r="E63" s="2" t="s">
        <v>102</v>
      </c>
      <c r="G63" s="12">
        <v>42005</v>
      </c>
      <c r="I63" s="5">
        <v>73351.75</v>
      </c>
      <c r="K63" s="5">
        <v>40</v>
      </c>
      <c r="M63" s="5">
        <f t="shared" si="8"/>
        <v>1833.79375</v>
      </c>
      <c r="O63" s="13">
        <v>62.5</v>
      </c>
      <c r="Q63" s="5">
        <f t="shared" si="10"/>
        <v>1173.6279999999999</v>
      </c>
      <c r="S63" s="6">
        <f t="shared" si="9"/>
        <v>-660.16575000000012</v>
      </c>
    </row>
    <row r="64" spans="3:19" x14ac:dyDescent="0.25">
      <c r="C64" s="4">
        <v>79</v>
      </c>
      <c r="E64" s="2" t="s">
        <v>102</v>
      </c>
      <c r="G64" s="12">
        <v>42005</v>
      </c>
      <c r="I64" s="5">
        <v>38186.239999999998</v>
      </c>
      <c r="K64" s="5">
        <v>40</v>
      </c>
      <c r="M64" s="5">
        <f t="shared" si="8"/>
        <v>954.65599999999995</v>
      </c>
      <c r="O64" s="13">
        <v>62.5</v>
      </c>
      <c r="Q64" s="5">
        <f t="shared" si="10"/>
        <v>610.97983999999997</v>
      </c>
      <c r="S64" s="6">
        <f t="shared" si="9"/>
        <v>-343.67615999999998</v>
      </c>
    </row>
    <row r="65" spans="3:19" x14ac:dyDescent="0.25">
      <c r="C65" s="4">
        <v>80</v>
      </c>
      <c r="E65" s="2" t="s">
        <v>102</v>
      </c>
      <c r="G65" s="12">
        <v>42005</v>
      </c>
      <c r="I65" s="5">
        <v>173535.64</v>
      </c>
      <c r="K65" s="5">
        <v>40</v>
      </c>
      <c r="M65" s="5">
        <f t="shared" si="8"/>
        <v>4338.3910000000005</v>
      </c>
      <c r="O65" s="13">
        <v>62.5</v>
      </c>
      <c r="Q65" s="5">
        <f t="shared" si="10"/>
        <v>2776.57024</v>
      </c>
      <c r="S65" s="6">
        <f t="shared" si="9"/>
        <v>-1561.8207600000005</v>
      </c>
    </row>
    <row r="66" spans="3:19" x14ac:dyDescent="0.25">
      <c r="C66" s="4">
        <v>81</v>
      </c>
      <c r="E66" s="2" t="s">
        <v>103</v>
      </c>
      <c r="G66" s="12">
        <v>41274</v>
      </c>
      <c r="I66" s="5">
        <v>128848.63</v>
      </c>
      <c r="K66" s="5">
        <v>40</v>
      </c>
      <c r="M66" s="5">
        <f t="shared" si="8"/>
        <v>3221.2157500000003</v>
      </c>
      <c r="O66" s="13">
        <v>62.5</v>
      </c>
      <c r="Q66" s="5">
        <f t="shared" si="10"/>
        <v>2061.5780800000002</v>
      </c>
      <c r="S66" s="6">
        <f t="shared" si="9"/>
        <v>-1159.6376700000001</v>
      </c>
    </row>
    <row r="67" spans="3:19" x14ac:dyDescent="0.25">
      <c r="C67" s="4">
        <v>82</v>
      </c>
      <c r="E67" s="2" t="s">
        <v>103</v>
      </c>
      <c r="G67" s="12">
        <v>41274</v>
      </c>
      <c r="I67" s="5">
        <v>19357.79</v>
      </c>
      <c r="K67" s="5">
        <v>40</v>
      </c>
      <c r="M67" s="5">
        <f t="shared" si="8"/>
        <v>483.94475</v>
      </c>
      <c r="O67" s="13">
        <v>62.5</v>
      </c>
      <c r="Q67" s="5">
        <f t="shared" si="10"/>
        <v>309.72464000000002</v>
      </c>
      <c r="S67" s="6">
        <f t="shared" si="9"/>
        <v>-174.22010999999998</v>
      </c>
    </row>
    <row r="68" spans="3:19" x14ac:dyDescent="0.25">
      <c r="C68" s="4">
        <v>84</v>
      </c>
      <c r="E68" s="2" t="s">
        <v>104</v>
      </c>
      <c r="G68" s="12">
        <v>38717</v>
      </c>
      <c r="I68" s="5">
        <v>245019</v>
      </c>
      <c r="K68" s="5">
        <v>40</v>
      </c>
      <c r="M68" s="5">
        <f t="shared" si="8"/>
        <v>6125.4750000000004</v>
      </c>
      <c r="O68" s="13">
        <v>62.5</v>
      </c>
      <c r="Q68" s="5">
        <f t="shared" si="10"/>
        <v>3920.3040000000001</v>
      </c>
      <c r="S68" s="6">
        <f t="shared" si="9"/>
        <v>-2205.1710000000003</v>
      </c>
    </row>
    <row r="69" spans="3:19" x14ac:dyDescent="0.25">
      <c r="C69" s="4">
        <v>85</v>
      </c>
      <c r="E69" s="2" t="s">
        <v>105</v>
      </c>
      <c r="G69" s="12">
        <v>38717</v>
      </c>
      <c r="I69" s="5">
        <v>20836</v>
      </c>
      <c r="K69" s="5">
        <v>40</v>
      </c>
      <c r="M69" s="5">
        <f t="shared" si="8"/>
        <v>520.9</v>
      </c>
      <c r="O69" s="13">
        <v>62.5</v>
      </c>
      <c r="Q69" s="5">
        <f t="shared" si="10"/>
        <v>333.37599999999998</v>
      </c>
      <c r="S69" s="6">
        <f t="shared" si="9"/>
        <v>-187.524</v>
      </c>
    </row>
    <row r="70" spans="3:19" x14ac:dyDescent="0.25">
      <c r="C70" s="4">
        <v>86</v>
      </c>
      <c r="E70" s="2" t="s">
        <v>106</v>
      </c>
      <c r="G70" s="12">
        <v>38717</v>
      </c>
      <c r="I70" s="5">
        <v>92550</v>
      </c>
      <c r="K70" s="5">
        <v>40</v>
      </c>
      <c r="M70" s="5">
        <f t="shared" si="8"/>
        <v>2313.75</v>
      </c>
      <c r="O70" s="13">
        <v>62.5</v>
      </c>
      <c r="Q70" s="5">
        <f t="shared" si="10"/>
        <v>1480.8</v>
      </c>
      <c r="S70" s="6">
        <f t="shared" si="9"/>
        <v>-832.95</v>
      </c>
    </row>
    <row r="71" spans="3:19" x14ac:dyDescent="0.25">
      <c r="C71" s="4">
        <v>87</v>
      </c>
      <c r="E71" s="2" t="s">
        <v>60</v>
      </c>
      <c r="G71" s="12">
        <v>41639</v>
      </c>
      <c r="I71" s="5">
        <v>43938.45</v>
      </c>
      <c r="K71" s="5">
        <v>40</v>
      </c>
      <c r="M71" s="5">
        <f t="shared" si="8"/>
        <v>1098.4612499999998</v>
      </c>
      <c r="O71" s="13">
        <v>62.5</v>
      </c>
      <c r="Q71" s="5">
        <f t="shared" si="10"/>
        <v>703.01519999999994</v>
      </c>
      <c r="S71" s="6">
        <f t="shared" si="9"/>
        <v>-395.4460499999999</v>
      </c>
    </row>
    <row r="72" spans="3:19" x14ac:dyDescent="0.25">
      <c r="C72" s="4">
        <v>88</v>
      </c>
      <c r="E72" s="2" t="s">
        <v>60</v>
      </c>
      <c r="G72" s="12">
        <v>41639</v>
      </c>
      <c r="I72" s="5">
        <v>50105.06</v>
      </c>
      <c r="K72" s="5">
        <v>40</v>
      </c>
      <c r="M72" s="5">
        <f t="shared" si="8"/>
        <v>1252.6264999999999</v>
      </c>
      <c r="O72" s="13">
        <v>62.5</v>
      </c>
      <c r="Q72" s="5">
        <f t="shared" si="10"/>
        <v>801.68095999999991</v>
      </c>
      <c r="S72" s="6">
        <f t="shared" si="9"/>
        <v>-450.94553999999994</v>
      </c>
    </row>
    <row r="73" spans="3:19" x14ac:dyDescent="0.25">
      <c r="C73" s="4">
        <v>90</v>
      </c>
      <c r="E73" s="2" t="s">
        <v>60</v>
      </c>
      <c r="G73" s="12">
        <v>41639</v>
      </c>
      <c r="I73" s="5">
        <v>3736.96</v>
      </c>
      <c r="K73" s="5">
        <v>40</v>
      </c>
      <c r="M73" s="5">
        <f t="shared" si="8"/>
        <v>93.424000000000007</v>
      </c>
      <c r="O73" s="13">
        <v>62.5</v>
      </c>
      <c r="Q73" s="5">
        <f t="shared" si="10"/>
        <v>59.791359999999997</v>
      </c>
      <c r="S73" s="6">
        <f t="shared" si="9"/>
        <v>-33.632640000000009</v>
      </c>
    </row>
    <row r="74" spans="3:19" x14ac:dyDescent="0.25">
      <c r="C74" s="4">
        <v>91</v>
      </c>
      <c r="E74" s="2" t="s">
        <v>84</v>
      </c>
      <c r="G74" s="12">
        <v>42005</v>
      </c>
      <c r="I74" s="5">
        <v>109911.02</v>
      </c>
      <c r="K74" s="5">
        <v>40</v>
      </c>
      <c r="M74" s="5">
        <f t="shared" si="8"/>
        <v>2747.7755000000002</v>
      </c>
      <c r="O74" s="13">
        <v>62.5</v>
      </c>
      <c r="Q74" s="5">
        <f t="shared" si="10"/>
        <v>1758.5763200000001</v>
      </c>
      <c r="S74" s="6">
        <f t="shared" si="9"/>
        <v>-989.19918000000007</v>
      </c>
    </row>
    <row r="75" spans="3:19" x14ac:dyDescent="0.25">
      <c r="C75" s="4">
        <v>92</v>
      </c>
      <c r="E75" s="2" t="s">
        <v>84</v>
      </c>
      <c r="G75" s="12">
        <v>42005</v>
      </c>
      <c r="I75" s="5">
        <v>6614.67</v>
      </c>
      <c r="K75" s="5">
        <v>40</v>
      </c>
      <c r="M75" s="5">
        <f t="shared" si="8"/>
        <v>165.36675</v>
      </c>
      <c r="O75" s="13">
        <v>62.5</v>
      </c>
      <c r="Q75" s="5">
        <f t="shared" si="10"/>
        <v>105.83472</v>
      </c>
      <c r="S75" s="6">
        <f t="shared" si="9"/>
        <v>-59.532029999999992</v>
      </c>
    </row>
    <row r="76" spans="3:19" x14ac:dyDescent="0.25">
      <c r="C76" s="4">
        <v>93</v>
      </c>
      <c r="E76" s="2" t="s">
        <v>84</v>
      </c>
      <c r="G76" s="12">
        <v>42005</v>
      </c>
      <c r="I76" s="5">
        <v>28059.09</v>
      </c>
      <c r="K76" s="5">
        <v>40</v>
      </c>
      <c r="M76" s="5">
        <f t="shared" si="8"/>
        <v>701.47725000000003</v>
      </c>
      <c r="O76" s="13">
        <v>62.5</v>
      </c>
      <c r="Q76" s="5">
        <f t="shared" si="10"/>
        <v>448.94544000000002</v>
      </c>
      <c r="S76" s="6">
        <f t="shared" si="9"/>
        <v>-252.53181000000001</v>
      </c>
    </row>
    <row r="77" spans="3:19" x14ac:dyDescent="0.25">
      <c r="C77" s="4">
        <v>94</v>
      </c>
      <c r="E77" s="2" t="s">
        <v>84</v>
      </c>
      <c r="G77" s="12">
        <v>42005</v>
      </c>
      <c r="I77" s="5">
        <v>16931.5</v>
      </c>
      <c r="K77" s="5">
        <v>40</v>
      </c>
      <c r="M77" s="5">
        <f t="shared" si="8"/>
        <v>423.28750000000002</v>
      </c>
      <c r="O77" s="13">
        <v>62.5</v>
      </c>
      <c r="Q77" s="5">
        <f t="shared" si="10"/>
        <v>270.904</v>
      </c>
      <c r="S77" s="6">
        <f t="shared" si="9"/>
        <v>-152.38350000000003</v>
      </c>
    </row>
    <row r="78" spans="3:19" x14ac:dyDescent="0.25">
      <c r="C78" s="4">
        <v>95</v>
      </c>
      <c r="E78" s="2" t="s">
        <v>84</v>
      </c>
      <c r="G78" s="12">
        <v>42005</v>
      </c>
      <c r="I78" s="5">
        <v>1837.08</v>
      </c>
      <c r="K78" s="5">
        <v>40</v>
      </c>
      <c r="M78" s="5">
        <f t="shared" si="8"/>
        <v>45.927</v>
      </c>
      <c r="O78" s="13">
        <v>62.5</v>
      </c>
      <c r="Q78" s="5">
        <f t="shared" si="10"/>
        <v>29.393279999999997</v>
      </c>
      <c r="S78" s="6">
        <f t="shared" si="9"/>
        <v>-16.533720000000002</v>
      </c>
    </row>
    <row r="79" spans="3:19" x14ac:dyDescent="0.25">
      <c r="C79" s="4">
        <v>96</v>
      </c>
      <c r="E79" s="2" t="s">
        <v>107</v>
      </c>
      <c r="G79" s="12">
        <v>42005</v>
      </c>
      <c r="I79" s="5">
        <v>25673.32</v>
      </c>
      <c r="K79" s="5">
        <v>40</v>
      </c>
      <c r="M79" s="5">
        <f t="shared" si="8"/>
        <v>641.83299999999997</v>
      </c>
      <c r="O79" s="13">
        <v>62.5</v>
      </c>
      <c r="Q79" s="5">
        <f t="shared" si="10"/>
        <v>410.77312000000001</v>
      </c>
      <c r="S79" s="6">
        <f t="shared" si="9"/>
        <v>-231.05987999999996</v>
      </c>
    </row>
    <row r="80" spans="3:19" x14ac:dyDescent="0.25">
      <c r="C80" s="4">
        <v>97</v>
      </c>
      <c r="E80" s="2" t="s">
        <v>108</v>
      </c>
      <c r="G80" s="12">
        <v>42005</v>
      </c>
      <c r="I80" s="5">
        <v>680087.45</v>
      </c>
      <c r="K80" s="5">
        <v>40</v>
      </c>
      <c r="M80" s="5">
        <f t="shared" si="8"/>
        <v>17002.186249999999</v>
      </c>
      <c r="O80" s="13">
        <v>62.5</v>
      </c>
      <c r="Q80" s="5">
        <f t="shared" si="10"/>
        <v>10881.3992</v>
      </c>
      <c r="S80" s="6">
        <f t="shared" si="9"/>
        <v>-6120.787049999999</v>
      </c>
    </row>
    <row r="81" spans="3:19" x14ac:dyDescent="0.25">
      <c r="C81" s="4">
        <v>98</v>
      </c>
      <c r="E81" s="2" t="s">
        <v>108</v>
      </c>
      <c r="G81" s="12">
        <v>42005</v>
      </c>
      <c r="I81" s="5">
        <v>134614.07</v>
      </c>
      <c r="K81" s="5">
        <v>40</v>
      </c>
      <c r="M81" s="5">
        <f t="shared" si="8"/>
        <v>3365.3517500000003</v>
      </c>
      <c r="O81" s="13">
        <v>62.5</v>
      </c>
      <c r="Q81" s="5">
        <f t="shared" si="10"/>
        <v>2153.82512</v>
      </c>
      <c r="S81" s="6">
        <f t="shared" si="9"/>
        <v>-1211.5266300000003</v>
      </c>
    </row>
    <row r="82" spans="3:19" x14ac:dyDescent="0.25">
      <c r="C82" s="4">
        <v>99</v>
      </c>
      <c r="E82" s="2" t="s">
        <v>108</v>
      </c>
      <c r="G82" s="12">
        <v>42005</v>
      </c>
      <c r="I82" s="5">
        <v>27534.04</v>
      </c>
      <c r="K82" s="5">
        <v>40</v>
      </c>
      <c r="M82" s="5">
        <f t="shared" si="8"/>
        <v>688.351</v>
      </c>
      <c r="O82" s="13">
        <v>62.5</v>
      </c>
      <c r="Q82" s="5">
        <f t="shared" si="10"/>
        <v>440.54464000000002</v>
      </c>
      <c r="S82" s="6">
        <f t="shared" si="9"/>
        <v>-247.80635999999998</v>
      </c>
    </row>
    <row r="83" spans="3:19" x14ac:dyDescent="0.25">
      <c r="C83" s="4">
        <v>100</v>
      </c>
      <c r="E83" s="2" t="s">
        <v>108</v>
      </c>
      <c r="G83" s="12">
        <v>42005</v>
      </c>
      <c r="I83" s="5">
        <v>33008.57</v>
      </c>
      <c r="K83" s="5">
        <v>40</v>
      </c>
      <c r="M83" s="5">
        <f t="shared" si="8"/>
        <v>825.21424999999999</v>
      </c>
      <c r="O83" s="13">
        <v>62.5</v>
      </c>
      <c r="Q83" s="5">
        <f t="shared" si="10"/>
        <v>528.13711999999998</v>
      </c>
      <c r="S83" s="6">
        <f t="shared" si="9"/>
        <v>-297.07713000000001</v>
      </c>
    </row>
    <row r="84" spans="3:19" x14ac:dyDescent="0.25">
      <c r="C84" s="4">
        <v>101</v>
      </c>
      <c r="E84" s="2" t="s">
        <v>109</v>
      </c>
      <c r="G84" s="12">
        <v>42005</v>
      </c>
      <c r="I84" s="5">
        <v>39800.9</v>
      </c>
      <c r="K84" s="5">
        <v>40</v>
      </c>
      <c r="M84" s="5">
        <f t="shared" si="8"/>
        <v>995.02250000000004</v>
      </c>
      <c r="O84" s="13">
        <v>62.5</v>
      </c>
      <c r="Q84" s="5">
        <f t="shared" si="10"/>
        <v>636.81439999999998</v>
      </c>
      <c r="S84" s="6">
        <f t="shared" si="9"/>
        <v>-358.20810000000006</v>
      </c>
    </row>
    <row r="85" spans="3:19" x14ac:dyDescent="0.25">
      <c r="C85" s="4">
        <v>102</v>
      </c>
      <c r="E85" s="2" t="s">
        <v>109</v>
      </c>
      <c r="G85" s="12">
        <v>42005</v>
      </c>
      <c r="I85" s="5">
        <v>1024487.45</v>
      </c>
      <c r="K85" s="5">
        <v>40</v>
      </c>
      <c r="M85" s="5">
        <f t="shared" si="8"/>
        <v>25612.186249999999</v>
      </c>
      <c r="O85" s="13">
        <v>62.5</v>
      </c>
      <c r="Q85" s="5">
        <f t="shared" si="10"/>
        <v>16391.799199999998</v>
      </c>
      <c r="S85" s="6">
        <f t="shared" si="9"/>
        <v>-9220.3870500000012</v>
      </c>
    </row>
    <row r="86" spans="3:19" x14ac:dyDescent="0.25">
      <c r="C86" s="4">
        <v>103</v>
      </c>
      <c r="E86" s="2" t="s">
        <v>109</v>
      </c>
      <c r="G86" s="12">
        <v>42005</v>
      </c>
      <c r="I86" s="5">
        <v>116399.15</v>
      </c>
      <c r="K86" s="5">
        <v>40</v>
      </c>
      <c r="M86" s="5">
        <f t="shared" si="8"/>
        <v>2909.9787499999998</v>
      </c>
      <c r="O86" s="13">
        <v>62.5</v>
      </c>
      <c r="Q86" s="5">
        <f t="shared" si="10"/>
        <v>1862.3863999999999</v>
      </c>
      <c r="S86" s="6">
        <f t="shared" si="9"/>
        <v>-1047.5923499999999</v>
      </c>
    </row>
    <row r="87" spans="3:19" x14ac:dyDescent="0.25">
      <c r="C87" s="4">
        <v>104</v>
      </c>
      <c r="E87" s="2" t="s">
        <v>109</v>
      </c>
      <c r="G87" s="12">
        <v>42005</v>
      </c>
      <c r="I87" s="5">
        <v>56972.25</v>
      </c>
      <c r="K87" s="5">
        <v>40</v>
      </c>
      <c r="M87" s="5">
        <f t="shared" si="8"/>
        <v>1424.3062500000001</v>
      </c>
      <c r="O87" s="13">
        <v>62.5</v>
      </c>
      <c r="Q87" s="5">
        <f t="shared" si="10"/>
        <v>911.55600000000004</v>
      </c>
      <c r="S87" s="6">
        <f t="shared" si="9"/>
        <v>-512.75025000000005</v>
      </c>
    </row>
    <row r="88" spans="3:19" x14ac:dyDescent="0.25">
      <c r="C88" s="4">
        <v>105</v>
      </c>
      <c r="E88" s="2" t="s">
        <v>109</v>
      </c>
      <c r="G88" s="12">
        <v>42005</v>
      </c>
      <c r="I88" s="5">
        <v>54511.39</v>
      </c>
      <c r="K88" s="5">
        <v>40</v>
      </c>
      <c r="M88" s="5">
        <f t="shared" ref="M88:M193" si="11">I88/K88</f>
        <v>1362.78475</v>
      </c>
      <c r="O88" s="13">
        <v>62.5</v>
      </c>
      <c r="Q88" s="5">
        <f t="shared" si="10"/>
        <v>872.18223999999998</v>
      </c>
      <c r="S88" s="6">
        <f t="shared" ref="S88:S193" si="12">Q88-M88</f>
        <v>-490.60251000000005</v>
      </c>
    </row>
    <row r="89" spans="3:19" x14ac:dyDescent="0.25">
      <c r="C89" s="4">
        <v>106</v>
      </c>
      <c r="E89" s="2" t="s">
        <v>110</v>
      </c>
      <c r="G89" s="12">
        <v>42005</v>
      </c>
      <c r="I89" s="5">
        <v>114837.04</v>
      </c>
      <c r="K89" s="5">
        <v>40</v>
      </c>
      <c r="M89" s="5">
        <f t="shared" si="11"/>
        <v>2870.9259999999999</v>
      </c>
      <c r="O89" s="13">
        <v>62.5</v>
      </c>
      <c r="Q89" s="5">
        <f t="shared" si="10"/>
        <v>1837.3926399999998</v>
      </c>
      <c r="S89" s="6">
        <f t="shared" si="12"/>
        <v>-1033.5333600000001</v>
      </c>
    </row>
    <row r="90" spans="3:19" x14ac:dyDescent="0.25">
      <c r="C90" s="4">
        <v>107</v>
      </c>
      <c r="E90" s="2" t="s">
        <v>110</v>
      </c>
      <c r="G90" s="12">
        <v>42005</v>
      </c>
      <c r="I90" s="5">
        <v>41749.800000000003</v>
      </c>
      <c r="K90" s="5">
        <v>40</v>
      </c>
      <c r="M90" s="5">
        <f t="shared" si="11"/>
        <v>1043.7450000000001</v>
      </c>
      <c r="O90" s="13">
        <v>62.5</v>
      </c>
      <c r="Q90" s="5">
        <f t="shared" ref="Q90:Q193" si="13">I90/O90</f>
        <v>667.99680000000001</v>
      </c>
      <c r="S90" s="6">
        <f t="shared" si="12"/>
        <v>-375.74820000000011</v>
      </c>
    </row>
    <row r="91" spans="3:19" x14ac:dyDescent="0.25">
      <c r="C91" s="4">
        <v>108</v>
      </c>
      <c r="E91" s="2" t="s">
        <v>110</v>
      </c>
      <c r="G91" s="12">
        <v>42005</v>
      </c>
      <c r="I91" s="5">
        <v>38208.720000000001</v>
      </c>
      <c r="K91" s="5">
        <v>40</v>
      </c>
      <c r="M91" s="5">
        <f t="shared" si="11"/>
        <v>955.21800000000007</v>
      </c>
      <c r="O91" s="13">
        <v>62.5</v>
      </c>
      <c r="Q91" s="5">
        <f t="shared" si="13"/>
        <v>611.33951999999999</v>
      </c>
      <c r="S91" s="6">
        <f t="shared" si="12"/>
        <v>-343.87848000000008</v>
      </c>
    </row>
    <row r="92" spans="3:19" x14ac:dyDescent="0.25">
      <c r="C92" s="4">
        <v>109</v>
      </c>
      <c r="E92" s="2" t="s">
        <v>110</v>
      </c>
      <c r="G92" s="12">
        <v>42005</v>
      </c>
      <c r="I92" s="5">
        <v>21507.87</v>
      </c>
      <c r="K92" s="5">
        <v>40</v>
      </c>
      <c r="M92" s="5">
        <f t="shared" si="11"/>
        <v>537.69674999999995</v>
      </c>
      <c r="O92" s="13">
        <v>62.5</v>
      </c>
      <c r="Q92" s="5">
        <f t="shared" si="13"/>
        <v>344.12592000000001</v>
      </c>
      <c r="S92" s="6">
        <f t="shared" si="12"/>
        <v>-193.57082999999994</v>
      </c>
    </row>
    <row r="93" spans="3:19" x14ac:dyDescent="0.25">
      <c r="C93" s="4">
        <v>110</v>
      </c>
      <c r="E93" s="2" t="s">
        <v>110</v>
      </c>
      <c r="G93" s="12">
        <v>42005</v>
      </c>
      <c r="I93" s="5">
        <v>7925.77</v>
      </c>
      <c r="K93" s="5">
        <v>40</v>
      </c>
      <c r="M93" s="5">
        <f t="shared" si="11"/>
        <v>198.14425</v>
      </c>
      <c r="O93" s="13">
        <v>62.5</v>
      </c>
      <c r="Q93" s="5">
        <f t="shared" si="13"/>
        <v>126.81232000000001</v>
      </c>
      <c r="S93" s="6">
        <f t="shared" si="12"/>
        <v>-71.331929999999986</v>
      </c>
    </row>
    <row r="94" spans="3:19" x14ac:dyDescent="0.25">
      <c r="C94" s="4">
        <v>111</v>
      </c>
      <c r="E94" s="2" t="s">
        <v>82</v>
      </c>
      <c r="G94" s="12">
        <v>41639</v>
      </c>
      <c r="I94" s="5">
        <v>11862.11</v>
      </c>
      <c r="K94" s="5">
        <v>40</v>
      </c>
      <c r="M94" s="5">
        <f t="shared" si="11"/>
        <v>296.55275</v>
      </c>
      <c r="O94" s="13">
        <v>62.5</v>
      </c>
      <c r="Q94" s="5">
        <f t="shared" si="13"/>
        <v>189.79376000000002</v>
      </c>
      <c r="S94" s="6">
        <f t="shared" si="12"/>
        <v>-106.75898999999998</v>
      </c>
    </row>
    <row r="95" spans="3:19" x14ac:dyDescent="0.25">
      <c r="C95" s="4">
        <v>112</v>
      </c>
      <c r="E95" s="2" t="s">
        <v>111</v>
      </c>
      <c r="G95" s="12">
        <v>41639</v>
      </c>
      <c r="I95" s="5">
        <v>21428.07</v>
      </c>
      <c r="K95" s="5">
        <v>40</v>
      </c>
      <c r="M95" s="5">
        <f t="shared" si="11"/>
        <v>535.70174999999995</v>
      </c>
      <c r="O95" s="13">
        <v>62.5</v>
      </c>
      <c r="Q95" s="5">
        <f t="shared" si="13"/>
        <v>342.84911999999997</v>
      </c>
      <c r="S95" s="6">
        <f t="shared" si="12"/>
        <v>-192.85262999999998</v>
      </c>
    </row>
    <row r="96" spans="3:19" x14ac:dyDescent="0.25">
      <c r="C96" s="4">
        <v>113</v>
      </c>
      <c r="E96" s="2" t="s">
        <v>112</v>
      </c>
      <c r="G96" s="12">
        <v>41639</v>
      </c>
      <c r="I96" s="5">
        <v>1923.5</v>
      </c>
      <c r="K96" s="5">
        <v>40</v>
      </c>
      <c r="M96" s="5">
        <f t="shared" si="11"/>
        <v>48.087499999999999</v>
      </c>
      <c r="O96" s="13">
        <v>62.5</v>
      </c>
      <c r="Q96" s="5">
        <f t="shared" si="13"/>
        <v>30.776</v>
      </c>
      <c r="S96" s="6">
        <f t="shared" si="12"/>
        <v>-17.311499999999999</v>
      </c>
    </row>
    <row r="97" spans="3:19" x14ac:dyDescent="0.25">
      <c r="C97" s="4">
        <v>114</v>
      </c>
      <c r="E97" s="2" t="s">
        <v>113</v>
      </c>
      <c r="G97" s="12">
        <v>41639</v>
      </c>
      <c r="I97" s="5">
        <v>1865.98</v>
      </c>
      <c r="K97" s="5">
        <v>40</v>
      </c>
      <c r="M97" s="5">
        <f t="shared" si="11"/>
        <v>46.649500000000003</v>
      </c>
      <c r="O97" s="13">
        <v>62.5</v>
      </c>
      <c r="Q97" s="5">
        <f t="shared" si="13"/>
        <v>29.85568</v>
      </c>
      <c r="S97" s="6">
        <f t="shared" si="12"/>
        <v>-16.793820000000004</v>
      </c>
    </row>
    <row r="98" spans="3:19" x14ac:dyDescent="0.25">
      <c r="C98" s="4">
        <v>115</v>
      </c>
      <c r="E98" s="2" t="s">
        <v>98</v>
      </c>
      <c r="G98" s="12">
        <v>41639</v>
      </c>
      <c r="I98" s="5">
        <v>47636.7</v>
      </c>
      <c r="K98" s="5">
        <v>40</v>
      </c>
      <c r="M98" s="5">
        <f t="shared" si="11"/>
        <v>1190.9175</v>
      </c>
      <c r="O98" s="13">
        <v>62.5</v>
      </c>
      <c r="Q98" s="5">
        <f t="shared" si="13"/>
        <v>762.18719999999996</v>
      </c>
      <c r="S98" s="6">
        <f t="shared" si="12"/>
        <v>-428.73030000000006</v>
      </c>
    </row>
    <row r="99" spans="3:19" x14ac:dyDescent="0.25">
      <c r="C99" s="4">
        <v>116</v>
      </c>
      <c r="E99" s="2" t="s">
        <v>98</v>
      </c>
      <c r="G99" s="12">
        <v>41639</v>
      </c>
      <c r="I99" s="5">
        <v>149889.94</v>
      </c>
      <c r="K99" s="5">
        <v>40</v>
      </c>
      <c r="M99" s="5">
        <f t="shared" si="11"/>
        <v>3747.2485000000001</v>
      </c>
      <c r="O99" s="13">
        <v>62.5</v>
      </c>
      <c r="Q99" s="5">
        <f t="shared" si="13"/>
        <v>2398.2390399999999</v>
      </c>
      <c r="S99" s="6">
        <f t="shared" si="12"/>
        <v>-1349.0094600000002</v>
      </c>
    </row>
    <row r="100" spans="3:19" x14ac:dyDescent="0.25">
      <c r="C100" s="4">
        <v>117</v>
      </c>
      <c r="E100" s="2" t="s">
        <v>98</v>
      </c>
      <c r="G100" s="12">
        <v>41639</v>
      </c>
      <c r="I100" s="5">
        <v>76571.679999999993</v>
      </c>
      <c r="K100" s="5">
        <v>40</v>
      </c>
      <c r="M100" s="5">
        <f t="shared" si="11"/>
        <v>1914.2919999999999</v>
      </c>
      <c r="O100" s="13">
        <v>62.5</v>
      </c>
      <c r="Q100" s="5">
        <f t="shared" si="13"/>
        <v>1225.1468799999998</v>
      </c>
      <c r="S100" s="6">
        <f t="shared" si="12"/>
        <v>-689.14512000000013</v>
      </c>
    </row>
    <row r="101" spans="3:19" x14ac:dyDescent="0.25">
      <c r="C101" s="4">
        <v>118</v>
      </c>
      <c r="E101" s="2" t="s">
        <v>98</v>
      </c>
      <c r="G101" s="12">
        <v>41639</v>
      </c>
      <c r="I101" s="5">
        <v>20440.47</v>
      </c>
      <c r="K101" s="5">
        <v>40</v>
      </c>
      <c r="M101" s="5">
        <f t="shared" si="11"/>
        <v>511.01175000000001</v>
      </c>
      <c r="O101" s="13">
        <v>62.5</v>
      </c>
      <c r="Q101" s="5">
        <f t="shared" si="13"/>
        <v>327.04752000000002</v>
      </c>
      <c r="S101" s="6">
        <f t="shared" si="12"/>
        <v>-183.96422999999999</v>
      </c>
    </row>
    <row r="102" spans="3:19" x14ac:dyDescent="0.25">
      <c r="C102" s="4">
        <v>119</v>
      </c>
      <c r="E102" s="2" t="s">
        <v>98</v>
      </c>
      <c r="G102" s="12">
        <v>41639</v>
      </c>
      <c r="I102" s="5">
        <v>11952.48</v>
      </c>
      <c r="K102" s="5">
        <v>40</v>
      </c>
      <c r="M102" s="5">
        <f t="shared" si="11"/>
        <v>298.81200000000001</v>
      </c>
      <c r="O102" s="13">
        <v>62.5</v>
      </c>
      <c r="Q102" s="5">
        <f t="shared" si="13"/>
        <v>191.23967999999999</v>
      </c>
      <c r="S102" s="6">
        <f t="shared" si="12"/>
        <v>-107.57232000000002</v>
      </c>
    </row>
    <row r="103" spans="3:19" x14ac:dyDescent="0.25">
      <c r="C103" s="4">
        <v>120</v>
      </c>
      <c r="E103" s="2" t="s">
        <v>114</v>
      </c>
      <c r="G103" s="12">
        <v>42005</v>
      </c>
      <c r="I103" s="5">
        <v>181792.92</v>
      </c>
      <c r="K103" s="5">
        <v>40</v>
      </c>
      <c r="M103" s="5">
        <f t="shared" si="11"/>
        <v>4544.8230000000003</v>
      </c>
      <c r="O103" s="13">
        <v>62.5</v>
      </c>
      <c r="Q103" s="5">
        <f t="shared" si="13"/>
        <v>2908.6867200000002</v>
      </c>
      <c r="S103" s="6">
        <f t="shared" si="12"/>
        <v>-1636.1362800000002</v>
      </c>
    </row>
    <row r="104" spans="3:19" x14ac:dyDescent="0.25">
      <c r="C104" s="4">
        <v>121</v>
      </c>
      <c r="E104" s="2" t="s">
        <v>114</v>
      </c>
      <c r="G104" s="12">
        <v>42005</v>
      </c>
      <c r="I104" s="5">
        <v>270646.34999999998</v>
      </c>
      <c r="K104" s="5">
        <v>40</v>
      </c>
      <c r="M104" s="5">
        <f t="shared" si="11"/>
        <v>6766.1587499999996</v>
      </c>
      <c r="O104" s="13">
        <v>62.5</v>
      </c>
      <c r="Q104" s="5">
        <f t="shared" si="13"/>
        <v>4330.3415999999997</v>
      </c>
      <c r="S104" s="6">
        <f t="shared" si="12"/>
        <v>-2435.8171499999999</v>
      </c>
    </row>
    <row r="105" spans="3:19" x14ac:dyDescent="0.25">
      <c r="C105" s="4">
        <v>122</v>
      </c>
      <c r="E105" s="2" t="s">
        <v>114</v>
      </c>
      <c r="G105" s="12">
        <v>42005</v>
      </c>
      <c r="I105" s="5">
        <v>1699325.86</v>
      </c>
      <c r="K105" s="5">
        <v>40</v>
      </c>
      <c r="M105" s="5">
        <f t="shared" si="11"/>
        <v>42483.146500000003</v>
      </c>
      <c r="O105" s="13">
        <v>62.5</v>
      </c>
      <c r="Q105" s="5">
        <f t="shared" si="13"/>
        <v>27189.213760000002</v>
      </c>
      <c r="S105" s="6">
        <f t="shared" si="12"/>
        <v>-15293.93274</v>
      </c>
    </row>
    <row r="106" spans="3:19" x14ac:dyDescent="0.25">
      <c r="C106" s="4">
        <v>123</v>
      </c>
      <c r="E106" s="2" t="s">
        <v>114</v>
      </c>
      <c r="G106" s="12">
        <v>42005</v>
      </c>
      <c r="I106" s="5">
        <v>177152.36</v>
      </c>
      <c r="K106" s="5">
        <v>40</v>
      </c>
      <c r="M106" s="5">
        <f t="shared" si="11"/>
        <v>4428.8089999999993</v>
      </c>
      <c r="O106" s="13">
        <v>62.5</v>
      </c>
      <c r="Q106" s="5">
        <f t="shared" si="13"/>
        <v>2834.4377599999998</v>
      </c>
      <c r="S106" s="6">
        <f t="shared" si="12"/>
        <v>-1594.3712399999995</v>
      </c>
    </row>
    <row r="107" spans="3:19" x14ac:dyDescent="0.25">
      <c r="C107" s="4">
        <v>124</v>
      </c>
      <c r="E107" s="2" t="s">
        <v>114</v>
      </c>
      <c r="G107" s="12">
        <v>42005</v>
      </c>
      <c r="I107" s="5">
        <v>82221.350000000006</v>
      </c>
      <c r="K107" s="5">
        <v>40</v>
      </c>
      <c r="M107" s="5">
        <f t="shared" si="11"/>
        <v>2055.5337500000001</v>
      </c>
      <c r="O107" s="13">
        <v>62.5</v>
      </c>
      <c r="Q107" s="5">
        <f t="shared" si="13"/>
        <v>1315.5416</v>
      </c>
      <c r="S107" s="6">
        <f t="shared" si="12"/>
        <v>-739.99215000000004</v>
      </c>
    </row>
    <row r="108" spans="3:19" x14ac:dyDescent="0.25">
      <c r="C108" s="4">
        <v>125</v>
      </c>
      <c r="E108" s="2" t="s">
        <v>114</v>
      </c>
      <c r="G108" s="12">
        <v>42005</v>
      </c>
      <c r="I108" s="5">
        <v>53091.5</v>
      </c>
      <c r="K108" s="5">
        <v>40</v>
      </c>
      <c r="M108" s="5">
        <f t="shared" si="11"/>
        <v>1327.2874999999999</v>
      </c>
      <c r="O108" s="13">
        <v>62.5</v>
      </c>
      <c r="Q108" s="5">
        <f t="shared" si="13"/>
        <v>849.46400000000006</v>
      </c>
      <c r="S108" s="6">
        <f t="shared" si="12"/>
        <v>-477.82349999999985</v>
      </c>
    </row>
    <row r="109" spans="3:19" x14ac:dyDescent="0.25">
      <c r="C109" s="4">
        <v>127</v>
      </c>
      <c r="E109" s="2" t="s">
        <v>109</v>
      </c>
      <c r="G109" s="12">
        <v>42005</v>
      </c>
      <c r="I109" s="5">
        <v>72995.179999999993</v>
      </c>
      <c r="K109" s="5">
        <v>40</v>
      </c>
      <c r="M109" s="5">
        <f t="shared" si="11"/>
        <v>1824.8794999999998</v>
      </c>
      <c r="O109" s="13">
        <v>62.5</v>
      </c>
      <c r="Q109" s="5">
        <f t="shared" si="13"/>
        <v>1167.9228799999999</v>
      </c>
      <c r="S109" s="6">
        <f t="shared" si="12"/>
        <v>-656.95661999999993</v>
      </c>
    </row>
    <row r="110" spans="3:19" x14ac:dyDescent="0.25">
      <c r="C110" s="4">
        <v>128</v>
      </c>
      <c r="E110" s="2" t="s">
        <v>109</v>
      </c>
      <c r="G110" s="12">
        <v>42005</v>
      </c>
      <c r="I110" s="5">
        <v>6375.63</v>
      </c>
      <c r="K110" s="5">
        <v>40</v>
      </c>
      <c r="M110" s="5">
        <f t="shared" si="11"/>
        <v>159.39075</v>
      </c>
      <c r="O110" s="13">
        <v>62.5</v>
      </c>
      <c r="Q110" s="5">
        <f t="shared" si="13"/>
        <v>102.01008</v>
      </c>
      <c r="S110" s="6">
        <f t="shared" si="12"/>
        <v>-57.380669999999995</v>
      </c>
    </row>
    <row r="111" spans="3:19" x14ac:dyDescent="0.25">
      <c r="C111" s="4">
        <v>129</v>
      </c>
      <c r="E111" s="2" t="s">
        <v>109</v>
      </c>
      <c r="G111" s="12">
        <v>42005</v>
      </c>
      <c r="I111" s="5">
        <v>2910.49</v>
      </c>
      <c r="K111" s="5">
        <v>40</v>
      </c>
      <c r="M111" s="5">
        <f t="shared" si="11"/>
        <v>72.762249999999995</v>
      </c>
      <c r="O111" s="13">
        <v>62.5</v>
      </c>
      <c r="Q111" s="5">
        <f t="shared" si="13"/>
        <v>46.567839999999997</v>
      </c>
      <c r="S111" s="6">
        <f t="shared" si="12"/>
        <v>-26.194409999999998</v>
      </c>
    </row>
    <row r="112" spans="3:19" x14ac:dyDescent="0.25">
      <c r="C112" s="4">
        <v>130</v>
      </c>
      <c r="E112" s="2" t="s">
        <v>109</v>
      </c>
      <c r="G112" s="12">
        <v>42005</v>
      </c>
      <c r="I112" s="5">
        <v>7057.53</v>
      </c>
      <c r="K112" s="5">
        <v>40</v>
      </c>
      <c r="M112" s="5">
        <f t="shared" si="11"/>
        <v>176.43824999999998</v>
      </c>
      <c r="O112" s="13">
        <v>62.5</v>
      </c>
      <c r="Q112" s="5">
        <f t="shared" si="13"/>
        <v>112.92048</v>
      </c>
      <c r="S112" s="6">
        <f t="shared" si="12"/>
        <v>-63.517769999999985</v>
      </c>
    </row>
    <row r="113" spans="3:19" x14ac:dyDescent="0.25">
      <c r="C113" s="4">
        <v>131</v>
      </c>
      <c r="E113" s="2" t="s">
        <v>109</v>
      </c>
      <c r="G113" s="12">
        <v>42005</v>
      </c>
      <c r="I113" s="5">
        <v>3986.22</v>
      </c>
      <c r="K113" s="5">
        <v>40</v>
      </c>
      <c r="M113" s="5">
        <f t="shared" si="11"/>
        <v>99.655499999999989</v>
      </c>
      <c r="O113" s="13">
        <v>62.5</v>
      </c>
      <c r="Q113" s="5">
        <f t="shared" si="13"/>
        <v>63.779519999999998</v>
      </c>
      <c r="S113" s="6">
        <f t="shared" si="12"/>
        <v>-35.875979999999991</v>
      </c>
    </row>
    <row r="114" spans="3:19" x14ac:dyDescent="0.25">
      <c r="C114" s="4">
        <v>137</v>
      </c>
      <c r="E114" s="2" t="s">
        <v>114</v>
      </c>
      <c r="G114" s="12">
        <v>42005</v>
      </c>
      <c r="I114" s="5">
        <v>163176.12</v>
      </c>
      <c r="K114" s="5">
        <v>40</v>
      </c>
      <c r="M114" s="5">
        <f t="shared" si="11"/>
        <v>4079.4029999999998</v>
      </c>
      <c r="O114" s="13">
        <v>62.5</v>
      </c>
      <c r="Q114" s="5">
        <f t="shared" si="13"/>
        <v>2610.81792</v>
      </c>
      <c r="S114" s="6">
        <f t="shared" si="12"/>
        <v>-1468.5850799999998</v>
      </c>
    </row>
    <row r="115" spans="3:19" x14ac:dyDescent="0.25">
      <c r="C115" s="4">
        <v>138</v>
      </c>
      <c r="E115" s="2" t="s">
        <v>114</v>
      </c>
      <c r="G115" s="12">
        <v>42005</v>
      </c>
      <c r="I115" s="5">
        <v>1916035.24</v>
      </c>
      <c r="K115" s="5">
        <v>40</v>
      </c>
      <c r="M115" s="5">
        <f t="shared" si="11"/>
        <v>47900.881000000001</v>
      </c>
      <c r="O115" s="13">
        <v>62.5</v>
      </c>
      <c r="Q115" s="5">
        <f t="shared" si="13"/>
        <v>30656.563839999999</v>
      </c>
      <c r="S115" s="6">
        <f t="shared" si="12"/>
        <v>-17244.317160000002</v>
      </c>
    </row>
    <row r="116" spans="3:19" x14ac:dyDescent="0.25">
      <c r="C116" s="4">
        <v>139</v>
      </c>
      <c r="E116" s="2" t="s">
        <v>114</v>
      </c>
      <c r="G116" s="12">
        <v>42005</v>
      </c>
      <c r="I116" s="5">
        <v>162015.21</v>
      </c>
      <c r="K116" s="5">
        <v>40</v>
      </c>
      <c r="M116" s="5">
        <f t="shared" si="11"/>
        <v>4050.3802499999997</v>
      </c>
      <c r="O116" s="13">
        <v>62.5</v>
      </c>
      <c r="Q116" s="5">
        <f t="shared" si="13"/>
        <v>2592.2433599999999</v>
      </c>
      <c r="S116" s="6">
        <f t="shared" si="12"/>
        <v>-1458.1368899999998</v>
      </c>
    </row>
    <row r="117" spans="3:19" x14ac:dyDescent="0.25">
      <c r="C117" s="4">
        <v>140</v>
      </c>
      <c r="E117" s="2" t="s">
        <v>114</v>
      </c>
      <c r="G117" s="12">
        <v>42005</v>
      </c>
      <c r="I117" s="5">
        <v>61125.36</v>
      </c>
      <c r="K117" s="5">
        <v>40</v>
      </c>
      <c r="M117" s="5">
        <f t="shared" si="11"/>
        <v>1528.134</v>
      </c>
      <c r="O117" s="13">
        <v>62.5</v>
      </c>
      <c r="Q117" s="5">
        <f t="shared" si="13"/>
        <v>978.00576000000001</v>
      </c>
      <c r="S117" s="6">
        <f t="shared" si="12"/>
        <v>-550.12824000000001</v>
      </c>
    </row>
    <row r="118" spans="3:19" x14ac:dyDescent="0.25">
      <c r="C118" s="4">
        <v>141</v>
      </c>
      <c r="E118" s="2" t="s">
        <v>114</v>
      </c>
      <c r="G118" s="12">
        <v>42005</v>
      </c>
      <c r="I118" s="5">
        <v>327777.26</v>
      </c>
      <c r="K118" s="5">
        <v>40</v>
      </c>
      <c r="M118" s="5">
        <f t="shared" si="11"/>
        <v>8194.4315000000006</v>
      </c>
      <c r="O118" s="13">
        <v>62.5</v>
      </c>
      <c r="Q118" s="5">
        <f t="shared" si="13"/>
        <v>5244.4361600000002</v>
      </c>
      <c r="S118" s="6">
        <f t="shared" si="12"/>
        <v>-2949.9953400000004</v>
      </c>
    </row>
    <row r="119" spans="3:19" x14ac:dyDescent="0.25">
      <c r="C119" s="4">
        <v>142</v>
      </c>
      <c r="E119" s="2" t="s">
        <v>114</v>
      </c>
      <c r="G119" s="12">
        <v>42004</v>
      </c>
      <c r="I119" s="5">
        <v>87026.21</v>
      </c>
      <c r="K119" s="5">
        <v>40</v>
      </c>
      <c r="M119" s="5">
        <f t="shared" si="11"/>
        <v>2175.6552500000003</v>
      </c>
      <c r="O119" s="13">
        <v>62.5</v>
      </c>
      <c r="Q119" s="5">
        <f t="shared" si="13"/>
        <v>1392.4193600000001</v>
      </c>
      <c r="S119" s="6">
        <f t="shared" si="12"/>
        <v>-783.23589000000015</v>
      </c>
    </row>
    <row r="120" spans="3:19" x14ac:dyDescent="0.25">
      <c r="C120" s="4">
        <v>143</v>
      </c>
      <c r="E120" s="2" t="s">
        <v>114</v>
      </c>
      <c r="G120" s="12">
        <v>42005</v>
      </c>
      <c r="I120" s="5">
        <v>65907.070000000007</v>
      </c>
      <c r="K120" s="5">
        <v>40</v>
      </c>
      <c r="M120" s="5">
        <f t="shared" si="11"/>
        <v>1647.6767500000001</v>
      </c>
      <c r="O120" s="13">
        <v>62.5</v>
      </c>
      <c r="Q120" s="5">
        <f t="shared" si="13"/>
        <v>1054.5131200000001</v>
      </c>
      <c r="S120" s="6">
        <f t="shared" si="12"/>
        <v>-593.16363000000001</v>
      </c>
    </row>
    <row r="121" spans="3:19" x14ac:dyDescent="0.25">
      <c r="C121" s="4">
        <v>153</v>
      </c>
      <c r="E121" s="2" t="s">
        <v>115</v>
      </c>
      <c r="G121" s="12">
        <v>42369</v>
      </c>
      <c r="I121" s="5">
        <v>1052.48</v>
      </c>
      <c r="K121" s="5">
        <v>40</v>
      </c>
      <c r="M121" s="5">
        <f t="shared" si="11"/>
        <v>26.312000000000001</v>
      </c>
      <c r="O121" s="13">
        <v>62.5</v>
      </c>
      <c r="Q121" s="5">
        <f t="shared" si="13"/>
        <v>16.839680000000001</v>
      </c>
      <c r="S121" s="6">
        <f t="shared" si="12"/>
        <v>-9.4723199999999999</v>
      </c>
    </row>
    <row r="122" spans="3:19" x14ac:dyDescent="0.25">
      <c r="C122" s="4">
        <v>154</v>
      </c>
      <c r="E122" s="2" t="s">
        <v>115</v>
      </c>
      <c r="G122" s="12">
        <v>42369</v>
      </c>
      <c r="I122" s="5">
        <v>1129.28</v>
      </c>
      <c r="K122" s="5">
        <v>40</v>
      </c>
      <c r="M122" s="5">
        <f t="shared" si="11"/>
        <v>28.231999999999999</v>
      </c>
      <c r="O122" s="13">
        <v>62.5</v>
      </c>
      <c r="Q122" s="5">
        <f t="shared" si="13"/>
        <v>18.068480000000001</v>
      </c>
      <c r="S122" s="6">
        <f t="shared" si="12"/>
        <v>-10.163519999999998</v>
      </c>
    </row>
    <row r="123" spans="3:19" x14ac:dyDescent="0.25">
      <c r="C123" s="4">
        <v>155</v>
      </c>
      <c r="E123" s="2" t="s">
        <v>115</v>
      </c>
      <c r="G123" s="12">
        <v>42369</v>
      </c>
      <c r="I123" s="5">
        <v>40604.86</v>
      </c>
      <c r="K123" s="5">
        <v>40</v>
      </c>
      <c r="M123" s="5">
        <f t="shared" si="11"/>
        <v>1015.1215</v>
      </c>
      <c r="O123" s="13">
        <v>62.5</v>
      </c>
      <c r="Q123" s="5">
        <f t="shared" si="13"/>
        <v>649.67776000000003</v>
      </c>
      <c r="S123" s="6">
        <f t="shared" si="12"/>
        <v>-365.44373999999993</v>
      </c>
    </row>
    <row r="124" spans="3:19" x14ac:dyDescent="0.25">
      <c r="C124" s="4">
        <v>156</v>
      </c>
      <c r="E124" s="2" t="s">
        <v>115</v>
      </c>
      <c r="G124" s="12">
        <v>42369</v>
      </c>
      <c r="I124" s="5">
        <v>1775.67</v>
      </c>
      <c r="K124" s="5">
        <v>40</v>
      </c>
      <c r="M124" s="5">
        <f t="shared" si="11"/>
        <v>44.391750000000002</v>
      </c>
      <c r="O124" s="13">
        <v>62.5</v>
      </c>
      <c r="Q124" s="5">
        <f t="shared" si="13"/>
        <v>28.410720000000001</v>
      </c>
      <c r="S124" s="6">
        <f t="shared" si="12"/>
        <v>-15.981030000000001</v>
      </c>
    </row>
    <row r="125" spans="3:19" x14ac:dyDescent="0.25">
      <c r="C125" s="4">
        <v>157</v>
      </c>
      <c r="E125" s="2" t="s">
        <v>115</v>
      </c>
      <c r="G125" s="12">
        <v>42369</v>
      </c>
      <c r="I125" s="5">
        <v>919.98</v>
      </c>
      <c r="K125" s="5">
        <v>40</v>
      </c>
      <c r="M125" s="5">
        <f t="shared" si="11"/>
        <v>22.999500000000001</v>
      </c>
      <c r="O125" s="13">
        <v>62.5</v>
      </c>
      <c r="Q125" s="5">
        <f t="shared" si="13"/>
        <v>14.71968</v>
      </c>
      <c r="S125" s="6">
        <f t="shared" si="12"/>
        <v>-8.2798200000000008</v>
      </c>
    </row>
    <row r="126" spans="3:19" x14ac:dyDescent="0.25">
      <c r="C126" s="4">
        <v>158</v>
      </c>
      <c r="E126" s="2" t="s">
        <v>115</v>
      </c>
      <c r="G126" s="12">
        <v>42369</v>
      </c>
      <c r="I126" s="5">
        <v>573.73</v>
      </c>
      <c r="K126" s="5">
        <v>40</v>
      </c>
      <c r="M126" s="5">
        <f t="shared" si="11"/>
        <v>14.343250000000001</v>
      </c>
      <c r="O126" s="13">
        <v>62.5</v>
      </c>
      <c r="Q126" s="5">
        <f t="shared" si="13"/>
        <v>9.1796800000000012</v>
      </c>
      <c r="S126" s="6">
        <f t="shared" si="12"/>
        <v>-5.16357</v>
      </c>
    </row>
    <row r="127" spans="3:19" x14ac:dyDescent="0.25">
      <c r="C127" s="4">
        <v>165</v>
      </c>
      <c r="E127" s="2" t="s">
        <v>100</v>
      </c>
      <c r="G127" s="12">
        <v>42369</v>
      </c>
      <c r="I127" s="5">
        <v>6097.52</v>
      </c>
      <c r="K127" s="5">
        <v>40</v>
      </c>
      <c r="M127" s="5">
        <f t="shared" si="11"/>
        <v>152.43800000000002</v>
      </c>
      <c r="O127" s="13">
        <v>62.5</v>
      </c>
      <c r="Q127" s="5">
        <f t="shared" si="13"/>
        <v>97.560320000000004</v>
      </c>
      <c r="S127" s="6">
        <f t="shared" si="12"/>
        <v>-54.877680000000012</v>
      </c>
    </row>
    <row r="128" spans="3:19" x14ac:dyDescent="0.25">
      <c r="C128" s="4">
        <v>166</v>
      </c>
      <c r="E128" s="2" t="s">
        <v>100</v>
      </c>
      <c r="G128" s="12">
        <v>42369</v>
      </c>
      <c r="I128" s="5">
        <v>6542.44</v>
      </c>
      <c r="K128" s="5">
        <v>40</v>
      </c>
      <c r="M128" s="5">
        <f t="shared" si="11"/>
        <v>163.56099999999998</v>
      </c>
      <c r="O128" s="13">
        <v>62.5</v>
      </c>
      <c r="Q128" s="5">
        <f t="shared" si="13"/>
        <v>104.67904</v>
      </c>
      <c r="S128" s="6">
        <f t="shared" si="12"/>
        <v>-58.881959999999978</v>
      </c>
    </row>
    <row r="129" spans="3:19" x14ac:dyDescent="0.25">
      <c r="C129" s="4">
        <v>167</v>
      </c>
      <c r="E129" s="2" t="s">
        <v>100</v>
      </c>
      <c r="G129" s="12">
        <v>42369</v>
      </c>
      <c r="I129" s="5">
        <v>235243.53</v>
      </c>
      <c r="K129" s="5">
        <v>40</v>
      </c>
      <c r="M129" s="5">
        <f t="shared" si="11"/>
        <v>5881.0882499999998</v>
      </c>
      <c r="O129" s="13">
        <v>62.5</v>
      </c>
      <c r="Q129" s="5">
        <f t="shared" si="13"/>
        <v>3763.8964799999999</v>
      </c>
      <c r="S129" s="6">
        <f t="shared" si="12"/>
        <v>-2117.1917699999999</v>
      </c>
    </row>
    <row r="130" spans="3:19" x14ac:dyDescent="0.25">
      <c r="C130" s="4">
        <v>168</v>
      </c>
      <c r="E130" s="2" t="s">
        <v>100</v>
      </c>
      <c r="G130" s="12">
        <v>42369</v>
      </c>
      <c r="I130" s="5">
        <v>10287.280000000001</v>
      </c>
      <c r="K130" s="5">
        <v>40</v>
      </c>
      <c r="M130" s="5">
        <f t="shared" si="11"/>
        <v>257.18200000000002</v>
      </c>
      <c r="O130" s="13">
        <v>62.5</v>
      </c>
      <c r="Q130" s="5">
        <f t="shared" si="13"/>
        <v>164.59648000000001</v>
      </c>
      <c r="S130" s="6">
        <f t="shared" si="12"/>
        <v>-92.585520000000002</v>
      </c>
    </row>
    <row r="131" spans="3:19" x14ac:dyDescent="0.25">
      <c r="C131" s="4">
        <v>169</v>
      </c>
      <c r="E131" s="2" t="s">
        <v>100</v>
      </c>
      <c r="G131" s="12">
        <v>42369</v>
      </c>
      <c r="I131" s="5">
        <v>5329.91</v>
      </c>
      <c r="K131" s="5">
        <v>40</v>
      </c>
      <c r="M131" s="5">
        <f t="shared" si="11"/>
        <v>133.24775</v>
      </c>
      <c r="O131" s="13">
        <v>62.5</v>
      </c>
      <c r="Q131" s="5">
        <f t="shared" si="13"/>
        <v>85.278559999999999</v>
      </c>
      <c r="S131" s="6">
        <f t="shared" si="12"/>
        <v>-47.969189999999998</v>
      </c>
    </row>
    <row r="132" spans="3:19" x14ac:dyDescent="0.25">
      <c r="C132" s="4">
        <v>170</v>
      </c>
      <c r="E132" s="2" t="s">
        <v>100</v>
      </c>
      <c r="G132" s="12">
        <v>42369</v>
      </c>
      <c r="I132" s="5">
        <v>3323.91</v>
      </c>
      <c r="K132" s="5">
        <v>40</v>
      </c>
      <c r="M132" s="5">
        <f t="shared" si="11"/>
        <v>83.097749999999991</v>
      </c>
      <c r="O132" s="13">
        <v>62.5</v>
      </c>
      <c r="Q132" s="5">
        <f t="shared" si="13"/>
        <v>53.182559999999995</v>
      </c>
      <c r="S132" s="6">
        <f t="shared" si="12"/>
        <v>-29.915189999999996</v>
      </c>
    </row>
    <row r="133" spans="3:19" x14ac:dyDescent="0.25">
      <c r="C133" s="4">
        <v>171</v>
      </c>
      <c r="E133" s="2" t="s">
        <v>116</v>
      </c>
      <c r="G133" s="12">
        <v>42369</v>
      </c>
      <c r="I133" s="5">
        <v>1917.76</v>
      </c>
      <c r="K133" s="5">
        <v>40</v>
      </c>
      <c r="M133" s="5">
        <f t="shared" si="11"/>
        <v>47.944000000000003</v>
      </c>
      <c r="O133" s="13">
        <v>62.5</v>
      </c>
      <c r="Q133" s="5">
        <f t="shared" si="13"/>
        <v>30.684159999999999</v>
      </c>
      <c r="S133" s="6">
        <f t="shared" si="12"/>
        <v>-17.259840000000004</v>
      </c>
    </row>
    <row r="134" spans="3:19" x14ac:dyDescent="0.25">
      <c r="C134" s="4">
        <v>172</v>
      </c>
      <c r="E134" s="2" t="s">
        <v>117</v>
      </c>
      <c r="G134" s="12">
        <v>42369</v>
      </c>
      <c r="I134" s="5">
        <v>2057.6999999999998</v>
      </c>
      <c r="K134" s="5">
        <v>40</v>
      </c>
      <c r="M134" s="5">
        <f t="shared" si="11"/>
        <v>51.442499999999995</v>
      </c>
      <c r="O134" s="13">
        <v>62.5</v>
      </c>
      <c r="Q134" s="5">
        <f t="shared" si="13"/>
        <v>32.923199999999994</v>
      </c>
      <c r="S134" s="6">
        <f t="shared" si="12"/>
        <v>-18.519300000000001</v>
      </c>
    </row>
    <row r="135" spans="3:19" x14ac:dyDescent="0.25">
      <c r="C135" s="4">
        <v>173</v>
      </c>
      <c r="E135" s="2" t="s">
        <v>118</v>
      </c>
      <c r="G135" s="12">
        <v>42369</v>
      </c>
      <c r="I135" s="5">
        <v>73987.75</v>
      </c>
      <c r="K135" s="5">
        <v>40</v>
      </c>
      <c r="M135" s="5">
        <f t="shared" si="11"/>
        <v>1849.6937499999999</v>
      </c>
      <c r="O135" s="13">
        <v>62.5</v>
      </c>
      <c r="Q135" s="5">
        <f t="shared" si="13"/>
        <v>1183.8040000000001</v>
      </c>
      <c r="S135" s="6">
        <f t="shared" si="12"/>
        <v>-665.88974999999982</v>
      </c>
    </row>
    <row r="136" spans="3:19" x14ac:dyDescent="0.25">
      <c r="C136" s="4">
        <v>174</v>
      </c>
      <c r="E136" s="2" t="s">
        <v>119</v>
      </c>
      <c r="G136" s="12">
        <v>42369</v>
      </c>
      <c r="I136" s="5">
        <v>3235.51</v>
      </c>
      <c r="K136" s="5">
        <v>40</v>
      </c>
      <c r="M136" s="5">
        <f t="shared" si="11"/>
        <v>80.887750000000011</v>
      </c>
      <c r="O136" s="13">
        <v>62.5</v>
      </c>
      <c r="Q136" s="5">
        <f t="shared" si="13"/>
        <v>51.768160000000002</v>
      </c>
      <c r="S136" s="6">
        <f t="shared" si="12"/>
        <v>-29.119590000000009</v>
      </c>
    </row>
    <row r="137" spans="3:19" x14ac:dyDescent="0.25">
      <c r="C137" s="4">
        <v>175</v>
      </c>
      <c r="E137" s="2" t="s">
        <v>120</v>
      </c>
      <c r="G137" s="12">
        <v>42369</v>
      </c>
      <c r="I137" s="5">
        <v>1676.34</v>
      </c>
      <c r="K137" s="5">
        <v>40</v>
      </c>
      <c r="M137" s="5">
        <f t="shared" si="11"/>
        <v>41.908499999999997</v>
      </c>
      <c r="O137" s="13">
        <v>62.5</v>
      </c>
      <c r="Q137" s="5">
        <f t="shared" si="13"/>
        <v>26.821439999999999</v>
      </c>
      <c r="S137" s="6">
        <f t="shared" si="12"/>
        <v>-15.087059999999997</v>
      </c>
    </row>
    <row r="138" spans="3:19" x14ac:dyDescent="0.25">
      <c r="C138" s="4">
        <v>176</v>
      </c>
      <c r="E138" s="2" t="s">
        <v>121</v>
      </c>
      <c r="G138" s="12">
        <v>42369</v>
      </c>
      <c r="I138" s="5">
        <v>1045.42</v>
      </c>
      <c r="K138" s="5">
        <v>40</v>
      </c>
      <c r="M138" s="5">
        <f t="shared" si="11"/>
        <v>26.1355</v>
      </c>
      <c r="O138" s="13">
        <v>62.5</v>
      </c>
      <c r="Q138" s="5">
        <f t="shared" si="13"/>
        <v>16.72672</v>
      </c>
      <c r="S138" s="6">
        <f t="shared" si="12"/>
        <v>-9.4087800000000001</v>
      </c>
    </row>
    <row r="139" spans="3:19" x14ac:dyDescent="0.25">
      <c r="C139" s="4">
        <v>183</v>
      </c>
      <c r="E139" s="2" t="s">
        <v>122</v>
      </c>
      <c r="G139" s="12">
        <v>42369</v>
      </c>
      <c r="I139" s="5">
        <v>2409.0500000000002</v>
      </c>
      <c r="K139" s="5">
        <v>40</v>
      </c>
      <c r="M139" s="5">
        <f t="shared" si="11"/>
        <v>60.226250000000007</v>
      </c>
      <c r="O139" s="13">
        <v>62.5</v>
      </c>
      <c r="Q139" s="5">
        <f t="shared" si="13"/>
        <v>38.544800000000002</v>
      </c>
      <c r="S139" s="6">
        <f t="shared" si="12"/>
        <v>-21.681450000000005</v>
      </c>
    </row>
    <row r="140" spans="3:19" x14ac:dyDescent="0.25">
      <c r="C140" s="4">
        <v>184</v>
      </c>
      <c r="E140" s="2" t="s">
        <v>122</v>
      </c>
      <c r="G140" s="12">
        <v>42369</v>
      </c>
      <c r="I140" s="5">
        <v>2584.84</v>
      </c>
      <c r="K140" s="5">
        <v>40</v>
      </c>
      <c r="M140" s="5">
        <f t="shared" si="11"/>
        <v>64.621000000000009</v>
      </c>
      <c r="O140" s="13">
        <v>62.5</v>
      </c>
      <c r="Q140" s="5">
        <f t="shared" si="13"/>
        <v>41.357440000000004</v>
      </c>
      <c r="S140" s="6">
        <f t="shared" si="12"/>
        <v>-23.263560000000005</v>
      </c>
    </row>
    <row r="141" spans="3:19" x14ac:dyDescent="0.25">
      <c r="C141" s="4">
        <v>185</v>
      </c>
      <c r="E141" s="2" t="s">
        <v>122</v>
      </c>
      <c r="G141" s="12">
        <v>42369</v>
      </c>
      <c r="I141" s="5">
        <v>92941.74</v>
      </c>
      <c r="K141" s="5">
        <v>40</v>
      </c>
      <c r="M141" s="5">
        <f t="shared" si="11"/>
        <v>2323.5435000000002</v>
      </c>
      <c r="O141" s="13">
        <v>62.5</v>
      </c>
      <c r="Q141" s="5">
        <f t="shared" si="13"/>
        <v>1487.0678400000002</v>
      </c>
      <c r="S141" s="6">
        <f t="shared" si="12"/>
        <v>-836.47566000000006</v>
      </c>
    </row>
    <row r="142" spans="3:19" x14ac:dyDescent="0.25">
      <c r="C142" s="4">
        <v>186</v>
      </c>
      <c r="E142" s="2" t="s">
        <v>122</v>
      </c>
      <c r="G142" s="12">
        <v>42369</v>
      </c>
      <c r="I142" s="5">
        <v>4064.38</v>
      </c>
      <c r="K142" s="5">
        <v>40</v>
      </c>
      <c r="M142" s="5">
        <f t="shared" si="11"/>
        <v>101.6095</v>
      </c>
      <c r="O142" s="13">
        <v>62.5</v>
      </c>
      <c r="Q142" s="5">
        <f t="shared" si="13"/>
        <v>65.030079999999998</v>
      </c>
      <c r="S142" s="6">
        <f t="shared" si="12"/>
        <v>-36.579419999999999</v>
      </c>
    </row>
    <row r="143" spans="3:19" x14ac:dyDescent="0.25">
      <c r="C143" s="4">
        <v>187</v>
      </c>
      <c r="E143" s="2" t="s">
        <v>122</v>
      </c>
      <c r="G143" s="12">
        <v>42369</v>
      </c>
      <c r="I143" s="5">
        <v>2105.7800000000002</v>
      </c>
      <c r="K143" s="5">
        <v>40</v>
      </c>
      <c r="M143" s="5">
        <f t="shared" si="11"/>
        <v>52.644500000000008</v>
      </c>
      <c r="O143" s="13">
        <v>62.5</v>
      </c>
      <c r="Q143" s="5">
        <f t="shared" si="13"/>
        <v>33.692480000000003</v>
      </c>
      <c r="S143" s="6">
        <f t="shared" si="12"/>
        <v>-18.952020000000005</v>
      </c>
    </row>
    <row r="144" spans="3:19" x14ac:dyDescent="0.25">
      <c r="C144" s="4">
        <v>188</v>
      </c>
      <c r="E144" s="2" t="s">
        <v>122</v>
      </c>
      <c r="G144" s="12">
        <v>42369</v>
      </c>
      <c r="I144" s="5">
        <v>1313.24</v>
      </c>
      <c r="K144" s="5">
        <v>40</v>
      </c>
      <c r="M144" s="5">
        <f t="shared" si="11"/>
        <v>32.831000000000003</v>
      </c>
      <c r="O144" s="13">
        <v>62.5</v>
      </c>
      <c r="Q144" s="5">
        <f t="shared" si="13"/>
        <v>21.011839999999999</v>
      </c>
      <c r="S144" s="6">
        <f t="shared" si="12"/>
        <v>-11.819160000000004</v>
      </c>
    </row>
    <row r="145" spans="3:21" x14ac:dyDescent="0.25">
      <c r="C145" s="4">
        <v>189</v>
      </c>
      <c r="E145" s="2" t="s">
        <v>123</v>
      </c>
      <c r="G145" s="12">
        <v>42369</v>
      </c>
      <c r="I145" s="5">
        <v>1408.18</v>
      </c>
      <c r="K145" s="5">
        <v>40</v>
      </c>
      <c r="M145" s="5">
        <f t="shared" si="11"/>
        <v>35.204500000000003</v>
      </c>
      <c r="O145" s="13">
        <v>62.5</v>
      </c>
      <c r="Q145" s="5">
        <f t="shared" si="13"/>
        <v>22.53088</v>
      </c>
      <c r="S145" s="6">
        <f t="shared" si="12"/>
        <v>-12.673620000000003</v>
      </c>
    </row>
    <row r="146" spans="3:21" x14ac:dyDescent="0.25">
      <c r="C146" s="4">
        <v>190</v>
      </c>
      <c r="E146" s="2" t="s">
        <v>123</v>
      </c>
      <c r="G146" s="12">
        <v>42369</v>
      </c>
      <c r="I146" s="5">
        <v>1510.93</v>
      </c>
      <c r="K146" s="5">
        <v>40</v>
      </c>
      <c r="M146" s="5">
        <f t="shared" si="11"/>
        <v>37.773250000000004</v>
      </c>
      <c r="O146" s="13">
        <v>62.5</v>
      </c>
      <c r="Q146" s="5">
        <f t="shared" si="13"/>
        <v>24.174880000000002</v>
      </c>
      <c r="S146" s="6">
        <f t="shared" si="12"/>
        <v>-13.598370000000003</v>
      </c>
    </row>
    <row r="147" spans="3:21" x14ac:dyDescent="0.25">
      <c r="C147" s="4">
        <v>191</v>
      </c>
      <c r="E147" s="2" t="s">
        <v>123</v>
      </c>
      <c r="G147" s="12">
        <v>42369</v>
      </c>
      <c r="I147" s="5">
        <v>54327.83</v>
      </c>
      <c r="K147" s="5">
        <v>40</v>
      </c>
      <c r="M147" s="5">
        <f t="shared" si="11"/>
        <v>1358.1957500000001</v>
      </c>
      <c r="O147" s="13">
        <v>62.5</v>
      </c>
      <c r="Q147" s="5">
        <f t="shared" si="13"/>
        <v>869.24527999999998</v>
      </c>
      <c r="S147" s="6">
        <f t="shared" si="12"/>
        <v>-488.95047000000011</v>
      </c>
    </row>
    <row r="148" spans="3:21" x14ac:dyDescent="0.25">
      <c r="C148" s="4">
        <v>192</v>
      </c>
      <c r="E148" s="2" t="s">
        <v>123</v>
      </c>
      <c r="G148" s="12">
        <v>42369</v>
      </c>
      <c r="I148" s="5">
        <v>2375.7800000000002</v>
      </c>
      <c r="K148" s="5">
        <v>40</v>
      </c>
      <c r="M148" s="5">
        <f t="shared" si="11"/>
        <v>59.394500000000008</v>
      </c>
      <c r="O148" s="13">
        <v>62.5</v>
      </c>
      <c r="Q148" s="5">
        <f t="shared" si="13"/>
        <v>38.012480000000004</v>
      </c>
      <c r="S148" s="6">
        <f t="shared" si="12"/>
        <v>-21.382020000000004</v>
      </c>
    </row>
    <row r="149" spans="3:21" x14ac:dyDescent="0.25">
      <c r="C149" s="4">
        <v>193</v>
      </c>
      <c r="E149" s="2" t="s">
        <v>123</v>
      </c>
      <c r="G149" s="12">
        <v>42369</v>
      </c>
      <c r="I149" s="5">
        <v>1230.9000000000001</v>
      </c>
      <c r="K149" s="5">
        <v>40</v>
      </c>
      <c r="M149" s="5">
        <f t="shared" si="11"/>
        <v>30.772500000000001</v>
      </c>
      <c r="O149" s="13">
        <v>62.5</v>
      </c>
      <c r="Q149" s="5">
        <f t="shared" si="13"/>
        <v>19.694400000000002</v>
      </c>
      <c r="S149" s="6">
        <f t="shared" si="12"/>
        <v>-11.078099999999999</v>
      </c>
    </row>
    <row r="150" spans="3:21" x14ac:dyDescent="0.25">
      <c r="C150" s="4">
        <v>194</v>
      </c>
      <c r="E150" s="2" t="s">
        <v>123</v>
      </c>
      <c r="G150" s="12">
        <v>42369</v>
      </c>
      <c r="I150" s="5">
        <v>767.63</v>
      </c>
      <c r="K150" s="5">
        <v>40</v>
      </c>
      <c r="M150" s="5">
        <f t="shared" si="11"/>
        <v>19.190750000000001</v>
      </c>
      <c r="O150" s="13">
        <v>62.5</v>
      </c>
      <c r="Q150" s="5">
        <f t="shared" si="13"/>
        <v>12.282080000000001</v>
      </c>
      <c r="S150" s="6">
        <f t="shared" si="12"/>
        <v>-6.9086700000000008</v>
      </c>
      <c r="U150" s="6"/>
    </row>
    <row r="151" spans="3:21" x14ac:dyDescent="0.25">
      <c r="C151" s="4">
        <v>206</v>
      </c>
      <c r="E151" s="2" t="s">
        <v>124</v>
      </c>
      <c r="G151" s="12">
        <v>42579</v>
      </c>
      <c r="I151" s="5">
        <v>2231.85</v>
      </c>
      <c r="K151" s="2">
        <v>40</v>
      </c>
      <c r="M151" s="5">
        <f t="shared" si="11"/>
        <v>55.796250000000001</v>
      </c>
      <c r="O151" s="13">
        <v>62.5</v>
      </c>
      <c r="Q151" s="5">
        <f t="shared" si="13"/>
        <v>35.709600000000002</v>
      </c>
      <c r="S151" s="6">
        <f t="shared" si="12"/>
        <v>-20.086649999999999</v>
      </c>
    </row>
    <row r="152" spans="3:21" x14ac:dyDescent="0.25">
      <c r="C152" s="4">
        <v>207</v>
      </c>
      <c r="E152" s="2" t="s">
        <v>124</v>
      </c>
      <c r="G152" s="12">
        <v>42579</v>
      </c>
      <c r="I152" s="5">
        <v>2394.6999999999998</v>
      </c>
      <c r="K152" s="5">
        <v>40</v>
      </c>
      <c r="M152" s="5">
        <f t="shared" si="11"/>
        <v>59.867499999999993</v>
      </c>
      <c r="O152" s="13">
        <v>62.5</v>
      </c>
      <c r="Q152" s="5">
        <f t="shared" si="13"/>
        <v>38.315199999999997</v>
      </c>
      <c r="S152" s="6">
        <f t="shared" si="12"/>
        <v>-21.552299999999995</v>
      </c>
    </row>
    <row r="153" spans="3:21" x14ac:dyDescent="0.25">
      <c r="C153" s="4">
        <v>208</v>
      </c>
      <c r="E153" s="2" t="s">
        <v>124</v>
      </c>
      <c r="G153" s="12">
        <v>42579</v>
      </c>
      <c r="I153" s="5">
        <v>86105.18</v>
      </c>
      <c r="K153" s="5">
        <v>40</v>
      </c>
      <c r="M153" s="5">
        <f t="shared" si="11"/>
        <v>2152.6295</v>
      </c>
      <c r="O153" s="13">
        <v>62.5</v>
      </c>
      <c r="Q153" s="5">
        <f t="shared" si="13"/>
        <v>1377.6828799999998</v>
      </c>
      <c r="S153" s="6">
        <f t="shared" si="12"/>
        <v>-774.94662000000017</v>
      </c>
    </row>
    <row r="154" spans="3:21" x14ac:dyDescent="0.25">
      <c r="C154" s="4">
        <v>209</v>
      </c>
      <c r="E154" s="2" t="s">
        <v>124</v>
      </c>
      <c r="G154" s="12">
        <v>42579</v>
      </c>
      <c r="I154" s="5">
        <v>3765.41</v>
      </c>
      <c r="K154" s="5">
        <v>40</v>
      </c>
      <c r="M154" s="5">
        <f t="shared" si="11"/>
        <v>94.135249999999999</v>
      </c>
      <c r="O154" s="13">
        <v>62.5</v>
      </c>
      <c r="Q154" s="5">
        <f t="shared" si="13"/>
        <v>60.246559999999995</v>
      </c>
      <c r="S154" s="6">
        <f t="shared" si="12"/>
        <v>-33.888690000000004</v>
      </c>
    </row>
    <row r="155" spans="3:21" x14ac:dyDescent="0.25">
      <c r="C155" s="4">
        <v>210</v>
      </c>
      <c r="E155" s="2" t="s">
        <v>124</v>
      </c>
      <c r="G155" s="12">
        <v>42579</v>
      </c>
      <c r="I155" s="5">
        <v>1950.88</v>
      </c>
      <c r="K155" s="5">
        <v>40</v>
      </c>
      <c r="M155" s="5">
        <f t="shared" si="11"/>
        <v>48.772000000000006</v>
      </c>
      <c r="O155" s="13">
        <v>62.5</v>
      </c>
      <c r="Q155" s="5">
        <f t="shared" si="13"/>
        <v>31.214080000000003</v>
      </c>
      <c r="S155" s="6">
        <f t="shared" si="12"/>
        <v>-17.557920000000003</v>
      </c>
    </row>
    <row r="156" spans="3:21" x14ac:dyDescent="0.25">
      <c r="C156" s="4">
        <v>211</v>
      </c>
      <c r="E156" s="2" t="s">
        <v>124</v>
      </c>
      <c r="G156" s="12">
        <v>42579</v>
      </c>
      <c r="I156" s="5">
        <v>1216.6400000000001</v>
      </c>
      <c r="K156" s="5">
        <v>40</v>
      </c>
      <c r="M156" s="5">
        <f t="shared" si="11"/>
        <v>30.416000000000004</v>
      </c>
      <c r="O156" s="13">
        <v>62.5</v>
      </c>
      <c r="Q156" s="5">
        <f t="shared" si="13"/>
        <v>19.466240000000003</v>
      </c>
      <c r="S156" s="6">
        <f t="shared" si="12"/>
        <v>-10.949760000000001</v>
      </c>
    </row>
    <row r="157" spans="3:21" x14ac:dyDescent="0.25">
      <c r="C157" s="4">
        <v>212</v>
      </c>
      <c r="E157" s="2" t="s">
        <v>125</v>
      </c>
      <c r="G157" s="12">
        <v>42400</v>
      </c>
      <c r="I157" s="5">
        <v>7431.62</v>
      </c>
      <c r="K157" s="5">
        <v>40</v>
      </c>
      <c r="M157" s="5">
        <f t="shared" si="11"/>
        <v>185.79050000000001</v>
      </c>
      <c r="O157" s="13">
        <v>62.5</v>
      </c>
      <c r="Q157" s="5">
        <f t="shared" si="13"/>
        <v>118.90591999999999</v>
      </c>
      <c r="S157" s="6">
        <f t="shared" si="12"/>
        <v>-66.884580000000014</v>
      </c>
    </row>
    <row r="158" spans="3:21" x14ac:dyDescent="0.25">
      <c r="C158" s="4">
        <v>213</v>
      </c>
      <c r="E158" s="2" t="s">
        <v>125</v>
      </c>
      <c r="G158" s="12">
        <v>42400</v>
      </c>
      <c r="I158" s="5">
        <v>7973.89</v>
      </c>
      <c r="K158" s="5">
        <v>40</v>
      </c>
      <c r="M158" s="5">
        <f t="shared" si="11"/>
        <v>199.34725</v>
      </c>
      <c r="O158" s="13">
        <v>62.5</v>
      </c>
      <c r="Q158" s="5">
        <f t="shared" si="13"/>
        <v>127.58224</v>
      </c>
      <c r="S158" s="6">
        <f t="shared" si="12"/>
        <v>-71.765010000000004</v>
      </c>
    </row>
    <row r="159" spans="3:21" x14ac:dyDescent="0.25">
      <c r="C159" s="4">
        <v>214</v>
      </c>
      <c r="E159" s="2" t="s">
        <v>125</v>
      </c>
      <c r="G159" s="12">
        <v>42400</v>
      </c>
      <c r="I159" s="5">
        <v>286713.42</v>
      </c>
      <c r="K159" s="5">
        <v>40</v>
      </c>
      <c r="M159" s="5">
        <f t="shared" si="11"/>
        <v>7167.8354999999992</v>
      </c>
      <c r="O159" s="13">
        <v>62.5</v>
      </c>
      <c r="Q159" s="5">
        <f t="shared" si="13"/>
        <v>4587.4147199999998</v>
      </c>
      <c r="S159" s="6">
        <f t="shared" si="12"/>
        <v>-2580.4207799999995</v>
      </c>
    </row>
    <row r="160" spans="3:21" x14ac:dyDescent="0.25">
      <c r="C160" s="4">
        <v>215</v>
      </c>
      <c r="E160" s="2" t="s">
        <v>125</v>
      </c>
      <c r="G160" s="12">
        <v>42400</v>
      </c>
      <c r="I160" s="5">
        <v>6496.06</v>
      </c>
      <c r="K160" s="5">
        <v>40</v>
      </c>
      <c r="M160" s="5">
        <f t="shared" si="11"/>
        <v>162.4015</v>
      </c>
      <c r="O160" s="13">
        <v>62.5</v>
      </c>
      <c r="Q160" s="5">
        <f t="shared" si="13"/>
        <v>103.93696000000001</v>
      </c>
      <c r="S160" s="6">
        <f t="shared" si="12"/>
        <v>-58.464539999999985</v>
      </c>
    </row>
    <row r="161" spans="3:19" x14ac:dyDescent="0.25">
      <c r="C161" s="4">
        <v>216</v>
      </c>
      <c r="E161" s="2" t="s">
        <v>125</v>
      </c>
      <c r="G161" s="12">
        <v>42400</v>
      </c>
      <c r="I161" s="5">
        <v>12538.08</v>
      </c>
      <c r="K161" s="5">
        <v>40</v>
      </c>
      <c r="M161" s="5">
        <f t="shared" si="11"/>
        <v>313.452</v>
      </c>
      <c r="O161" s="13">
        <v>62.5</v>
      </c>
      <c r="Q161" s="5">
        <f t="shared" si="13"/>
        <v>200.60928000000001</v>
      </c>
      <c r="S161" s="6">
        <f t="shared" si="12"/>
        <v>-112.84271999999999</v>
      </c>
    </row>
    <row r="162" spans="3:19" x14ac:dyDescent="0.25">
      <c r="C162" s="4">
        <v>217</v>
      </c>
      <c r="E162" s="2" t="s">
        <v>125</v>
      </c>
      <c r="G162" s="12">
        <v>42400</v>
      </c>
      <c r="I162" s="5">
        <v>4051.16</v>
      </c>
      <c r="K162" s="5">
        <v>40</v>
      </c>
      <c r="M162" s="5">
        <f t="shared" si="11"/>
        <v>101.279</v>
      </c>
      <c r="O162" s="13">
        <v>62.5</v>
      </c>
      <c r="Q162" s="5">
        <f t="shared" si="13"/>
        <v>64.818559999999991</v>
      </c>
      <c r="S162" s="6">
        <f t="shared" si="12"/>
        <v>-36.460440000000006</v>
      </c>
    </row>
    <row r="163" spans="3:19" x14ac:dyDescent="0.25">
      <c r="C163" s="4">
        <v>218</v>
      </c>
      <c r="E163" s="2" t="s">
        <v>123</v>
      </c>
      <c r="G163" s="12">
        <v>42505</v>
      </c>
      <c r="I163" s="5">
        <v>137.11000000000001</v>
      </c>
      <c r="K163" s="5">
        <v>40</v>
      </c>
      <c r="M163" s="5">
        <f t="shared" si="11"/>
        <v>3.4277500000000005</v>
      </c>
      <c r="O163" s="13">
        <v>62.5</v>
      </c>
      <c r="Q163" s="5">
        <f t="shared" si="13"/>
        <v>2.1937600000000002</v>
      </c>
      <c r="S163" s="6">
        <f t="shared" si="12"/>
        <v>-1.2339900000000004</v>
      </c>
    </row>
    <row r="164" spans="3:19" x14ac:dyDescent="0.25">
      <c r="C164" s="4">
        <v>219</v>
      </c>
      <c r="E164" s="2" t="s">
        <v>123</v>
      </c>
      <c r="G164" s="12">
        <v>42505</v>
      </c>
      <c r="I164" s="5">
        <v>147.12</v>
      </c>
      <c r="K164" s="5">
        <v>40</v>
      </c>
      <c r="M164" s="5">
        <f t="shared" si="11"/>
        <v>3.6779999999999999</v>
      </c>
      <c r="O164" s="13">
        <v>62.5</v>
      </c>
      <c r="Q164" s="5">
        <f t="shared" si="13"/>
        <v>2.35392</v>
      </c>
      <c r="S164" s="6">
        <f t="shared" si="12"/>
        <v>-1.3240799999999999</v>
      </c>
    </row>
    <row r="165" spans="3:19" x14ac:dyDescent="0.25">
      <c r="C165" s="4">
        <v>220</v>
      </c>
      <c r="E165" s="2" t="s">
        <v>123</v>
      </c>
      <c r="G165" s="12">
        <v>42505</v>
      </c>
      <c r="I165" s="5">
        <v>5289.85</v>
      </c>
      <c r="K165" s="5">
        <v>40</v>
      </c>
      <c r="M165" s="5">
        <f t="shared" si="11"/>
        <v>132.24625</v>
      </c>
      <c r="O165" s="13">
        <v>62.5</v>
      </c>
      <c r="Q165" s="5">
        <f t="shared" si="13"/>
        <v>84.637600000000006</v>
      </c>
      <c r="S165" s="6">
        <f t="shared" si="12"/>
        <v>-47.608649999999997</v>
      </c>
    </row>
    <row r="166" spans="3:19" x14ac:dyDescent="0.25">
      <c r="C166" s="4">
        <v>221</v>
      </c>
      <c r="E166" s="2" t="s">
        <v>123</v>
      </c>
      <c r="G166" s="12">
        <v>42505</v>
      </c>
      <c r="I166" s="5">
        <v>231.33</v>
      </c>
      <c r="K166" s="5">
        <v>40</v>
      </c>
      <c r="M166" s="5">
        <f t="shared" si="11"/>
        <v>5.7832500000000007</v>
      </c>
      <c r="O166" s="13">
        <v>62.5</v>
      </c>
      <c r="Q166" s="5">
        <f t="shared" si="13"/>
        <v>3.7012800000000001</v>
      </c>
      <c r="S166" s="6">
        <f t="shared" si="12"/>
        <v>-2.0819700000000005</v>
      </c>
    </row>
    <row r="167" spans="3:19" x14ac:dyDescent="0.25">
      <c r="C167" s="4">
        <v>222</v>
      </c>
      <c r="E167" s="2" t="s">
        <v>123</v>
      </c>
      <c r="G167" s="12">
        <v>42505</v>
      </c>
      <c r="I167" s="5">
        <v>119.85</v>
      </c>
      <c r="K167" s="5">
        <v>40</v>
      </c>
      <c r="M167" s="5">
        <f t="shared" si="11"/>
        <v>2.9962499999999999</v>
      </c>
      <c r="O167" s="13">
        <v>62.5</v>
      </c>
      <c r="Q167" s="5">
        <f t="shared" si="13"/>
        <v>1.9176</v>
      </c>
      <c r="S167" s="6">
        <f t="shared" si="12"/>
        <v>-1.0786499999999999</v>
      </c>
    </row>
    <row r="168" spans="3:19" x14ac:dyDescent="0.25">
      <c r="C168" s="4">
        <v>223</v>
      </c>
      <c r="E168" s="2" t="s">
        <v>123</v>
      </c>
      <c r="G168" s="12">
        <v>42505</v>
      </c>
      <c r="I168" s="5">
        <v>74.739999999999995</v>
      </c>
      <c r="K168" s="5">
        <v>40</v>
      </c>
      <c r="M168" s="5">
        <f t="shared" si="11"/>
        <v>1.8684999999999998</v>
      </c>
      <c r="O168" s="13">
        <v>62.5</v>
      </c>
      <c r="Q168" s="5">
        <f t="shared" si="13"/>
        <v>1.19584</v>
      </c>
      <c r="S168" s="6">
        <f t="shared" si="12"/>
        <v>-0.67265999999999981</v>
      </c>
    </row>
    <row r="169" spans="3:19" x14ac:dyDescent="0.25">
      <c r="C169" s="4">
        <v>224</v>
      </c>
      <c r="E169" s="2" t="s">
        <v>117</v>
      </c>
      <c r="G169" s="12">
        <v>43069</v>
      </c>
      <c r="I169" s="5">
        <v>37827.75</v>
      </c>
      <c r="K169" s="5">
        <v>40</v>
      </c>
      <c r="M169" s="5">
        <f t="shared" si="11"/>
        <v>945.69375000000002</v>
      </c>
      <c r="O169" s="13">
        <v>62.5</v>
      </c>
      <c r="Q169" s="5">
        <f t="shared" si="13"/>
        <v>605.24400000000003</v>
      </c>
      <c r="S169" s="6">
        <f t="shared" si="12"/>
        <v>-340.44974999999999</v>
      </c>
    </row>
    <row r="170" spans="3:19" x14ac:dyDescent="0.25">
      <c r="C170" s="4">
        <v>225</v>
      </c>
      <c r="E170" s="2" t="s">
        <v>117</v>
      </c>
      <c r="G170" s="12">
        <v>43069</v>
      </c>
      <c r="I170" s="5">
        <v>22421.4</v>
      </c>
      <c r="K170" s="5">
        <v>40</v>
      </c>
      <c r="M170" s="5">
        <f t="shared" si="11"/>
        <v>560.53500000000008</v>
      </c>
      <c r="O170" s="13">
        <v>62.5</v>
      </c>
      <c r="Q170" s="5">
        <f t="shared" si="13"/>
        <v>358.74240000000003</v>
      </c>
      <c r="S170" s="6">
        <f t="shared" si="12"/>
        <v>-201.79260000000005</v>
      </c>
    </row>
    <row r="171" spans="3:19" x14ac:dyDescent="0.25">
      <c r="C171" s="4">
        <v>226</v>
      </c>
      <c r="E171" s="2" t="s">
        <v>117</v>
      </c>
      <c r="G171" s="12">
        <v>43069</v>
      </c>
      <c r="I171" s="5">
        <v>24057.439999999999</v>
      </c>
      <c r="K171" s="5">
        <v>40</v>
      </c>
      <c r="M171" s="5">
        <f t="shared" si="11"/>
        <v>601.43599999999992</v>
      </c>
      <c r="O171" s="13">
        <v>62.5</v>
      </c>
      <c r="Q171" s="5">
        <f t="shared" si="13"/>
        <v>384.91904</v>
      </c>
      <c r="S171" s="6">
        <f t="shared" si="12"/>
        <v>-216.51695999999993</v>
      </c>
    </row>
    <row r="172" spans="3:19" x14ac:dyDescent="0.25">
      <c r="C172" s="4">
        <v>227</v>
      </c>
      <c r="E172" s="2" t="s">
        <v>117</v>
      </c>
      <c r="G172" s="12">
        <v>43069</v>
      </c>
      <c r="I172" s="5">
        <v>865022.6</v>
      </c>
      <c r="K172" s="5">
        <v>40</v>
      </c>
      <c r="M172" s="5">
        <f t="shared" si="11"/>
        <v>21625.564999999999</v>
      </c>
      <c r="O172" s="13">
        <v>62.5</v>
      </c>
      <c r="Q172" s="5">
        <f t="shared" si="13"/>
        <v>13840.3616</v>
      </c>
      <c r="S172" s="6">
        <f t="shared" si="12"/>
        <v>-7785.2033999999985</v>
      </c>
    </row>
    <row r="173" spans="3:19" x14ac:dyDescent="0.25">
      <c r="C173" s="4">
        <v>228</v>
      </c>
      <c r="E173" s="2" t="s">
        <v>117</v>
      </c>
      <c r="G173" s="12">
        <v>43069</v>
      </c>
      <c r="I173" s="5">
        <v>19598.79</v>
      </c>
      <c r="K173" s="5">
        <v>40</v>
      </c>
      <c r="M173" s="5">
        <f t="shared" si="11"/>
        <v>489.96975000000003</v>
      </c>
      <c r="O173" s="13">
        <v>62.5</v>
      </c>
      <c r="Q173" s="5">
        <f t="shared" si="13"/>
        <v>313.58064000000002</v>
      </c>
      <c r="S173" s="6">
        <f t="shared" si="12"/>
        <v>-176.38911000000002</v>
      </c>
    </row>
    <row r="174" spans="3:19" x14ac:dyDescent="0.25">
      <c r="C174" s="4">
        <v>229</v>
      </c>
      <c r="E174" s="2" t="s">
        <v>117</v>
      </c>
      <c r="G174" s="12">
        <v>43069</v>
      </c>
      <c r="I174" s="5">
        <v>12222.48</v>
      </c>
      <c r="K174" s="5">
        <v>40</v>
      </c>
      <c r="M174" s="5">
        <f t="shared" si="11"/>
        <v>305.56200000000001</v>
      </c>
      <c r="O174" s="13">
        <v>62.5</v>
      </c>
      <c r="Q174" s="5">
        <f t="shared" si="13"/>
        <v>195.55967999999999</v>
      </c>
      <c r="S174" s="6">
        <f t="shared" si="12"/>
        <v>-110.00232000000003</v>
      </c>
    </row>
    <row r="175" spans="3:19" x14ac:dyDescent="0.25">
      <c r="C175" s="4">
        <v>230</v>
      </c>
      <c r="E175" s="2" t="s">
        <v>122</v>
      </c>
      <c r="G175" s="12">
        <v>42824</v>
      </c>
      <c r="I175" s="5">
        <v>267.98</v>
      </c>
      <c r="K175" s="5">
        <v>40</v>
      </c>
      <c r="M175" s="5">
        <f t="shared" si="11"/>
        <v>6.6995000000000005</v>
      </c>
      <c r="O175" s="13">
        <v>62.5</v>
      </c>
      <c r="Q175" s="5">
        <f t="shared" si="13"/>
        <v>4.2876799999999999</v>
      </c>
      <c r="S175" s="6">
        <f t="shared" si="12"/>
        <v>-2.4118200000000005</v>
      </c>
    </row>
    <row r="176" spans="3:19" x14ac:dyDescent="0.25">
      <c r="C176" s="4">
        <v>231</v>
      </c>
      <c r="E176" s="2" t="s">
        <v>122</v>
      </c>
      <c r="G176" s="12">
        <v>42824</v>
      </c>
      <c r="I176" s="5">
        <v>287.54000000000002</v>
      </c>
      <c r="K176" s="5">
        <v>40</v>
      </c>
      <c r="M176" s="5">
        <f t="shared" si="11"/>
        <v>7.1885000000000003</v>
      </c>
      <c r="O176" s="13">
        <v>62.5</v>
      </c>
      <c r="Q176" s="5">
        <f t="shared" si="13"/>
        <v>4.6006400000000003</v>
      </c>
      <c r="S176" s="6">
        <f t="shared" si="12"/>
        <v>-2.58786</v>
      </c>
    </row>
    <row r="177" spans="3:19" x14ac:dyDescent="0.25">
      <c r="C177" s="4">
        <v>232</v>
      </c>
      <c r="E177" s="2" t="s">
        <v>126</v>
      </c>
      <c r="G177" s="12">
        <v>42947</v>
      </c>
      <c r="I177" s="5">
        <v>83183.89</v>
      </c>
      <c r="K177" s="5">
        <v>40</v>
      </c>
      <c r="M177" s="5">
        <f t="shared" si="11"/>
        <v>2079.5972499999998</v>
      </c>
      <c r="O177" s="13">
        <v>62.5</v>
      </c>
      <c r="Q177" s="5">
        <f t="shared" si="13"/>
        <v>1330.9422400000001</v>
      </c>
      <c r="S177" s="6">
        <f t="shared" si="12"/>
        <v>-748.65500999999972</v>
      </c>
    </row>
    <row r="178" spans="3:19" x14ac:dyDescent="0.25">
      <c r="C178" s="4">
        <v>233</v>
      </c>
      <c r="E178" s="2" t="s">
        <v>126</v>
      </c>
      <c r="G178" s="12">
        <v>42947</v>
      </c>
      <c r="I178" s="5">
        <v>89253.64</v>
      </c>
      <c r="K178" s="5">
        <v>40</v>
      </c>
      <c r="M178" s="5">
        <f t="shared" si="11"/>
        <v>2231.3409999999999</v>
      </c>
      <c r="O178" s="13">
        <v>62.5</v>
      </c>
      <c r="Q178" s="5">
        <f t="shared" si="13"/>
        <v>1428.0582400000001</v>
      </c>
      <c r="S178" s="6">
        <f t="shared" si="12"/>
        <v>-803.28275999999983</v>
      </c>
    </row>
    <row r="179" spans="3:19" x14ac:dyDescent="0.25">
      <c r="C179" s="4">
        <v>234</v>
      </c>
      <c r="E179" s="2" t="s">
        <v>126</v>
      </c>
      <c r="G179" s="12">
        <v>42947</v>
      </c>
      <c r="I179" s="5">
        <v>3209252.65</v>
      </c>
      <c r="K179" s="5">
        <v>40</v>
      </c>
      <c r="M179" s="5">
        <f t="shared" si="11"/>
        <v>80231.316250000003</v>
      </c>
      <c r="O179" s="13">
        <v>62.5</v>
      </c>
      <c r="Q179" s="5">
        <f t="shared" si="13"/>
        <v>51348.042399999998</v>
      </c>
      <c r="S179" s="6">
        <f t="shared" si="12"/>
        <v>-28883.273850000005</v>
      </c>
    </row>
    <row r="180" spans="3:19" x14ac:dyDescent="0.25">
      <c r="C180" s="4">
        <v>235</v>
      </c>
      <c r="E180" s="2" t="s">
        <v>126</v>
      </c>
      <c r="G180" s="12">
        <v>42947</v>
      </c>
      <c r="I180" s="5">
        <v>140341.76999999999</v>
      </c>
      <c r="K180" s="5">
        <v>40</v>
      </c>
      <c r="M180" s="5">
        <f t="shared" si="11"/>
        <v>3508.5442499999999</v>
      </c>
      <c r="O180" s="13">
        <v>62.5</v>
      </c>
      <c r="Q180" s="5">
        <f t="shared" si="13"/>
        <v>2245.4683199999999</v>
      </c>
      <c r="S180" s="6">
        <f t="shared" si="12"/>
        <v>-1263.07593</v>
      </c>
    </row>
    <row r="181" spans="3:19" x14ac:dyDescent="0.25">
      <c r="C181" s="4">
        <v>236</v>
      </c>
      <c r="E181" s="2" t="s">
        <v>126</v>
      </c>
      <c r="G181" s="12">
        <v>42947</v>
      </c>
      <c r="I181" s="5">
        <v>72711.95</v>
      </c>
      <c r="K181" s="5">
        <v>40</v>
      </c>
      <c r="M181" s="5">
        <f t="shared" si="11"/>
        <v>1817.7987499999999</v>
      </c>
      <c r="O181" s="13">
        <v>62.5</v>
      </c>
      <c r="Q181" s="5">
        <f t="shared" si="13"/>
        <v>1163.3912</v>
      </c>
      <c r="S181" s="6">
        <f t="shared" si="12"/>
        <v>-654.4075499999999</v>
      </c>
    </row>
    <row r="182" spans="3:19" x14ac:dyDescent="0.25">
      <c r="C182" s="4">
        <v>237</v>
      </c>
      <c r="E182" s="2" t="s">
        <v>126</v>
      </c>
      <c r="G182" s="12">
        <v>42947</v>
      </c>
      <c r="I182" s="5">
        <v>45345.67</v>
      </c>
      <c r="K182" s="5">
        <v>40</v>
      </c>
      <c r="M182" s="5">
        <f t="shared" si="11"/>
        <v>1133.64175</v>
      </c>
      <c r="O182" s="13">
        <v>62.5</v>
      </c>
      <c r="Q182" s="5">
        <f t="shared" si="13"/>
        <v>725.53071999999997</v>
      </c>
      <c r="S182" s="6">
        <f t="shared" si="12"/>
        <v>-408.11103000000003</v>
      </c>
    </row>
    <row r="183" spans="3:19" x14ac:dyDescent="0.25">
      <c r="C183" s="4">
        <v>238</v>
      </c>
      <c r="E183" s="2" t="s">
        <v>122</v>
      </c>
      <c r="G183" s="12">
        <v>42824</v>
      </c>
      <c r="I183" s="5">
        <v>10338.870000000001</v>
      </c>
      <c r="K183" s="5">
        <v>40</v>
      </c>
      <c r="M183" s="5">
        <f t="shared" si="11"/>
        <v>258.47175000000004</v>
      </c>
      <c r="O183" s="13">
        <v>62.5</v>
      </c>
      <c r="Q183" s="5">
        <f t="shared" si="13"/>
        <v>165.42192</v>
      </c>
      <c r="S183" s="6">
        <f t="shared" si="12"/>
        <v>-93.049830000000043</v>
      </c>
    </row>
    <row r="184" spans="3:19" x14ac:dyDescent="0.25">
      <c r="C184" s="4">
        <v>239</v>
      </c>
      <c r="E184" s="2" t="s">
        <v>122</v>
      </c>
      <c r="G184" s="12">
        <v>42824</v>
      </c>
      <c r="I184" s="5">
        <v>452.12</v>
      </c>
      <c r="K184" s="5">
        <v>40</v>
      </c>
      <c r="M184" s="5">
        <f t="shared" si="11"/>
        <v>11.303000000000001</v>
      </c>
      <c r="O184" s="13">
        <v>62.5</v>
      </c>
      <c r="Q184" s="5">
        <f t="shared" si="13"/>
        <v>7.2339200000000003</v>
      </c>
      <c r="S184" s="6">
        <f t="shared" si="12"/>
        <v>-4.0690800000000005</v>
      </c>
    </row>
    <row r="185" spans="3:19" x14ac:dyDescent="0.25">
      <c r="C185" s="4">
        <v>240</v>
      </c>
      <c r="E185" s="2" t="s">
        <v>122</v>
      </c>
      <c r="G185" s="12">
        <v>42824</v>
      </c>
      <c r="I185" s="5">
        <v>234.25</v>
      </c>
      <c r="K185" s="5">
        <v>40</v>
      </c>
      <c r="M185" s="5">
        <f t="shared" si="11"/>
        <v>5.8562500000000002</v>
      </c>
      <c r="O185" s="13">
        <v>62.5</v>
      </c>
      <c r="Q185" s="5">
        <f t="shared" si="13"/>
        <v>3.7480000000000002</v>
      </c>
      <c r="S185" s="6">
        <f t="shared" si="12"/>
        <v>-2.10825</v>
      </c>
    </row>
    <row r="186" spans="3:19" x14ac:dyDescent="0.25">
      <c r="C186" s="4">
        <v>241</v>
      </c>
      <c r="E186" s="2" t="s">
        <v>122</v>
      </c>
      <c r="G186" s="12">
        <v>42825</v>
      </c>
      <c r="I186" s="5">
        <v>146.08000000000001</v>
      </c>
      <c r="K186" s="5">
        <v>40</v>
      </c>
      <c r="M186" s="5">
        <f t="shared" si="11"/>
        <v>3.6520000000000001</v>
      </c>
      <c r="O186" s="13">
        <v>62.5</v>
      </c>
      <c r="Q186" s="5">
        <f t="shared" si="13"/>
        <v>2.3372800000000002</v>
      </c>
      <c r="S186" s="6">
        <f t="shared" si="12"/>
        <v>-1.3147199999999999</v>
      </c>
    </row>
    <row r="187" spans="3:19" x14ac:dyDescent="0.25">
      <c r="C187" s="4">
        <v>245</v>
      </c>
      <c r="E187" s="2" t="s">
        <v>127</v>
      </c>
      <c r="G187" s="12">
        <v>43220</v>
      </c>
      <c r="I187" s="5">
        <v>7159</v>
      </c>
      <c r="K187" s="5">
        <v>40</v>
      </c>
      <c r="M187" s="5">
        <f t="shared" si="11"/>
        <v>178.97499999999999</v>
      </c>
      <c r="O187" s="13">
        <v>62.5</v>
      </c>
      <c r="Q187" s="5">
        <f t="shared" si="13"/>
        <v>114.544</v>
      </c>
      <c r="S187" s="6">
        <f t="shared" si="12"/>
        <v>-64.430999999999997</v>
      </c>
    </row>
    <row r="188" spans="3:19" x14ac:dyDescent="0.25">
      <c r="C188" s="4">
        <v>246</v>
      </c>
      <c r="E188" s="2" t="s">
        <v>127</v>
      </c>
      <c r="G188" s="12">
        <v>43220</v>
      </c>
      <c r="I188" s="5">
        <v>257431.85</v>
      </c>
      <c r="K188" s="5">
        <v>40</v>
      </c>
      <c r="M188" s="5">
        <f t="shared" si="11"/>
        <v>6435.7962500000003</v>
      </c>
      <c r="O188" s="13">
        <v>62.5</v>
      </c>
      <c r="Q188" s="5">
        <f t="shared" si="13"/>
        <v>4118.9096</v>
      </c>
      <c r="S188" s="6">
        <f t="shared" si="12"/>
        <v>-2316.8866500000004</v>
      </c>
    </row>
    <row r="189" spans="3:19" x14ac:dyDescent="0.25">
      <c r="C189" s="4">
        <v>247</v>
      </c>
      <c r="E189" s="2" t="s">
        <v>127</v>
      </c>
      <c r="G189" s="12">
        <v>43220</v>
      </c>
      <c r="I189" s="5">
        <v>11258</v>
      </c>
      <c r="K189" s="5">
        <v>40</v>
      </c>
      <c r="M189" s="5">
        <f t="shared" si="11"/>
        <v>281.45</v>
      </c>
      <c r="O189" s="13">
        <v>62.5</v>
      </c>
      <c r="Q189" s="5">
        <f t="shared" si="13"/>
        <v>180.12799999999999</v>
      </c>
      <c r="S189" s="6">
        <f t="shared" si="12"/>
        <v>-101.322</v>
      </c>
    </row>
    <row r="190" spans="3:19" x14ac:dyDescent="0.25">
      <c r="C190" s="4">
        <v>248</v>
      </c>
      <c r="E190" s="2" t="s">
        <v>127</v>
      </c>
      <c r="G190" s="12">
        <v>43220</v>
      </c>
      <c r="I190" s="5">
        <v>5833</v>
      </c>
      <c r="K190" s="5">
        <v>40</v>
      </c>
      <c r="M190" s="5">
        <f t="shared" si="11"/>
        <v>145.82499999999999</v>
      </c>
      <c r="O190" s="13">
        <v>62.5</v>
      </c>
      <c r="Q190" s="5">
        <f t="shared" si="13"/>
        <v>93.328000000000003</v>
      </c>
      <c r="S190" s="6">
        <f t="shared" si="12"/>
        <v>-52.496999999999986</v>
      </c>
    </row>
    <row r="191" spans="3:19" x14ac:dyDescent="0.25">
      <c r="C191" s="4">
        <v>249</v>
      </c>
      <c r="E191" s="2" t="s">
        <v>127</v>
      </c>
      <c r="G191" s="12">
        <v>43220</v>
      </c>
      <c r="I191" s="5">
        <v>3637</v>
      </c>
      <c r="K191" s="5">
        <v>40</v>
      </c>
      <c r="M191" s="5">
        <f t="shared" si="11"/>
        <v>90.924999999999997</v>
      </c>
      <c r="O191" s="13">
        <v>62.5</v>
      </c>
      <c r="Q191" s="5">
        <f t="shared" si="13"/>
        <v>58.192</v>
      </c>
      <c r="S191" s="6">
        <f t="shared" si="12"/>
        <v>-32.732999999999997</v>
      </c>
    </row>
    <row r="192" spans="3:19" x14ac:dyDescent="0.25">
      <c r="C192" s="4">
        <v>250</v>
      </c>
      <c r="E192" s="2" t="s">
        <v>127</v>
      </c>
      <c r="G192" s="12">
        <v>43208</v>
      </c>
      <c r="I192" s="5">
        <v>6673</v>
      </c>
      <c r="K192" s="5">
        <v>40</v>
      </c>
      <c r="M192" s="5">
        <f t="shared" si="11"/>
        <v>166.82499999999999</v>
      </c>
      <c r="O192" s="13">
        <v>62.5</v>
      </c>
      <c r="Q192" s="5">
        <f t="shared" si="13"/>
        <v>106.768</v>
      </c>
      <c r="S192" s="6">
        <f t="shared" si="12"/>
        <v>-60.056999999999988</v>
      </c>
    </row>
    <row r="193" spans="3:23" x14ac:dyDescent="0.25">
      <c r="C193" s="4">
        <v>252</v>
      </c>
      <c r="E193" s="2" t="s">
        <v>128</v>
      </c>
      <c r="G193" s="12">
        <v>43698</v>
      </c>
      <c r="I193" s="14">
        <v>8289</v>
      </c>
      <c r="K193" s="14">
        <v>40</v>
      </c>
      <c r="M193" s="14">
        <f t="shared" si="11"/>
        <v>207.22499999999999</v>
      </c>
      <c r="O193" s="15">
        <v>62.5</v>
      </c>
      <c r="Q193" s="14">
        <f t="shared" si="13"/>
        <v>132.624</v>
      </c>
      <c r="S193" s="16">
        <f t="shared" si="12"/>
        <v>-74.600999999999999</v>
      </c>
    </row>
    <row r="195" spans="3:23" ht="16.5" thickBot="1" x14ac:dyDescent="0.3">
      <c r="G195" s="4" t="s">
        <v>129</v>
      </c>
      <c r="I195" s="17">
        <f>SUM(I24:I194)</f>
        <v>44154749.209999986</v>
      </c>
      <c r="M195" s="17">
        <f>SUM(M24:M194)</f>
        <v>1103868.7302500003</v>
      </c>
      <c r="Q195" s="17">
        <f>SUM(Q24:Q194)</f>
        <v>706475.9873599998</v>
      </c>
      <c r="S195" s="18">
        <f>SUM(S24:S194)</f>
        <v>-397392.7428899997</v>
      </c>
      <c r="U195" s="3">
        <f>Q195-M195</f>
        <v>-397392.74289000046</v>
      </c>
    </row>
    <row r="196" spans="3:23" ht="16.5" thickTop="1" x14ac:dyDescent="0.25"/>
    <row r="197" spans="3:23" x14ac:dyDescent="0.25">
      <c r="I197" s="5" t="s">
        <v>25</v>
      </c>
      <c r="M197" s="5">
        <v>29386.17</v>
      </c>
      <c r="O197" s="13">
        <v>62.5</v>
      </c>
      <c r="Q197" s="5">
        <f>M197/O197</f>
        <v>470.17872</v>
      </c>
      <c r="S197" s="6">
        <f>Q197</f>
        <v>470.17872</v>
      </c>
      <c r="U197" s="2" t="s">
        <v>130</v>
      </c>
      <c r="W197" s="21">
        <f>M197/2</f>
        <v>14693.084999999999</v>
      </c>
    </row>
    <row r="200" spans="3:23" x14ac:dyDescent="0.25">
      <c r="M200" s="5" t="s">
        <v>131</v>
      </c>
      <c r="S200" s="6">
        <f>S195+S197</f>
        <v>-396922.56416999968</v>
      </c>
    </row>
  </sheetData>
  <mergeCells count="2">
    <mergeCell ref="K1:M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ADJ_A</vt:lpstr>
      <vt:lpstr>ADJ_C</vt:lpstr>
      <vt:lpstr>ADJ-D</vt:lpstr>
      <vt:lpstr>ADJ_E</vt:lpstr>
      <vt:lpstr>ADJ_F</vt:lpstr>
      <vt:lpstr>ADJ_G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David P. Foster</cp:lastModifiedBy>
  <dcterms:created xsi:type="dcterms:W3CDTF">2023-08-17T18:30:03Z</dcterms:created>
  <dcterms:modified xsi:type="dcterms:W3CDTF">2023-08-17T18:48:09Z</dcterms:modified>
</cp:coreProperties>
</file>