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cox\Desktop\"/>
    </mc:Choice>
  </mc:AlternateContent>
  <xr:revisionPtr revIDLastSave="0" documentId="13_ncr:1_{AB3A38A3-7C6F-4D19-924C-B6C6E386F7D6}" xr6:coauthVersionLast="47" xr6:coauthVersionMax="47" xr10:uidLastSave="{00000000-0000-0000-0000-000000000000}"/>
  <bookViews>
    <workbookView xWindow="19080" yWindow="-120" windowWidth="29040" windowHeight="15840" firstSheet="6" activeTab="12" xr2:uid="{00000000-000D-0000-FFFF-FFFF00000000}"/>
  </bookViews>
  <sheets>
    <sheet name="Net Position (Assets)" sheetId="14" r:id="rId1"/>
    <sheet name="Net Position (Liab &amp; NP)" sheetId="15" r:id="rId2"/>
    <sheet name="Rev, Exp, &amp; Changes in NP" sheetId="16" r:id="rId3"/>
    <sheet name="Cash Flows" sheetId="3" r:id="rId4"/>
    <sheet name="Oper. Revenues" sheetId="7" r:id="rId5"/>
    <sheet name="Oper. Exp. Water" sheetId="8" r:id="rId6"/>
    <sheet name="Oper. Exp. Sewer" sheetId="9" r:id="rId7"/>
    <sheet name="Debt Service" sheetId="10" r:id="rId8"/>
    <sheet name="Debt Service (2)" sheetId="18" r:id="rId9"/>
    <sheet name="Net Pension Liability" sheetId="13" r:id="rId10"/>
    <sheet name="Net OPEB Liability" sheetId="20" r:id="rId11"/>
    <sheet name="Pension Contributions" sheetId="12" r:id="rId12"/>
    <sheet name="OPEB Contributions" sheetId="21" r:id="rId13"/>
  </sheets>
  <calcPr calcId="162913" calcOnSave="0"/>
</workbook>
</file>

<file path=xl/calcChain.xml><?xml version="1.0" encoding="utf-8"?>
<calcChain xmlns="http://schemas.openxmlformats.org/spreadsheetml/2006/main">
  <c r="C11" i="21" l="1"/>
  <c r="C7" i="21"/>
  <c r="C11" i="12"/>
  <c r="C7" i="12"/>
  <c r="C6" i="20" l="1"/>
  <c r="C9" i="20"/>
  <c r="C11" i="13"/>
  <c r="C7" i="20"/>
  <c r="C13" i="20" s="1"/>
  <c r="C9" i="13"/>
  <c r="E9" i="20" l="1"/>
  <c r="E11" i="21" l="1"/>
  <c r="E7" i="21"/>
  <c r="E7" i="20"/>
  <c r="E13" i="20" s="1"/>
  <c r="E11" i="12"/>
  <c r="E7" i="12"/>
  <c r="E11" i="13"/>
  <c r="E9" i="13"/>
  <c r="S27" i="18"/>
  <c r="S26" i="18"/>
  <c r="S25" i="18"/>
  <c r="S24" i="18"/>
  <c r="S23" i="18"/>
  <c r="S22" i="18"/>
  <c r="S21" i="18"/>
  <c r="S20" i="18"/>
  <c r="S19" i="18"/>
  <c r="S18" i="18"/>
  <c r="S17" i="18"/>
  <c r="S16" i="18"/>
  <c r="S15" i="18"/>
  <c r="S14" i="18"/>
  <c r="S13" i="18"/>
  <c r="S12" i="18"/>
  <c r="Q29" i="18"/>
  <c r="O29" i="18"/>
  <c r="S15" i="10"/>
  <c r="S14" i="10"/>
  <c r="S13" i="10"/>
  <c r="S12" i="10"/>
  <c r="Q17" i="10"/>
  <c r="P17" i="10"/>
  <c r="O17" i="10"/>
  <c r="I9" i="20" l="1"/>
  <c r="G9" i="20"/>
  <c r="I7" i="20"/>
  <c r="G7" i="20"/>
  <c r="K9" i="13" l="1"/>
  <c r="M9" i="13"/>
  <c r="K11" i="13"/>
  <c r="I11" i="21" l="1"/>
  <c r="G11" i="21"/>
  <c r="I7" i="21"/>
  <c r="G7" i="21"/>
  <c r="I13" i="20"/>
  <c r="G13" i="20"/>
  <c r="G11" i="13"/>
  <c r="G9" i="13"/>
  <c r="I7" i="12" l="1"/>
  <c r="K7" i="12"/>
  <c r="M7" i="12"/>
  <c r="I11" i="12"/>
  <c r="K11" i="12"/>
  <c r="M11" i="12"/>
  <c r="I11" i="13"/>
  <c r="K29" i="18"/>
  <c r="I29" i="18"/>
  <c r="E29" i="18"/>
  <c r="C29" i="18"/>
  <c r="F29" i="18"/>
  <c r="E36" i="15" l="1"/>
  <c r="S29" i="18"/>
  <c r="E18" i="3" l="1"/>
  <c r="E22" i="3"/>
  <c r="E10" i="3"/>
  <c r="E20" i="16"/>
  <c r="E11" i="16"/>
  <c r="E12" i="15"/>
  <c r="E18" i="15"/>
  <c r="E6" i="16"/>
  <c r="E17" i="10"/>
  <c r="C17" i="10"/>
  <c r="G7" i="12"/>
  <c r="G11" i="12"/>
  <c r="I9" i="13"/>
  <c r="J17" i="10"/>
  <c r="I17" i="10"/>
  <c r="H17" i="10"/>
  <c r="F17" i="10"/>
  <c r="D17" i="10"/>
  <c r="K17" i="10"/>
  <c r="E13" i="16" l="1"/>
  <c r="E22" i="16" s="1"/>
  <c r="E26" i="16" s="1"/>
  <c r="E30" i="14"/>
  <c r="E20" i="15"/>
  <c r="E17" i="14"/>
  <c r="E11" i="14"/>
  <c r="S17" i="10"/>
  <c r="E30" i="8"/>
  <c r="E9" i="7"/>
  <c r="E20" i="9"/>
  <c r="E24" i="8"/>
  <c r="E15" i="8"/>
  <c r="E15" i="9"/>
  <c r="E14" i="7"/>
  <c r="E20" i="8"/>
  <c r="E9" i="8"/>
  <c r="E26" i="9"/>
  <c r="E9" i="9"/>
  <c r="E19" i="14" l="1"/>
  <c r="E45" i="15" s="1"/>
  <c r="E49" i="3"/>
  <c r="E28" i="9"/>
  <c r="E32" i="8"/>
  <c r="E16" i="7"/>
  <c r="E44" i="3" l="1"/>
  <c r="E6" i="3"/>
  <c r="E24" i="3" l="1"/>
  <c r="E28" i="3" s="1"/>
</calcChain>
</file>

<file path=xl/sharedStrings.xml><?xml version="1.0" encoding="utf-8"?>
<sst xmlns="http://schemas.openxmlformats.org/spreadsheetml/2006/main" count="285" uniqueCount="183">
  <si>
    <t xml:space="preserve"> </t>
  </si>
  <si>
    <t xml:space="preserve"> Provided by Operating Activities</t>
  </si>
  <si>
    <t>Net Cash Provided by Operating Activities</t>
  </si>
  <si>
    <t>Cash Flows From Operating Activities</t>
  </si>
  <si>
    <t>Cash received from user charges</t>
  </si>
  <si>
    <t>Cash payments to employees for services</t>
  </si>
  <si>
    <t>Cash payments for goods and services</t>
  </si>
  <si>
    <t xml:space="preserve">Grant income    </t>
  </si>
  <si>
    <t>Net Cash Provided by Noncapital Financing Activities</t>
  </si>
  <si>
    <t>Cash Flows From Noncapital Financing Activities</t>
  </si>
  <si>
    <t>Cash Flows From Capital Financing Activities</t>
  </si>
  <si>
    <t>Acquisition and construction of capital assets</t>
  </si>
  <si>
    <t>Principal paid on loans</t>
  </si>
  <si>
    <t>Interest and service fees paid on loans</t>
  </si>
  <si>
    <t>Interest income</t>
  </si>
  <si>
    <t>Net Cash Used by Capital Financing Activities</t>
  </si>
  <si>
    <t>Cash Flows From Investing Activities</t>
  </si>
  <si>
    <t>Net Cash Provided by Investing Activities</t>
  </si>
  <si>
    <t>Cash and Cash Equivalents at Beginning of Year</t>
  </si>
  <si>
    <t>Cash and Cash Equivalents at End of Year</t>
  </si>
  <si>
    <t>Operating Revenues:</t>
  </si>
  <si>
    <t>Water Services</t>
  </si>
  <si>
    <t>Residential sales</t>
  </si>
  <si>
    <t>Commercial sales</t>
  </si>
  <si>
    <t xml:space="preserve">Miscellaneous </t>
  </si>
  <si>
    <t>Total Water Services</t>
  </si>
  <si>
    <t>Sewer Services</t>
  </si>
  <si>
    <t>Service fees</t>
  </si>
  <si>
    <t>Miscellaneous</t>
  </si>
  <si>
    <t>Total Sewer Services</t>
  </si>
  <si>
    <t>Total Operating Revenues</t>
  </si>
  <si>
    <t>Transmission and Distribution</t>
  </si>
  <si>
    <t>Labor and maintenance</t>
  </si>
  <si>
    <t>Depreciation</t>
  </si>
  <si>
    <t>Supplies and other expenses</t>
  </si>
  <si>
    <t>Purification</t>
  </si>
  <si>
    <t>Source of Supply</t>
  </si>
  <si>
    <t>Power and Pumping</t>
  </si>
  <si>
    <t>General and Administrative</t>
  </si>
  <si>
    <t>Total Transmisison and Distribution</t>
  </si>
  <si>
    <t>Total Purification</t>
  </si>
  <si>
    <t>Total Source of Supply</t>
  </si>
  <si>
    <t>Total Power and Pumping</t>
  </si>
  <si>
    <t>Total General and Administrative</t>
  </si>
  <si>
    <t>Operating Expenses - Water</t>
  </si>
  <si>
    <t>Total Operating Expenses - Water</t>
  </si>
  <si>
    <t>Operating Expenses - Sewer</t>
  </si>
  <si>
    <t>Collection</t>
  </si>
  <si>
    <t>Total Collection</t>
  </si>
  <si>
    <t>Treatment and Disposal</t>
  </si>
  <si>
    <t>Total Treatment and Disposal</t>
  </si>
  <si>
    <t>Total Operating Expenses - Sewer</t>
  </si>
  <si>
    <t>Cash and cash equivalents</t>
  </si>
  <si>
    <t>Restricted cash</t>
  </si>
  <si>
    <t>Kentucky Infrastructure Authority</t>
  </si>
  <si>
    <t>Fiscal</t>
  </si>
  <si>
    <t>Year</t>
  </si>
  <si>
    <t>%</t>
  </si>
  <si>
    <t>Ending</t>
  </si>
  <si>
    <t>Interest</t>
  </si>
  <si>
    <t>Payment</t>
  </si>
  <si>
    <t>June 30</t>
  </si>
  <si>
    <t>Rate</t>
  </si>
  <si>
    <t>Totals</t>
  </si>
  <si>
    <t>Loan Number AO2-09</t>
  </si>
  <si>
    <t>Interest Payment</t>
  </si>
  <si>
    <t>Principal Payment</t>
  </si>
  <si>
    <t>Due During Fiscal</t>
  </si>
  <si>
    <t>Due on</t>
  </si>
  <si>
    <t>December 1</t>
  </si>
  <si>
    <t>June 1</t>
  </si>
  <si>
    <t>Accounts payable</t>
  </si>
  <si>
    <t>Accrued expenses</t>
  </si>
  <si>
    <t>Receivables</t>
  </si>
  <si>
    <t>Inventory</t>
  </si>
  <si>
    <t>net cash provided by operating activities:</t>
  </si>
  <si>
    <t>Depreciation and amortization</t>
  </si>
  <si>
    <t>Reconciliation of Cash and Cash Equivalents at End of Year</t>
  </si>
  <si>
    <t>Total Cash and Cash Equivalents at End of Year</t>
  </si>
  <si>
    <t>Other liabilties</t>
  </si>
  <si>
    <t>Changes in assets and liabilities:</t>
  </si>
  <si>
    <t>Plan fiduciary net position as a percentage of the total pension liability</t>
  </si>
  <si>
    <t>Source: Kentucky Retirement Systems</t>
  </si>
  <si>
    <t xml:space="preserve">This schedule is presented to illustrate the requirement to show information for ten years. However, until a full ten year trend is compiled, </t>
  </si>
  <si>
    <t>Commission's proportion of the net pension liability (asset)</t>
  </si>
  <si>
    <t>Commission's proportionate share of the net pension liability (asset)</t>
  </si>
  <si>
    <t>Commission's covered-employee
payroll</t>
  </si>
  <si>
    <t>Commission's proportionate share of the net pension liability (asset) as a percentage of its covered-employee payroll</t>
  </si>
  <si>
    <t>* The amounts presented for each fiscal year were determined (measured) as of the previous fiscal year.</t>
  </si>
  <si>
    <t>Contractually required contribution</t>
  </si>
  <si>
    <t>Contributions in relation to the contractually required contribution</t>
  </si>
  <si>
    <t>Contribution deficiency (excess)</t>
  </si>
  <si>
    <t>Contributions as a percentage of covered-employee payroll</t>
  </si>
  <si>
    <t>Contractually required employer contributions exclude the portion of contributions paid to CERS but allocated to the insurance fund of the CERS.</t>
  </si>
  <si>
    <t>The above contributions only include those contributions allocated directly to the CERS pension fund.</t>
  </si>
  <si>
    <t>Comission's covered-employee payroll</t>
  </si>
  <si>
    <t>the Commission will present information for those years for which information is available.</t>
  </si>
  <si>
    <t>Reconciliation of Operating Loss to Net Cash</t>
  </si>
  <si>
    <t xml:space="preserve">     Operating loss</t>
  </si>
  <si>
    <t xml:space="preserve">     Adjustments to reconcile operating loss to</t>
  </si>
  <si>
    <t>Assets</t>
  </si>
  <si>
    <t>Current Assets</t>
  </si>
  <si>
    <t>Accounts receivable, less allowance</t>
  </si>
  <si>
    <t>Unbilled receivables</t>
  </si>
  <si>
    <t>Other receivables</t>
  </si>
  <si>
    <t>Total Current Assets</t>
  </si>
  <si>
    <t>Noncurrent Assets</t>
  </si>
  <si>
    <t>Restricted Assets</t>
  </si>
  <si>
    <t>Cash</t>
  </si>
  <si>
    <t>Capital assets, net of depreciation</t>
  </si>
  <si>
    <t>Total Noncurrent Assets</t>
  </si>
  <si>
    <t>Total Assets</t>
  </si>
  <si>
    <t>Deferred Outflows of Resources</t>
  </si>
  <si>
    <t>Differences between expected and actual experience</t>
  </si>
  <si>
    <t>related to pensions</t>
  </si>
  <si>
    <t>Changes of assumptions related to pensions</t>
  </si>
  <si>
    <t>Net difference between projected and actual earnings</t>
  </si>
  <si>
    <t>on pension plan investments</t>
  </si>
  <si>
    <t>Changes in proportion and differences between employer</t>
  </si>
  <si>
    <t>Pension contributions subsequent to measurement date</t>
  </si>
  <si>
    <t>Total Deferred Outflows of Resources</t>
  </si>
  <si>
    <t>Current Liabilities</t>
  </si>
  <si>
    <t>Total Current Liabilities</t>
  </si>
  <si>
    <t>Current portion of long-term debt</t>
  </si>
  <si>
    <t>Accrued payroll and related taxes</t>
  </si>
  <si>
    <t>Accrued interest</t>
  </si>
  <si>
    <t>Water meter deposits</t>
  </si>
  <si>
    <t>Noncurrent Liabilities</t>
  </si>
  <si>
    <t>Notes payable</t>
  </si>
  <si>
    <t>Total Liabilities</t>
  </si>
  <si>
    <t>Net Position</t>
  </si>
  <si>
    <t>Net investment in capital assets</t>
  </si>
  <si>
    <t>Restricted for:</t>
  </si>
  <si>
    <t>Repairs and maintenance</t>
  </si>
  <si>
    <t>Total Net Position</t>
  </si>
  <si>
    <t>Operating Revenues</t>
  </si>
  <si>
    <t>Water services</t>
  </si>
  <si>
    <t>Sewer services</t>
  </si>
  <si>
    <t>Operating Expenses</t>
  </si>
  <si>
    <t>Total Operating Expenses</t>
  </si>
  <si>
    <t>Operating Income (Loss)</t>
  </si>
  <si>
    <t>Non-Operating Revenues (Expenses)</t>
  </si>
  <si>
    <t>Grant income</t>
  </si>
  <si>
    <t>Bond and interest expense</t>
  </si>
  <si>
    <t>Total Non-Operating Revenues (Expenses)</t>
  </si>
  <si>
    <t>Change in Net Position</t>
  </si>
  <si>
    <t>Ending Net Position</t>
  </si>
  <si>
    <t>Other current liabilities</t>
  </si>
  <si>
    <t>Liabilities</t>
  </si>
  <si>
    <t>Loan Number A14-010</t>
  </si>
  <si>
    <t>Total Noncurrent Liabilities</t>
  </si>
  <si>
    <t>OPEB contributions subsequent to measurement date</t>
  </si>
  <si>
    <t>Changes of assumptions related to OPEB</t>
  </si>
  <si>
    <t>Net pension liability</t>
  </si>
  <si>
    <t>Net OPEB liability</t>
  </si>
  <si>
    <t>Deferred Inflows of Resources</t>
  </si>
  <si>
    <t>related to OPEB</t>
  </si>
  <si>
    <t>on OPEB plan investments</t>
  </si>
  <si>
    <t>contributions and proportionate share of contributions - OPEB</t>
  </si>
  <si>
    <t>Net pension &amp; OPEB liabilities</t>
  </si>
  <si>
    <t>Deferred pension &amp; OPEB costs</t>
  </si>
  <si>
    <t>Actuarially determined contribution</t>
  </si>
  <si>
    <t>Contributions in relation to the actuarially determined contribution</t>
  </si>
  <si>
    <t>Contractually required employer contributions exclude the portion of contributions paid to CERS but allocated to the pension fund of the CERS.</t>
  </si>
  <si>
    <t>The above contributions only include those contributions allocated directly to the CERS insurance fund.</t>
  </si>
  <si>
    <t>Notes: There were no changes in benefit terms, size or composition of the population covered by the benefit terms since the prior year. See the</t>
  </si>
  <si>
    <t>notes to the financial statements for a description of changes in actuarial assumptions from the prior year.</t>
  </si>
  <si>
    <t>Commission's proportionate share of the plan fiduciary net position</t>
  </si>
  <si>
    <t>Commission's proportion of the net OPEB liability</t>
  </si>
  <si>
    <t>Commission's proportionate share of the total OPEB liability</t>
  </si>
  <si>
    <t>Commission's proportionate share of the net OPEB liability</t>
  </si>
  <si>
    <t>Commission's proportionate share of the net OPEB liability as a percentage of its covered-employee payroll</t>
  </si>
  <si>
    <t>Plan fiduciary net position as a percentage of the total OPEB liability</t>
  </si>
  <si>
    <t>Beginning Net Position</t>
  </si>
  <si>
    <t>contributions and proportionate share of contributions - pensions</t>
  </si>
  <si>
    <t>Proceeds from loans</t>
  </si>
  <si>
    <t>Servicing</t>
  </si>
  <si>
    <t>Fee</t>
  </si>
  <si>
    <t>Servicing Fee</t>
  </si>
  <si>
    <t>Unrestricted</t>
  </si>
  <si>
    <t>Net Increase in Cash and Cash Equivalents</t>
  </si>
  <si>
    <t>Gain (loss) on assets</t>
  </si>
  <si>
    <t>Proceeds from sale of capital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</si>
</sst>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_);_(* \(#,##0.00\);_(* &quot;-&quot;?_);_(@_)"/>
    <numFmt numFmtId="165" formatCode="_(&quot;$&quot;* #,##0_);_(&quot;$&quot;* \(#,##0\);_(&quot;$&quot;* &quot;-&quot;??_);_(@_)"/>
    <numFmt numFmtId="166" formatCode="_(* #,##0_);_(* \(#,##0\);_(* &quot;-&quot;??_);_(@_)"/>
    <numFmt numFmtId="167" formatCode="0.000000%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 val="singleAccounting"/>
      <sz val="10"/>
      <color theme="1"/>
      <name val="Arial"/>
      <family val="2"/>
    </font>
    <font>
      <u val="doubleAccounting"/>
      <sz val="10"/>
      <color theme="1"/>
      <name val="Arial"/>
      <family val="2"/>
    </font>
    <font>
      <sz val="11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4" applyNumberFormat="0" applyAlignment="0" applyProtection="0"/>
    <xf numFmtId="0" fontId="6" fillId="28" borderId="5" applyNumberFormat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4" applyNumberFormat="0" applyAlignment="0" applyProtection="0"/>
    <xf numFmtId="0" fontId="13" fillId="0" borderId="9" applyNumberFormat="0" applyFill="0" applyAlignment="0" applyProtection="0"/>
    <xf numFmtId="0" fontId="14" fillId="31" borderId="0" applyNumberFormat="0" applyBorder="0" applyAlignment="0" applyProtection="0"/>
    <xf numFmtId="0" fontId="1" fillId="0" borderId="0"/>
    <xf numFmtId="0" fontId="2" fillId="32" borderId="10" applyNumberFormat="0" applyFont="0" applyAlignment="0" applyProtection="0"/>
    <xf numFmtId="0" fontId="15" fillId="27" borderId="11" applyNumberFormat="0" applyAlignment="0" applyProtection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12" applyNumberFormat="0" applyFill="0" applyAlignment="0" applyProtection="0"/>
    <xf numFmtId="0" fontId="18" fillId="0" borderId="0" applyNumberFormat="0" applyFill="0" applyBorder="0" applyAlignment="0" applyProtection="0"/>
  </cellStyleXfs>
  <cellXfs count="110">
    <xf numFmtId="0" fontId="0" fillId="0" borderId="0" xfId="0"/>
    <xf numFmtId="0" fontId="19" fillId="0" borderId="0" xfId="0" applyFont="1"/>
    <xf numFmtId="42" fontId="19" fillId="0" borderId="0" xfId="0" applyNumberFormat="1" applyFont="1"/>
    <xf numFmtId="41" fontId="19" fillId="0" borderId="0" xfId="0" applyNumberFormat="1" applyFont="1"/>
    <xf numFmtId="0" fontId="19" fillId="0" borderId="0" xfId="0" applyFont="1" applyAlignment="1">
      <alignment horizontal="left" indent="1"/>
    </xf>
    <xf numFmtId="0" fontId="20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41" fontId="19" fillId="0" borderId="0" xfId="0" applyNumberFormat="1" applyFont="1" applyAlignment="1">
      <alignment horizontal="left" vertical="center"/>
    </xf>
    <xf numFmtId="0" fontId="19" fillId="0" borderId="0" xfId="0" applyFont="1" applyAlignment="1">
      <alignment horizontal="left" vertical="center" indent="1"/>
    </xf>
    <xf numFmtId="41" fontId="19" fillId="0" borderId="1" xfId="0" applyNumberFormat="1" applyFont="1" applyBorder="1" applyAlignment="1">
      <alignment horizontal="left" vertical="center"/>
    </xf>
    <xf numFmtId="165" fontId="19" fillId="0" borderId="2" xfId="29" applyNumberFormat="1" applyFont="1" applyBorder="1" applyAlignment="1">
      <alignment horizontal="left" vertical="center"/>
    </xf>
    <xf numFmtId="0" fontId="19" fillId="0" borderId="0" xfId="0" applyFont="1" applyAlignment="1">
      <alignment horizontal="left" indent="2"/>
    </xf>
    <xf numFmtId="41" fontId="19" fillId="0" borderId="1" xfId="0" applyNumberFormat="1" applyFont="1" applyBorder="1"/>
    <xf numFmtId="42" fontId="19" fillId="0" borderId="3" xfId="0" applyNumberFormat="1" applyFont="1" applyBorder="1"/>
    <xf numFmtId="41" fontId="21" fillId="0" borderId="0" xfId="0" applyNumberFormat="1" applyFont="1"/>
    <xf numFmtId="42" fontId="22" fillId="0" borderId="0" xfId="0" applyNumberFormat="1" applyFont="1"/>
    <xf numFmtId="0" fontId="21" fillId="0" borderId="0" xfId="0" applyFont="1"/>
    <xf numFmtId="0" fontId="19" fillId="0" borderId="0" xfId="0" applyFont="1" applyBorder="1"/>
    <xf numFmtId="0" fontId="0" fillId="0" borderId="0" xfId="0" applyFont="1" applyBorder="1"/>
    <xf numFmtId="0" fontId="19" fillId="0" borderId="0" xfId="0" applyFont="1" applyAlignment="1"/>
    <xf numFmtId="164" fontId="19" fillId="0" borderId="0" xfId="0" applyNumberFormat="1" applyFont="1"/>
    <xf numFmtId="166" fontId="19" fillId="0" borderId="0" xfId="28" applyNumberFormat="1" applyFont="1"/>
    <xf numFmtId="166" fontId="21" fillId="0" borderId="0" xfId="28" applyNumberFormat="1" applyFont="1"/>
    <xf numFmtId="0" fontId="19" fillId="0" borderId="0" xfId="0" applyFont="1" applyAlignment="1">
      <alignment horizontal="left" vertical="center" indent="3"/>
    </xf>
    <xf numFmtId="0" fontId="19" fillId="0" borderId="0" xfId="0" applyFont="1" applyAlignment="1">
      <alignment horizontal="left" vertical="center" indent="4"/>
    </xf>
    <xf numFmtId="0" fontId="19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41" fontId="19" fillId="0" borderId="1" xfId="0" applyNumberFormat="1" applyFont="1" applyFill="1" applyBorder="1" applyAlignment="1">
      <alignment horizontal="left" vertical="center"/>
    </xf>
    <xf numFmtId="41" fontId="19" fillId="0" borderId="0" xfId="0" applyNumberFormat="1" applyFont="1" applyFill="1" applyAlignment="1">
      <alignment horizontal="left" vertical="center"/>
    </xf>
    <xf numFmtId="42" fontId="19" fillId="0" borderId="3" xfId="29" applyNumberFormat="1" applyFont="1" applyFill="1" applyBorder="1" applyAlignment="1">
      <alignment horizontal="left" vertical="center"/>
    </xf>
    <xf numFmtId="43" fontId="2" fillId="0" borderId="0" xfId="28" applyFont="1"/>
    <xf numFmtId="0" fontId="19" fillId="0" borderId="0" xfId="0" applyFont="1" applyFill="1"/>
    <xf numFmtId="165" fontId="19" fillId="0" borderId="0" xfId="29" applyNumberFormat="1" applyFont="1" applyFill="1" applyAlignment="1">
      <alignment horizontal="left" vertical="center"/>
    </xf>
    <xf numFmtId="0" fontId="19" fillId="0" borderId="0" xfId="0" applyFont="1" applyAlignment="1">
      <alignment horizontal="left" vertical="center" indent="5"/>
    </xf>
    <xf numFmtId="0" fontId="1" fillId="0" borderId="0" xfId="40" applyFont="1"/>
    <xf numFmtId="42" fontId="1" fillId="0" borderId="0" xfId="40" applyNumberFormat="1" applyFont="1"/>
    <xf numFmtId="10" fontId="1" fillId="0" borderId="0" xfId="43" applyNumberFormat="1" applyFont="1"/>
    <xf numFmtId="0" fontId="1" fillId="0" borderId="1" xfId="40" applyFont="1" applyBorder="1" applyAlignment="1">
      <alignment horizontal="center"/>
    </xf>
    <xf numFmtId="0" fontId="23" fillId="0" borderId="0" xfId="0" applyFont="1"/>
    <xf numFmtId="0" fontId="1" fillId="0" borderId="0" xfId="40" applyFont="1" applyAlignment="1">
      <alignment wrapText="1"/>
    </xf>
    <xf numFmtId="167" fontId="1" fillId="0" borderId="0" xfId="40" applyNumberFormat="1" applyFont="1"/>
    <xf numFmtId="0" fontId="1" fillId="0" borderId="0" xfId="40"/>
    <xf numFmtId="41" fontId="1" fillId="0" borderId="0" xfId="40" applyNumberFormat="1"/>
    <xf numFmtId="0" fontId="1" fillId="0" borderId="0" xfId="40" applyAlignment="1">
      <alignment wrapText="1"/>
    </xf>
    <xf numFmtId="0" fontId="1" fillId="0" borderId="1" xfId="40" applyBorder="1" applyAlignment="1">
      <alignment horizontal="center"/>
    </xf>
    <xf numFmtId="42" fontId="1" fillId="0" borderId="0" xfId="40" applyNumberFormat="1"/>
    <xf numFmtId="41" fontId="1" fillId="0" borderId="1" xfId="40" applyNumberFormat="1" applyBorder="1"/>
    <xf numFmtId="42" fontId="1" fillId="0" borderId="3" xfId="40" applyNumberFormat="1" applyBorder="1"/>
    <xf numFmtId="10" fontId="1" fillId="0" borderId="0" xfId="43" applyNumberFormat="1" applyFont="1" applyFill="1"/>
    <xf numFmtId="0" fontId="1" fillId="0" borderId="1" xfId="40" applyFill="1" applyBorder="1" applyAlignment="1">
      <alignment horizontal="center"/>
    </xf>
    <xf numFmtId="0" fontId="0" fillId="0" borderId="0" xfId="0" applyFill="1"/>
    <xf numFmtId="42" fontId="1" fillId="0" borderId="0" xfId="40" applyNumberFormat="1" applyFill="1"/>
    <xf numFmtId="41" fontId="1" fillId="0" borderId="0" xfId="40" applyNumberFormat="1" applyFill="1"/>
    <xf numFmtId="41" fontId="1" fillId="0" borderId="1" xfId="40" applyNumberFormat="1" applyFill="1" applyBorder="1"/>
    <xf numFmtId="42" fontId="1" fillId="0" borderId="3" xfId="40" applyNumberFormat="1" applyFill="1" applyBorder="1"/>
    <xf numFmtId="0" fontId="1" fillId="0" borderId="0" xfId="40" applyFill="1"/>
    <xf numFmtId="42" fontId="1" fillId="0" borderId="0" xfId="40" applyNumberFormat="1" applyFont="1" applyFill="1"/>
    <xf numFmtId="42" fontId="19" fillId="0" borderId="0" xfId="0" applyNumberFormat="1" applyFont="1" applyFill="1" applyAlignment="1">
      <alignment horizontal="left" vertical="center"/>
    </xf>
    <xf numFmtId="0" fontId="19" fillId="0" borderId="0" xfId="0" applyFont="1" applyAlignment="1">
      <alignment horizontal="left" vertical="center" indent="2"/>
    </xf>
    <xf numFmtId="42" fontId="19" fillId="0" borderId="0" xfId="0" applyNumberFormat="1" applyFont="1" applyFill="1" applyBorder="1" applyAlignment="1">
      <alignment horizontal="left" vertical="center"/>
    </xf>
    <xf numFmtId="41" fontId="19" fillId="0" borderId="0" xfId="0" applyNumberFormat="1" applyFont="1" applyFill="1" applyBorder="1" applyAlignment="1">
      <alignment horizontal="left" vertical="center"/>
    </xf>
    <xf numFmtId="41" fontId="19" fillId="0" borderId="0" xfId="0" applyNumberFormat="1" applyFont="1" applyBorder="1" applyAlignment="1">
      <alignment horizontal="left" vertical="center"/>
    </xf>
    <xf numFmtId="165" fontId="19" fillId="0" borderId="0" xfId="29" applyNumberFormat="1" applyFont="1" applyFill="1" applyBorder="1" applyAlignment="1">
      <alignment horizontal="left" vertical="center"/>
    </xf>
    <xf numFmtId="166" fontId="19" fillId="0" borderId="0" xfId="0" applyNumberFormat="1" applyFont="1" applyBorder="1" applyAlignment="1">
      <alignment horizontal="left" vertical="center"/>
    </xf>
    <xf numFmtId="166" fontId="19" fillId="0" borderId="0" xfId="0" applyNumberFormat="1" applyFont="1" applyAlignment="1">
      <alignment horizontal="left" vertical="center"/>
    </xf>
    <xf numFmtId="166" fontId="19" fillId="0" borderId="1" xfId="0" applyNumberFormat="1" applyFont="1" applyFill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indent="3"/>
    </xf>
    <xf numFmtId="0" fontId="19" fillId="0" borderId="0" xfId="0" applyFont="1" applyBorder="1" applyAlignment="1">
      <alignment horizontal="left" vertical="center" indent="4"/>
    </xf>
    <xf numFmtId="0" fontId="19" fillId="0" borderId="0" xfId="0" applyFont="1" applyBorder="1" applyAlignment="1">
      <alignment horizontal="left" vertical="center" indent="5"/>
    </xf>
    <xf numFmtId="165" fontId="19" fillId="0" borderId="0" xfId="29" applyNumberFormat="1" applyFont="1" applyBorder="1" applyAlignment="1">
      <alignment horizontal="left" vertical="center"/>
    </xf>
    <xf numFmtId="0" fontId="19" fillId="0" borderId="0" xfId="0" applyFont="1" applyBorder="1" applyAlignment="1">
      <alignment horizontal="left" indent="1"/>
    </xf>
    <xf numFmtId="41" fontId="19" fillId="0" borderId="0" xfId="0" applyNumberFormat="1" applyFont="1" applyBorder="1"/>
    <xf numFmtId="166" fontId="19" fillId="0" borderId="1" xfId="28" applyNumberFormat="1" applyFont="1" applyBorder="1" applyAlignment="1">
      <alignment horizontal="left" vertical="center"/>
    </xf>
    <xf numFmtId="166" fontId="19" fillId="0" borderId="1" xfId="28" applyNumberFormat="1" applyFont="1" applyFill="1" applyBorder="1" applyAlignment="1">
      <alignment horizontal="left" vertical="center"/>
    </xf>
    <xf numFmtId="166" fontId="19" fillId="0" borderId="0" xfId="28" applyNumberFormat="1" applyFont="1" applyAlignment="1">
      <alignment horizontal="left" vertical="center"/>
    </xf>
    <xf numFmtId="166" fontId="1" fillId="0" borderId="0" xfId="28" applyNumberFormat="1" applyFont="1" applyFill="1" applyBorder="1" applyAlignment="1">
      <alignment horizontal="left" vertical="center"/>
    </xf>
    <xf numFmtId="166" fontId="19" fillId="0" borderId="13" xfId="28" applyNumberFormat="1" applyFont="1" applyFill="1" applyBorder="1" applyAlignment="1">
      <alignment horizontal="left" vertical="center"/>
    </xf>
    <xf numFmtId="165" fontId="19" fillId="0" borderId="0" xfId="29" applyNumberFormat="1" applyFont="1" applyAlignment="1">
      <alignment horizontal="left" vertical="center"/>
    </xf>
    <xf numFmtId="166" fontId="19" fillId="0" borderId="0" xfId="0" applyNumberFormat="1" applyFont="1" applyFill="1" applyBorder="1" applyAlignment="1">
      <alignment horizontal="left" vertical="center"/>
    </xf>
    <xf numFmtId="166" fontId="19" fillId="0" borderId="0" xfId="29" applyNumberFormat="1" applyFont="1" applyFill="1" applyBorder="1" applyAlignment="1">
      <alignment horizontal="left" vertical="center"/>
    </xf>
    <xf numFmtId="166" fontId="19" fillId="0" borderId="0" xfId="28" applyNumberFormat="1" applyFont="1" applyFill="1" applyBorder="1" applyAlignment="1">
      <alignment horizontal="left" vertical="center"/>
    </xf>
    <xf numFmtId="166" fontId="20" fillId="0" borderId="0" xfId="0" applyNumberFormat="1" applyFont="1" applyBorder="1" applyAlignment="1">
      <alignment horizontal="left" vertical="center"/>
    </xf>
    <xf numFmtId="165" fontId="19" fillId="0" borderId="2" xfId="29" applyNumberFormat="1" applyFont="1" applyFill="1" applyBorder="1" applyAlignment="1">
      <alignment horizontal="left" vertical="center"/>
    </xf>
    <xf numFmtId="166" fontId="19" fillId="0" borderId="0" xfId="28" applyNumberFormat="1" applyFont="1" applyBorder="1" applyAlignment="1">
      <alignment horizontal="left" vertical="center"/>
    </xf>
    <xf numFmtId="165" fontId="19" fillId="0" borderId="3" xfId="29" applyNumberFormat="1" applyFont="1" applyFill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44" fontId="19" fillId="0" borderId="0" xfId="29" applyFont="1" applyBorder="1" applyAlignment="1">
      <alignment horizontal="left" vertical="center"/>
    </xf>
    <xf numFmtId="165" fontId="1" fillId="0" borderId="0" xfId="29" applyNumberFormat="1" applyFont="1" applyFill="1" applyBorder="1" applyAlignment="1">
      <alignment horizontal="left" vertical="center"/>
    </xf>
    <xf numFmtId="166" fontId="19" fillId="0" borderId="0" xfId="0" applyNumberFormat="1" applyFont="1"/>
    <xf numFmtId="166" fontId="19" fillId="0" borderId="1" xfId="0" applyNumberFormat="1" applyFont="1" applyBorder="1"/>
    <xf numFmtId="166" fontId="1" fillId="0" borderId="1" xfId="28" applyNumberFormat="1" applyFont="1" applyFill="1" applyBorder="1" applyAlignment="1">
      <alignment horizontal="left" vertical="center"/>
    </xf>
    <xf numFmtId="0" fontId="19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41" fontId="1" fillId="0" borderId="1" xfId="0" applyNumberFormat="1" applyFont="1" applyFill="1" applyBorder="1" applyAlignment="1">
      <alignment horizontal="left" vertical="center"/>
    </xf>
    <xf numFmtId="165" fontId="19" fillId="0" borderId="0" xfId="29" applyNumberFormat="1" applyFont="1"/>
    <xf numFmtId="166" fontId="19" fillId="0" borderId="13" xfId="0" applyNumberFormat="1" applyFont="1" applyBorder="1"/>
    <xf numFmtId="41" fontId="19" fillId="0" borderId="1" xfId="28" applyNumberFormat="1" applyFont="1" applyFill="1" applyBorder="1" applyAlignment="1">
      <alignment horizontal="left" vertical="center"/>
    </xf>
    <xf numFmtId="167" fontId="1" fillId="0" borderId="0" xfId="40" applyNumberFormat="1" applyFont="1" applyFill="1"/>
    <xf numFmtId="0" fontId="1" fillId="0" borderId="0" xfId="40" applyFont="1" applyFill="1" applyAlignment="1">
      <alignment wrapText="1"/>
    </xf>
    <xf numFmtId="0" fontId="1" fillId="0" borderId="0" xfId="40" applyFont="1" applyFill="1"/>
    <xf numFmtId="41" fontId="1" fillId="0" borderId="1" xfId="40" applyNumberFormat="1" applyFont="1" applyFill="1" applyBorder="1"/>
    <xf numFmtId="0" fontId="23" fillId="0" borderId="0" xfId="0" applyFont="1" applyFill="1"/>
    <xf numFmtId="0" fontId="19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2" fontId="19" fillId="0" borderId="0" xfId="0" applyNumberFormat="1" applyFont="1" applyBorder="1"/>
    <xf numFmtId="41" fontId="1" fillId="0" borderId="0" xfId="0" applyNumberFormat="1" applyFont="1" applyFill="1" applyAlignment="1">
      <alignment horizontal="left" vertical="center"/>
    </xf>
    <xf numFmtId="0" fontId="19" fillId="0" borderId="0" xfId="0" applyFont="1" applyAlignment="1">
      <alignment horizontal="center"/>
    </xf>
    <xf numFmtId="0" fontId="21" fillId="0" borderId="0" xfId="0" applyFont="1" applyAlignment="1">
      <alignment horizont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urrency" xfId="29" builtinId="4"/>
    <cellStyle name="Currency 2" xfId="30" xr:uid="{00000000-0005-0000-0000-00001D000000}"/>
    <cellStyle name="Explanatory Text" xfId="31" builtinId="53" customBuiltin="1"/>
    <cellStyle name="Good" xfId="32" builtinId="26" customBuiltin="1"/>
    <cellStyle name="Heading 1" xfId="33" builtinId="16" customBuiltin="1"/>
    <cellStyle name="Heading 2" xfId="34" builtinId="17" customBuiltin="1"/>
    <cellStyle name="Heading 3" xfId="35" builtinId="18" customBuiltin="1"/>
    <cellStyle name="Heading 4" xfId="36" builtinId="19" customBuiltin="1"/>
    <cellStyle name="Input" xfId="37" builtinId="20" customBuiltin="1"/>
    <cellStyle name="Linked Cell" xfId="38" builtinId="24" customBuiltin="1"/>
    <cellStyle name="Neutral" xfId="39" builtinId="28" customBuiltin="1"/>
    <cellStyle name="Normal" xfId="0" builtinId="0"/>
    <cellStyle name="Normal 2" xfId="40" xr:uid="{00000000-0005-0000-0000-000028000000}"/>
    <cellStyle name="Note" xfId="41" builtinId="10" customBuiltin="1"/>
    <cellStyle name="Output" xfId="42" builtinId="21" customBuiltin="1"/>
    <cellStyle name="Percent 2" xfId="43" xr:uid="{00000000-0005-0000-0000-00002B000000}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3:E49"/>
  <sheetViews>
    <sheetView view="pageLayout" topLeftCell="A5" zoomScale="115" zoomScaleNormal="100" zoomScalePageLayoutView="115" workbookViewId="0">
      <selection activeCell="E30" sqref="E30"/>
    </sheetView>
  </sheetViews>
  <sheetFormatPr defaultRowHeight="12.95" customHeight="1" x14ac:dyDescent="0.2"/>
  <cols>
    <col min="1" max="1" width="49.7109375" style="1" customWidth="1"/>
    <col min="2" max="2" width="5.7109375" style="1" customWidth="1"/>
    <col min="3" max="3" width="9.28515625" style="1" customWidth="1"/>
    <col min="4" max="4" width="1.7109375" style="1" customWidth="1"/>
    <col min="5" max="5" width="16.28515625" style="1" customWidth="1"/>
    <col min="6" max="16384" width="9.140625" style="1"/>
  </cols>
  <sheetData>
    <row r="3" spans="1:5" ht="12.95" customHeight="1" x14ac:dyDescent="0.2">
      <c r="A3" s="6" t="s">
        <v>100</v>
      </c>
      <c r="B3" s="6"/>
      <c r="C3" s="6"/>
      <c r="D3" s="6"/>
      <c r="E3" s="6"/>
    </row>
    <row r="4" spans="1:5" ht="12.95" customHeight="1" x14ac:dyDescent="0.2">
      <c r="A4" s="8"/>
      <c r="B4" s="6"/>
      <c r="C4" s="6"/>
      <c r="D4" s="6"/>
      <c r="E4" s="59"/>
    </row>
    <row r="5" spans="1:5" ht="12.95" customHeight="1" x14ac:dyDescent="0.2">
      <c r="A5" s="8" t="s">
        <v>101</v>
      </c>
      <c r="B5" s="6"/>
      <c r="C5" s="6"/>
      <c r="D5" s="6"/>
      <c r="E5" s="60"/>
    </row>
    <row r="6" spans="1:5" ht="12.95" customHeight="1" x14ac:dyDescent="0.2">
      <c r="A6" s="58" t="s">
        <v>52</v>
      </c>
      <c r="B6" s="6"/>
      <c r="C6" s="62"/>
      <c r="D6" s="78"/>
      <c r="E6" s="62">
        <v>6611004</v>
      </c>
    </row>
    <row r="7" spans="1:5" ht="12.95" customHeight="1" x14ac:dyDescent="0.2">
      <c r="A7" s="58" t="s">
        <v>102</v>
      </c>
      <c r="B7" s="6"/>
      <c r="C7" s="63"/>
      <c r="D7" s="64"/>
      <c r="E7" s="63">
        <v>1108983</v>
      </c>
    </row>
    <row r="8" spans="1:5" ht="12.95" customHeight="1" x14ac:dyDescent="0.2">
      <c r="A8" s="58" t="s">
        <v>103</v>
      </c>
      <c r="B8" s="6"/>
      <c r="C8" s="63"/>
      <c r="D8" s="64"/>
      <c r="E8" s="63">
        <v>402891</v>
      </c>
    </row>
    <row r="9" spans="1:5" ht="12.95" customHeight="1" x14ac:dyDescent="0.2">
      <c r="A9" s="58" t="s">
        <v>104</v>
      </c>
      <c r="B9" s="6"/>
      <c r="C9" s="63"/>
      <c r="D9" s="64"/>
      <c r="E9" s="63">
        <v>7377</v>
      </c>
    </row>
    <row r="10" spans="1:5" ht="12.95" customHeight="1" x14ac:dyDescent="0.2">
      <c r="A10" s="58" t="s">
        <v>74</v>
      </c>
      <c r="B10" s="6"/>
      <c r="C10" s="79"/>
      <c r="D10" s="64"/>
      <c r="E10" s="65">
        <v>350548</v>
      </c>
    </row>
    <row r="11" spans="1:5" ht="12.95" customHeight="1" x14ac:dyDescent="0.2">
      <c r="A11" s="8" t="s">
        <v>105</v>
      </c>
      <c r="B11" s="6"/>
      <c r="C11" s="6"/>
      <c r="D11" s="6"/>
      <c r="E11" s="73">
        <f>SUM(E6:E10)</f>
        <v>8480803</v>
      </c>
    </row>
    <row r="12" spans="1:5" ht="12.95" customHeight="1" x14ac:dyDescent="0.2">
      <c r="A12" s="6"/>
      <c r="B12" s="6"/>
      <c r="C12" s="6"/>
      <c r="D12" s="6"/>
      <c r="E12" s="61"/>
    </row>
    <row r="13" spans="1:5" ht="12.95" customHeight="1" x14ac:dyDescent="0.2">
      <c r="A13" s="8" t="s">
        <v>106</v>
      </c>
      <c r="B13" s="6"/>
      <c r="C13" s="6"/>
      <c r="D13" s="6"/>
      <c r="E13" s="75"/>
    </row>
    <row r="14" spans="1:5" ht="12.95" customHeight="1" x14ac:dyDescent="0.2">
      <c r="A14" s="58" t="s">
        <v>107</v>
      </c>
      <c r="B14" s="6"/>
      <c r="C14" s="6"/>
      <c r="D14" s="6"/>
      <c r="E14" s="76"/>
    </row>
    <row r="15" spans="1:5" ht="12.95" customHeight="1" x14ac:dyDescent="0.2">
      <c r="A15" s="23" t="s">
        <v>108</v>
      </c>
      <c r="B15" s="6"/>
      <c r="C15" s="76"/>
      <c r="D15" s="64"/>
      <c r="E15" s="76">
        <v>795602</v>
      </c>
    </row>
    <row r="16" spans="1:5" ht="12.95" customHeight="1" x14ac:dyDescent="0.2">
      <c r="A16" s="58" t="s">
        <v>109</v>
      </c>
      <c r="B16" s="6"/>
      <c r="C16" s="76"/>
      <c r="D16" s="64"/>
      <c r="E16" s="76">
        <v>25827601</v>
      </c>
    </row>
    <row r="17" spans="1:5" ht="12.95" customHeight="1" x14ac:dyDescent="0.2">
      <c r="A17" s="8" t="s">
        <v>110</v>
      </c>
      <c r="B17" s="6"/>
      <c r="C17" s="5"/>
      <c r="D17" s="5"/>
      <c r="E17" s="77">
        <f>SUM(E15:E16)</f>
        <v>26623203</v>
      </c>
    </row>
    <row r="18" spans="1:5" ht="12.95" customHeight="1" x14ac:dyDescent="0.2">
      <c r="A18" s="6"/>
      <c r="B18" s="6"/>
      <c r="C18" s="6"/>
      <c r="D18" s="6"/>
      <c r="E18" s="60"/>
    </row>
    <row r="19" spans="1:5" ht="12.95" customHeight="1" x14ac:dyDescent="0.2">
      <c r="A19" s="6" t="s">
        <v>111</v>
      </c>
      <c r="B19" s="6"/>
      <c r="C19" s="6"/>
      <c r="D19" s="6"/>
      <c r="E19" s="74">
        <f>+E11+E17</f>
        <v>35104006</v>
      </c>
    </row>
    <row r="20" spans="1:5" ht="12.95" customHeight="1" x14ac:dyDescent="0.2">
      <c r="A20" s="8"/>
      <c r="B20" s="6"/>
      <c r="C20" s="6"/>
      <c r="D20" s="6"/>
      <c r="E20" s="60"/>
    </row>
    <row r="21" spans="1:5" ht="12.95" customHeight="1" x14ac:dyDescent="0.2">
      <c r="A21" s="6" t="s">
        <v>112</v>
      </c>
      <c r="B21" s="6"/>
      <c r="C21" s="6"/>
      <c r="D21" s="6"/>
      <c r="E21" s="60"/>
    </row>
    <row r="22" spans="1:5" ht="12.95" customHeight="1" x14ac:dyDescent="0.2">
      <c r="A22" s="8" t="s">
        <v>113</v>
      </c>
      <c r="B22" s="6"/>
      <c r="C22" s="6"/>
      <c r="D22" s="6"/>
      <c r="E22" s="60"/>
    </row>
    <row r="23" spans="1:5" ht="12.95" customHeight="1" x14ac:dyDescent="0.2">
      <c r="A23" s="58" t="s">
        <v>114</v>
      </c>
      <c r="B23" s="6"/>
      <c r="C23" s="79"/>
      <c r="D23" s="64"/>
      <c r="E23" s="79">
        <v>94198</v>
      </c>
    </row>
    <row r="24" spans="1:5" ht="12.95" customHeight="1" x14ac:dyDescent="0.2">
      <c r="A24" s="8" t="s">
        <v>115</v>
      </c>
      <c r="B24" s="6"/>
      <c r="C24" s="79"/>
      <c r="D24" s="64"/>
      <c r="E24" s="79">
        <v>373394</v>
      </c>
    </row>
    <row r="25" spans="1:5" ht="12.95" customHeight="1" x14ac:dyDescent="0.2">
      <c r="A25" s="8" t="s">
        <v>152</v>
      </c>
      <c r="B25" s="6"/>
      <c r="C25" s="79"/>
      <c r="D25" s="64"/>
      <c r="E25" s="79">
        <v>261012</v>
      </c>
    </row>
    <row r="26" spans="1:5" ht="12.95" customHeight="1" x14ac:dyDescent="0.2">
      <c r="A26" s="8" t="s">
        <v>118</v>
      </c>
      <c r="B26" s="6"/>
      <c r="C26" s="79"/>
      <c r="D26" s="64"/>
      <c r="E26" s="79"/>
    </row>
    <row r="27" spans="1:5" ht="12.95" customHeight="1" x14ac:dyDescent="0.2">
      <c r="A27" s="58" t="s">
        <v>174</v>
      </c>
      <c r="B27" s="6"/>
      <c r="C27" s="79"/>
      <c r="D27" s="64"/>
      <c r="E27" s="79">
        <v>18421</v>
      </c>
    </row>
    <row r="28" spans="1:5" ht="12.95" customHeight="1" x14ac:dyDescent="0.2">
      <c r="A28" s="8" t="s">
        <v>119</v>
      </c>
      <c r="B28" s="6"/>
      <c r="C28" s="79"/>
      <c r="D28" s="64"/>
      <c r="E28" s="79">
        <v>224107</v>
      </c>
    </row>
    <row r="29" spans="1:5" ht="12.95" customHeight="1" x14ac:dyDescent="0.2">
      <c r="A29" s="8" t="s">
        <v>151</v>
      </c>
      <c r="B29" s="6"/>
      <c r="C29" s="79"/>
      <c r="D29" s="64"/>
      <c r="E29" s="79">
        <v>72676</v>
      </c>
    </row>
    <row r="30" spans="1:5" ht="12.95" customHeight="1" x14ac:dyDescent="0.2">
      <c r="A30" s="6" t="s">
        <v>120</v>
      </c>
      <c r="B30" s="6"/>
      <c r="C30" s="6"/>
      <c r="D30" s="6"/>
      <c r="E30" s="77">
        <f>SUM(E23:E29)</f>
        <v>1043808</v>
      </c>
    </row>
    <row r="31" spans="1:5" ht="12.95" customHeight="1" x14ac:dyDescent="0.2">
      <c r="A31" s="66"/>
      <c r="B31" s="66"/>
      <c r="C31" s="66"/>
      <c r="D31" s="66"/>
      <c r="E31" s="62"/>
    </row>
    <row r="32" spans="1:5" ht="12.95" customHeight="1" x14ac:dyDescent="0.2">
      <c r="A32" s="66"/>
      <c r="B32" s="66"/>
      <c r="C32" s="66"/>
      <c r="D32" s="66"/>
      <c r="E32" s="60"/>
    </row>
    <row r="33" spans="1:5" ht="12.95" customHeight="1" x14ac:dyDescent="0.2">
      <c r="A33" s="67"/>
      <c r="B33" s="66"/>
      <c r="C33" s="66"/>
      <c r="D33" s="66"/>
      <c r="E33" s="60"/>
    </row>
    <row r="34" spans="1:5" ht="12.95" customHeight="1" x14ac:dyDescent="0.2">
      <c r="A34" s="68"/>
      <c r="B34" s="66"/>
      <c r="C34" s="66"/>
      <c r="D34" s="66"/>
      <c r="E34" s="60"/>
    </row>
    <row r="35" spans="1:5" ht="12.95" customHeight="1" x14ac:dyDescent="0.2">
      <c r="A35" s="68"/>
      <c r="B35" s="66"/>
      <c r="C35" s="66"/>
      <c r="D35" s="66"/>
      <c r="E35" s="60"/>
    </row>
    <row r="36" spans="1:5" ht="12.95" customHeight="1" x14ac:dyDescent="0.2">
      <c r="A36" s="69"/>
      <c r="B36" s="66"/>
      <c r="C36" s="66"/>
      <c r="D36" s="66"/>
      <c r="E36" s="60"/>
    </row>
    <row r="37" spans="1:5" ht="12.95" customHeight="1" x14ac:dyDescent="0.2">
      <c r="A37" s="69"/>
      <c r="B37" s="66"/>
      <c r="C37" s="66"/>
      <c r="D37" s="66"/>
      <c r="E37" s="60"/>
    </row>
    <row r="38" spans="1:5" ht="12.95" customHeight="1" x14ac:dyDescent="0.2">
      <c r="A38" s="69"/>
      <c r="B38" s="66"/>
      <c r="C38" s="66"/>
      <c r="D38" s="66"/>
      <c r="E38" s="60"/>
    </row>
    <row r="39" spans="1:5" ht="12.95" customHeight="1" x14ac:dyDescent="0.2">
      <c r="A39" s="69"/>
      <c r="B39" s="66"/>
      <c r="C39" s="66"/>
      <c r="D39" s="66"/>
      <c r="E39" s="60"/>
    </row>
    <row r="40" spans="1:5" ht="12.95" customHeight="1" x14ac:dyDescent="0.2">
      <c r="A40" s="69"/>
      <c r="B40" s="66"/>
      <c r="C40" s="66"/>
      <c r="D40" s="66"/>
      <c r="E40" s="60"/>
    </row>
    <row r="41" spans="1:5" ht="12.95" customHeight="1" x14ac:dyDescent="0.2">
      <c r="A41" s="69"/>
      <c r="B41" s="66"/>
      <c r="C41" s="66"/>
      <c r="D41" s="66"/>
      <c r="E41" s="60"/>
    </row>
    <row r="42" spans="1:5" ht="12.95" customHeight="1" x14ac:dyDescent="0.2">
      <c r="A42" s="69"/>
      <c r="B42" s="66"/>
      <c r="C42" s="66"/>
      <c r="D42" s="66"/>
      <c r="E42" s="60"/>
    </row>
    <row r="43" spans="1:5" ht="12.95" customHeight="1" x14ac:dyDescent="0.2">
      <c r="A43" s="66"/>
      <c r="B43" s="66"/>
      <c r="C43" s="66"/>
      <c r="D43" s="66"/>
      <c r="E43" s="70"/>
    </row>
    <row r="44" spans="1:5" ht="10.5" customHeight="1" x14ac:dyDescent="0.2">
      <c r="A44" s="17"/>
      <c r="B44" s="17"/>
      <c r="C44" s="17"/>
      <c r="D44" s="17"/>
      <c r="E44" s="17"/>
    </row>
    <row r="45" spans="1:5" ht="12.95" customHeight="1" x14ac:dyDescent="0.2">
      <c r="A45" s="17"/>
      <c r="B45" s="17"/>
      <c r="C45" s="17"/>
      <c r="D45" s="17"/>
      <c r="E45" s="17"/>
    </row>
    <row r="46" spans="1:5" ht="12.95" customHeight="1" x14ac:dyDescent="0.2">
      <c r="A46" s="71"/>
      <c r="B46" s="17"/>
      <c r="C46" s="17"/>
      <c r="D46" s="17"/>
      <c r="E46" s="62"/>
    </row>
    <row r="47" spans="1:5" ht="12.95" customHeight="1" x14ac:dyDescent="0.2">
      <c r="A47" s="71"/>
      <c r="B47" s="17"/>
      <c r="C47" s="17"/>
      <c r="D47" s="17"/>
      <c r="E47" s="60"/>
    </row>
    <row r="48" spans="1:5" ht="15" customHeight="1" x14ac:dyDescent="0.2">
      <c r="A48" s="17"/>
      <c r="B48" s="17"/>
      <c r="C48" s="17"/>
      <c r="D48" s="17"/>
      <c r="E48" s="70"/>
    </row>
    <row r="49" spans="1:5" ht="12.95" customHeight="1" x14ac:dyDescent="0.2">
      <c r="A49" s="17"/>
      <c r="B49" s="17"/>
      <c r="C49" s="72"/>
      <c r="D49" s="17"/>
      <c r="E49" s="17"/>
    </row>
  </sheetData>
  <pageMargins left="1" right="1" top="1.32" bottom="1" header="0.6" footer="0.5"/>
  <pageSetup orientation="portrait" r:id="rId1"/>
  <headerFooter alignWithMargins="0">
    <oddHeader>&amp;C&amp;"Arial,Regular"&amp;10Utility Commission, City of London, Kentucky
Statement of Net Position
June 30, 2020</oddHeader>
    <oddFooter>&amp;L&amp;"Arial,Regular"&amp;10       See accompanying notes to financial statements.&amp;R&amp;"Arial,Regular"&amp;10 4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8"/>
  <dimension ref="A1:R25"/>
  <sheetViews>
    <sheetView view="pageLayout" zoomScaleNormal="100" workbookViewId="0">
      <selection activeCell="E5" sqref="E5"/>
    </sheetView>
  </sheetViews>
  <sheetFormatPr defaultRowHeight="15" x14ac:dyDescent="0.25"/>
  <cols>
    <col min="1" max="1" width="31.28515625" customWidth="1"/>
    <col min="2" max="2" width="1.28515625" customWidth="1"/>
    <col min="3" max="3" width="11.140625" customWidth="1"/>
    <col min="4" max="4" width="1.28515625" customWidth="1"/>
    <col min="5" max="5" width="11.140625" customWidth="1"/>
    <col min="6" max="6" width="1.28515625" customWidth="1"/>
    <col min="7" max="7" width="11.140625" customWidth="1"/>
    <col min="8" max="8" width="1.28515625" customWidth="1"/>
    <col min="9" max="9" width="11.140625" customWidth="1"/>
    <col min="10" max="10" width="1.28515625" customWidth="1"/>
    <col min="11" max="11" width="11.140625" customWidth="1"/>
    <col min="12" max="12" width="1.28515625" customWidth="1"/>
    <col min="13" max="13" width="11.140625" customWidth="1"/>
  </cols>
  <sheetData>
    <row r="1" spans="1:18" x14ac:dyDescent="0.25">
      <c r="A1" s="34"/>
      <c r="B1" s="34"/>
      <c r="C1" s="37">
        <v>2020</v>
      </c>
      <c r="D1" s="34"/>
      <c r="E1" s="37">
        <v>2019</v>
      </c>
      <c r="F1" s="34"/>
      <c r="G1" s="37">
        <v>2018</v>
      </c>
      <c r="H1" s="34"/>
      <c r="I1" s="37">
        <v>2017</v>
      </c>
      <c r="J1" s="34"/>
      <c r="K1" s="37">
        <v>2016</v>
      </c>
      <c r="L1" s="34"/>
      <c r="M1" s="37">
        <v>2015</v>
      </c>
    </row>
    <row r="2" spans="1:18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8" ht="26.25" x14ac:dyDescent="0.25">
      <c r="A3" s="39" t="s">
        <v>84</v>
      </c>
      <c r="B3" s="39"/>
      <c r="C3" s="99">
        <v>5.2439999999999995E-4</v>
      </c>
      <c r="D3" s="39"/>
      <c r="E3" s="99">
        <v>5.7802000000000005E-4</v>
      </c>
      <c r="F3" s="39"/>
      <c r="G3" s="99">
        <v>5.9332999999999999E-4</v>
      </c>
      <c r="H3" s="39"/>
      <c r="I3" s="40">
        <v>5.6333381163020603E-4</v>
      </c>
      <c r="J3" s="34"/>
      <c r="K3" s="40">
        <v>5.3897537511461799E-4</v>
      </c>
      <c r="L3" s="34"/>
      <c r="M3" s="40">
        <v>5.2538618918616302E-4</v>
      </c>
    </row>
    <row r="4" spans="1:18" x14ac:dyDescent="0.25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spans="1:18" ht="26.25" x14ac:dyDescent="0.25">
      <c r="A5" s="39" t="s">
        <v>85</v>
      </c>
      <c r="B5" s="39"/>
      <c r="C5" s="56">
        <v>3689254</v>
      </c>
      <c r="D5" s="39"/>
      <c r="E5" s="56">
        <v>3520318</v>
      </c>
      <c r="F5" s="39"/>
      <c r="G5" s="56">
        <v>3472943</v>
      </c>
      <c r="H5" s="39"/>
      <c r="I5" s="35">
        <v>2773641</v>
      </c>
      <c r="J5" s="34"/>
      <c r="K5" s="35">
        <v>2317338</v>
      </c>
      <c r="L5" s="34"/>
      <c r="M5" s="35">
        <v>1704551</v>
      </c>
    </row>
    <row r="6" spans="1:18" x14ac:dyDescent="0.25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</row>
    <row r="7" spans="1:18" ht="26.25" x14ac:dyDescent="0.25">
      <c r="A7" s="39" t="s">
        <v>86</v>
      </c>
      <c r="B7" s="39"/>
      <c r="C7" s="56">
        <v>1381673</v>
      </c>
      <c r="D7" s="39"/>
      <c r="E7" s="56">
        <v>1323175</v>
      </c>
      <c r="F7" s="39"/>
      <c r="G7" s="56">
        <v>1432605</v>
      </c>
      <c r="H7" s="39"/>
      <c r="I7" s="56">
        <v>1444612</v>
      </c>
      <c r="J7" s="34"/>
      <c r="K7" s="56">
        <v>1343840</v>
      </c>
      <c r="L7" s="34"/>
      <c r="M7" s="35">
        <v>1265648</v>
      </c>
    </row>
    <row r="8" spans="1:18" x14ac:dyDescent="0.25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</row>
    <row r="9" spans="1:18" ht="51.75" x14ac:dyDescent="0.25">
      <c r="A9" s="39" t="s">
        <v>87</v>
      </c>
      <c r="B9" s="39"/>
      <c r="C9" s="48">
        <f>C5/C7</f>
        <v>2.670135408305728</v>
      </c>
      <c r="D9" s="39"/>
      <c r="E9" s="48">
        <f>E5/E7</f>
        <v>2.6605082472084192</v>
      </c>
      <c r="F9" s="39"/>
      <c r="G9" s="48">
        <f>G5/G7</f>
        <v>2.4242153280213317</v>
      </c>
      <c r="H9" s="39"/>
      <c r="I9" s="36">
        <f>I5/I7</f>
        <v>1.9199902811273892</v>
      </c>
      <c r="J9" s="34"/>
      <c r="K9" s="36">
        <f>K5/K7</f>
        <v>1.7244151089415407</v>
      </c>
      <c r="L9" s="34"/>
      <c r="M9" s="36">
        <f>M5/M7</f>
        <v>1.3467812535554908</v>
      </c>
    </row>
    <row r="10" spans="1:18" ht="4.5" customHeight="1" x14ac:dyDescent="0.25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</row>
    <row r="11" spans="1:18" ht="39" x14ac:dyDescent="0.25">
      <c r="A11" s="39" t="s">
        <v>81</v>
      </c>
      <c r="B11" s="39"/>
      <c r="C11" s="48">
        <f>7159921000/14192966000</f>
        <v>0.5044696788535955</v>
      </c>
      <c r="D11" s="39"/>
      <c r="E11" s="48">
        <f>7018963000/13109268000</f>
        <v>0.53541990292669273</v>
      </c>
      <c r="F11" s="39"/>
      <c r="G11" s="48">
        <f>6687237095/12540544538</f>
        <v>0.53324933975048094</v>
      </c>
      <c r="H11" s="39"/>
      <c r="I11" s="48">
        <f>6141394419/11065012656</f>
        <v>0.55502823267624823</v>
      </c>
      <c r="J11" s="34"/>
      <c r="K11" s="48">
        <f>6440799856/10740325421</f>
        <v>0.59968386464404877</v>
      </c>
      <c r="L11" s="34"/>
      <c r="M11" s="36">
        <v>0.66800000000000004</v>
      </c>
    </row>
    <row r="12" spans="1:18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x14ac:dyDescent="0.25">
      <c r="A17" s="34" t="s">
        <v>82</v>
      </c>
      <c r="B17" s="34"/>
      <c r="C17" s="34"/>
      <c r="D17" s="34"/>
      <c r="E17" s="34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x14ac:dyDescent="0.25">
      <c r="A18" s="34"/>
      <c r="B18" s="34"/>
      <c r="C18" s="34"/>
      <c r="D18" s="34"/>
      <c r="E18" s="34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x14ac:dyDescent="0.25">
      <c r="A19" s="101" t="s">
        <v>165</v>
      </c>
      <c r="B19" s="101"/>
      <c r="C19" s="101"/>
      <c r="D19" s="101"/>
      <c r="E19" s="10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x14ac:dyDescent="0.25">
      <c r="A20" s="101" t="s">
        <v>166</v>
      </c>
      <c r="B20" s="101"/>
      <c r="C20" s="101"/>
      <c r="D20" s="101"/>
      <c r="E20" s="10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ht="12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x14ac:dyDescent="0.25">
      <c r="A22" s="34" t="s">
        <v>83</v>
      </c>
      <c r="B22" s="34"/>
      <c r="C22" s="34"/>
      <c r="D22" s="34"/>
      <c r="E22" s="3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x14ac:dyDescent="0.25">
      <c r="A23" s="34" t="s">
        <v>96</v>
      </c>
      <c r="B23" s="34"/>
      <c r="C23" s="34"/>
      <c r="D23" s="34"/>
      <c r="E23" s="3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x14ac:dyDescent="0.25">
      <c r="A25" s="34" t="s">
        <v>88</v>
      </c>
      <c r="B25" s="34"/>
      <c r="C25" s="34"/>
      <c r="D25" s="34"/>
      <c r="E25" s="3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</sheetData>
  <pageMargins left="0.7" right="0.7" top="1.3229166666666667" bottom="0.75" header="0.3" footer="0.3"/>
  <pageSetup orientation="landscape" r:id="rId1"/>
  <headerFooter>
    <oddHeader xml:space="preserve">&amp;C&amp;"Arial,Regular"&amp;10Utility Commission, City of London, Kentucky
Schedule of the Commission's Proportionate Share of the Net Pension Liability
County Employee's Retirement System (CERS) Pension Plan
Last Ten Fiscal Years*
</oddHeader>
    <oddFooter>&amp;L&amp;"Arial,Regular"&amp;10See independent auditors' report.&amp;R&amp;"Arial,Regular"&amp;10 36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24"/>
  <sheetViews>
    <sheetView view="pageLayout" zoomScaleNormal="100" workbookViewId="0">
      <selection activeCell="G11" sqref="G11"/>
    </sheetView>
  </sheetViews>
  <sheetFormatPr defaultRowHeight="15" x14ac:dyDescent="0.25"/>
  <cols>
    <col min="1" max="1" width="31.28515625" customWidth="1"/>
    <col min="2" max="2" width="1.28515625" customWidth="1"/>
    <col min="3" max="3" width="11.85546875" customWidth="1"/>
    <col min="4" max="4" width="1.28515625" customWidth="1"/>
    <col min="5" max="5" width="11.85546875" customWidth="1"/>
    <col min="6" max="6" width="1.28515625" customWidth="1"/>
    <col min="7" max="7" width="11.85546875" bestFit="1" customWidth="1"/>
    <col min="8" max="8" width="1.28515625" customWidth="1"/>
    <col min="9" max="9" width="11.140625" customWidth="1"/>
    <col min="10" max="10" width="1.28515625" customWidth="1"/>
  </cols>
  <sheetData>
    <row r="1" spans="1:15" x14ac:dyDescent="0.25">
      <c r="A1" s="34"/>
      <c r="B1" s="34"/>
      <c r="C1" s="37">
        <v>2020</v>
      </c>
      <c r="D1" s="34"/>
      <c r="E1" s="37">
        <v>2019</v>
      </c>
      <c r="F1" s="34"/>
      <c r="G1" s="37">
        <v>2018</v>
      </c>
      <c r="H1" s="34"/>
      <c r="I1" s="37">
        <v>2017</v>
      </c>
      <c r="J1" s="34"/>
    </row>
    <row r="2" spans="1:15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</row>
    <row r="3" spans="1:15" ht="26.25" x14ac:dyDescent="0.25">
      <c r="A3" s="100" t="s">
        <v>168</v>
      </c>
      <c r="B3" s="100"/>
      <c r="C3" s="99">
        <v>5.2439999999999995E-4</v>
      </c>
      <c r="D3" s="100"/>
      <c r="E3" s="99">
        <v>5.7802000000000005E-4</v>
      </c>
      <c r="F3" s="100"/>
      <c r="G3" s="99">
        <v>5.9332999999999999E-4</v>
      </c>
      <c r="H3" s="100"/>
      <c r="I3" s="99">
        <v>5.9332999999999999E-4</v>
      </c>
      <c r="J3" s="34"/>
    </row>
    <row r="4" spans="1:15" x14ac:dyDescent="0.25">
      <c r="A4" s="38"/>
      <c r="B4" s="38"/>
      <c r="C4" s="38"/>
      <c r="D4" s="38"/>
      <c r="E4" s="38"/>
      <c r="F4" s="38"/>
      <c r="G4" s="38"/>
      <c r="H4" s="38"/>
      <c r="I4" s="38"/>
      <c r="J4" s="38"/>
    </row>
    <row r="5" spans="1:15" ht="26.25" x14ac:dyDescent="0.25">
      <c r="A5" s="100" t="s">
        <v>169</v>
      </c>
      <c r="B5" s="100"/>
      <c r="C5" s="56">
        <v>2227768</v>
      </c>
      <c r="D5" s="100"/>
      <c r="E5" s="56">
        <v>2421550</v>
      </c>
      <c r="F5" s="100"/>
      <c r="G5" s="56">
        <v>2505557</v>
      </c>
      <c r="H5" s="100"/>
      <c r="I5" s="56">
        <v>2090317</v>
      </c>
      <c r="J5" s="38"/>
    </row>
    <row r="6" spans="1:15" ht="26.25" x14ac:dyDescent="0.25">
      <c r="A6" s="100" t="s">
        <v>167</v>
      </c>
      <c r="B6" s="100"/>
      <c r="C6" s="102">
        <f>882068-2227768</f>
        <v>-1345700</v>
      </c>
      <c r="D6" s="100"/>
      <c r="E6" s="102">
        <v>-1395340</v>
      </c>
      <c r="F6" s="100"/>
      <c r="G6" s="102">
        <v>-1312761</v>
      </c>
      <c r="H6" s="100"/>
      <c r="I6" s="102">
        <v>-1154723</v>
      </c>
      <c r="J6" s="38"/>
    </row>
    <row r="7" spans="1:15" ht="26.25" x14ac:dyDescent="0.25">
      <c r="A7" s="100" t="s">
        <v>170</v>
      </c>
      <c r="B7" s="100"/>
      <c r="C7" s="56">
        <f>SUM(C5:C6)</f>
        <v>882068</v>
      </c>
      <c r="D7" s="100"/>
      <c r="E7" s="56">
        <f>SUM(E5:E6)</f>
        <v>1026210</v>
      </c>
      <c r="F7" s="100"/>
      <c r="G7" s="56">
        <f>SUM(G5:G6)</f>
        <v>1192796</v>
      </c>
      <c r="H7" s="100"/>
      <c r="I7" s="56">
        <f>SUM(I5:I6)</f>
        <v>935594</v>
      </c>
      <c r="J7" s="34"/>
    </row>
    <row r="8" spans="1:15" x14ac:dyDescent="0.25">
      <c r="A8" s="38"/>
      <c r="B8" s="38"/>
      <c r="C8" s="38"/>
      <c r="D8" s="38"/>
      <c r="E8" s="38"/>
      <c r="F8" s="38"/>
      <c r="G8" s="38"/>
      <c r="H8" s="38"/>
      <c r="I8" s="103"/>
      <c r="J8" s="38"/>
    </row>
    <row r="9" spans="1:15" ht="28.5" customHeight="1" x14ac:dyDescent="0.25">
      <c r="A9" s="100" t="s">
        <v>172</v>
      </c>
      <c r="B9" s="100"/>
      <c r="C9" s="48">
        <f>2569511000/4251466000</f>
        <v>0.60438234717154038</v>
      </c>
      <c r="D9" s="100"/>
      <c r="E9" s="48">
        <f>2414126000/4189606000</f>
        <v>0.5762179068867096</v>
      </c>
      <c r="F9" s="100"/>
      <c r="G9" s="48">
        <f>2212535662/4222877716</f>
        <v>0.52394026320415477</v>
      </c>
      <c r="H9" s="100"/>
      <c r="I9" s="48">
        <f>1946179093/3523031438</f>
        <v>0.5524160448891231</v>
      </c>
      <c r="J9" s="38"/>
    </row>
    <row r="10" spans="1:15" x14ac:dyDescent="0.25">
      <c r="A10" s="38"/>
      <c r="B10" s="38"/>
      <c r="C10" s="38"/>
      <c r="D10" s="38"/>
      <c r="E10" s="38"/>
      <c r="F10" s="38"/>
      <c r="G10" s="38"/>
      <c r="H10" s="38"/>
      <c r="I10" s="38"/>
      <c r="J10" s="38"/>
    </row>
    <row r="11" spans="1:15" ht="26.25" x14ac:dyDescent="0.25">
      <c r="A11" s="100" t="s">
        <v>86</v>
      </c>
      <c r="B11" s="100"/>
      <c r="C11" s="56">
        <v>1381673</v>
      </c>
      <c r="D11" s="100"/>
      <c r="E11" s="56">
        <v>1323175</v>
      </c>
      <c r="F11" s="100"/>
      <c r="G11" s="56">
        <v>1432605</v>
      </c>
      <c r="H11" s="100"/>
      <c r="I11" s="56">
        <v>1444612</v>
      </c>
      <c r="J11" s="34"/>
    </row>
    <row r="12" spans="1:15" x14ac:dyDescent="0.25">
      <c r="A12" s="38"/>
      <c r="B12" s="38"/>
      <c r="C12" s="38"/>
      <c r="D12" s="38"/>
      <c r="E12" s="38"/>
      <c r="F12" s="38"/>
      <c r="G12" s="38"/>
      <c r="H12" s="38"/>
      <c r="I12" s="38"/>
      <c r="J12" s="38"/>
    </row>
    <row r="13" spans="1:15" ht="51.75" x14ac:dyDescent="0.25">
      <c r="A13" s="100" t="s">
        <v>171</v>
      </c>
      <c r="B13" s="100"/>
      <c r="C13" s="48">
        <f>C7/C11</f>
        <v>0.63840575881558081</v>
      </c>
      <c r="D13" s="100"/>
      <c r="E13" s="48">
        <f>E7/E11</f>
        <v>0.77556634609934438</v>
      </c>
      <c r="F13" s="100"/>
      <c r="G13" s="48">
        <f>G7/G11</f>
        <v>0.83260633601027501</v>
      </c>
      <c r="H13" s="100"/>
      <c r="I13" s="48">
        <f>I7/I11</f>
        <v>0.64764379639654113</v>
      </c>
      <c r="J13" s="34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x14ac:dyDescent="0.25">
      <c r="A16" s="34" t="s">
        <v>82</v>
      </c>
      <c r="B16" s="34"/>
      <c r="C16" s="34"/>
      <c r="D16" s="34"/>
      <c r="E16" s="34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x14ac:dyDescent="0.25">
      <c r="A17" s="34"/>
      <c r="B17" s="34"/>
      <c r="C17" s="34"/>
      <c r="D17" s="34"/>
      <c r="E17" s="34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x14ac:dyDescent="0.25">
      <c r="A18" s="101" t="s">
        <v>165</v>
      </c>
      <c r="B18" s="101"/>
      <c r="C18" s="101"/>
      <c r="D18" s="101"/>
      <c r="E18" s="101"/>
      <c r="F18" s="31"/>
      <c r="G18" s="31"/>
      <c r="H18" s="31"/>
      <c r="I18" s="31"/>
      <c r="J18" s="31"/>
      <c r="K18" s="31"/>
      <c r="L18" s="31"/>
      <c r="M18" s="31"/>
      <c r="N18" s="31"/>
      <c r="O18" s="31"/>
    </row>
    <row r="19" spans="1:15" x14ac:dyDescent="0.25">
      <c r="A19" s="101" t="s">
        <v>166</v>
      </c>
      <c r="B19" s="101"/>
      <c r="C19" s="101"/>
      <c r="D19" s="101"/>
      <c r="E19" s="101"/>
      <c r="F19" s="31"/>
      <c r="G19" s="31"/>
      <c r="H19" s="31"/>
      <c r="I19" s="31"/>
      <c r="J19" s="31"/>
      <c r="K19" s="31"/>
      <c r="L19" s="31"/>
      <c r="M19" s="31"/>
      <c r="N19" s="31"/>
      <c r="O19" s="31"/>
    </row>
    <row r="20" spans="1:15" ht="12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x14ac:dyDescent="0.25">
      <c r="A21" s="34" t="s">
        <v>83</v>
      </c>
      <c r="B21" s="34"/>
      <c r="C21" s="34"/>
      <c r="D21" s="34"/>
      <c r="E21" s="34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x14ac:dyDescent="0.25">
      <c r="A22" s="34" t="s">
        <v>96</v>
      </c>
      <c r="B22" s="34"/>
      <c r="C22" s="34"/>
      <c r="D22" s="34"/>
      <c r="E22" s="34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x14ac:dyDescent="0.25">
      <c r="A24" s="34" t="s">
        <v>88</v>
      </c>
      <c r="B24" s="34"/>
      <c r="C24" s="34"/>
      <c r="D24" s="34"/>
      <c r="E24" s="34"/>
      <c r="F24" s="1"/>
      <c r="G24" s="1"/>
      <c r="H24" s="1"/>
      <c r="I24" s="1"/>
      <c r="J24" s="1"/>
      <c r="K24" s="1"/>
      <c r="L24" s="1"/>
      <c r="M24" s="1"/>
      <c r="N24" s="1"/>
      <c r="O24" s="1"/>
    </row>
  </sheetData>
  <pageMargins left="0.7" right="0.7" top="1.3229166666666667" bottom="0.75" header="0.3" footer="0.3"/>
  <pageSetup orientation="landscape" r:id="rId1"/>
  <headerFooter>
    <oddHeader xml:space="preserve">&amp;C&amp;"Arial,Regular"&amp;10Utility Commission, City of London, Kentucky
Schedule of the Commission's Proportionate Share of the Net OPEB Liability
County Employee's Retirement System (CERS) OPEB Plan
Last Ten Fiscal Years*
</oddHeader>
    <oddFooter>&amp;L&amp;"Arial,Regular"&amp;10See independent auditors' report.&amp;R&amp;"Arial,Regular"&amp;10 37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9"/>
  <dimension ref="A1:M32"/>
  <sheetViews>
    <sheetView view="pageLayout" zoomScaleNormal="100" workbookViewId="0">
      <selection activeCell="C7" sqref="C7"/>
    </sheetView>
  </sheetViews>
  <sheetFormatPr defaultRowHeight="15" x14ac:dyDescent="0.25"/>
  <cols>
    <col min="1" max="1" width="31.28515625" customWidth="1"/>
    <col min="2" max="2" width="1.28515625" customWidth="1"/>
    <col min="3" max="3" width="11.140625" customWidth="1"/>
    <col min="4" max="4" width="1.28515625" customWidth="1"/>
    <col min="5" max="5" width="11.140625" customWidth="1"/>
    <col min="6" max="6" width="1.28515625" customWidth="1"/>
    <col min="7" max="7" width="11.140625" customWidth="1"/>
    <col min="8" max="8" width="1.28515625" customWidth="1"/>
    <col min="9" max="9" width="11.140625" customWidth="1"/>
    <col min="10" max="10" width="1.28515625" customWidth="1"/>
    <col min="11" max="11" width="11.140625" customWidth="1"/>
    <col min="12" max="12" width="1.28515625" customWidth="1"/>
    <col min="13" max="13" width="11.140625" customWidth="1"/>
  </cols>
  <sheetData>
    <row r="1" spans="1:13" x14ac:dyDescent="0.25">
      <c r="A1" s="41"/>
      <c r="B1" s="41"/>
      <c r="C1" s="49">
        <v>2020</v>
      </c>
      <c r="D1" s="41"/>
      <c r="E1" s="49">
        <v>2019</v>
      </c>
      <c r="F1" s="41"/>
      <c r="G1" s="49">
        <v>2018</v>
      </c>
      <c r="H1" s="41"/>
      <c r="I1" s="49">
        <v>2017</v>
      </c>
      <c r="J1" s="41"/>
      <c r="K1" s="44">
        <v>2016</v>
      </c>
      <c r="L1" s="41"/>
      <c r="M1" s="44">
        <v>2015</v>
      </c>
    </row>
    <row r="2" spans="1:13" x14ac:dyDescent="0.25">
      <c r="C2" s="50"/>
      <c r="E2" s="50"/>
      <c r="G2" s="50"/>
      <c r="I2" s="50"/>
    </row>
    <row r="3" spans="1:13" x14ac:dyDescent="0.25">
      <c r="A3" s="41" t="s">
        <v>89</v>
      </c>
      <c r="B3" s="41"/>
      <c r="C3" s="51">
        <v>266663</v>
      </c>
      <c r="D3" s="41"/>
      <c r="E3" s="51">
        <v>214619</v>
      </c>
      <c r="F3" s="41"/>
      <c r="G3" s="51">
        <v>207441</v>
      </c>
      <c r="H3" s="41"/>
      <c r="I3" s="51">
        <v>201523</v>
      </c>
      <c r="J3" s="41"/>
      <c r="K3" s="45">
        <v>166905</v>
      </c>
      <c r="L3" s="41"/>
      <c r="M3" s="45">
        <v>161370</v>
      </c>
    </row>
    <row r="4" spans="1:13" x14ac:dyDescent="0.25">
      <c r="A4" s="41"/>
      <c r="B4" s="41"/>
      <c r="C4" s="52"/>
      <c r="D4" s="41"/>
      <c r="E4" s="52"/>
      <c r="F4" s="41"/>
      <c r="G4" s="52"/>
      <c r="H4" s="41"/>
      <c r="I4" s="52"/>
      <c r="J4" s="41"/>
      <c r="K4" s="42"/>
      <c r="L4" s="41"/>
      <c r="M4" s="42"/>
    </row>
    <row r="5" spans="1:13" ht="26.25" x14ac:dyDescent="0.25">
      <c r="A5" s="43" t="s">
        <v>90</v>
      </c>
      <c r="B5" s="43"/>
      <c r="C5" s="53">
        <v>-266663</v>
      </c>
      <c r="D5" s="43"/>
      <c r="E5" s="53">
        <v>-214619</v>
      </c>
      <c r="F5" s="41"/>
      <c r="G5" s="53">
        <v>-207441</v>
      </c>
      <c r="H5" s="41"/>
      <c r="I5" s="53">
        <v>-201523</v>
      </c>
      <c r="J5" s="41"/>
      <c r="K5" s="46">
        <v>-166905</v>
      </c>
      <c r="L5" s="41"/>
      <c r="M5" s="46">
        <v>-161370</v>
      </c>
    </row>
    <row r="6" spans="1:13" x14ac:dyDescent="0.25">
      <c r="A6" s="41"/>
      <c r="B6" s="41"/>
      <c r="C6" s="52"/>
      <c r="D6" s="41"/>
      <c r="E6" s="52"/>
      <c r="F6" s="41"/>
      <c r="G6" s="52"/>
      <c r="H6" s="41"/>
      <c r="I6" s="52"/>
      <c r="J6" s="41"/>
      <c r="K6" s="42"/>
      <c r="L6" s="41"/>
      <c r="M6" s="42"/>
    </row>
    <row r="7" spans="1:13" ht="15.75" thickBot="1" x14ac:dyDescent="0.3">
      <c r="A7" s="41" t="s">
        <v>91</v>
      </c>
      <c r="B7" s="41"/>
      <c r="C7" s="54">
        <f>SUM(C3:C5)</f>
        <v>0</v>
      </c>
      <c r="D7" s="41"/>
      <c r="E7" s="54">
        <f>SUM(E3:E5)</f>
        <v>0</v>
      </c>
      <c r="F7" s="41"/>
      <c r="G7" s="54">
        <f>SUM(G3:G5)</f>
        <v>0</v>
      </c>
      <c r="H7" s="41"/>
      <c r="I7" s="54">
        <f>SUM(I3:I5)</f>
        <v>0</v>
      </c>
      <c r="J7" s="41"/>
      <c r="K7" s="47">
        <f>SUM(K3:K5)</f>
        <v>0</v>
      </c>
      <c r="L7" s="41"/>
      <c r="M7" s="47">
        <f>SUM(M3:M5)</f>
        <v>0</v>
      </c>
    </row>
    <row r="8" spans="1:13" ht="15.75" thickTop="1" x14ac:dyDescent="0.25">
      <c r="A8" s="41"/>
      <c r="B8" s="41"/>
      <c r="C8" s="55"/>
      <c r="D8" s="41"/>
      <c r="E8" s="55"/>
      <c r="F8" s="41"/>
      <c r="G8" s="55"/>
      <c r="H8" s="41"/>
      <c r="I8" s="55"/>
      <c r="J8" s="41"/>
      <c r="K8" s="41"/>
      <c r="L8" s="41"/>
      <c r="M8" s="41"/>
    </row>
    <row r="9" spans="1:13" x14ac:dyDescent="0.25">
      <c r="A9" s="41" t="s">
        <v>95</v>
      </c>
      <c r="B9" s="41"/>
      <c r="C9" s="51">
        <v>1381673</v>
      </c>
      <c r="D9" s="41"/>
      <c r="E9" s="51">
        <v>1323175</v>
      </c>
      <c r="F9" s="41"/>
      <c r="G9" s="51">
        <v>1432605</v>
      </c>
      <c r="H9" s="41"/>
      <c r="I9" s="51">
        <v>1444612</v>
      </c>
      <c r="J9" s="41"/>
      <c r="K9" s="45">
        <v>1343840</v>
      </c>
      <c r="L9" s="41"/>
      <c r="M9" s="45">
        <v>1265648</v>
      </c>
    </row>
    <row r="11" spans="1:13" ht="26.25" x14ac:dyDescent="0.25">
      <c r="A11" s="43" t="s">
        <v>92</v>
      </c>
      <c r="B11" s="43"/>
      <c r="C11" s="36">
        <f>C3/C9</f>
        <v>0.19300008033738808</v>
      </c>
      <c r="D11" s="43"/>
      <c r="E11" s="36">
        <f>E3/E9</f>
        <v>0.16220001133636897</v>
      </c>
      <c r="F11" s="41"/>
      <c r="G11" s="36">
        <f>G3/G9</f>
        <v>0.14479985760206057</v>
      </c>
      <c r="H11" s="41"/>
      <c r="I11" s="36">
        <f>I3/I9</f>
        <v>0.13949974110695468</v>
      </c>
      <c r="J11" s="41"/>
      <c r="K11" s="36">
        <f>K3/K9</f>
        <v>0.12420005357780688</v>
      </c>
      <c r="L11" s="41"/>
      <c r="M11" s="36">
        <f>M3/M9</f>
        <v>0.12749990518690821</v>
      </c>
    </row>
    <row r="17" spans="1:5" hidden="1" x14ac:dyDescent="0.25"/>
    <row r="18" spans="1:5" hidden="1" x14ac:dyDescent="0.25"/>
    <row r="19" spans="1:5" hidden="1" x14ac:dyDescent="0.25"/>
    <row r="20" spans="1:5" hidden="1" x14ac:dyDescent="0.25"/>
    <row r="21" spans="1:5" x14ac:dyDescent="0.25">
      <c r="A21" s="34" t="s">
        <v>82</v>
      </c>
      <c r="B21" s="34"/>
      <c r="C21" s="34"/>
      <c r="D21" s="34"/>
      <c r="E21" s="34"/>
    </row>
    <row r="22" spans="1:5" x14ac:dyDescent="0.25">
      <c r="A22" s="34"/>
      <c r="B22" s="34"/>
      <c r="C22" s="34"/>
      <c r="D22" s="34"/>
      <c r="E22" s="34"/>
    </row>
    <row r="23" spans="1:5" x14ac:dyDescent="0.25">
      <c r="A23" s="101" t="s">
        <v>165</v>
      </c>
      <c r="B23" s="101"/>
      <c r="C23" s="101"/>
      <c r="D23" s="101"/>
      <c r="E23" s="101"/>
    </row>
    <row r="24" spans="1:5" x14ac:dyDescent="0.25">
      <c r="A24" s="101" t="s">
        <v>166</v>
      </c>
      <c r="B24" s="101"/>
      <c r="C24" s="101"/>
      <c r="D24" s="101"/>
      <c r="E24" s="101"/>
    </row>
    <row r="25" spans="1:5" x14ac:dyDescent="0.25">
      <c r="A25" s="34"/>
      <c r="B25" s="34"/>
      <c r="C25" s="34"/>
      <c r="D25" s="34"/>
      <c r="E25" s="34"/>
    </row>
    <row r="26" spans="1:5" x14ac:dyDescent="0.25">
      <c r="A26" s="34" t="s">
        <v>93</v>
      </c>
      <c r="B26" s="34"/>
      <c r="C26" s="34"/>
      <c r="D26" s="34"/>
      <c r="E26" s="34"/>
    </row>
    <row r="27" spans="1:5" ht="12.75" customHeight="1" x14ac:dyDescent="0.25">
      <c r="A27" s="34" t="s">
        <v>94</v>
      </c>
      <c r="B27" s="34"/>
      <c r="C27" s="34"/>
      <c r="D27" s="34"/>
      <c r="E27" s="34"/>
    </row>
    <row r="29" spans="1:5" x14ac:dyDescent="0.25">
      <c r="A29" s="41" t="s">
        <v>83</v>
      </c>
      <c r="B29" s="41"/>
      <c r="C29" s="41"/>
      <c r="D29" s="41"/>
      <c r="E29" s="41"/>
    </row>
    <row r="30" spans="1:5" x14ac:dyDescent="0.25">
      <c r="A30" s="41" t="s">
        <v>96</v>
      </c>
      <c r="B30" s="41"/>
      <c r="C30" s="41"/>
      <c r="D30" s="41"/>
      <c r="E30" s="41"/>
    </row>
    <row r="32" spans="1:5" x14ac:dyDescent="0.25">
      <c r="A32" s="34" t="s">
        <v>88</v>
      </c>
      <c r="B32" s="34"/>
      <c r="C32" s="34"/>
      <c r="D32" s="34"/>
      <c r="E32" s="34"/>
    </row>
  </sheetData>
  <pageMargins left="0.7" right="0.7" top="1.3229166666666667" bottom="0.75" header="0.3" footer="0.3"/>
  <pageSetup orientation="landscape" r:id="rId1"/>
  <headerFooter>
    <oddHeader xml:space="preserve">&amp;C&amp;"Arial,Regular"&amp;10Utility Commission, City of London, Kentucky
Schedule of the Commission's Pension Contributions
County Employee's Retirement System (CERS) Pension Plan
Last Ten Fiscal Years*
</oddHeader>
    <oddFooter>&amp;L&amp;"Arial,Regular"&amp;10See independent auditors' report.&amp;R&amp;"Arial,Regular"&amp;10 38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32"/>
  <sheetViews>
    <sheetView tabSelected="1" view="pageLayout" zoomScaleNormal="100" workbookViewId="0">
      <selection activeCell="C11" sqref="C11"/>
    </sheetView>
  </sheetViews>
  <sheetFormatPr defaultRowHeight="15" x14ac:dyDescent="0.25"/>
  <cols>
    <col min="1" max="1" width="31.28515625" customWidth="1"/>
    <col min="2" max="2" width="1.28515625" customWidth="1"/>
    <col min="3" max="3" width="11.140625" customWidth="1"/>
    <col min="4" max="4" width="1.28515625" customWidth="1"/>
    <col min="5" max="5" width="11.140625" customWidth="1"/>
    <col min="6" max="6" width="1.28515625" customWidth="1"/>
    <col min="7" max="7" width="11.140625" customWidth="1"/>
    <col min="8" max="8" width="1.28515625" customWidth="1"/>
    <col min="9" max="9" width="11.140625" customWidth="1"/>
    <col min="10" max="10" width="1.28515625" customWidth="1"/>
  </cols>
  <sheetData>
    <row r="1" spans="1:10" x14ac:dyDescent="0.25">
      <c r="A1" s="41"/>
      <c r="B1" s="41"/>
      <c r="C1" s="49">
        <v>2020</v>
      </c>
      <c r="D1" s="41"/>
      <c r="E1" s="49">
        <v>2019</v>
      </c>
      <c r="F1" s="41"/>
      <c r="G1" s="49">
        <v>2018</v>
      </c>
      <c r="H1" s="41"/>
      <c r="I1" s="49">
        <v>2017</v>
      </c>
      <c r="J1" s="41"/>
    </row>
    <row r="2" spans="1:10" x14ac:dyDescent="0.25">
      <c r="C2" s="50"/>
      <c r="E2" s="50"/>
      <c r="G2" s="50"/>
      <c r="I2" s="50"/>
    </row>
    <row r="3" spans="1:10" x14ac:dyDescent="0.25">
      <c r="A3" s="41" t="s">
        <v>161</v>
      </c>
      <c r="B3" s="41"/>
      <c r="C3" s="51">
        <v>65768</v>
      </c>
      <c r="D3" s="41"/>
      <c r="E3" s="51">
        <v>69599</v>
      </c>
      <c r="F3" s="41"/>
      <c r="G3" s="51">
        <v>67332</v>
      </c>
      <c r="H3" s="41"/>
      <c r="I3" s="51">
        <v>68330</v>
      </c>
      <c r="J3" s="41"/>
    </row>
    <row r="4" spans="1:10" x14ac:dyDescent="0.25">
      <c r="A4" s="41"/>
      <c r="B4" s="41"/>
      <c r="C4" s="52"/>
      <c r="D4" s="41"/>
      <c r="E4" s="52"/>
      <c r="F4" s="41"/>
      <c r="G4" s="52"/>
      <c r="H4" s="41"/>
      <c r="I4" s="52"/>
      <c r="J4" s="41"/>
    </row>
    <row r="5" spans="1:10" ht="26.25" x14ac:dyDescent="0.25">
      <c r="A5" s="43" t="s">
        <v>162</v>
      </c>
      <c r="B5" s="43"/>
      <c r="C5" s="53">
        <v>-65768</v>
      </c>
      <c r="D5" s="43"/>
      <c r="E5" s="53">
        <v>-69599</v>
      </c>
      <c r="F5" s="41"/>
      <c r="G5" s="53">
        <v>-67332</v>
      </c>
      <c r="H5" s="41"/>
      <c r="I5" s="53">
        <v>-68330</v>
      </c>
      <c r="J5" s="41"/>
    </row>
    <row r="6" spans="1:10" x14ac:dyDescent="0.25">
      <c r="A6" s="41"/>
      <c r="B6" s="41"/>
      <c r="C6" s="52"/>
      <c r="D6" s="41"/>
      <c r="E6" s="52"/>
      <c r="F6" s="41"/>
      <c r="G6" s="52"/>
      <c r="H6" s="41"/>
      <c r="I6" s="52"/>
      <c r="J6" s="41"/>
    </row>
    <row r="7" spans="1:10" ht="15.75" thickBot="1" x14ac:dyDescent="0.3">
      <c r="A7" s="41" t="s">
        <v>91</v>
      </c>
      <c r="B7" s="41"/>
      <c r="C7" s="54">
        <f>SUM(C3:C5)</f>
        <v>0</v>
      </c>
      <c r="D7" s="41"/>
      <c r="E7" s="54">
        <f>SUM(E3:E5)</f>
        <v>0</v>
      </c>
      <c r="F7" s="41"/>
      <c r="G7" s="54">
        <f>SUM(G3:G5)</f>
        <v>0</v>
      </c>
      <c r="H7" s="41"/>
      <c r="I7" s="54">
        <f>SUM(I3:I5)</f>
        <v>0</v>
      </c>
      <c r="J7" s="41"/>
    </row>
    <row r="8" spans="1:10" ht="15.75" thickTop="1" x14ac:dyDescent="0.25">
      <c r="A8" s="41"/>
      <c r="B8" s="41"/>
      <c r="C8" s="55"/>
      <c r="D8" s="41"/>
      <c r="E8" s="55"/>
      <c r="F8" s="41"/>
      <c r="G8" s="55"/>
      <c r="H8" s="41"/>
      <c r="I8" s="55"/>
      <c r="J8" s="41"/>
    </row>
    <row r="9" spans="1:10" x14ac:dyDescent="0.25">
      <c r="A9" s="41" t="s">
        <v>95</v>
      </c>
      <c r="B9" s="41"/>
      <c r="C9" s="51">
        <v>1381673</v>
      </c>
      <c r="D9" s="41"/>
      <c r="E9" s="51">
        <v>1323175</v>
      </c>
      <c r="F9" s="41"/>
      <c r="G9" s="51">
        <v>1432605</v>
      </c>
      <c r="H9" s="41"/>
      <c r="I9" s="51">
        <v>1444612</v>
      </c>
      <c r="J9" s="41"/>
    </row>
    <row r="11" spans="1:10" ht="26.25" x14ac:dyDescent="0.25">
      <c r="A11" s="43" t="s">
        <v>92</v>
      </c>
      <c r="B11" s="43"/>
      <c r="C11" s="48">
        <f>C3/C9</f>
        <v>4.7600264317244387E-2</v>
      </c>
      <c r="D11" s="43"/>
      <c r="E11" s="48">
        <f>E3/E9</f>
        <v>5.2599996221210345E-2</v>
      </c>
      <c r="F11" s="41"/>
      <c r="G11" s="48">
        <f>G3/G9</f>
        <v>4.6999696357335065E-2</v>
      </c>
      <c r="H11" s="55"/>
      <c r="I11" s="48">
        <f>I3/I9</f>
        <v>4.7299897827236655E-2</v>
      </c>
      <c r="J11" s="55"/>
    </row>
    <row r="17" spans="1:14" hidden="1" x14ac:dyDescent="0.25"/>
    <row r="18" spans="1:14" hidden="1" x14ac:dyDescent="0.25"/>
    <row r="19" spans="1:14" hidden="1" x14ac:dyDescent="0.25"/>
    <row r="20" spans="1:14" hidden="1" x14ac:dyDescent="0.25"/>
    <row r="21" spans="1:14" x14ac:dyDescent="0.25">
      <c r="A21" s="34" t="s">
        <v>82</v>
      </c>
      <c r="B21" s="34"/>
      <c r="C21" s="34"/>
      <c r="D21" s="34"/>
      <c r="E21" s="34"/>
    </row>
    <row r="22" spans="1:14" x14ac:dyDescent="0.25">
      <c r="A22" s="34"/>
      <c r="B22" s="34"/>
      <c r="C22" s="34"/>
      <c r="D22" s="34"/>
      <c r="E22" s="34"/>
    </row>
    <row r="23" spans="1:14" x14ac:dyDescent="0.25">
      <c r="A23" s="101" t="s">
        <v>165</v>
      </c>
      <c r="B23" s="101"/>
      <c r="C23" s="101"/>
      <c r="D23" s="101"/>
      <c r="E23" s="101"/>
    </row>
    <row r="24" spans="1:14" x14ac:dyDescent="0.25">
      <c r="A24" s="101" t="s">
        <v>166</v>
      </c>
      <c r="B24" s="101"/>
      <c r="C24" s="101"/>
      <c r="D24" s="101"/>
      <c r="E24" s="101"/>
    </row>
    <row r="25" spans="1:14" x14ac:dyDescent="0.25">
      <c r="A25" s="34"/>
      <c r="B25" s="34"/>
      <c r="C25" s="34"/>
      <c r="D25" s="34"/>
      <c r="E25" s="34"/>
    </row>
    <row r="26" spans="1:14" x14ac:dyDescent="0.25">
      <c r="A26" s="101" t="s">
        <v>163</v>
      </c>
      <c r="B26" s="101"/>
      <c r="C26" s="101"/>
      <c r="D26" s="101"/>
      <c r="E26" s="101"/>
      <c r="F26" s="50"/>
      <c r="G26" s="50"/>
      <c r="H26" s="50"/>
      <c r="I26" s="50"/>
      <c r="J26" s="50"/>
      <c r="K26" s="50"/>
      <c r="L26" s="50"/>
      <c r="M26" s="50"/>
      <c r="N26" s="50"/>
    </row>
    <row r="27" spans="1:14" ht="12.75" customHeight="1" x14ac:dyDescent="0.25">
      <c r="A27" s="101" t="s">
        <v>164</v>
      </c>
      <c r="B27" s="101"/>
      <c r="C27" s="101"/>
      <c r="D27" s="101"/>
      <c r="E27" s="101"/>
      <c r="F27" s="50"/>
      <c r="G27" s="50"/>
      <c r="H27" s="50"/>
      <c r="I27" s="50"/>
      <c r="J27" s="50"/>
      <c r="K27" s="50"/>
      <c r="L27" s="50"/>
      <c r="M27" s="50"/>
      <c r="N27" s="50"/>
    </row>
    <row r="28" spans="1:14" x14ac:dyDescent="0.25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</row>
    <row r="29" spans="1:14" x14ac:dyDescent="0.25">
      <c r="A29" s="41" t="s">
        <v>83</v>
      </c>
      <c r="B29" s="41"/>
      <c r="C29" s="41"/>
      <c r="D29" s="41"/>
      <c r="E29" s="41"/>
    </row>
    <row r="30" spans="1:14" x14ac:dyDescent="0.25">
      <c r="A30" s="41" t="s">
        <v>96</v>
      </c>
      <c r="B30" s="41"/>
      <c r="C30" s="41"/>
      <c r="D30" s="41"/>
      <c r="E30" s="41"/>
    </row>
    <row r="32" spans="1:14" x14ac:dyDescent="0.25">
      <c r="A32" s="34" t="s">
        <v>88</v>
      </c>
      <c r="B32" s="34"/>
      <c r="C32" s="34"/>
      <c r="D32" s="34"/>
      <c r="E32" s="34"/>
    </row>
  </sheetData>
  <pageMargins left="0.7" right="0.7" top="1.3229166666666667" bottom="0.75" header="0.3" footer="0.3"/>
  <pageSetup orientation="landscape" r:id="rId1"/>
  <headerFooter>
    <oddHeader xml:space="preserve">&amp;C&amp;"Arial,Regular"&amp;10Utility Commission, City of London, Kentucky
Schedule of the Commission's OPEB Contributions
County Employee's Retirement System (CERS) OPEB Plan
Last Ten Fiscal Years*
</oddHeader>
    <oddFooter>&amp;L&amp;"Arial,Regular"&amp;10See independent auditors' report.&amp;R&amp;"Arial,Regular"&amp;10 39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E65"/>
  <sheetViews>
    <sheetView view="pageLayout" topLeftCell="A17" zoomScale="115" zoomScaleNormal="100" zoomScalePageLayoutView="115" workbookViewId="0">
      <selection activeCell="E45" sqref="E45"/>
    </sheetView>
  </sheetViews>
  <sheetFormatPr defaultRowHeight="12.95" customHeight="1" x14ac:dyDescent="0.2"/>
  <cols>
    <col min="1" max="1" width="49.7109375" style="1" customWidth="1"/>
    <col min="2" max="2" width="5.7109375" style="1" customWidth="1"/>
    <col min="3" max="3" width="12.7109375" style="1" customWidth="1"/>
    <col min="4" max="4" width="1.7109375" style="1" customWidth="1"/>
    <col min="5" max="5" width="12.7109375" style="1" customWidth="1"/>
    <col min="6" max="16384" width="9.140625" style="1"/>
  </cols>
  <sheetData>
    <row r="3" spans="1:5" ht="12.95" customHeight="1" x14ac:dyDescent="0.2">
      <c r="A3" s="6" t="s">
        <v>148</v>
      </c>
      <c r="B3" s="6"/>
      <c r="C3" s="6"/>
      <c r="D3" s="6"/>
      <c r="E3" s="59"/>
    </row>
    <row r="4" spans="1:5" ht="12.95" customHeight="1" x14ac:dyDescent="0.2">
      <c r="A4" s="8"/>
      <c r="B4" s="6"/>
      <c r="C4" s="6"/>
      <c r="D4" s="6"/>
      <c r="E4" s="60"/>
    </row>
    <row r="5" spans="1:5" ht="12.95" customHeight="1" x14ac:dyDescent="0.2">
      <c r="A5" s="8" t="s">
        <v>121</v>
      </c>
      <c r="B5" s="6"/>
      <c r="C5" s="6"/>
      <c r="D5" s="6"/>
      <c r="E5" s="60"/>
    </row>
    <row r="6" spans="1:5" ht="12.95" customHeight="1" x14ac:dyDescent="0.2">
      <c r="A6" s="58" t="s">
        <v>123</v>
      </c>
      <c r="B6" s="6"/>
      <c r="C6" s="80"/>
      <c r="D6" s="78"/>
      <c r="E6" s="80">
        <v>717471</v>
      </c>
    </row>
    <row r="7" spans="1:5" ht="12.95" customHeight="1" x14ac:dyDescent="0.2">
      <c r="A7" s="58" t="s">
        <v>71</v>
      </c>
      <c r="B7" s="6"/>
      <c r="C7" s="63"/>
      <c r="D7" s="64"/>
      <c r="E7" s="63">
        <v>787687</v>
      </c>
    </row>
    <row r="8" spans="1:5" ht="12.95" customHeight="1" x14ac:dyDescent="0.2">
      <c r="A8" s="58" t="s">
        <v>124</v>
      </c>
      <c r="B8" s="6"/>
      <c r="C8" s="63"/>
      <c r="D8" s="64"/>
      <c r="E8" s="63">
        <v>171611</v>
      </c>
    </row>
    <row r="9" spans="1:5" ht="12.95" customHeight="1" x14ac:dyDescent="0.2">
      <c r="A9" s="58" t="s">
        <v>125</v>
      </c>
      <c r="B9" s="6"/>
      <c r="C9" s="63"/>
      <c r="D9" s="64"/>
      <c r="E9" s="63">
        <v>4644</v>
      </c>
    </row>
    <row r="10" spans="1:5" ht="12.95" customHeight="1" x14ac:dyDescent="0.2">
      <c r="A10" s="58" t="s">
        <v>126</v>
      </c>
      <c r="B10" s="6"/>
      <c r="C10" s="63"/>
      <c r="D10" s="64"/>
      <c r="E10" s="63">
        <v>157555</v>
      </c>
    </row>
    <row r="11" spans="1:5" ht="12.95" customHeight="1" x14ac:dyDescent="0.2">
      <c r="A11" s="58" t="s">
        <v>147</v>
      </c>
      <c r="B11" s="6"/>
      <c r="C11" s="79"/>
      <c r="D11" s="64"/>
      <c r="E11" s="65">
        <v>42936</v>
      </c>
    </row>
    <row r="12" spans="1:5" ht="12.95" customHeight="1" x14ac:dyDescent="0.2">
      <c r="A12" s="8" t="s">
        <v>122</v>
      </c>
      <c r="B12" s="6"/>
      <c r="C12" s="63"/>
      <c r="D12" s="64"/>
      <c r="E12" s="73">
        <f>SUM(E6:E11)</f>
        <v>1881904</v>
      </c>
    </row>
    <row r="13" spans="1:5" ht="12.95" customHeight="1" x14ac:dyDescent="0.2">
      <c r="A13" s="6"/>
      <c r="B13" s="6"/>
      <c r="C13" s="66"/>
      <c r="D13" s="6"/>
      <c r="E13" s="61"/>
    </row>
    <row r="14" spans="1:5" ht="12.95" customHeight="1" x14ac:dyDescent="0.2">
      <c r="A14" s="8" t="s">
        <v>127</v>
      </c>
      <c r="B14" s="6"/>
      <c r="C14" s="66"/>
      <c r="D14" s="6"/>
      <c r="E14" s="75"/>
    </row>
    <row r="15" spans="1:5" ht="12.95" customHeight="1" x14ac:dyDescent="0.2">
      <c r="A15" s="58" t="s">
        <v>128</v>
      </c>
      <c r="B15" s="6"/>
      <c r="C15" s="76"/>
      <c r="D15" s="64"/>
      <c r="E15" s="76">
        <v>4668279</v>
      </c>
    </row>
    <row r="16" spans="1:5" ht="12.95" customHeight="1" x14ac:dyDescent="0.2">
      <c r="A16" s="58" t="s">
        <v>153</v>
      </c>
      <c r="B16" s="6"/>
      <c r="C16" s="76"/>
      <c r="D16" s="64"/>
      <c r="E16" s="76">
        <v>3689254</v>
      </c>
    </row>
    <row r="17" spans="1:5" ht="12.95" customHeight="1" x14ac:dyDescent="0.2">
      <c r="A17" s="58" t="s">
        <v>154</v>
      </c>
      <c r="B17" s="6"/>
      <c r="C17" s="76"/>
      <c r="D17" s="64"/>
      <c r="E17" s="76">
        <v>882068</v>
      </c>
    </row>
    <row r="18" spans="1:5" ht="12.95" customHeight="1" x14ac:dyDescent="0.2">
      <c r="A18" s="8" t="s">
        <v>150</v>
      </c>
      <c r="B18" s="6"/>
      <c r="C18" s="82"/>
      <c r="D18" s="5"/>
      <c r="E18" s="77">
        <f>SUM(E15:E17)</f>
        <v>9239601</v>
      </c>
    </row>
    <row r="19" spans="1:5" ht="12.95" customHeight="1" x14ac:dyDescent="0.2">
      <c r="A19" s="6"/>
      <c r="B19" s="6"/>
      <c r="C19" s="6"/>
      <c r="D19" s="6"/>
      <c r="E19" s="60"/>
    </row>
    <row r="20" spans="1:5" ht="12.95" customHeight="1" x14ac:dyDescent="0.2">
      <c r="A20" s="6" t="s">
        <v>129</v>
      </c>
      <c r="B20" s="6"/>
      <c r="C20" s="6"/>
      <c r="D20" s="6"/>
      <c r="E20" s="74">
        <f>+E12+E18</f>
        <v>11121505</v>
      </c>
    </row>
    <row r="21" spans="1:5" ht="12.95" customHeight="1" x14ac:dyDescent="0.2">
      <c r="A21" s="6"/>
      <c r="B21" s="6"/>
      <c r="C21" s="6"/>
      <c r="D21" s="6"/>
      <c r="E21" s="81"/>
    </row>
    <row r="22" spans="1:5" ht="12.95" customHeight="1" x14ac:dyDescent="0.2">
      <c r="A22" s="6" t="s">
        <v>155</v>
      </c>
      <c r="B22" s="6"/>
      <c r="C22" s="6"/>
      <c r="D22" s="6"/>
      <c r="E22" s="81"/>
    </row>
    <row r="23" spans="1:5" ht="12.95" customHeight="1" x14ac:dyDescent="0.2">
      <c r="A23" s="8" t="s">
        <v>113</v>
      </c>
      <c r="B23" s="6"/>
      <c r="C23" s="6"/>
      <c r="D23" s="6"/>
      <c r="E23" s="81"/>
    </row>
    <row r="24" spans="1:5" ht="12.95" customHeight="1" x14ac:dyDescent="0.2">
      <c r="A24" s="58" t="s">
        <v>114</v>
      </c>
      <c r="B24" s="6"/>
      <c r="C24" s="6"/>
      <c r="D24" s="6"/>
      <c r="E24" s="76">
        <v>15588</v>
      </c>
    </row>
    <row r="25" spans="1:5" ht="12.95" customHeight="1" x14ac:dyDescent="0.2">
      <c r="A25" s="8" t="s">
        <v>113</v>
      </c>
      <c r="B25" s="6"/>
      <c r="C25" s="6"/>
      <c r="D25" s="6"/>
      <c r="E25" s="81"/>
    </row>
    <row r="26" spans="1:5" ht="12.95" customHeight="1" x14ac:dyDescent="0.2">
      <c r="A26" s="58" t="s">
        <v>156</v>
      </c>
      <c r="B26" s="6"/>
      <c r="C26" s="6"/>
      <c r="D26" s="6"/>
      <c r="E26" s="76">
        <v>266140</v>
      </c>
    </row>
    <row r="27" spans="1:5" ht="12.95" customHeight="1" x14ac:dyDescent="0.2">
      <c r="A27" s="8" t="s">
        <v>116</v>
      </c>
      <c r="B27" s="6"/>
      <c r="C27" s="6"/>
      <c r="D27" s="6"/>
      <c r="E27" s="76"/>
    </row>
    <row r="28" spans="1:5" ht="12.95" customHeight="1" x14ac:dyDescent="0.2">
      <c r="A28" s="58" t="s">
        <v>117</v>
      </c>
      <c r="B28" s="6"/>
      <c r="C28" s="6"/>
      <c r="D28" s="6"/>
      <c r="E28" s="76">
        <v>59473</v>
      </c>
    </row>
    <row r="29" spans="1:5" ht="12.95" customHeight="1" x14ac:dyDescent="0.2">
      <c r="A29" s="8" t="s">
        <v>116</v>
      </c>
      <c r="B29" s="6"/>
      <c r="C29" s="6"/>
      <c r="D29" s="6"/>
      <c r="E29" s="81"/>
    </row>
    <row r="30" spans="1:5" ht="12.95" customHeight="1" x14ac:dyDescent="0.2">
      <c r="A30" s="58" t="s">
        <v>157</v>
      </c>
      <c r="B30" s="6"/>
      <c r="C30" s="6"/>
      <c r="D30" s="6"/>
      <c r="E30" s="76">
        <v>39178</v>
      </c>
    </row>
    <row r="31" spans="1:5" ht="12.95" customHeight="1" x14ac:dyDescent="0.2">
      <c r="A31" s="8" t="s">
        <v>152</v>
      </c>
      <c r="B31" s="6"/>
      <c r="C31" s="6"/>
      <c r="D31" s="6"/>
      <c r="E31" s="76">
        <v>1745</v>
      </c>
    </row>
    <row r="32" spans="1:5" ht="12.95" customHeight="1" x14ac:dyDescent="0.2">
      <c r="A32" s="8" t="s">
        <v>118</v>
      </c>
      <c r="B32" s="6"/>
      <c r="C32" s="6"/>
      <c r="D32" s="6"/>
      <c r="E32" s="76"/>
    </row>
    <row r="33" spans="1:5" ht="12.95" customHeight="1" x14ac:dyDescent="0.2">
      <c r="A33" s="58" t="s">
        <v>174</v>
      </c>
      <c r="B33" s="6"/>
      <c r="C33" s="6"/>
      <c r="D33" s="6"/>
      <c r="E33" s="76">
        <v>231251</v>
      </c>
    </row>
    <row r="34" spans="1:5" ht="12.95" customHeight="1" x14ac:dyDescent="0.2">
      <c r="A34" s="8" t="s">
        <v>118</v>
      </c>
      <c r="B34" s="6"/>
      <c r="C34" s="6"/>
      <c r="D34" s="6"/>
      <c r="E34" s="60"/>
    </row>
    <row r="35" spans="1:5" ht="12.95" customHeight="1" x14ac:dyDescent="0.2">
      <c r="A35" s="58" t="s">
        <v>158</v>
      </c>
      <c r="B35" s="6"/>
      <c r="C35" s="6"/>
      <c r="D35" s="6"/>
      <c r="E35" s="91">
        <v>104475</v>
      </c>
    </row>
    <row r="36" spans="1:5" ht="12.95" customHeight="1" x14ac:dyDescent="0.2">
      <c r="A36" s="6" t="s">
        <v>120</v>
      </c>
      <c r="B36" s="6"/>
      <c r="C36" s="6"/>
      <c r="D36" s="6"/>
      <c r="E36" s="97">
        <f>SUM(E24:E35)</f>
        <v>717850</v>
      </c>
    </row>
    <row r="37" spans="1:5" ht="12.95" customHeight="1" x14ac:dyDescent="0.2">
      <c r="A37" s="6"/>
      <c r="B37" s="6"/>
      <c r="C37" s="6"/>
      <c r="D37" s="6"/>
    </row>
    <row r="38" spans="1:5" ht="12.95" customHeight="1" x14ac:dyDescent="0.2">
      <c r="A38" s="8"/>
      <c r="B38" s="66"/>
      <c r="C38" s="66"/>
      <c r="D38" s="66"/>
      <c r="E38" s="60"/>
    </row>
    <row r="39" spans="1:5" ht="12.95" customHeight="1" x14ac:dyDescent="0.2">
      <c r="A39" s="6" t="s">
        <v>130</v>
      </c>
      <c r="B39" s="66"/>
      <c r="C39" s="66"/>
      <c r="D39" s="66"/>
      <c r="E39" s="60"/>
    </row>
    <row r="40" spans="1:5" ht="12.95" customHeight="1" x14ac:dyDescent="0.2">
      <c r="A40" s="6"/>
      <c r="B40" s="66"/>
      <c r="C40" s="66"/>
      <c r="D40" s="66"/>
      <c r="E40" s="60"/>
    </row>
    <row r="41" spans="1:5" ht="12.95" customHeight="1" x14ac:dyDescent="0.2">
      <c r="A41" s="8" t="s">
        <v>131</v>
      </c>
      <c r="B41" s="66"/>
      <c r="C41" s="66"/>
      <c r="D41" s="66"/>
      <c r="E41" s="79">
        <v>20441851</v>
      </c>
    </row>
    <row r="42" spans="1:5" ht="12.95" customHeight="1" x14ac:dyDescent="0.2">
      <c r="A42" s="8" t="s">
        <v>132</v>
      </c>
      <c r="B42" s="66"/>
      <c r="C42" s="66"/>
      <c r="D42" s="66"/>
      <c r="E42" s="60"/>
    </row>
    <row r="43" spans="1:5" ht="12.95" customHeight="1" x14ac:dyDescent="0.2">
      <c r="A43" s="58" t="s">
        <v>133</v>
      </c>
      <c r="B43" s="66"/>
      <c r="C43" s="66"/>
      <c r="D43" s="66"/>
      <c r="E43" s="81">
        <v>795602</v>
      </c>
    </row>
    <row r="44" spans="1:5" ht="12.95" customHeight="1" x14ac:dyDescent="0.2">
      <c r="A44" s="8" t="s">
        <v>179</v>
      </c>
      <c r="B44" s="66"/>
      <c r="C44" s="66"/>
      <c r="D44" s="66"/>
      <c r="E44" s="81">
        <v>3071006</v>
      </c>
    </row>
    <row r="45" spans="1:5" ht="12.95" customHeight="1" thickBot="1" x14ac:dyDescent="0.25">
      <c r="A45" s="6" t="s">
        <v>134</v>
      </c>
      <c r="B45" s="66"/>
      <c r="C45" s="66"/>
      <c r="D45" s="66"/>
      <c r="E45" s="83">
        <f>SUM(E41:E44)</f>
        <v>24308459</v>
      </c>
    </row>
    <row r="46" spans="1:5" ht="12.95" customHeight="1" thickTop="1" x14ac:dyDescent="0.2">
      <c r="A46" s="8"/>
      <c r="B46" s="66"/>
      <c r="C46" s="66"/>
      <c r="D46" s="66"/>
      <c r="E46" s="60"/>
    </row>
    <row r="47" spans="1:5" ht="12.95" customHeight="1" x14ac:dyDescent="0.2">
      <c r="A47" s="66"/>
      <c r="B47" s="66"/>
      <c r="C47" s="66"/>
      <c r="D47" s="66"/>
      <c r="E47" s="70"/>
    </row>
    <row r="48" spans="1:5" ht="10.5" customHeight="1" x14ac:dyDescent="0.2">
      <c r="A48" s="66"/>
      <c r="B48" s="17"/>
      <c r="C48" s="17"/>
      <c r="D48" s="17"/>
      <c r="E48" s="17"/>
    </row>
    <row r="49" spans="1:5" ht="12.95" customHeight="1" x14ac:dyDescent="0.2">
      <c r="A49" s="67"/>
      <c r="B49" s="17"/>
      <c r="C49" s="17"/>
      <c r="D49" s="17"/>
      <c r="E49" s="17"/>
    </row>
    <row r="50" spans="1:5" ht="12.95" customHeight="1" x14ac:dyDescent="0.2">
      <c r="A50" s="68"/>
      <c r="B50" s="17"/>
      <c r="C50" s="17"/>
      <c r="D50" s="17"/>
      <c r="E50" s="62"/>
    </row>
    <row r="51" spans="1:5" ht="12.95" customHeight="1" x14ac:dyDescent="0.2">
      <c r="A51" s="68"/>
      <c r="B51" s="17"/>
      <c r="C51" s="17"/>
      <c r="D51" s="17"/>
      <c r="E51" s="60"/>
    </row>
    <row r="52" spans="1:5" ht="15" customHeight="1" x14ac:dyDescent="0.2">
      <c r="A52" s="69"/>
      <c r="B52" s="17"/>
      <c r="C52" s="17"/>
      <c r="D52" s="17"/>
      <c r="E52" s="70"/>
    </row>
    <row r="53" spans="1:5" ht="12.95" customHeight="1" x14ac:dyDescent="0.2">
      <c r="A53" s="69"/>
      <c r="B53" s="17"/>
      <c r="C53" s="72"/>
      <c r="D53" s="17"/>
      <c r="E53" s="17"/>
    </row>
    <row r="54" spans="1:5" ht="12.95" customHeight="1" x14ac:dyDescent="0.2">
      <c r="A54" s="69"/>
    </row>
    <row r="55" spans="1:5" ht="12.95" customHeight="1" x14ac:dyDescent="0.2">
      <c r="A55" s="69"/>
    </row>
    <row r="56" spans="1:5" ht="12.95" customHeight="1" x14ac:dyDescent="0.2">
      <c r="A56" s="69"/>
    </row>
    <row r="57" spans="1:5" ht="12.95" customHeight="1" x14ac:dyDescent="0.2">
      <c r="A57" s="69"/>
    </row>
    <row r="58" spans="1:5" ht="12.95" customHeight="1" x14ac:dyDescent="0.2">
      <c r="A58" s="69"/>
    </row>
    <row r="59" spans="1:5" ht="12.95" customHeight="1" x14ac:dyDescent="0.2">
      <c r="A59" s="66"/>
    </row>
    <row r="60" spans="1:5" ht="12.95" customHeight="1" x14ac:dyDescent="0.2">
      <c r="A60" s="17"/>
    </row>
    <row r="61" spans="1:5" ht="12.95" customHeight="1" x14ac:dyDescent="0.2">
      <c r="A61" s="17"/>
    </row>
    <row r="62" spans="1:5" ht="12.95" customHeight="1" x14ac:dyDescent="0.2">
      <c r="A62" s="71"/>
    </row>
    <row r="63" spans="1:5" ht="12.95" customHeight="1" x14ac:dyDescent="0.2">
      <c r="A63" s="71"/>
    </row>
    <row r="64" spans="1:5" ht="12.95" customHeight="1" x14ac:dyDescent="0.2">
      <c r="A64" s="17"/>
    </row>
    <row r="65" spans="1:1" ht="12.95" customHeight="1" x14ac:dyDescent="0.2">
      <c r="A65" s="17"/>
    </row>
  </sheetData>
  <pageMargins left="1" right="1" top="1.32" bottom="1" header="0.6" footer="0.5"/>
  <pageSetup orientation="portrait" r:id="rId1"/>
  <headerFooter alignWithMargins="0">
    <oddHeader>&amp;C&amp;"Arial,Regular"&amp;10Utility Commission, City of London, Kentucky
Statement of Net Position (Continued)
June 30, 2020</oddHeader>
    <oddFooter>&amp;L&amp;"Arial,Regular"&amp;10       See accompanying notes to financial statements.&amp;R&amp;"Arial,Regular"&amp;10 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E39"/>
  <sheetViews>
    <sheetView view="pageLayout" topLeftCell="A7" zoomScale="115" zoomScaleNormal="100" zoomScalePageLayoutView="115" workbookViewId="0">
      <selection activeCell="E26" sqref="E26"/>
    </sheetView>
  </sheetViews>
  <sheetFormatPr defaultRowHeight="12.95" customHeight="1" x14ac:dyDescent="0.2"/>
  <cols>
    <col min="1" max="1" width="49.28515625" style="1" customWidth="1"/>
    <col min="2" max="2" width="5.7109375" style="1" customWidth="1"/>
    <col min="3" max="3" width="12.7109375" style="1" customWidth="1"/>
    <col min="4" max="4" width="1.7109375" style="1" customWidth="1"/>
    <col min="5" max="5" width="12.7109375" style="1" customWidth="1"/>
    <col min="6" max="16384" width="9.140625" style="1"/>
  </cols>
  <sheetData>
    <row r="3" spans="1:5" ht="12.95" customHeight="1" x14ac:dyDescent="0.2">
      <c r="A3" s="6" t="s">
        <v>135</v>
      </c>
      <c r="B3" s="6"/>
      <c r="C3" s="66"/>
      <c r="D3" s="6"/>
      <c r="E3" s="60"/>
    </row>
    <row r="4" spans="1:5" ht="12.95" customHeight="1" x14ac:dyDescent="0.2">
      <c r="A4" s="8" t="s">
        <v>136</v>
      </c>
      <c r="B4" s="6"/>
      <c r="C4" s="87"/>
      <c r="D4" s="78"/>
      <c r="E4" s="88">
        <v>1955365</v>
      </c>
    </row>
    <row r="5" spans="1:5" ht="12.95" customHeight="1" x14ac:dyDescent="0.2">
      <c r="A5" s="8" t="s">
        <v>137</v>
      </c>
      <c r="B5" s="6"/>
      <c r="C5" s="84"/>
      <c r="D5" s="64"/>
      <c r="E5" s="91">
        <v>4669406</v>
      </c>
    </row>
    <row r="6" spans="1:5" ht="12.95" customHeight="1" x14ac:dyDescent="0.2">
      <c r="A6" s="6" t="s">
        <v>30</v>
      </c>
      <c r="B6" s="6"/>
      <c r="C6" s="66"/>
      <c r="D6" s="6"/>
      <c r="E6" s="73">
        <f>SUM(E4:E5)</f>
        <v>6624771</v>
      </c>
    </row>
    <row r="7" spans="1:5" ht="12.95" customHeight="1" x14ac:dyDescent="0.2">
      <c r="A7" s="6"/>
      <c r="B7" s="6"/>
      <c r="C7" s="66"/>
      <c r="D7" s="6"/>
      <c r="E7" s="61"/>
    </row>
    <row r="8" spans="1:5" ht="12.95" customHeight="1" x14ac:dyDescent="0.2">
      <c r="A8" s="6" t="s">
        <v>138</v>
      </c>
      <c r="B8" s="6"/>
      <c r="C8" s="66"/>
      <c r="D8" s="6"/>
      <c r="E8" s="76"/>
    </row>
    <row r="9" spans="1:5" ht="12.95" customHeight="1" x14ac:dyDescent="0.2">
      <c r="A9" s="8" t="s">
        <v>136</v>
      </c>
      <c r="B9" s="6"/>
      <c r="C9" s="76"/>
      <c r="D9" s="75"/>
      <c r="E9" s="76">
        <v>2616537</v>
      </c>
    </row>
    <row r="10" spans="1:5" ht="12.95" customHeight="1" x14ac:dyDescent="0.2">
      <c r="A10" s="8" t="s">
        <v>137</v>
      </c>
      <c r="B10" s="6"/>
      <c r="C10" s="76"/>
      <c r="D10" s="64"/>
      <c r="E10" s="76">
        <v>4148654</v>
      </c>
    </row>
    <row r="11" spans="1:5" ht="12.95" customHeight="1" x14ac:dyDescent="0.2">
      <c r="A11" s="6" t="s">
        <v>139</v>
      </c>
      <c r="B11" s="6"/>
      <c r="C11" s="86"/>
      <c r="D11" s="5"/>
      <c r="E11" s="77">
        <f>SUM(E9:E10)</f>
        <v>6765191</v>
      </c>
    </row>
    <row r="12" spans="1:5" ht="12.95" customHeight="1" x14ac:dyDescent="0.2">
      <c r="A12" s="6"/>
      <c r="B12" s="6"/>
      <c r="C12" s="66"/>
      <c r="D12" s="6"/>
      <c r="E12" s="60"/>
    </row>
    <row r="13" spans="1:5" ht="12.95" customHeight="1" x14ac:dyDescent="0.2">
      <c r="A13" s="6" t="s">
        <v>140</v>
      </c>
      <c r="B13" s="6"/>
      <c r="C13" s="66"/>
      <c r="D13" s="6"/>
      <c r="E13" s="74">
        <f>+E6-E11</f>
        <v>-140420</v>
      </c>
    </row>
    <row r="14" spans="1:5" ht="12.95" customHeight="1" x14ac:dyDescent="0.2">
      <c r="A14" s="8"/>
      <c r="B14" s="6"/>
      <c r="C14" s="66"/>
      <c r="D14" s="6"/>
      <c r="E14" s="60"/>
    </row>
    <row r="15" spans="1:5" ht="12.95" customHeight="1" x14ac:dyDescent="0.2">
      <c r="A15" s="6" t="s">
        <v>141</v>
      </c>
      <c r="B15" s="6"/>
      <c r="C15" s="66"/>
      <c r="D15" s="6"/>
      <c r="E15" s="60"/>
    </row>
    <row r="16" spans="1:5" ht="12.95" customHeight="1" x14ac:dyDescent="0.2">
      <c r="A16" s="8" t="s">
        <v>14</v>
      </c>
      <c r="B16" s="6"/>
      <c r="C16" s="81"/>
      <c r="D16" s="75"/>
      <c r="E16" s="81">
        <v>22562</v>
      </c>
    </row>
    <row r="17" spans="1:5" ht="12.95" customHeight="1" x14ac:dyDescent="0.2">
      <c r="A17" s="8" t="s">
        <v>142</v>
      </c>
      <c r="B17" s="6"/>
      <c r="C17" s="81"/>
      <c r="D17" s="75"/>
      <c r="E17" s="81">
        <v>41439</v>
      </c>
    </row>
    <row r="18" spans="1:5" ht="12.95" customHeight="1" x14ac:dyDescent="0.2">
      <c r="A18" s="8" t="s">
        <v>181</v>
      </c>
      <c r="B18" s="6"/>
      <c r="C18" s="81"/>
      <c r="D18" s="75"/>
      <c r="E18" s="81">
        <v>8250</v>
      </c>
    </row>
    <row r="19" spans="1:5" ht="12.95" customHeight="1" x14ac:dyDescent="0.2">
      <c r="A19" s="8" t="s">
        <v>143</v>
      </c>
      <c r="B19" s="6"/>
      <c r="C19" s="81"/>
      <c r="D19" s="75"/>
      <c r="E19" s="81">
        <v>-60008</v>
      </c>
    </row>
    <row r="20" spans="1:5" ht="12.95" customHeight="1" x14ac:dyDescent="0.2">
      <c r="A20" s="6" t="s">
        <v>144</v>
      </c>
      <c r="B20" s="6"/>
      <c r="C20" s="66"/>
      <c r="D20" s="6"/>
      <c r="E20" s="77">
        <f>SUM(E16:E19)</f>
        <v>12243</v>
      </c>
    </row>
    <row r="21" spans="1:5" ht="12.95" customHeight="1" x14ac:dyDescent="0.2">
      <c r="A21" s="66"/>
      <c r="B21" s="66"/>
      <c r="C21" s="66"/>
      <c r="D21" s="66"/>
      <c r="E21" s="62"/>
    </row>
    <row r="22" spans="1:5" ht="12.95" customHeight="1" x14ac:dyDescent="0.2">
      <c r="A22" s="66" t="s">
        <v>145</v>
      </c>
      <c r="B22" s="66"/>
      <c r="C22" s="66"/>
      <c r="D22" s="66"/>
      <c r="E22" s="81">
        <f>+E20+E13</f>
        <v>-128177</v>
      </c>
    </row>
    <row r="23" spans="1:5" ht="12.95" customHeight="1" x14ac:dyDescent="0.2">
      <c r="A23" s="67"/>
      <c r="B23" s="66"/>
      <c r="C23" s="66"/>
      <c r="D23" s="66"/>
      <c r="E23" s="60"/>
    </row>
    <row r="24" spans="1:5" ht="12.95" customHeight="1" x14ac:dyDescent="0.2">
      <c r="A24" s="66" t="s">
        <v>173</v>
      </c>
      <c r="B24" s="66"/>
      <c r="C24" s="81"/>
      <c r="D24" s="84"/>
      <c r="E24" s="98">
        <v>24436636</v>
      </c>
    </row>
    <row r="25" spans="1:5" ht="12.95" customHeight="1" x14ac:dyDescent="0.2">
      <c r="A25" s="66"/>
      <c r="B25" s="66"/>
      <c r="C25" s="66"/>
      <c r="D25" s="66"/>
      <c r="E25" s="60"/>
    </row>
    <row r="26" spans="1:5" ht="12.95" customHeight="1" thickBot="1" x14ac:dyDescent="0.25">
      <c r="A26" s="66" t="s">
        <v>146</v>
      </c>
      <c r="B26" s="66"/>
      <c r="C26" s="66"/>
      <c r="D26" s="66"/>
      <c r="E26" s="85">
        <f>SUM(E22+E24)</f>
        <v>24308459</v>
      </c>
    </row>
    <row r="27" spans="1:5" ht="12.95" customHeight="1" thickTop="1" x14ac:dyDescent="0.2">
      <c r="A27" s="69"/>
      <c r="B27" s="66"/>
      <c r="C27" s="66"/>
      <c r="D27" s="66"/>
      <c r="E27" s="60"/>
    </row>
    <row r="28" spans="1:5" ht="12.95" customHeight="1" x14ac:dyDescent="0.2">
      <c r="A28" s="69"/>
      <c r="B28" s="66"/>
      <c r="C28" s="66"/>
      <c r="D28" s="66"/>
      <c r="E28" s="60"/>
    </row>
    <row r="29" spans="1:5" ht="12.95" customHeight="1" x14ac:dyDescent="0.2">
      <c r="A29" s="69"/>
      <c r="B29" s="66"/>
      <c r="C29" s="66"/>
      <c r="D29" s="66"/>
      <c r="E29" s="60"/>
    </row>
    <row r="30" spans="1:5" ht="12.95" customHeight="1" x14ac:dyDescent="0.2">
      <c r="A30" s="69"/>
      <c r="B30" s="66"/>
      <c r="C30" s="66"/>
      <c r="D30" s="66"/>
      <c r="E30" s="60"/>
    </row>
    <row r="31" spans="1:5" ht="12.95" customHeight="1" x14ac:dyDescent="0.2">
      <c r="A31" s="69"/>
      <c r="B31" s="66"/>
      <c r="C31" s="66"/>
      <c r="D31" s="66"/>
      <c r="E31" s="60"/>
    </row>
    <row r="32" spans="1:5" ht="12.95" customHeight="1" x14ac:dyDescent="0.2">
      <c r="A32" s="69"/>
      <c r="B32" s="66"/>
      <c r="C32" s="66"/>
      <c r="D32" s="66"/>
      <c r="E32" s="60"/>
    </row>
    <row r="33" spans="1:5" ht="12.95" customHeight="1" x14ac:dyDescent="0.2">
      <c r="A33" s="66"/>
      <c r="B33" s="66"/>
      <c r="C33" s="66"/>
      <c r="D33" s="66"/>
      <c r="E33" s="70"/>
    </row>
    <row r="34" spans="1:5" ht="10.5" customHeight="1" x14ac:dyDescent="0.2">
      <c r="A34" s="17"/>
      <c r="B34" s="17"/>
      <c r="C34" s="17"/>
      <c r="D34" s="17"/>
      <c r="E34" s="17"/>
    </row>
    <row r="35" spans="1:5" ht="12.95" customHeight="1" x14ac:dyDescent="0.2">
      <c r="A35" s="17"/>
      <c r="B35" s="17"/>
      <c r="C35" s="17"/>
      <c r="D35" s="17"/>
      <c r="E35" s="17"/>
    </row>
    <row r="36" spans="1:5" ht="12.95" customHeight="1" x14ac:dyDescent="0.2">
      <c r="A36" s="71"/>
      <c r="B36" s="17"/>
      <c r="C36" s="17"/>
      <c r="D36" s="17"/>
      <c r="E36" s="62"/>
    </row>
    <row r="37" spans="1:5" ht="12.95" customHeight="1" x14ac:dyDescent="0.2">
      <c r="A37" s="71"/>
      <c r="B37" s="17"/>
      <c r="C37" s="17"/>
      <c r="D37" s="17"/>
      <c r="E37" s="60"/>
    </row>
    <row r="38" spans="1:5" ht="15" customHeight="1" x14ac:dyDescent="0.2">
      <c r="A38" s="17"/>
      <c r="B38" s="17"/>
      <c r="C38" s="17"/>
      <c r="D38" s="17"/>
      <c r="E38" s="70"/>
    </row>
    <row r="39" spans="1:5" ht="12.95" customHeight="1" x14ac:dyDescent="0.2">
      <c r="A39" s="17"/>
      <c r="B39" s="17"/>
      <c r="C39" s="72"/>
      <c r="D39" s="17"/>
      <c r="E39" s="17"/>
    </row>
  </sheetData>
  <pageMargins left="1" right="1" top="1.32" bottom="1" header="0.6" footer="0.5"/>
  <pageSetup orientation="portrait" r:id="rId1"/>
  <headerFooter alignWithMargins="0">
    <oddHeader>&amp;C&amp;"Arial,Regular"&amp;10Utility Commission, City of London, Kentucky
Statement of Revenues, Expenses and Changes in Net Position
For the Year Ended June 30, 2020</oddHeader>
    <oddFooter>&amp;L&amp;"Arial,Regular"&amp;10       See accompanying notes to financial statements.&amp;R&amp;"Arial,Regular"&amp;10 6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2:E50"/>
  <sheetViews>
    <sheetView view="pageLayout" topLeftCell="A22" zoomScale="115" zoomScaleNormal="100" zoomScalePageLayoutView="115" workbookViewId="0">
      <selection activeCell="E49" sqref="E49"/>
    </sheetView>
  </sheetViews>
  <sheetFormatPr defaultRowHeight="12.95" customHeight="1" x14ac:dyDescent="0.2"/>
  <cols>
    <col min="1" max="1" width="49.7109375" style="1" customWidth="1"/>
    <col min="2" max="2" width="5.7109375" style="1" customWidth="1"/>
    <col min="3" max="3" width="12.7109375" style="1" customWidth="1"/>
    <col min="4" max="4" width="1.7109375" style="1" customWidth="1"/>
    <col min="5" max="5" width="12.7109375" style="1" customWidth="1"/>
    <col min="6" max="16384" width="9.140625" style="1"/>
  </cols>
  <sheetData>
    <row r="2" spans="1:5" ht="12.95" customHeight="1" x14ac:dyDescent="0.2">
      <c r="A2" s="6" t="s">
        <v>3</v>
      </c>
      <c r="B2" s="6"/>
      <c r="C2" s="6"/>
      <c r="D2" s="6"/>
      <c r="E2" s="6"/>
    </row>
    <row r="3" spans="1:5" ht="12.95" customHeight="1" x14ac:dyDescent="0.2">
      <c r="A3" s="8" t="s">
        <v>4</v>
      </c>
      <c r="B3" s="6"/>
      <c r="C3" s="6"/>
      <c r="D3" s="6"/>
      <c r="E3" s="57">
        <v>6298191</v>
      </c>
    </row>
    <row r="4" spans="1:5" ht="12.95" customHeight="1" x14ac:dyDescent="0.2">
      <c r="A4" s="8" t="s">
        <v>5</v>
      </c>
      <c r="B4" s="6"/>
      <c r="C4" s="6"/>
      <c r="D4" s="6"/>
      <c r="E4" s="28">
        <v>-2222323</v>
      </c>
    </row>
    <row r="5" spans="1:5" ht="12.95" customHeight="1" x14ac:dyDescent="0.2">
      <c r="A5" s="8" t="s">
        <v>6</v>
      </c>
      <c r="B5" s="6"/>
      <c r="C5" s="6"/>
      <c r="D5" s="6"/>
      <c r="E5" s="27">
        <v>-2226220</v>
      </c>
    </row>
    <row r="6" spans="1:5" ht="12.95" customHeight="1" x14ac:dyDescent="0.2">
      <c r="A6" s="6" t="s">
        <v>2</v>
      </c>
      <c r="B6" s="6"/>
      <c r="C6" s="6"/>
      <c r="D6" s="6"/>
      <c r="E6" s="9">
        <f>SUM(E3:E5)</f>
        <v>1849648</v>
      </c>
    </row>
    <row r="7" spans="1:5" ht="12.95" customHeight="1" x14ac:dyDescent="0.2">
      <c r="A7" s="6"/>
      <c r="B7" s="6"/>
      <c r="C7" s="6"/>
      <c r="D7" s="6"/>
      <c r="E7" s="7"/>
    </row>
    <row r="8" spans="1:5" ht="12.95" customHeight="1" x14ac:dyDescent="0.2">
      <c r="A8" s="6" t="s">
        <v>9</v>
      </c>
      <c r="B8" s="6"/>
      <c r="C8" s="6"/>
      <c r="D8" s="6"/>
      <c r="E8" s="7"/>
    </row>
    <row r="9" spans="1:5" ht="12.95" customHeight="1" x14ac:dyDescent="0.2">
      <c r="A9" s="8" t="s">
        <v>7</v>
      </c>
      <c r="B9" s="6"/>
      <c r="C9" s="6"/>
      <c r="D9" s="6"/>
      <c r="E9" s="27">
        <v>41439</v>
      </c>
    </row>
    <row r="10" spans="1:5" ht="12.95" customHeight="1" x14ac:dyDescent="0.2">
      <c r="A10" s="6" t="s">
        <v>8</v>
      </c>
      <c r="B10" s="6"/>
      <c r="C10" s="6"/>
      <c r="D10" s="6"/>
      <c r="E10" s="9">
        <f>SUM(E9:E9)</f>
        <v>41439</v>
      </c>
    </row>
    <row r="11" spans="1:5" ht="12.95" customHeight="1" x14ac:dyDescent="0.2">
      <c r="A11" s="6"/>
      <c r="B11" s="6"/>
      <c r="C11" s="6"/>
      <c r="D11" s="6"/>
      <c r="E11" s="7"/>
    </row>
    <row r="12" spans="1:5" ht="12.95" customHeight="1" x14ac:dyDescent="0.2">
      <c r="A12" s="6" t="s">
        <v>10</v>
      </c>
      <c r="B12" s="6"/>
      <c r="C12" s="6"/>
      <c r="D12" s="6"/>
      <c r="E12" s="7"/>
    </row>
    <row r="13" spans="1:5" ht="12.95" customHeight="1" x14ac:dyDescent="0.2">
      <c r="A13" s="8" t="s">
        <v>11</v>
      </c>
      <c r="B13" s="6"/>
      <c r="C13" s="6"/>
      <c r="D13" s="6"/>
      <c r="E13" s="107">
        <v>-971047</v>
      </c>
    </row>
    <row r="14" spans="1:5" ht="12.95" customHeight="1" x14ac:dyDescent="0.2">
      <c r="A14" s="8" t="s">
        <v>182</v>
      </c>
      <c r="B14" s="6"/>
      <c r="C14" s="6"/>
      <c r="D14" s="6"/>
      <c r="E14" s="107">
        <v>8250</v>
      </c>
    </row>
    <row r="15" spans="1:5" ht="12.95" customHeight="1" x14ac:dyDescent="0.2">
      <c r="A15" s="8" t="s">
        <v>12</v>
      </c>
      <c r="B15" s="6"/>
      <c r="C15" s="6"/>
      <c r="D15" s="6"/>
      <c r="E15" s="107">
        <v>-701994</v>
      </c>
    </row>
    <row r="16" spans="1:5" ht="12.95" customHeight="1" x14ac:dyDescent="0.2">
      <c r="A16" s="8" t="s">
        <v>175</v>
      </c>
      <c r="B16" s="6"/>
      <c r="C16" s="6"/>
      <c r="D16" s="6"/>
      <c r="E16" s="107">
        <v>273054</v>
      </c>
    </row>
    <row r="17" spans="1:5" ht="12.95" customHeight="1" x14ac:dyDescent="0.2">
      <c r="A17" s="8" t="s">
        <v>13</v>
      </c>
      <c r="B17" s="6"/>
      <c r="C17" s="6"/>
      <c r="D17" s="6"/>
      <c r="E17" s="95">
        <v>-59567</v>
      </c>
    </row>
    <row r="18" spans="1:5" ht="12.95" customHeight="1" x14ac:dyDescent="0.2">
      <c r="A18" s="6" t="s">
        <v>15</v>
      </c>
      <c r="B18" s="6"/>
      <c r="C18" s="5"/>
      <c r="D18" s="5"/>
      <c r="E18" s="27">
        <f>SUM(E13:E17)</f>
        <v>-1451304</v>
      </c>
    </row>
    <row r="19" spans="1:5" ht="12.95" customHeight="1" x14ac:dyDescent="0.2">
      <c r="A19" s="6"/>
      <c r="B19" s="6"/>
      <c r="C19" s="6"/>
      <c r="D19" s="6"/>
      <c r="E19" s="28"/>
    </row>
    <row r="20" spans="1:5" ht="12.95" customHeight="1" x14ac:dyDescent="0.2">
      <c r="A20" s="6" t="s">
        <v>16</v>
      </c>
      <c r="B20" s="6"/>
      <c r="C20" s="6"/>
      <c r="D20" s="6"/>
      <c r="E20" s="28"/>
    </row>
    <row r="21" spans="1:5" ht="12.95" customHeight="1" x14ac:dyDescent="0.2">
      <c r="A21" s="8" t="s">
        <v>14</v>
      </c>
      <c r="B21" s="6"/>
      <c r="C21" s="6"/>
      <c r="D21" s="6"/>
      <c r="E21" s="27">
        <v>22264</v>
      </c>
    </row>
    <row r="22" spans="1:5" ht="12.95" customHeight="1" x14ac:dyDescent="0.2">
      <c r="A22" s="6" t="s">
        <v>17</v>
      </c>
      <c r="B22" s="6"/>
      <c r="C22" s="6"/>
      <c r="D22" s="6"/>
      <c r="E22" s="27">
        <f>SUM(E21)</f>
        <v>22264</v>
      </c>
    </row>
    <row r="23" spans="1:5" ht="12.95" customHeight="1" x14ac:dyDescent="0.2">
      <c r="A23" s="6"/>
      <c r="B23" s="6"/>
      <c r="C23" s="6"/>
      <c r="D23" s="6"/>
      <c r="E23" s="28"/>
    </row>
    <row r="24" spans="1:5" ht="12.95" customHeight="1" x14ac:dyDescent="0.2">
      <c r="A24" s="6" t="s">
        <v>180</v>
      </c>
      <c r="B24" s="6"/>
      <c r="C24" s="6"/>
      <c r="D24" s="6"/>
      <c r="E24" s="28">
        <f>+E6+E10+E18+E22</f>
        <v>462047</v>
      </c>
    </row>
    <row r="25" spans="1:5" ht="12.95" customHeight="1" x14ac:dyDescent="0.2">
      <c r="A25" s="6"/>
      <c r="B25" s="6"/>
      <c r="C25" s="6"/>
      <c r="D25" s="6"/>
      <c r="E25" s="28"/>
    </row>
    <row r="26" spans="1:5" ht="12.95" customHeight="1" x14ac:dyDescent="0.2">
      <c r="A26" s="6" t="s">
        <v>18</v>
      </c>
      <c r="B26" s="6"/>
      <c r="C26" s="6"/>
      <c r="D26" s="6"/>
      <c r="E26" s="27">
        <v>6944559</v>
      </c>
    </row>
    <row r="27" spans="1:5" ht="12.95" customHeight="1" x14ac:dyDescent="0.2">
      <c r="A27" s="6"/>
      <c r="B27" s="6"/>
      <c r="C27" s="6"/>
      <c r="D27" s="6"/>
      <c r="E27" s="28"/>
    </row>
    <row r="28" spans="1:5" ht="12.95" customHeight="1" thickBot="1" x14ac:dyDescent="0.25">
      <c r="A28" s="6" t="s">
        <v>19</v>
      </c>
      <c r="B28" s="6"/>
      <c r="C28" s="6"/>
      <c r="D28" s="6"/>
      <c r="E28" s="29">
        <f>SUM(E24:E26)</f>
        <v>7406606</v>
      </c>
    </row>
    <row r="29" spans="1:5" ht="12.95" customHeight="1" thickTop="1" x14ac:dyDescent="0.2">
      <c r="A29" s="6"/>
      <c r="B29" s="6"/>
      <c r="C29" s="6"/>
      <c r="D29" s="6"/>
      <c r="E29" s="28"/>
    </row>
    <row r="30" spans="1:5" ht="12.95" customHeight="1" x14ac:dyDescent="0.2">
      <c r="A30" s="6" t="s">
        <v>97</v>
      </c>
      <c r="B30" s="6"/>
      <c r="C30" s="6"/>
      <c r="D30" s="6"/>
      <c r="E30" s="28"/>
    </row>
    <row r="31" spans="1:5" ht="12.95" customHeight="1" x14ac:dyDescent="0.2">
      <c r="A31" s="6" t="s">
        <v>1</v>
      </c>
      <c r="B31" s="6"/>
      <c r="C31" s="6"/>
      <c r="D31" s="6"/>
      <c r="E31" s="28"/>
    </row>
    <row r="32" spans="1:5" ht="12.95" customHeight="1" x14ac:dyDescent="0.2">
      <c r="A32" s="6" t="s">
        <v>98</v>
      </c>
      <c r="B32" s="6"/>
      <c r="C32" s="6"/>
      <c r="D32" s="6"/>
      <c r="E32" s="32">
        <v>-140420</v>
      </c>
    </row>
    <row r="33" spans="1:5" ht="12.95" customHeight="1" x14ac:dyDescent="0.2">
      <c r="A33" s="6" t="s">
        <v>99</v>
      </c>
      <c r="B33" s="6"/>
      <c r="C33" s="6"/>
      <c r="D33" s="6"/>
      <c r="E33" s="28"/>
    </row>
    <row r="34" spans="1:5" ht="12.95" customHeight="1" x14ac:dyDescent="0.2">
      <c r="A34" s="23" t="s">
        <v>75</v>
      </c>
      <c r="B34" s="6"/>
      <c r="C34" s="6"/>
      <c r="D34" s="6"/>
      <c r="E34" s="28"/>
    </row>
    <row r="35" spans="1:5" ht="12.95" customHeight="1" x14ac:dyDescent="0.2">
      <c r="A35" s="24" t="s">
        <v>76</v>
      </c>
      <c r="B35" s="6"/>
      <c r="C35" s="6"/>
      <c r="D35" s="6"/>
      <c r="E35" s="28">
        <v>1849526</v>
      </c>
    </row>
    <row r="36" spans="1:5" ht="12.95" customHeight="1" x14ac:dyDescent="0.2">
      <c r="A36" s="24" t="s">
        <v>80</v>
      </c>
      <c r="B36" s="6"/>
      <c r="C36" s="6"/>
      <c r="D36" s="6"/>
      <c r="E36" s="28"/>
    </row>
    <row r="37" spans="1:5" ht="12.95" customHeight="1" x14ac:dyDescent="0.2">
      <c r="A37" s="33" t="s">
        <v>73</v>
      </c>
      <c r="B37" s="6"/>
      <c r="C37" s="6"/>
      <c r="D37" s="6"/>
      <c r="E37" s="28">
        <v>-326580</v>
      </c>
    </row>
    <row r="38" spans="1:5" ht="12.95" customHeight="1" x14ac:dyDescent="0.2">
      <c r="A38" s="33" t="s">
        <v>74</v>
      </c>
      <c r="B38" s="6"/>
      <c r="C38" s="6"/>
      <c r="D38" s="6"/>
      <c r="E38" s="28">
        <v>-20342</v>
      </c>
    </row>
    <row r="39" spans="1:5" ht="12.95" customHeight="1" x14ac:dyDescent="0.2">
      <c r="A39" s="33" t="s">
        <v>160</v>
      </c>
      <c r="B39" s="6"/>
      <c r="C39" s="6"/>
      <c r="D39" s="6"/>
      <c r="E39" s="28">
        <v>326413</v>
      </c>
    </row>
    <row r="40" spans="1:5" ht="12.95" customHeight="1" x14ac:dyDescent="0.2">
      <c r="A40" s="33" t="s">
        <v>79</v>
      </c>
      <c r="B40" s="6"/>
      <c r="C40" s="6"/>
      <c r="D40" s="6"/>
      <c r="E40" s="28">
        <v>16191</v>
      </c>
    </row>
    <row r="41" spans="1:5" ht="12.95" customHeight="1" x14ac:dyDescent="0.2">
      <c r="A41" s="33" t="s">
        <v>71</v>
      </c>
      <c r="B41" s="6"/>
      <c r="C41" s="6"/>
      <c r="D41" s="6"/>
      <c r="E41" s="28">
        <v>127334</v>
      </c>
    </row>
    <row r="42" spans="1:5" ht="12.95" customHeight="1" x14ac:dyDescent="0.2">
      <c r="A42" s="33" t="s">
        <v>72</v>
      </c>
      <c r="B42" s="6"/>
      <c r="C42" s="6"/>
      <c r="D42" s="6"/>
      <c r="E42" s="28">
        <v>-7268</v>
      </c>
    </row>
    <row r="43" spans="1:5" ht="12.95" customHeight="1" x14ac:dyDescent="0.2">
      <c r="A43" s="33" t="s">
        <v>159</v>
      </c>
      <c r="B43" s="6"/>
      <c r="C43" s="6"/>
      <c r="D43" s="6"/>
      <c r="E43" s="28">
        <v>24794</v>
      </c>
    </row>
    <row r="44" spans="1:5" ht="12.95" customHeight="1" thickBot="1" x14ac:dyDescent="0.25">
      <c r="A44" s="6" t="s">
        <v>2</v>
      </c>
      <c r="B44" s="6"/>
      <c r="C44" s="6"/>
      <c r="D44" s="6"/>
      <c r="E44" s="10">
        <f>SUM(E31:E43)</f>
        <v>1849648</v>
      </c>
    </row>
    <row r="45" spans="1:5" ht="10.5" customHeight="1" thickTop="1" x14ac:dyDescent="0.2"/>
    <row r="46" spans="1:5" ht="12.95" customHeight="1" x14ac:dyDescent="0.2">
      <c r="A46" s="1" t="s">
        <v>77</v>
      </c>
      <c r="E46" s="1" t="s">
        <v>0</v>
      </c>
    </row>
    <row r="47" spans="1:5" ht="12.95" customHeight="1" x14ac:dyDescent="0.2">
      <c r="A47" s="4" t="s">
        <v>52</v>
      </c>
      <c r="E47" s="32">
        <v>6611004</v>
      </c>
    </row>
    <row r="48" spans="1:5" ht="12.95" customHeight="1" x14ac:dyDescent="0.2">
      <c r="A48" s="4" t="s">
        <v>53</v>
      </c>
      <c r="E48" s="28">
        <v>795602</v>
      </c>
    </row>
    <row r="49" spans="1:5" ht="15" customHeight="1" thickBot="1" x14ac:dyDescent="0.25">
      <c r="A49" s="1" t="s">
        <v>78</v>
      </c>
      <c r="E49" s="10">
        <f>SUM(E47:E48)</f>
        <v>7406606</v>
      </c>
    </row>
    <row r="50" spans="1:5" ht="12.95" customHeight="1" thickTop="1" x14ac:dyDescent="0.2">
      <c r="C50" s="3"/>
    </row>
  </sheetData>
  <pageMargins left="1" right="1" top="1.32" bottom="1" header="0.6" footer="0.5"/>
  <pageSetup orientation="portrait" r:id="rId1"/>
  <headerFooter alignWithMargins="0">
    <oddHeader>&amp;C&amp;"Arial,Regular"&amp;10Utility Commission, City of London, Kentucky
Statement of Cash Flows
For the Year Ended June 30, 2020</oddHeader>
    <oddFooter xml:space="preserve">&amp;L&amp;"Arial,Regular"&amp;10       See accompanying notes to financial statements.&amp;R&amp;"Arial,Regular"&amp;10 7      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3:E17"/>
  <sheetViews>
    <sheetView view="pageLayout" zoomScaleNormal="100" workbookViewId="0">
      <selection activeCell="E16" sqref="E16"/>
    </sheetView>
  </sheetViews>
  <sheetFormatPr defaultRowHeight="12.75" x14ac:dyDescent="0.2"/>
  <cols>
    <col min="1" max="1" width="49.7109375" style="1" customWidth="1"/>
    <col min="2" max="2" width="5.7109375" style="1" customWidth="1"/>
    <col min="3" max="3" width="12.7109375" style="1" customWidth="1"/>
    <col min="4" max="4" width="1.7109375" style="1" customWidth="1"/>
    <col min="5" max="5" width="12.7109375" style="1" customWidth="1"/>
    <col min="6" max="16384" width="9.140625" style="1"/>
  </cols>
  <sheetData>
    <row r="3" spans="1:5" x14ac:dyDescent="0.2">
      <c r="A3" s="1" t="s">
        <v>20</v>
      </c>
    </row>
    <row r="5" spans="1:5" x14ac:dyDescent="0.2">
      <c r="A5" s="4" t="s">
        <v>21</v>
      </c>
    </row>
    <row r="6" spans="1:5" x14ac:dyDescent="0.2">
      <c r="A6" s="11" t="s">
        <v>22</v>
      </c>
      <c r="E6" s="2">
        <v>1042701</v>
      </c>
    </row>
    <row r="7" spans="1:5" x14ac:dyDescent="0.2">
      <c r="A7" s="11" t="s">
        <v>23</v>
      </c>
      <c r="E7" s="89">
        <v>870138</v>
      </c>
    </row>
    <row r="8" spans="1:5" x14ac:dyDescent="0.2">
      <c r="A8" s="11" t="s">
        <v>24</v>
      </c>
      <c r="E8" s="90">
        <v>42526</v>
      </c>
    </row>
    <row r="9" spans="1:5" x14ac:dyDescent="0.2">
      <c r="A9" s="4" t="s">
        <v>25</v>
      </c>
      <c r="E9" s="12">
        <f>SUM(E6:E8)</f>
        <v>1955365</v>
      </c>
    </row>
    <row r="10" spans="1:5" x14ac:dyDescent="0.2">
      <c r="E10" s="3"/>
    </row>
    <row r="11" spans="1:5" x14ac:dyDescent="0.2">
      <c r="A11" s="4" t="s">
        <v>26</v>
      </c>
      <c r="E11" s="3"/>
    </row>
    <row r="12" spans="1:5" x14ac:dyDescent="0.2">
      <c r="A12" s="11" t="s">
        <v>27</v>
      </c>
      <c r="E12" s="89">
        <v>4601805</v>
      </c>
    </row>
    <row r="13" spans="1:5" x14ac:dyDescent="0.2">
      <c r="A13" s="11" t="s">
        <v>28</v>
      </c>
      <c r="E13" s="90">
        <v>67601</v>
      </c>
    </row>
    <row r="14" spans="1:5" x14ac:dyDescent="0.2">
      <c r="A14" s="4" t="s">
        <v>29</v>
      </c>
      <c r="E14" s="12">
        <f>SUM(E12:E13)</f>
        <v>4669406</v>
      </c>
    </row>
    <row r="15" spans="1:5" x14ac:dyDescent="0.2">
      <c r="E15" s="3"/>
    </row>
    <row r="16" spans="1:5" ht="13.5" thickBot="1" x14ac:dyDescent="0.25">
      <c r="A16" s="1" t="s">
        <v>30</v>
      </c>
      <c r="E16" s="13">
        <f>E9+E14</f>
        <v>6624771</v>
      </c>
    </row>
    <row r="17" ht="13.5" thickTop="1" x14ac:dyDescent="0.2"/>
  </sheetData>
  <pageMargins left="1" right="1" top="1.32" bottom="1" header="0.6" footer="0.5"/>
  <pageSetup orientation="portrait" r:id="rId1"/>
  <headerFooter>
    <oddHeader>&amp;C&amp;"Arial,Regular"&amp;10Utility Commission, City of London, Kentucky
Schedule of Operating Revenues
For the Year Ended June 30, 2020</oddHeader>
    <oddFooter>&amp;R&amp;"Arial,Regular"&amp;10 27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3:E33"/>
  <sheetViews>
    <sheetView view="pageLayout" topLeftCell="A2" zoomScaleNormal="100" workbookViewId="0">
      <selection activeCell="E32" sqref="E32"/>
    </sheetView>
  </sheetViews>
  <sheetFormatPr defaultRowHeight="12.75" x14ac:dyDescent="0.2"/>
  <cols>
    <col min="1" max="1" width="49.7109375" style="1" customWidth="1"/>
    <col min="2" max="2" width="5.7109375" style="1" customWidth="1"/>
    <col min="3" max="3" width="12.7109375" style="1" customWidth="1"/>
    <col min="4" max="4" width="1.7109375" style="1" customWidth="1"/>
    <col min="5" max="5" width="12.7109375" style="1" customWidth="1"/>
    <col min="6" max="16384" width="9.140625" style="1"/>
  </cols>
  <sheetData>
    <row r="3" spans="1:5" x14ac:dyDescent="0.2">
      <c r="A3" s="1" t="s">
        <v>44</v>
      </c>
    </row>
    <row r="5" spans="1:5" x14ac:dyDescent="0.2">
      <c r="A5" s="4" t="s">
        <v>31</v>
      </c>
    </row>
    <row r="6" spans="1:5" x14ac:dyDescent="0.2">
      <c r="A6" s="11" t="s">
        <v>32</v>
      </c>
      <c r="E6" s="2">
        <v>340252</v>
      </c>
    </row>
    <row r="7" spans="1:5" x14ac:dyDescent="0.2">
      <c r="A7" s="11" t="s">
        <v>33</v>
      </c>
      <c r="E7" s="3">
        <v>87269</v>
      </c>
    </row>
    <row r="8" spans="1:5" x14ac:dyDescent="0.2">
      <c r="A8" s="11" t="s">
        <v>34</v>
      </c>
      <c r="E8" s="12">
        <v>28636</v>
      </c>
    </row>
    <row r="9" spans="1:5" x14ac:dyDescent="0.2">
      <c r="A9" s="4" t="s">
        <v>39</v>
      </c>
      <c r="E9" s="12">
        <f>SUM(E6:E8)</f>
        <v>456157</v>
      </c>
    </row>
    <row r="10" spans="1:5" x14ac:dyDescent="0.2">
      <c r="A10" s="4"/>
      <c r="E10" s="3"/>
    </row>
    <row r="11" spans="1:5" x14ac:dyDescent="0.2">
      <c r="A11" s="4" t="s">
        <v>35</v>
      </c>
      <c r="E11" s="3"/>
    </row>
    <row r="12" spans="1:5" x14ac:dyDescent="0.2">
      <c r="A12" s="11" t="s">
        <v>32</v>
      </c>
      <c r="E12" s="3">
        <v>323900</v>
      </c>
    </row>
    <row r="13" spans="1:5" x14ac:dyDescent="0.2">
      <c r="A13" s="11" t="s">
        <v>33</v>
      </c>
      <c r="E13" s="3">
        <v>215876</v>
      </c>
    </row>
    <row r="14" spans="1:5" x14ac:dyDescent="0.2">
      <c r="A14" s="11" t="s">
        <v>34</v>
      </c>
      <c r="E14" s="12">
        <v>97032</v>
      </c>
    </row>
    <row r="15" spans="1:5" x14ac:dyDescent="0.2">
      <c r="A15" s="4" t="s">
        <v>40</v>
      </c>
      <c r="E15" s="12">
        <f>SUM(E12:E14)</f>
        <v>636808</v>
      </c>
    </row>
    <row r="16" spans="1:5" x14ac:dyDescent="0.2">
      <c r="A16" s="4"/>
      <c r="E16" s="3"/>
    </row>
    <row r="17" spans="1:5" x14ac:dyDescent="0.2">
      <c r="A17" s="4" t="s">
        <v>36</v>
      </c>
      <c r="E17" s="3"/>
    </row>
    <row r="18" spans="1:5" x14ac:dyDescent="0.2">
      <c r="A18" s="11" t="s">
        <v>32</v>
      </c>
      <c r="E18" s="3">
        <v>2174</v>
      </c>
    </row>
    <row r="19" spans="1:5" x14ac:dyDescent="0.2">
      <c r="A19" s="11" t="s">
        <v>33</v>
      </c>
      <c r="E19" s="12">
        <v>32164</v>
      </c>
    </row>
    <row r="20" spans="1:5" x14ac:dyDescent="0.2">
      <c r="A20" s="4" t="s">
        <v>41</v>
      </c>
      <c r="E20" s="12">
        <f>SUM(E18:E19)</f>
        <v>34338</v>
      </c>
    </row>
    <row r="21" spans="1:5" x14ac:dyDescent="0.2">
      <c r="A21" s="4"/>
      <c r="E21" s="3"/>
    </row>
    <row r="22" spans="1:5" x14ac:dyDescent="0.2">
      <c r="A22" s="4" t="s">
        <v>37</v>
      </c>
      <c r="E22" s="3"/>
    </row>
    <row r="23" spans="1:5" x14ac:dyDescent="0.2">
      <c r="A23" s="11" t="s">
        <v>34</v>
      </c>
      <c r="E23" s="12">
        <v>144450</v>
      </c>
    </row>
    <row r="24" spans="1:5" x14ac:dyDescent="0.2">
      <c r="A24" s="4" t="s">
        <v>42</v>
      </c>
      <c r="E24" s="12">
        <f>SUM(E23:E23)</f>
        <v>144450</v>
      </c>
    </row>
    <row r="25" spans="1:5" x14ac:dyDescent="0.2">
      <c r="A25" s="4"/>
      <c r="E25" s="3"/>
    </row>
    <row r="26" spans="1:5" x14ac:dyDescent="0.2">
      <c r="A26" s="4" t="s">
        <v>38</v>
      </c>
      <c r="E26" s="3"/>
    </row>
    <row r="27" spans="1:5" x14ac:dyDescent="0.2">
      <c r="A27" s="11" t="s">
        <v>32</v>
      </c>
      <c r="E27" s="3">
        <v>513276</v>
      </c>
    </row>
    <row r="28" spans="1:5" x14ac:dyDescent="0.2">
      <c r="A28" s="11" t="s">
        <v>33</v>
      </c>
      <c r="E28" s="3">
        <v>192074</v>
      </c>
    </row>
    <row r="29" spans="1:5" x14ac:dyDescent="0.2">
      <c r="A29" s="11" t="s">
        <v>34</v>
      </c>
      <c r="E29" s="12">
        <v>639434</v>
      </c>
    </row>
    <row r="30" spans="1:5" x14ac:dyDescent="0.2">
      <c r="A30" s="4" t="s">
        <v>43</v>
      </c>
      <c r="E30" s="12">
        <f>SUM(E27:E29)</f>
        <v>1344784</v>
      </c>
    </row>
    <row r="31" spans="1:5" x14ac:dyDescent="0.2">
      <c r="E31" s="3"/>
    </row>
    <row r="32" spans="1:5" ht="13.5" thickBot="1" x14ac:dyDescent="0.25">
      <c r="A32" s="1" t="s">
        <v>45</v>
      </c>
      <c r="E32" s="13">
        <f>E9+E15+E20+E24+E30</f>
        <v>2616537</v>
      </c>
    </row>
    <row r="33" ht="13.5" thickTop="1" x14ac:dyDescent="0.2"/>
  </sheetData>
  <pageMargins left="1" right="1" top="1.32" bottom="1" header="0.6" footer="0.5"/>
  <pageSetup orientation="portrait" r:id="rId1"/>
  <headerFooter>
    <oddHeader xml:space="preserve">&amp;C&amp;"Arial,Regular"&amp;10Utility Commission, City of London, Kentucky
Schedule of Operating Expenses - Water
For the Year Ended June 30, 2020
</oddHeader>
    <oddFooter>&amp;R&amp;"Arial,Regular"&amp;10 28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/>
  <dimension ref="A3:E29"/>
  <sheetViews>
    <sheetView view="pageLayout" zoomScaleNormal="100" workbookViewId="0">
      <selection activeCell="E28" sqref="E28"/>
    </sheetView>
  </sheetViews>
  <sheetFormatPr defaultRowHeight="12.75" x14ac:dyDescent="0.2"/>
  <cols>
    <col min="1" max="1" width="49.7109375" style="1" customWidth="1"/>
    <col min="2" max="2" width="5.7109375" style="1" customWidth="1"/>
    <col min="3" max="3" width="12.7109375" style="1" customWidth="1"/>
    <col min="4" max="4" width="1.7109375" style="1" customWidth="1"/>
    <col min="5" max="5" width="12.7109375" style="1" customWidth="1"/>
    <col min="6" max="16384" width="9.140625" style="1"/>
  </cols>
  <sheetData>
    <row r="3" spans="1:5" x14ac:dyDescent="0.2">
      <c r="A3" s="1" t="s">
        <v>46</v>
      </c>
    </row>
    <row r="5" spans="1:5" x14ac:dyDescent="0.2">
      <c r="A5" s="4" t="s">
        <v>47</v>
      </c>
    </row>
    <row r="6" spans="1:5" x14ac:dyDescent="0.2">
      <c r="A6" s="11" t="s">
        <v>32</v>
      </c>
      <c r="E6" s="2">
        <v>345134</v>
      </c>
    </row>
    <row r="7" spans="1:5" x14ac:dyDescent="0.2">
      <c r="A7" s="11" t="s">
        <v>33</v>
      </c>
      <c r="E7" s="3">
        <v>892832</v>
      </c>
    </row>
    <row r="8" spans="1:5" x14ac:dyDescent="0.2">
      <c r="A8" s="11" t="s">
        <v>34</v>
      </c>
      <c r="E8" s="12">
        <v>7657</v>
      </c>
    </row>
    <row r="9" spans="1:5" x14ac:dyDescent="0.2">
      <c r="A9" s="4" t="s">
        <v>48</v>
      </c>
      <c r="E9" s="12">
        <f>SUM(E6:E8)</f>
        <v>1245623</v>
      </c>
    </row>
    <row r="10" spans="1:5" x14ac:dyDescent="0.2">
      <c r="A10" s="4"/>
      <c r="E10" s="3"/>
    </row>
    <row r="11" spans="1:5" x14ac:dyDescent="0.2">
      <c r="A11" s="4" t="s">
        <v>49</v>
      </c>
      <c r="E11" s="3"/>
    </row>
    <row r="12" spans="1:5" x14ac:dyDescent="0.2">
      <c r="A12" s="11" t="s">
        <v>32</v>
      </c>
      <c r="E12" s="3">
        <v>546563</v>
      </c>
    </row>
    <row r="13" spans="1:5" x14ac:dyDescent="0.2">
      <c r="A13" s="11" t="s">
        <v>33</v>
      </c>
      <c r="E13" s="3">
        <v>237237</v>
      </c>
    </row>
    <row r="14" spans="1:5" x14ac:dyDescent="0.2">
      <c r="A14" s="11" t="s">
        <v>34</v>
      </c>
      <c r="E14" s="12">
        <v>473978</v>
      </c>
    </row>
    <row r="15" spans="1:5" x14ac:dyDescent="0.2">
      <c r="A15" s="4" t="s">
        <v>50</v>
      </c>
      <c r="E15" s="12">
        <f>SUM(E12:E14)</f>
        <v>1257778</v>
      </c>
    </row>
    <row r="16" spans="1:5" x14ac:dyDescent="0.2">
      <c r="A16" s="4"/>
      <c r="E16" s="3"/>
    </row>
    <row r="17" spans="1:5" x14ac:dyDescent="0.2">
      <c r="A17" s="4" t="s">
        <v>37</v>
      </c>
      <c r="E17" s="3"/>
    </row>
    <row r="18" spans="1:5" x14ac:dyDescent="0.2">
      <c r="A18" s="11" t="s">
        <v>32</v>
      </c>
      <c r="E18" s="3">
        <v>34611</v>
      </c>
    </row>
    <row r="19" spans="1:5" x14ac:dyDescent="0.2">
      <c r="A19" s="11" t="s">
        <v>34</v>
      </c>
      <c r="E19" s="12">
        <v>150202</v>
      </c>
    </row>
    <row r="20" spans="1:5" x14ac:dyDescent="0.2">
      <c r="A20" s="4" t="s">
        <v>42</v>
      </c>
      <c r="E20" s="12">
        <f>SUM(E18:E19)</f>
        <v>184813</v>
      </c>
    </row>
    <row r="21" spans="1:5" x14ac:dyDescent="0.2">
      <c r="A21" s="4"/>
      <c r="E21" s="3"/>
    </row>
    <row r="22" spans="1:5" x14ac:dyDescent="0.2">
      <c r="A22" s="4" t="s">
        <v>38</v>
      </c>
      <c r="E22" s="3"/>
    </row>
    <row r="23" spans="1:5" x14ac:dyDescent="0.2">
      <c r="A23" s="11" t="s">
        <v>32</v>
      </c>
      <c r="E23" s="3">
        <v>467620</v>
      </c>
    </row>
    <row r="24" spans="1:5" x14ac:dyDescent="0.2">
      <c r="A24" s="11" t="s">
        <v>33</v>
      </c>
      <c r="E24" s="3">
        <v>192074</v>
      </c>
    </row>
    <row r="25" spans="1:5" x14ac:dyDescent="0.2">
      <c r="A25" s="11" t="s">
        <v>34</v>
      </c>
      <c r="E25" s="12">
        <v>800746</v>
      </c>
    </row>
    <row r="26" spans="1:5" x14ac:dyDescent="0.2">
      <c r="A26" s="4" t="s">
        <v>43</v>
      </c>
      <c r="E26" s="12">
        <f>SUM(E23:E25)</f>
        <v>1460440</v>
      </c>
    </row>
    <row r="27" spans="1:5" x14ac:dyDescent="0.2">
      <c r="E27" s="3"/>
    </row>
    <row r="28" spans="1:5" ht="13.5" thickBot="1" x14ac:dyDescent="0.25">
      <c r="A28" s="1" t="s">
        <v>51</v>
      </c>
      <c r="E28" s="13">
        <f>E9+E20+E26+E15</f>
        <v>4148654</v>
      </c>
    </row>
    <row r="29" spans="1:5" ht="13.5" thickTop="1" x14ac:dyDescent="0.2"/>
  </sheetData>
  <pageMargins left="1" right="1" top="1.32" bottom="1" header="0.6" footer="0.5"/>
  <pageSetup orientation="portrait" r:id="rId1"/>
  <headerFooter>
    <oddHeader>&amp;C&amp;"Arial,Regular"&amp;10Utility Commission, City of London, Kentucky
Schedule of Operating Expenses - Sewer
For the Year Ended June 30, 2020</oddHeader>
    <oddFooter>&amp;R&amp;"Arial,Regular"&amp;10 29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/>
  <dimension ref="A3:S17"/>
  <sheetViews>
    <sheetView view="pageLayout" zoomScale="130" zoomScaleNormal="100" zoomScalePageLayoutView="130" workbookViewId="0">
      <selection activeCell="I12" sqref="I12"/>
    </sheetView>
  </sheetViews>
  <sheetFormatPr defaultColWidth="9.140625" defaultRowHeight="12.75" x14ac:dyDescent="0.2"/>
  <cols>
    <col min="1" max="1" width="7.42578125" style="1" bestFit="1" customWidth="1"/>
    <col min="2" max="2" width="1.7109375" style="1" customWidth="1"/>
    <col min="3" max="3" width="11.28515625" style="1" customWidth="1"/>
    <col min="4" max="4" width="1.7109375" style="1" customWidth="1"/>
    <col min="5" max="5" width="11.28515625" style="1" bestFit="1" customWidth="1"/>
    <col min="6" max="6" width="1.7109375" style="1" customWidth="1"/>
    <col min="7" max="7" width="7.140625" style="1" bestFit="1" customWidth="1"/>
    <col min="8" max="8" width="1.7109375" style="1" customWidth="1"/>
    <col min="9" max="9" width="11" style="1" bestFit="1" customWidth="1"/>
    <col min="10" max="10" width="1.7109375" style="1" customWidth="1"/>
    <col min="11" max="11" width="11" style="1" customWidth="1"/>
    <col min="12" max="12" width="1.7109375" style="1" customWidth="1"/>
    <col min="13" max="13" width="8.5703125" style="17" bestFit="1" customWidth="1"/>
    <col min="14" max="14" width="1.7109375" style="1" customWidth="1"/>
    <col min="15" max="15" width="9.85546875" style="1" customWidth="1"/>
    <col min="16" max="16" width="1.7109375" style="1" customWidth="1"/>
    <col min="17" max="17" width="9.85546875" style="1" customWidth="1"/>
    <col min="18" max="18" width="1.7109375" style="1" customWidth="1"/>
    <col min="19" max="19" width="11.28515625" style="1" bestFit="1" customWidth="1"/>
    <col min="20" max="16384" width="9.140625" style="1"/>
  </cols>
  <sheetData>
    <row r="3" spans="1:19" x14ac:dyDescent="0.2">
      <c r="A3" s="108" t="s">
        <v>54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</row>
    <row r="4" spans="1:19" ht="15" x14ac:dyDescent="0.35">
      <c r="A4" s="109" t="s">
        <v>64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</row>
    <row r="5" spans="1:19" ht="15" x14ac:dyDescent="0.25">
      <c r="A5"/>
      <c r="C5"/>
      <c r="D5"/>
      <c r="E5"/>
      <c r="F5"/>
      <c r="G5"/>
      <c r="H5"/>
      <c r="I5"/>
      <c r="J5"/>
      <c r="K5"/>
      <c r="L5"/>
      <c r="M5" s="1"/>
    </row>
    <row r="6" spans="1:19" ht="15" x14ac:dyDescent="0.25">
      <c r="I6" s="108" t="s">
        <v>65</v>
      </c>
      <c r="J6" s="108"/>
      <c r="K6" s="108"/>
      <c r="M6" s="18"/>
      <c r="O6" s="108" t="s">
        <v>178</v>
      </c>
      <c r="P6" s="108"/>
      <c r="Q6" s="108"/>
    </row>
    <row r="7" spans="1:19" x14ac:dyDescent="0.2">
      <c r="A7" s="25" t="s">
        <v>55</v>
      </c>
      <c r="C7" s="108" t="s">
        <v>66</v>
      </c>
      <c r="D7" s="108"/>
      <c r="E7" s="108"/>
      <c r="F7" s="19"/>
      <c r="I7" s="108" t="s">
        <v>67</v>
      </c>
      <c r="J7" s="108"/>
      <c r="K7" s="108"/>
      <c r="O7" s="108" t="s">
        <v>67</v>
      </c>
      <c r="P7" s="108"/>
      <c r="Q7" s="108"/>
      <c r="S7" s="25" t="s">
        <v>55</v>
      </c>
    </row>
    <row r="8" spans="1:19" ht="15" x14ac:dyDescent="0.35">
      <c r="A8" s="25" t="s">
        <v>56</v>
      </c>
      <c r="C8" s="109" t="s">
        <v>68</v>
      </c>
      <c r="D8" s="109"/>
      <c r="E8" s="109"/>
      <c r="G8" s="25" t="s">
        <v>57</v>
      </c>
      <c r="I8" s="109" t="s">
        <v>56</v>
      </c>
      <c r="J8" s="109"/>
      <c r="K8" s="109"/>
      <c r="M8" s="104" t="s">
        <v>57</v>
      </c>
      <c r="O8" s="109" t="s">
        <v>56</v>
      </c>
      <c r="P8" s="109"/>
      <c r="Q8" s="109"/>
      <c r="S8" s="25" t="s">
        <v>56</v>
      </c>
    </row>
    <row r="9" spans="1:19" x14ac:dyDescent="0.2">
      <c r="A9" s="25" t="s">
        <v>58</v>
      </c>
      <c r="G9" s="25" t="s">
        <v>59</v>
      </c>
      <c r="M9" s="104" t="s">
        <v>176</v>
      </c>
      <c r="S9" s="25" t="s">
        <v>60</v>
      </c>
    </row>
    <row r="10" spans="1:19" ht="15" x14ac:dyDescent="0.35">
      <c r="A10" s="26" t="s">
        <v>61</v>
      </c>
      <c r="C10" s="94" t="s">
        <v>69</v>
      </c>
      <c r="D10" s="25"/>
      <c r="E10" s="26" t="s">
        <v>70</v>
      </c>
      <c r="G10" s="26" t="s">
        <v>62</v>
      </c>
      <c r="I10" s="94" t="s">
        <v>69</v>
      </c>
      <c r="J10" s="16"/>
      <c r="K10" s="94" t="s">
        <v>70</v>
      </c>
      <c r="M10" s="105" t="s">
        <v>177</v>
      </c>
      <c r="O10" s="105" t="s">
        <v>69</v>
      </c>
      <c r="P10" s="16"/>
      <c r="Q10" s="105" t="s">
        <v>70</v>
      </c>
      <c r="S10" s="26" t="s">
        <v>63</v>
      </c>
    </row>
    <row r="11" spans="1:19" ht="15" x14ac:dyDescent="0.25">
      <c r="A11"/>
      <c r="C11"/>
      <c r="D11"/>
      <c r="E11"/>
      <c r="F11"/>
      <c r="G11"/>
      <c r="H11"/>
      <c r="I11" s="30"/>
      <c r="J11"/>
      <c r="K11"/>
      <c r="S11"/>
    </row>
    <row r="12" spans="1:19" x14ac:dyDescent="0.2">
      <c r="A12" s="1">
        <v>2021</v>
      </c>
      <c r="C12" s="96">
        <v>262042</v>
      </c>
      <c r="D12" s="3"/>
      <c r="E12" s="96">
        <v>263353</v>
      </c>
      <c r="F12" s="3"/>
      <c r="G12" s="20">
        <v>1</v>
      </c>
      <c r="I12" s="96">
        <v>10667</v>
      </c>
      <c r="J12" s="3"/>
      <c r="K12" s="96">
        <v>9357</v>
      </c>
      <c r="M12" s="106">
        <v>0.2</v>
      </c>
      <c r="O12" s="96">
        <v>2133</v>
      </c>
      <c r="P12" s="3"/>
      <c r="Q12" s="96">
        <v>1871</v>
      </c>
      <c r="S12" s="96">
        <f>E12+C12+I12+K12+O12+Q12</f>
        <v>549423</v>
      </c>
    </row>
    <row r="13" spans="1:19" x14ac:dyDescent="0.2">
      <c r="A13" s="1">
        <v>2022</v>
      </c>
      <c r="C13" s="3">
        <v>264669</v>
      </c>
      <c r="D13" s="3"/>
      <c r="E13" s="3">
        <v>265993</v>
      </c>
      <c r="F13" s="3"/>
      <c r="G13" s="20">
        <v>1</v>
      </c>
      <c r="I13" s="3">
        <v>8040</v>
      </c>
      <c r="J13" s="3"/>
      <c r="K13" s="3">
        <v>6717</v>
      </c>
      <c r="M13" s="106">
        <v>0.2</v>
      </c>
      <c r="O13" s="3">
        <v>1608</v>
      </c>
      <c r="P13" s="3"/>
      <c r="Q13" s="3">
        <v>1343</v>
      </c>
      <c r="S13" s="21">
        <f>E13+C13+I13+K13+O13+Q13</f>
        <v>548370</v>
      </c>
    </row>
    <row r="14" spans="1:19" x14ac:dyDescent="0.2">
      <c r="A14" s="1">
        <v>2023</v>
      </c>
      <c r="C14" s="3">
        <v>267323</v>
      </c>
      <c r="D14" s="3"/>
      <c r="E14" s="3">
        <v>268659</v>
      </c>
      <c r="F14" s="3"/>
      <c r="G14" s="20">
        <v>1</v>
      </c>
      <c r="I14" s="3">
        <v>5387</v>
      </c>
      <c r="J14" s="3"/>
      <c r="K14" s="3">
        <v>4050</v>
      </c>
      <c r="M14" s="106">
        <v>0.2</v>
      </c>
      <c r="O14" s="3">
        <v>1077</v>
      </c>
      <c r="P14" s="3"/>
      <c r="Q14" s="3">
        <v>810</v>
      </c>
      <c r="S14" s="21">
        <f>E14+C14+I14+K14+O14+Q14</f>
        <v>547306</v>
      </c>
    </row>
    <row r="15" spans="1:19" ht="15" x14ac:dyDescent="0.35">
      <c r="A15" s="1">
        <v>2024</v>
      </c>
      <c r="C15" s="14">
        <v>270003</v>
      </c>
      <c r="D15" s="14"/>
      <c r="E15" s="14">
        <v>271352</v>
      </c>
      <c r="F15" s="3"/>
      <c r="G15" s="20">
        <v>1</v>
      </c>
      <c r="I15" s="14">
        <v>2707</v>
      </c>
      <c r="J15" s="14"/>
      <c r="K15" s="14">
        <v>1357</v>
      </c>
      <c r="M15" s="106">
        <v>0.2</v>
      </c>
      <c r="O15" s="14">
        <v>541</v>
      </c>
      <c r="P15" s="14"/>
      <c r="Q15" s="14">
        <v>271</v>
      </c>
      <c r="S15" s="22">
        <f>E15+C15+I15+K15+O15+Q15</f>
        <v>546231</v>
      </c>
    </row>
    <row r="16" spans="1:19" x14ac:dyDescent="0.2">
      <c r="C16" s="3"/>
      <c r="D16" s="3"/>
      <c r="E16" s="3"/>
      <c r="F16" s="3"/>
      <c r="I16" s="3"/>
      <c r="J16" s="3"/>
      <c r="K16" s="3"/>
      <c r="O16" s="3"/>
      <c r="P16" s="3"/>
      <c r="Q16" s="3"/>
      <c r="S16" s="3"/>
    </row>
    <row r="17" spans="3:19" ht="15" x14ac:dyDescent="0.35">
      <c r="C17" s="15">
        <f>SUM(C12:C16)</f>
        <v>1064037</v>
      </c>
      <c r="D17" s="15">
        <f>SUM(D12:D16)</f>
        <v>0</v>
      </c>
      <c r="E17" s="15">
        <f>SUM(E12:E16)</f>
        <v>1069357</v>
      </c>
      <c r="F17" s="15">
        <f>SUM(F12:F16)</f>
        <v>0</v>
      </c>
      <c r="G17" s="15"/>
      <c r="H17" s="15">
        <f>SUM(H12:H16)</f>
        <v>0</v>
      </c>
      <c r="I17" s="15">
        <f>SUM(I12:I16)</f>
        <v>26801</v>
      </c>
      <c r="J17" s="15">
        <f>SUM(J12:J16)</f>
        <v>0</v>
      </c>
      <c r="K17" s="15">
        <f>SUM(K12:K16)</f>
        <v>21481</v>
      </c>
      <c r="O17" s="15">
        <f>SUM(O12:O16)</f>
        <v>5359</v>
      </c>
      <c r="P17" s="15">
        <f>SUM(P12:P16)</f>
        <v>0</v>
      </c>
      <c r="Q17" s="15">
        <f>SUM(Q12:Q16)</f>
        <v>4295</v>
      </c>
      <c r="S17" s="15">
        <f>SUM(S12:S16)</f>
        <v>2191330</v>
      </c>
    </row>
  </sheetData>
  <mergeCells count="10">
    <mergeCell ref="O6:Q6"/>
    <mergeCell ref="O7:Q7"/>
    <mergeCell ref="O8:Q8"/>
    <mergeCell ref="A3:S3"/>
    <mergeCell ref="A4:S4"/>
    <mergeCell ref="I7:K7"/>
    <mergeCell ref="I8:K8"/>
    <mergeCell ref="C8:E8"/>
    <mergeCell ref="I6:K6"/>
    <mergeCell ref="C7:E7"/>
  </mergeCells>
  <pageMargins left="1" right="1" top="1.32" bottom="1" header="0.6" footer="0.5"/>
  <pageSetup orientation="landscape" r:id="rId1"/>
  <headerFooter>
    <oddHeader xml:space="preserve">&amp;C&amp;"Arial,Regular"&amp;10Utility Commission, City of London, Kentucky
Schedule of Debt Service
June 30, 2020
</oddHeader>
    <oddFooter>&amp;R&amp;"Arial,Regular"&amp;10 30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3:S29"/>
  <sheetViews>
    <sheetView view="pageLayout" topLeftCell="A5" zoomScale="130" zoomScaleNormal="100" zoomScalePageLayoutView="130" workbookViewId="0">
      <selection activeCell="I18" sqref="I18"/>
    </sheetView>
  </sheetViews>
  <sheetFormatPr defaultRowHeight="12.75" x14ac:dyDescent="0.2"/>
  <cols>
    <col min="1" max="1" width="7.42578125" style="1" bestFit="1" customWidth="1"/>
    <col min="2" max="2" width="1.7109375" style="1" customWidth="1"/>
    <col min="3" max="3" width="11.28515625" style="1" bestFit="1" customWidth="1"/>
    <col min="4" max="4" width="1.7109375" style="1" customWidth="1"/>
    <col min="5" max="5" width="11.28515625" style="1" customWidth="1"/>
    <col min="6" max="6" width="1.7109375" style="1" customWidth="1"/>
    <col min="7" max="7" width="7.140625" style="1" bestFit="1" customWidth="1"/>
    <col min="8" max="8" width="1.7109375" style="1" customWidth="1"/>
    <col min="9" max="9" width="10" style="1" customWidth="1"/>
    <col min="10" max="10" width="1.7109375" style="1" customWidth="1"/>
    <col min="11" max="11" width="11.28515625" style="1" customWidth="1"/>
    <col min="12" max="12" width="1.7109375" style="1" customWidth="1"/>
    <col min="13" max="13" width="8.5703125" style="1" bestFit="1" customWidth="1"/>
    <col min="14" max="14" width="1.7109375" style="1" customWidth="1"/>
    <col min="15" max="15" width="11" style="17" bestFit="1" customWidth="1"/>
    <col min="16" max="16" width="1.7109375" style="1" customWidth="1"/>
    <col min="17" max="17" width="9.7109375" style="1" bestFit="1" customWidth="1"/>
    <col min="18" max="18" width="1.85546875" style="1" customWidth="1"/>
    <col min="19" max="19" width="11.28515625" style="1" bestFit="1" customWidth="1"/>
    <col min="20" max="16384" width="9.140625" style="1"/>
  </cols>
  <sheetData>
    <row r="3" spans="1:19" x14ac:dyDescent="0.2">
      <c r="A3" s="108" t="s">
        <v>54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</row>
    <row r="4" spans="1:19" ht="15" x14ac:dyDescent="0.35">
      <c r="A4" s="109" t="s">
        <v>149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</row>
    <row r="5" spans="1:19" ht="15" x14ac:dyDescent="0.25">
      <c r="A5"/>
      <c r="C5"/>
      <c r="D5"/>
      <c r="E5"/>
      <c r="F5"/>
      <c r="G5"/>
      <c r="H5"/>
      <c r="I5"/>
      <c r="J5"/>
      <c r="K5"/>
      <c r="L5"/>
      <c r="M5"/>
      <c r="N5"/>
    </row>
    <row r="6" spans="1:19" x14ac:dyDescent="0.2">
      <c r="I6" s="108" t="s">
        <v>65</v>
      </c>
      <c r="J6" s="108"/>
      <c r="K6" s="108"/>
      <c r="L6" s="104"/>
      <c r="M6" s="104"/>
      <c r="O6" s="108" t="s">
        <v>178</v>
      </c>
      <c r="P6" s="108"/>
      <c r="Q6" s="108"/>
    </row>
    <row r="7" spans="1:19" x14ac:dyDescent="0.2">
      <c r="A7" s="92" t="s">
        <v>55</v>
      </c>
      <c r="C7" s="108" t="s">
        <v>66</v>
      </c>
      <c r="D7" s="108"/>
      <c r="E7" s="108"/>
      <c r="F7" s="19"/>
      <c r="I7" s="108" t="s">
        <v>67</v>
      </c>
      <c r="J7" s="108"/>
      <c r="K7" s="108"/>
      <c r="L7" s="104"/>
      <c r="M7" s="104"/>
      <c r="O7" s="108" t="s">
        <v>67</v>
      </c>
      <c r="P7" s="108"/>
      <c r="Q7" s="108"/>
      <c r="S7" s="92" t="s">
        <v>55</v>
      </c>
    </row>
    <row r="8" spans="1:19" ht="15" x14ac:dyDescent="0.35">
      <c r="A8" s="92" t="s">
        <v>56</v>
      </c>
      <c r="C8" s="109" t="s">
        <v>68</v>
      </c>
      <c r="D8" s="109"/>
      <c r="E8" s="109"/>
      <c r="G8" s="92" t="s">
        <v>57</v>
      </c>
      <c r="I8" s="109" t="s">
        <v>56</v>
      </c>
      <c r="J8" s="109"/>
      <c r="K8" s="109"/>
      <c r="L8" s="105"/>
      <c r="M8" s="104" t="s">
        <v>57</v>
      </c>
      <c r="O8" s="109" t="s">
        <v>56</v>
      </c>
      <c r="P8" s="109"/>
      <c r="Q8" s="109"/>
      <c r="S8" s="92" t="s">
        <v>56</v>
      </c>
    </row>
    <row r="9" spans="1:19" x14ac:dyDescent="0.2">
      <c r="A9" s="92" t="s">
        <v>58</v>
      </c>
      <c r="G9" s="92" t="s">
        <v>59</v>
      </c>
      <c r="M9" s="104" t="s">
        <v>176</v>
      </c>
      <c r="O9" s="1"/>
      <c r="S9" s="92" t="s">
        <v>60</v>
      </c>
    </row>
    <row r="10" spans="1:19" ht="15" x14ac:dyDescent="0.35">
      <c r="A10" s="93" t="s">
        <v>61</v>
      </c>
      <c r="C10" s="94" t="s">
        <v>69</v>
      </c>
      <c r="D10" s="92"/>
      <c r="E10" s="93" t="s">
        <v>70</v>
      </c>
      <c r="G10" s="93" t="s">
        <v>62</v>
      </c>
      <c r="I10" s="94" t="s">
        <v>69</v>
      </c>
      <c r="J10" s="16"/>
      <c r="K10" s="94" t="s">
        <v>70</v>
      </c>
      <c r="L10" s="105"/>
      <c r="M10" s="105" t="s">
        <v>177</v>
      </c>
      <c r="O10" s="105" t="s">
        <v>69</v>
      </c>
      <c r="P10" s="16"/>
      <c r="Q10" s="105" t="s">
        <v>70</v>
      </c>
      <c r="S10" s="93" t="s">
        <v>63</v>
      </c>
    </row>
    <row r="11" spans="1:19" ht="15" x14ac:dyDescent="0.25">
      <c r="A11"/>
      <c r="C11"/>
      <c r="D11"/>
      <c r="E11"/>
      <c r="F11"/>
      <c r="G11"/>
      <c r="H11"/>
      <c r="I11" s="30"/>
      <c r="J11"/>
      <c r="K11"/>
      <c r="L11"/>
      <c r="M11"/>
      <c r="O11" s="30"/>
      <c r="P11"/>
      <c r="Q11"/>
      <c r="S11"/>
    </row>
    <row r="12" spans="1:19" x14ac:dyDescent="0.2">
      <c r="A12" s="1">
        <v>2021</v>
      </c>
      <c r="C12" s="96">
        <v>95858</v>
      </c>
      <c r="D12" s="3"/>
      <c r="E12" s="96">
        <v>96218</v>
      </c>
      <c r="F12" s="3"/>
      <c r="G12" s="20">
        <v>0.75</v>
      </c>
      <c r="I12" s="96">
        <v>12185</v>
      </c>
      <c r="J12" s="3"/>
      <c r="K12" s="96">
        <v>11838</v>
      </c>
      <c r="L12" s="96"/>
      <c r="M12" s="20">
        <v>0.2</v>
      </c>
      <c r="O12" s="96">
        <v>3219</v>
      </c>
      <c r="P12" s="3"/>
      <c r="Q12" s="96">
        <v>3157</v>
      </c>
      <c r="S12" s="96">
        <f t="shared" ref="S12:S27" si="0">E12+C12+I12+K12+O12+Q12</f>
        <v>222475</v>
      </c>
    </row>
    <row r="13" spans="1:19" x14ac:dyDescent="0.2">
      <c r="A13" s="1">
        <v>2022</v>
      </c>
      <c r="C13" s="3">
        <v>96578</v>
      </c>
      <c r="D13" s="3"/>
      <c r="E13" s="3">
        <v>96941</v>
      </c>
      <c r="F13" s="3"/>
      <c r="G13" s="20">
        <v>0.75</v>
      </c>
      <c r="I13" s="3">
        <v>11477</v>
      </c>
      <c r="J13" s="3"/>
      <c r="K13" s="3">
        <v>11115</v>
      </c>
      <c r="L13" s="3"/>
      <c r="M13" s="20">
        <v>0.2</v>
      </c>
      <c r="O13" s="3">
        <v>3061</v>
      </c>
      <c r="P13" s="3"/>
      <c r="Q13" s="3">
        <v>2964</v>
      </c>
      <c r="S13" s="21">
        <f t="shared" si="0"/>
        <v>222136</v>
      </c>
    </row>
    <row r="14" spans="1:19" x14ac:dyDescent="0.2">
      <c r="A14" s="1">
        <v>2023</v>
      </c>
      <c r="C14" s="3">
        <v>97304</v>
      </c>
      <c r="D14" s="3"/>
      <c r="E14" s="3">
        <v>97669</v>
      </c>
      <c r="F14" s="3"/>
      <c r="G14" s="20">
        <v>0.75</v>
      </c>
      <c r="I14" s="3">
        <v>10751</v>
      </c>
      <c r="J14" s="3"/>
      <c r="K14" s="3">
        <v>10386</v>
      </c>
      <c r="L14" s="3"/>
      <c r="M14" s="20">
        <v>0.2</v>
      </c>
      <c r="O14" s="3">
        <v>2867</v>
      </c>
      <c r="P14" s="3"/>
      <c r="Q14" s="3">
        <v>2770</v>
      </c>
      <c r="S14" s="21">
        <f t="shared" si="0"/>
        <v>221747</v>
      </c>
    </row>
    <row r="15" spans="1:19" x14ac:dyDescent="0.2">
      <c r="A15" s="1">
        <v>2024</v>
      </c>
      <c r="C15" s="3">
        <v>98035</v>
      </c>
      <c r="D15" s="3"/>
      <c r="E15" s="3">
        <v>98403</v>
      </c>
      <c r="F15" s="3"/>
      <c r="G15" s="20">
        <v>0.75</v>
      </c>
      <c r="I15" s="3">
        <v>10020</v>
      </c>
      <c r="J15" s="3"/>
      <c r="K15" s="3">
        <v>9653</v>
      </c>
      <c r="L15" s="3"/>
      <c r="M15" s="20">
        <v>0.2</v>
      </c>
      <c r="O15" s="3">
        <v>2672</v>
      </c>
      <c r="P15" s="3"/>
      <c r="Q15" s="3">
        <v>2574</v>
      </c>
      <c r="S15" s="21">
        <f t="shared" si="0"/>
        <v>221357</v>
      </c>
    </row>
    <row r="16" spans="1:19" x14ac:dyDescent="0.2">
      <c r="A16" s="1">
        <v>2025</v>
      </c>
      <c r="C16" s="3">
        <v>98772</v>
      </c>
      <c r="D16" s="3"/>
      <c r="E16" s="3">
        <v>99142</v>
      </c>
      <c r="F16" s="3"/>
      <c r="G16" s="20">
        <v>0.75</v>
      </c>
      <c r="I16" s="3">
        <v>9284</v>
      </c>
      <c r="J16" s="3"/>
      <c r="K16" s="3">
        <v>8913</v>
      </c>
      <c r="L16" s="3"/>
      <c r="M16" s="20">
        <v>0.2</v>
      </c>
      <c r="O16" s="3">
        <v>2476</v>
      </c>
      <c r="P16" s="3"/>
      <c r="Q16" s="3">
        <v>2377</v>
      </c>
      <c r="S16" s="21">
        <f t="shared" si="0"/>
        <v>220964</v>
      </c>
    </row>
    <row r="17" spans="1:19" x14ac:dyDescent="0.2">
      <c r="A17" s="1">
        <v>2026</v>
      </c>
      <c r="C17" s="3">
        <v>99514</v>
      </c>
      <c r="D17" s="3"/>
      <c r="E17" s="3">
        <v>99887</v>
      </c>
      <c r="F17" s="3"/>
      <c r="G17" s="20">
        <v>0.75</v>
      </c>
      <c r="I17" s="3">
        <v>8541</v>
      </c>
      <c r="J17" s="3"/>
      <c r="K17" s="3">
        <v>8168</v>
      </c>
      <c r="L17" s="3"/>
      <c r="M17" s="20">
        <v>0.2</v>
      </c>
      <c r="O17" s="3">
        <v>2278</v>
      </c>
      <c r="P17" s="3"/>
      <c r="Q17" s="3">
        <v>2178</v>
      </c>
      <c r="S17" s="21">
        <f t="shared" si="0"/>
        <v>220566</v>
      </c>
    </row>
    <row r="18" spans="1:19" x14ac:dyDescent="0.2">
      <c r="A18" s="1">
        <v>2027</v>
      </c>
      <c r="C18" s="3">
        <v>100262</v>
      </c>
      <c r="D18" s="3"/>
      <c r="E18" s="3">
        <v>100638</v>
      </c>
      <c r="F18" s="3"/>
      <c r="G18" s="20">
        <v>0.75</v>
      </c>
      <c r="I18" s="3">
        <v>7794</v>
      </c>
      <c r="J18" s="3"/>
      <c r="K18" s="3">
        <v>7418</v>
      </c>
      <c r="L18" s="3"/>
      <c r="M18" s="20">
        <v>0.2</v>
      </c>
      <c r="O18" s="3">
        <v>2078</v>
      </c>
      <c r="P18" s="3"/>
      <c r="Q18" s="3">
        <v>1978</v>
      </c>
      <c r="S18" s="21">
        <f t="shared" si="0"/>
        <v>220168</v>
      </c>
    </row>
    <row r="19" spans="1:19" x14ac:dyDescent="0.2">
      <c r="A19" s="1">
        <v>2028</v>
      </c>
      <c r="C19" s="3">
        <v>101015</v>
      </c>
      <c r="D19" s="3"/>
      <c r="E19" s="3">
        <v>101394</v>
      </c>
      <c r="F19" s="3"/>
      <c r="G19" s="20">
        <v>0.75</v>
      </c>
      <c r="I19" s="3">
        <v>7040</v>
      </c>
      <c r="J19" s="3"/>
      <c r="K19" s="3">
        <v>6661</v>
      </c>
      <c r="L19" s="3"/>
      <c r="M19" s="20">
        <v>0.2</v>
      </c>
      <c r="O19" s="3">
        <v>1877</v>
      </c>
      <c r="P19" s="3"/>
      <c r="Q19" s="3">
        <v>1776</v>
      </c>
      <c r="S19" s="21">
        <f t="shared" si="0"/>
        <v>219763</v>
      </c>
    </row>
    <row r="20" spans="1:19" x14ac:dyDescent="0.2">
      <c r="A20" s="1">
        <v>2029</v>
      </c>
      <c r="C20" s="3">
        <v>101774</v>
      </c>
      <c r="D20" s="3"/>
      <c r="E20" s="3">
        <v>102156</v>
      </c>
      <c r="F20" s="3"/>
      <c r="G20" s="20">
        <v>0.75</v>
      </c>
      <c r="I20" s="3">
        <v>6281</v>
      </c>
      <c r="J20" s="3"/>
      <c r="K20" s="3">
        <v>5900</v>
      </c>
      <c r="L20" s="3"/>
      <c r="M20" s="20">
        <v>0.2</v>
      </c>
      <c r="O20" s="3">
        <v>1675</v>
      </c>
      <c r="P20" s="3"/>
      <c r="Q20" s="3">
        <v>1573</v>
      </c>
      <c r="S20" s="21">
        <f t="shared" si="0"/>
        <v>219359</v>
      </c>
    </row>
    <row r="21" spans="1:19" x14ac:dyDescent="0.2">
      <c r="A21" s="1">
        <v>2030</v>
      </c>
      <c r="C21" s="3">
        <v>102539</v>
      </c>
      <c r="D21" s="3"/>
      <c r="E21" s="3">
        <v>102923</v>
      </c>
      <c r="F21" s="3"/>
      <c r="G21" s="20">
        <v>0.75</v>
      </c>
      <c r="I21" s="3">
        <v>5516</v>
      </c>
      <c r="J21" s="3"/>
      <c r="K21" s="3">
        <v>5132</v>
      </c>
      <c r="L21" s="3"/>
      <c r="M21" s="20">
        <v>0.2</v>
      </c>
      <c r="O21" s="3">
        <v>1471</v>
      </c>
      <c r="P21" s="3"/>
      <c r="Q21" s="3">
        <v>1369</v>
      </c>
      <c r="S21" s="21">
        <f t="shared" si="0"/>
        <v>218950</v>
      </c>
    </row>
    <row r="22" spans="1:19" x14ac:dyDescent="0.2">
      <c r="A22" s="1">
        <v>2031</v>
      </c>
      <c r="C22" s="3">
        <v>103309</v>
      </c>
      <c r="D22" s="3"/>
      <c r="E22" s="3">
        <v>103697</v>
      </c>
      <c r="F22" s="3"/>
      <c r="G22" s="20">
        <v>0.75</v>
      </c>
      <c r="I22" s="3">
        <v>4746</v>
      </c>
      <c r="J22" s="3"/>
      <c r="K22" s="3">
        <v>4359</v>
      </c>
      <c r="L22" s="3"/>
      <c r="M22" s="20">
        <v>0.2</v>
      </c>
      <c r="O22" s="3">
        <v>1266</v>
      </c>
      <c r="P22" s="3"/>
      <c r="Q22" s="3">
        <v>1162</v>
      </c>
      <c r="S22" s="21">
        <f t="shared" si="0"/>
        <v>218539</v>
      </c>
    </row>
    <row r="23" spans="1:19" x14ac:dyDescent="0.2">
      <c r="A23" s="1">
        <v>2032</v>
      </c>
      <c r="C23" s="3">
        <v>104086</v>
      </c>
      <c r="D23" s="3"/>
      <c r="E23" s="3">
        <v>104476</v>
      </c>
      <c r="F23" s="3"/>
      <c r="G23" s="20">
        <v>0.75</v>
      </c>
      <c r="I23" s="3">
        <v>3970</v>
      </c>
      <c r="J23" s="3"/>
      <c r="K23" s="3">
        <v>3579</v>
      </c>
      <c r="L23" s="3"/>
      <c r="M23" s="20">
        <v>0.2</v>
      </c>
      <c r="O23" s="3">
        <v>1059</v>
      </c>
      <c r="P23" s="3"/>
      <c r="Q23" s="3">
        <v>955</v>
      </c>
      <c r="S23" s="21">
        <f t="shared" si="0"/>
        <v>218125</v>
      </c>
    </row>
    <row r="24" spans="1:19" x14ac:dyDescent="0.2">
      <c r="A24" s="1">
        <v>2033</v>
      </c>
      <c r="C24" s="3">
        <v>104868</v>
      </c>
      <c r="D24" s="3"/>
      <c r="E24" s="3">
        <v>105261</v>
      </c>
      <c r="F24" s="3"/>
      <c r="G24" s="20">
        <v>0.75</v>
      </c>
      <c r="I24" s="3">
        <v>3188</v>
      </c>
      <c r="J24" s="3"/>
      <c r="K24" s="3">
        <v>2794</v>
      </c>
      <c r="L24" s="3"/>
      <c r="M24" s="20">
        <v>0.2</v>
      </c>
      <c r="O24" s="3">
        <v>850</v>
      </c>
      <c r="P24" s="3"/>
      <c r="Q24" s="3">
        <v>745</v>
      </c>
      <c r="S24" s="21">
        <f t="shared" si="0"/>
        <v>217706</v>
      </c>
    </row>
    <row r="25" spans="1:19" x14ac:dyDescent="0.2">
      <c r="A25" s="1">
        <v>2034</v>
      </c>
      <c r="C25" s="3">
        <v>105656</v>
      </c>
      <c r="D25" s="3"/>
      <c r="E25" s="3">
        <v>106052</v>
      </c>
      <c r="F25" s="3"/>
      <c r="G25" s="20">
        <v>0.75</v>
      </c>
      <c r="I25" s="3">
        <v>2400</v>
      </c>
      <c r="J25" s="3"/>
      <c r="K25" s="3">
        <v>2003</v>
      </c>
      <c r="L25" s="3"/>
      <c r="M25" s="20">
        <v>0.2</v>
      </c>
      <c r="O25" s="3">
        <v>640</v>
      </c>
      <c r="P25" s="3"/>
      <c r="Q25" s="3">
        <v>534</v>
      </c>
      <c r="S25" s="21">
        <f t="shared" si="0"/>
        <v>217285</v>
      </c>
    </row>
    <row r="26" spans="1:19" x14ac:dyDescent="0.2">
      <c r="A26" s="1">
        <v>2035</v>
      </c>
      <c r="C26" s="3">
        <v>106450</v>
      </c>
      <c r="D26" s="3"/>
      <c r="E26" s="3">
        <v>106849</v>
      </c>
      <c r="F26" s="3"/>
      <c r="G26" s="20">
        <v>0.75</v>
      </c>
      <c r="I26" s="3">
        <v>1606</v>
      </c>
      <c r="J26" s="3"/>
      <c r="K26" s="3">
        <v>1207</v>
      </c>
      <c r="L26" s="3"/>
      <c r="M26" s="20">
        <v>0.2</v>
      </c>
      <c r="O26" s="3">
        <v>428</v>
      </c>
      <c r="P26" s="3"/>
      <c r="Q26" s="3">
        <v>322</v>
      </c>
      <c r="S26" s="21">
        <f t="shared" si="0"/>
        <v>216862</v>
      </c>
    </row>
    <row r="27" spans="1:19" ht="15" x14ac:dyDescent="0.35">
      <c r="A27" s="1">
        <v>2036</v>
      </c>
      <c r="C27" s="14">
        <v>107250</v>
      </c>
      <c r="D27" s="14"/>
      <c r="E27" s="14">
        <v>107380</v>
      </c>
      <c r="F27" s="3"/>
      <c r="G27" s="20">
        <v>0.75</v>
      </c>
      <c r="I27" s="14">
        <v>806</v>
      </c>
      <c r="J27" s="14"/>
      <c r="K27" s="14">
        <v>404</v>
      </c>
      <c r="L27" s="3"/>
      <c r="M27" s="20">
        <v>0.2</v>
      </c>
      <c r="O27" s="14">
        <v>215</v>
      </c>
      <c r="P27" s="14"/>
      <c r="Q27" s="14">
        <v>108</v>
      </c>
      <c r="R27" s="16"/>
      <c r="S27" s="22">
        <f t="shared" si="0"/>
        <v>216163</v>
      </c>
    </row>
    <row r="28" spans="1:19" x14ac:dyDescent="0.2">
      <c r="C28" s="3"/>
      <c r="D28" s="3"/>
      <c r="E28" s="3"/>
      <c r="F28" s="3"/>
      <c r="I28" s="3"/>
      <c r="J28" s="3"/>
      <c r="K28" s="3"/>
      <c r="L28" s="3"/>
      <c r="M28" s="3"/>
      <c r="O28" s="3"/>
      <c r="P28" s="3"/>
      <c r="Q28" s="3"/>
      <c r="S28" s="3"/>
    </row>
    <row r="29" spans="1:19" ht="15" x14ac:dyDescent="0.35">
      <c r="C29" s="15">
        <f>SUM(C12:C27)</f>
        <v>1623270</v>
      </c>
      <c r="D29" s="15"/>
      <c r="E29" s="15">
        <f>SUM(E12:E27)</f>
        <v>1629086</v>
      </c>
      <c r="F29" s="15">
        <f>SUM(F12:F28)</f>
        <v>0</v>
      </c>
      <c r="G29" s="15"/>
      <c r="H29" s="15"/>
      <c r="I29" s="15">
        <f>SUM(I12:I27)</f>
        <v>105605</v>
      </c>
      <c r="J29" s="15"/>
      <c r="K29" s="15">
        <f>SUM(K12:K27)</f>
        <v>99530</v>
      </c>
      <c r="L29" s="15"/>
      <c r="M29" s="15"/>
      <c r="O29" s="15">
        <f>SUM(O12:O27)</f>
        <v>28132</v>
      </c>
      <c r="P29" s="15"/>
      <c r="Q29" s="15">
        <f>SUM(Q12:Q27)</f>
        <v>26542</v>
      </c>
      <c r="S29" s="15">
        <f>SUM(S12:S27)</f>
        <v>3512165</v>
      </c>
    </row>
  </sheetData>
  <mergeCells count="10">
    <mergeCell ref="O6:Q6"/>
    <mergeCell ref="O7:Q7"/>
    <mergeCell ref="O8:Q8"/>
    <mergeCell ref="A3:S3"/>
    <mergeCell ref="A4:S4"/>
    <mergeCell ref="C8:E8"/>
    <mergeCell ref="I8:K8"/>
    <mergeCell ref="I6:K6"/>
    <mergeCell ref="C7:E7"/>
    <mergeCell ref="I7:K7"/>
  </mergeCells>
  <pageMargins left="1" right="1" top="1.32" bottom="1" header="0.6" footer="0.5"/>
  <pageSetup orientation="landscape" r:id="rId1"/>
  <headerFooter>
    <oddHeader xml:space="preserve">&amp;C&amp;"Arial,Regular"&amp;10Utility Commission, City of London, Kentucky
Schedule of Debt Service (Continued)
June 30, 2020
</oddHeader>
    <oddFooter>&amp;R&amp;"Arial,Regular"&amp;10 31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Net Position (Assets)</vt:lpstr>
      <vt:lpstr>Net Position (Liab &amp; NP)</vt:lpstr>
      <vt:lpstr>Rev, Exp, &amp; Changes in NP</vt:lpstr>
      <vt:lpstr>Cash Flows</vt:lpstr>
      <vt:lpstr>Oper. Revenues</vt:lpstr>
      <vt:lpstr>Oper. Exp. Water</vt:lpstr>
      <vt:lpstr>Oper. Exp. Sewer</vt:lpstr>
      <vt:lpstr>Debt Service</vt:lpstr>
      <vt:lpstr>Debt Service (2)</vt:lpstr>
      <vt:lpstr>Net Pension Liability</vt:lpstr>
      <vt:lpstr>Net OPEB Liability</vt:lpstr>
      <vt:lpstr>Pension Contributions</vt:lpstr>
      <vt:lpstr>OPEB Contributions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Donnie Cox</dc:creator>
  <cp:lastModifiedBy>Donnie Cox</cp:lastModifiedBy>
  <cp:lastPrinted>2020-11-05T14:55:19Z</cp:lastPrinted>
  <dcterms:created xsi:type="dcterms:W3CDTF">2009-09-23T18:13:26Z</dcterms:created>
  <dcterms:modified xsi:type="dcterms:W3CDTF">2022-07-07T20:36:02Z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VERS">
    <vt:lpwstr>1.0</vt:lpwstr>
  </property>
  <property fmtid="{D5CDD505-2E9C-101B-9397-08002B2CF9AE}" pid="3" name="PPC_Template_Client_Name">
    <vt:lpwstr>City of London Utility Commission</vt:lpwstr>
  </property>
  <property fmtid="{D5CDD505-2E9C-101B-9397-08002B2CF9AE}" pid="4" name="PPC_Template_Engagement_Date">
    <vt:lpwstr>6/30/2016</vt:lpwstr>
  </property>
  <property fmtid="{D5CDD505-2E9C-101B-9397-08002B2CF9AE}" pid="5" name="WPCSUniqueID">
    <vt:lpwstr>519010fb-3edd-40b7-b5e9-80a21aef3917</vt:lpwstr>
  </property>
</Properties>
</file>