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Z:\CN2022\CN-00123 - LGE KU DSM-EE Nonresidential Rebate\2-Application\Final\"/>
    </mc:Choice>
  </mc:AlternateContent>
  <xr:revisionPtr revIDLastSave="0" documentId="8_{8A6263B2-11BB-44AB-9F9A-091033AFA9C9}" xr6:coauthVersionLast="47" xr6:coauthVersionMax="47" xr10:uidLastSave="{00000000-0000-0000-0000-000000000000}"/>
  <bookViews>
    <workbookView xWindow="-110" yWindow="-110" windowWidth="19420" windowHeight="10420" tabRatio="912" firstSheet="1" activeTab="1" xr2:uid="{00000000-000D-0000-FFFF-FFFF00000000}"/>
  </bookViews>
  <sheets>
    <sheet name="Variables" sheetId="12" state="hidden" r:id="rId1"/>
    <sheet name="Front" sheetId="11" r:id="rId2"/>
    <sheet name="Summary" sheetId="2" r:id="rId3"/>
    <sheet name="DCR1" sheetId="13" r:id="rId4"/>
    <sheet name="DCR2" sheetId="14" r:id="rId5"/>
    <sheet name="DCR3" sheetId="15" r:id="rId6"/>
    <sheet name="DRLS1" sheetId="16" r:id="rId7"/>
    <sheet name="DRLS2" sheetId="17" r:id="rId8"/>
    <sheet name="DSMI1" sheetId="19" r:id="rId9"/>
    <sheet name="DSMI2" sheetId="20" r:id="rId10"/>
    <sheet name="DCCR1" sheetId="21" r:id="rId11"/>
    <sheet name="DCCR2" sheetId="23" r:id="rId12"/>
    <sheet name="DCCR3" sheetId="24" r:id="rId13"/>
    <sheet name="DCCR4" sheetId="22" r:id="rId14"/>
    <sheet name="DCCR5" sheetId="27" r:id="rId15"/>
  </sheets>
  <definedNames>
    <definedName name="finish">Variables!$A$2</definedName>
    <definedName name="_xlnm.Print_Area" localSheetId="10">DCCR1!$C$3:$J$51</definedName>
    <definedName name="_xlnm.Print_Area" localSheetId="11">DCCR2!$C$3:$J$44</definedName>
    <definedName name="_xlnm.Print_Area" localSheetId="12">DCCR3!$C$3:$J$50</definedName>
    <definedName name="_xlnm.Print_Area" localSheetId="13">DCCR4!$C$3:$K$50</definedName>
    <definedName name="_xlnm.Print_Area" localSheetId="14">DCCR5!$C$3:$J$56</definedName>
    <definedName name="_xlnm.Print_Area" localSheetId="3">'DCR1'!$C$3:$J$51</definedName>
    <definedName name="_xlnm.Print_Area" localSheetId="4">'DCR2'!$C$3:$M$86</definedName>
    <definedName name="_xlnm.Print_Area" localSheetId="5">'DCR3'!$C$3:$K$50</definedName>
    <definedName name="_xlnm.Print_Area" localSheetId="6">DRLS1!$C$3:$J$51</definedName>
    <definedName name="_xlnm.Print_Area" localSheetId="7">DRLS2!$C$3:$K$54</definedName>
    <definedName name="_xlnm.Print_Area" localSheetId="8">DSMI1!$C$3:$J$51</definedName>
    <definedName name="_xlnm.Print_Area" localSheetId="9">DSMI2!$C$3:$K$50</definedName>
    <definedName name="_xlnm.Print_Area" localSheetId="1">Front!$C$3:$I$40</definedName>
    <definedName name="_xlnm.Print_Area" localSheetId="2">Summary!$C$3:$K$51</definedName>
    <definedName name="start">Variables!$A$1</definedName>
    <definedName name="thisyear">Variables!$A$3</definedName>
    <definedName name="year">Variables!$A$4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43" i="15" l="1"/>
  <c r="R43" i="15"/>
  <c r="P43" i="15"/>
  <c r="N43" i="15"/>
  <c r="J24" i="23"/>
  <c r="K44" i="15" l="1"/>
  <c r="I13" i="24" l="1"/>
  <c r="K46" i="17" l="1"/>
  <c r="I46" i="17"/>
  <c r="G46" i="17"/>
  <c r="E46" i="17"/>
  <c r="K44" i="17"/>
  <c r="I44" i="17"/>
  <c r="I48" i="17" s="1"/>
  <c r="G44" i="17"/>
  <c r="G48" i="17" s="1"/>
  <c r="E44" i="17"/>
  <c r="E48" i="17" s="1"/>
  <c r="K48" i="17" l="1"/>
  <c r="C16" i="22"/>
  <c r="C18" i="22" s="1"/>
  <c r="C20" i="22" s="1"/>
  <c r="C22" i="22" s="1"/>
  <c r="C24" i="22" s="1"/>
  <c r="C26" i="22" s="1"/>
  <c r="C28" i="22" s="1"/>
  <c r="C30" i="22" s="1"/>
  <c r="C32" i="22" s="1"/>
  <c r="C34" i="22" s="1"/>
  <c r="C36" i="22" s="1"/>
  <c r="C38" i="22" s="1"/>
  <c r="C16" i="20"/>
  <c r="C18" i="20" s="1"/>
  <c r="C20" i="20" s="1"/>
  <c r="C22" i="20" s="1"/>
  <c r="C24" i="20" s="1"/>
  <c r="C26" i="20" s="1"/>
  <c r="C28" i="20" s="1"/>
  <c r="C30" i="20" s="1"/>
  <c r="C32" i="20" s="1"/>
  <c r="C34" i="20" s="1"/>
  <c r="C36" i="20" s="1"/>
  <c r="C38" i="20" s="1"/>
  <c r="C16" i="17"/>
  <c r="C18" i="17" s="1"/>
  <c r="C20" i="17" s="1"/>
  <c r="C22" i="17" s="1"/>
  <c r="C24" i="17" s="1"/>
  <c r="C26" i="17" s="1"/>
  <c r="C28" i="17" s="1"/>
  <c r="C30" i="17" s="1"/>
  <c r="C32" i="17" s="1"/>
  <c r="C34" i="17" s="1"/>
  <c r="C36" i="17" s="1"/>
  <c r="C38" i="17" s="1"/>
  <c r="C16" i="15"/>
  <c r="C18" i="15" s="1"/>
  <c r="C20" i="15" s="1"/>
  <c r="C22" i="15" s="1"/>
  <c r="C24" i="15" s="1"/>
  <c r="C26" i="15" s="1"/>
  <c r="C28" i="15" s="1"/>
  <c r="C30" i="15" s="1"/>
  <c r="C32" i="15" s="1"/>
  <c r="C34" i="15" s="1"/>
  <c r="C36" i="15" s="1"/>
  <c r="C38" i="15" s="1"/>
  <c r="K44" i="20" l="1"/>
  <c r="I44" i="20"/>
  <c r="G44" i="20"/>
  <c r="E44" i="20"/>
  <c r="X23" i="23" l="1"/>
  <c r="W23" i="23"/>
  <c r="V23" i="23"/>
  <c r="U23" i="23"/>
  <c r="J18" i="27" l="1"/>
  <c r="J13" i="27" l="1"/>
  <c r="J21" i="24" l="1"/>
  <c r="I15" i="24"/>
  <c r="J19" i="24" s="1"/>
  <c r="U25" i="23"/>
  <c r="J43" i="24"/>
  <c r="I43" i="24"/>
  <c r="H43" i="24"/>
  <c r="J42" i="24"/>
  <c r="I42" i="24"/>
  <c r="H42" i="24"/>
  <c r="X26" i="23" l="1"/>
  <c r="W26" i="23"/>
  <c r="V25" i="23"/>
  <c r="J23" i="23"/>
  <c r="J19" i="27"/>
  <c r="J20" i="27" s="1"/>
  <c r="J44" i="24"/>
  <c r="I44" i="24"/>
  <c r="J28" i="24"/>
  <c r="W25" i="23"/>
  <c r="X25" i="23"/>
  <c r="H44" i="24"/>
  <c r="J25" i="23" l="1"/>
  <c r="I37" i="24" l="1"/>
  <c r="I36" i="24"/>
  <c r="J37" i="24"/>
  <c r="J27" i="27"/>
  <c r="H37" i="24"/>
  <c r="H36" i="24"/>
  <c r="C4" i="27"/>
  <c r="C4" i="22"/>
  <c r="C4" i="24"/>
  <c r="C4" i="23"/>
  <c r="C31" i="11"/>
  <c r="C30" i="11"/>
  <c r="C8" i="2"/>
  <c r="C8" i="16" s="1"/>
  <c r="W40" i="23"/>
  <c r="W38" i="23"/>
  <c r="W36" i="23"/>
  <c r="E21" i="24"/>
  <c r="K38" i="22"/>
  <c r="I38" i="22"/>
  <c r="G38" i="22"/>
  <c r="E38" i="22"/>
  <c r="K36" i="22"/>
  <c r="I36" i="22"/>
  <c r="G36" i="22"/>
  <c r="E36" i="22"/>
  <c r="K34" i="22"/>
  <c r="I34" i="22"/>
  <c r="G34" i="22"/>
  <c r="E34" i="22"/>
  <c r="K32" i="22"/>
  <c r="I32" i="22"/>
  <c r="G32" i="22"/>
  <c r="E32" i="22"/>
  <c r="K30" i="22"/>
  <c r="I30" i="22"/>
  <c r="G30" i="22"/>
  <c r="E30" i="22"/>
  <c r="K28" i="22"/>
  <c r="I28" i="22"/>
  <c r="G28" i="22"/>
  <c r="E28" i="22"/>
  <c r="K26" i="22"/>
  <c r="I26" i="22"/>
  <c r="G26" i="22"/>
  <c r="E26" i="22"/>
  <c r="K24" i="22"/>
  <c r="I24" i="22"/>
  <c r="G24" i="22"/>
  <c r="E24" i="22"/>
  <c r="K22" i="22"/>
  <c r="I22" i="22"/>
  <c r="G22" i="22"/>
  <c r="E22" i="22"/>
  <c r="K20" i="22"/>
  <c r="I20" i="22"/>
  <c r="G20" i="22"/>
  <c r="E20" i="22"/>
  <c r="K18" i="22"/>
  <c r="I18" i="22"/>
  <c r="G18" i="22"/>
  <c r="E18" i="22"/>
  <c r="K16" i="22"/>
  <c r="K41" i="22" s="1"/>
  <c r="I16" i="22"/>
  <c r="I41" i="22" s="1"/>
  <c r="G16" i="22"/>
  <c r="E16" i="22"/>
  <c r="F22" i="16"/>
  <c r="I44" i="15"/>
  <c r="G44" i="15"/>
  <c r="E44" i="15"/>
  <c r="F22" i="19"/>
  <c r="F20" i="19"/>
  <c r="F18" i="19"/>
  <c r="F16" i="19"/>
  <c r="F22" i="13"/>
  <c r="F20" i="13"/>
  <c r="F18" i="13"/>
  <c r="F16" i="13"/>
  <c r="K36" i="20"/>
  <c r="G36" i="20"/>
  <c r="G32" i="20"/>
  <c r="K28" i="20"/>
  <c r="G28" i="20"/>
  <c r="G24" i="20"/>
  <c r="K20" i="20"/>
  <c r="G20" i="20"/>
  <c r="G16" i="20"/>
  <c r="K16" i="20"/>
  <c r="K18" i="20"/>
  <c r="K22" i="20"/>
  <c r="K24" i="20"/>
  <c r="K26" i="20"/>
  <c r="K30" i="20"/>
  <c r="K32" i="20"/>
  <c r="K34" i="20"/>
  <c r="K38" i="20"/>
  <c r="I16" i="20"/>
  <c r="I18" i="20"/>
  <c r="I20" i="20"/>
  <c r="I22" i="20"/>
  <c r="I24" i="20"/>
  <c r="I26" i="20"/>
  <c r="I28" i="20"/>
  <c r="I30" i="20"/>
  <c r="I32" i="20"/>
  <c r="I34" i="20"/>
  <c r="I36" i="20"/>
  <c r="I38" i="20"/>
  <c r="G18" i="20"/>
  <c r="G22" i="20"/>
  <c r="G26" i="20"/>
  <c r="G30" i="20"/>
  <c r="G34" i="20"/>
  <c r="G38" i="20"/>
  <c r="K16" i="17"/>
  <c r="K18" i="17"/>
  <c r="K22" i="17"/>
  <c r="K24" i="17"/>
  <c r="K26" i="17"/>
  <c r="K30" i="17"/>
  <c r="K32" i="17"/>
  <c r="K34" i="17"/>
  <c r="K38" i="17"/>
  <c r="I16" i="17"/>
  <c r="I18" i="17"/>
  <c r="I20" i="17"/>
  <c r="I22" i="17"/>
  <c r="I24" i="17"/>
  <c r="I26" i="17"/>
  <c r="I28" i="17"/>
  <c r="I30" i="17"/>
  <c r="I32" i="17"/>
  <c r="I34" i="17"/>
  <c r="I36" i="17"/>
  <c r="I38" i="17"/>
  <c r="G18" i="17"/>
  <c r="G22" i="17"/>
  <c r="G26" i="17"/>
  <c r="G30" i="17"/>
  <c r="G34" i="17"/>
  <c r="G36" i="17"/>
  <c r="G38" i="17"/>
  <c r="K41" i="15"/>
  <c r="G22" i="13" s="1"/>
  <c r="I22" i="13" s="1"/>
  <c r="E22" i="2" s="1"/>
  <c r="I41" i="15"/>
  <c r="G20" i="21" s="1"/>
  <c r="E36" i="20"/>
  <c r="E32" i="20"/>
  <c r="E28" i="20"/>
  <c r="E24" i="20"/>
  <c r="E20" i="20"/>
  <c r="E16" i="20"/>
  <c r="M7" i="14"/>
  <c r="I7" i="14"/>
  <c r="E7" i="14"/>
  <c r="E38" i="20"/>
  <c r="E38" i="17"/>
  <c r="E34" i="20"/>
  <c r="E34" i="17"/>
  <c r="E30" i="20"/>
  <c r="E30" i="17"/>
  <c r="E26" i="20"/>
  <c r="E26" i="17"/>
  <c r="E22" i="20"/>
  <c r="E22" i="17"/>
  <c r="E18" i="20"/>
  <c r="E18" i="17"/>
  <c r="E36" i="17"/>
  <c r="E32" i="17"/>
  <c r="E28" i="17"/>
  <c r="E24" i="17"/>
  <c r="E20" i="17"/>
  <c r="F20" i="16"/>
  <c r="F16" i="16"/>
  <c r="F18" i="16"/>
  <c r="E41" i="15"/>
  <c r="E16" i="17"/>
  <c r="K36" i="17"/>
  <c r="K28" i="17"/>
  <c r="K20" i="17"/>
  <c r="G41" i="15"/>
  <c r="G18" i="21" s="1"/>
  <c r="G32" i="17"/>
  <c r="G28" i="17"/>
  <c r="G24" i="17"/>
  <c r="G20" i="17"/>
  <c r="G16" i="17"/>
  <c r="J14" i="27"/>
  <c r="J28" i="27" s="1"/>
  <c r="J36" i="24"/>
  <c r="G41" i="22" l="1"/>
  <c r="E41" i="22"/>
  <c r="J29" i="27"/>
  <c r="F25" i="13"/>
  <c r="G16" i="21"/>
  <c r="E47" i="15"/>
  <c r="C8" i="23"/>
  <c r="U26" i="23"/>
  <c r="J34" i="23" s="1"/>
  <c r="V26" i="23"/>
  <c r="C8" i="27"/>
  <c r="C8" i="20"/>
  <c r="J47" i="24"/>
  <c r="J48" i="24"/>
  <c r="J38" i="24"/>
  <c r="G22" i="21"/>
  <c r="I38" i="24"/>
  <c r="H38" i="24"/>
  <c r="C8" i="21"/>
  <c r="C8" i="13"/>
  <c r="F25" i="19"/>
  <c r="C8" i="24"/>
  <c r="G20" i="13"/>
  <c r="I20" i="13" s="1"/>
  <c r="E20" i="2" s="1"/>
  <c r="I41" i="20"/>
  <c r="G20" i="19" s="1"/>
  <c r="I20" i="19" s="1"/>
  <c r="G20" i="2" s="1"/>
  <c r="G16" i="13"/>
  <c r="G41" i="17"/>
  <c r="G18" i="16" s="1"/>
  <c r="I18" i="16" s="1"/>
  <c r="F18" i="2" s="1"/>
  <c r="C8" i="22"/>
  <c r="F25" i="16"/>
  <c r="C8" i="19"/>
  <c r="C8" i="17"/>
  <c r="C8" i="15"/>
  <c r="G47" i="15"/>
  <c r="I41" i="17"/>
  <c r="I51" i="17" s="1"/>
  <c r="K41" i="17"/>
  <c r="G22" i="16" s="1"/>
  <c r="I22" i="16" s="1"/>
  <c r="F22" i="2" s="1"/>
  <c r="G18" i="13"/>
  <c r="I18" i="13" s="1"/>
  <c r="E18" i="2" s="1"/>
  <c r="E41" i="17"/>
  <c r="G16" i="16" s="1"/>
  <c r="I16" i="16" s="1"/>
  <c r="F16" i="2" s="1"/>
  <c r="E41" i="20"/>
  <c r="G16" i="19" s="1"/>
  <c r="I16" i="19" s="1"/>
  <c r="G16" i="2" s="1"/>
  <c r="G41" i="20"/>
  <c r="G47" i="20" s="1"/>
  <c r="K41" i="20"/>
  <c r="K47" i="20" s="1"/>
  <c r="K47" i="15"/>
  <c r="J15" i="27"/>
  <c r="I47" i="15"/>
  <c r="E47" i="20" l="1"/>
  <c r="K51" i="17"/>
  <c r="I16" i="13"/>
  <c r="E16" i="2" s="1"/>
  <c r="J38" i="23"/>
  <c r="F20" i="21" s="1"/>
  <c r="I20" i="21" s="1"/>
  <c r="H20" i="2" s="1"/>
  <c r="J40" i="23"/>
  <c r="F22" i="21" s="1"/>
  <c r="I22" i="21" s="1"/>
  <c r="H22" i="2" s="1"/>
  <c r="J36" i="23"/>
  <c r="J49" i="24"/>
  <c r="J26" i="23" s="1"/>
  <c r="J28" i="23" s="1"/>
  <c r="G20" i="16"/>
  <c r="I20" i="16" s="1"/>
  <c r="F20" i="2" s="1"/>
  <c r="G22" i="19"/>
  <c r="I22" i="19" s="1"/>
  <c r="G22" i="2" s="1"/>
  <c r="E51" i="17"/>
  <c r="I47" i="20"/>
  <c r="G51" i="17"/>
  <c r="G18" i="19"/>
  <c r="I18" i="19" s="1"/>
  <c r="G18" i="2" s="1"/>
  <c r="J14" i="23"/>
  <c r="I44" i="22" l="1"/>
  <c r="I47" i="22" s="1"/>
  <c r="J43" i="23"/>
  <c r="F18" i="21"/>
  <c r="I18" i="21" s="1"/>
  <c r="H18" i="2" s="1"/>
  <c r="J18" i="2" s="1"/>
  <c r="G44" i="22"/>
  <c r="G47" i="22" s="1"/>
  <c r="J22" i="2"/>
  <c r="K44" i="22"/>
  <c r="K47" i="22" s="1"/>
  <c r="J20" i="2"/>
  <c r="F16" i="21"/>
  <c r="E44" i="22"/>
  <c r="E47" i="22" s="1"/>
  <c r="F25" i="21" l="1"/>
  <c r="I16" i="21"/>
  <c r="H16" i="2" s="1"/>
  <c r="J16" i="2" s="1"/>
</calcChain>
</file>

<file path=xl/sharedStrings.xml><?xml version="1.0" encoding="utf-8"?>
<sst xmlns="http://schemas.openxmlformats.org/spreadsheetml/2006/main" count="437" uniqueCount="177">
  <si>
    <t>Rate Schedule</t>
  </si>
  <si>
    <t>General Service</t>
  </si>
  <si>
    <t>Residential Service</t>
  </si>
  <si>
    <t>¢/kWh</t>
  </si>
  <si>
    <t>Cost Recovery</t>
  </si>
  <si>
    <t>Component</t>
  </si>
  <si>
    <t>(DCR)</t>
  </si>
  <si>
    <t>Lost Sales</t>
  </si>
  <si>
    <t>(DRLS)</t>
  </si>
  <si>
    <t>Incentive</t>
  </si>
  <si>
    <t>Balance Adj</t>
  </si>
  <si>
    <t>(DSMI)</t>
  </si>
  <si>
    <t>(DBA)</t>
  </si>
  <si>
    <t>DSM Recovery</t>
  </si>
  <si>
    <t>(DSMRC)</t>
  </si>
  <si>
    <t>Program</t>
  </si>
  <si>
    <t>Total</t>
  </si>
  <si>
    <t>Louisville Gas and Electric - Electric Service</t>
  </si>
  <si>
    <t>kWh</t>
  </si>
  <si>
    <t>LOUISVILLE GAS &amp; ELECTRIC COMPANY</t>
  </si>
  <si>
    <t>Supporting Calculations for the</t>
  </si>
  <si>
    <t>DSM Cost Recovery Mechanism</t>
  </si>
  <si>
    <t>ELECTRIC SERVICE</t>
  </si>
  <si>
    <t>DSMRC Summary</t>
  </si>
  <si>
    <t>DCR Summary</t>
  </si>
  <si>
    <t>DSM</t>
  </si>
  <si>
    <t>Total Amount</t>
  </si>
  <si>
    <t>Estimated</t>
  </si>
  <si>
    <t>Billing Determinants</t>
  </si>
  <si>
    <t>Component (DCR)</t>
  </si>
  <si>
    <t>Total DCR Amount</t>
  </si>
  <si>
    <t>DSM Budget Allocation</t>
  </si>
  <si>
    <t>KU: GS</t>
  </si>
  <si>
    <t>Total of All Programs</t>
  </si>
  <si>
    <t>Allocation</t>
  </si>
  <si>
    <t>Development &amp; Administration</t>
  </si>
  <si>
    <t>Calculation of DCR Component from Forecast Sales</t>
  </si>
  <si>
    <t>Forecast Sales</t>
  </si>
  <si>
    <t>Residential</t>
  </si>
  <si>
    <t>Service</t>
  </si>
  <si>
    <t>General</t>
  </si>
  <si>
    <t>Commercial</t>
  </si>
  <si>
    <t>Total Program Costs</t>
  </si>
  <si>
    <t>DCR Factor in ¢ per kWh</t>
  </si>
  <si>
    <t>Summary of Total DSM Recovery Component (DSMRC)</t>
  </si>
  <si>
    <t>DSM Revenue from</t>
  </si>
  <si>
    <t>Lost</t>
  </si>
  <si>
    <t>Net Revenues</t>
  </si>
  <si>
    <t>DRLS Summary</t>
  </si>
  <si>
    <t>Total Energy Savings</t>
  </si>
  <si>
    <t>Non-variable Revenue per kWh</t>
  </si>
  <si>
    <t>Lost Net Revenue</t>
  </si>
  <si>
    <t>Component (DSMI)</t>
  </si>
  <si>
    <t>Calculation of DSMI Component from Forecast Sales</t>
  </si>
  <si>
    <t>DSMI Summary</t>
  </si>
  <si>
    <t>Power</t>
  </si>
  <si>
    <t>Time of Day</t>
  </si>
  <si>
    <t>Total Program Incentive</t>
  </si>
  <si>
    <t>Summary of DSM Revenues from DSM Incentive Component (DSMI)</t>
  </si>
  <si>
    <t>Next, the DSM Program costs are further assigned to the rate schedules, which is the second and final step of the cost allocation process and is shown on the "Calculation of DCR Component from Forecast Sales" page. The total amount to be collected for each rate class is divided by the forecasted sales for that rate class to calculate the component rate in terms of ¢ / kWh.</t>
  </si>
  <si>
    <t>KU: AES</t>
  </si>
  <si>
    <t>Source:</t>
  </si>
  <si>
    <t>source</t>
  </si>
  <si>
    <t>Round to integer</t>
  </si>
  <si>
    <t>Calculation of Total E(m) and Juridictional Surcharge Billing Factor</t>
  </si>
  <si>
    <t>Calculation of Total E(m)</t>
  </si>
  <si>
    <t>E(m) = [(RB) (ROR+(ROR -DR)(TR/(1-TR)))] + OE, where</t>
  </si>
  <si>
    <t>RB</t>
  </si>
  <si>
    <t>=</t>
  </si>
  <si>
    <t xml:space="preserve"> DSM Rate Base </t>
  </si>
  <si>
    <t>ROR</t>
  </si>
  <si>
    <t xml:space="preserve"> Rate of Return on the DSM Rate Base</t>
  </si>
  <si>
    <t>DR</t>
  </si>
  <si>
    <t>Debt Rate (both short-term and long-term debt)</t>
  </si>
  <si>
    <t>TR</t>
  </si>
  <si>
    <t>Composite Federal &amp; State Income Tax Rate</t>
  </si>
  <si>
    <t>OE</t>
  </si>
  <si>
    <t>DSM Plans</t>
  </si>
  <si>
    <t xml:space="preserve">(ROR + (ROR - DR) (TR / (1 - TR)))   </t>
  </si>
  <si>
    <t xml:space="preserve">E(m) </t>
  </si>
  <si>
    <t xml:space="preserve"> E(m) by Rate Class</t>
  </si>
  <si>
    <t>Electric</t>
  </si>
  <si>
    <t>Calculation of Base Rate and Operating Expense</t>
  </si>
  <si>
    <t xml:space="preserve">  Determination of DSM Rate Base</t>
  </si>
  <si>
    <t>Eligible Accumulated Depreciation</t>
  </si>
  <si>
    <t>CWIP Amount Excluding AFUDC</t>
  </si>
  <si>
    <t>Yearly Depreciation Expense</t>
  </si>
  <si>
    <t>Yearly Property Tax Expense</t>
  </si>
  <si>
    <t>Determination of DSM Operating Expenses</t>
  </si>
  <si>
    <t>Res</t>
  </si>
  <si>
    <t>Comm</t>
  </si>
  <si>
    <t>Eligible Plant / Capital Expenditures In Service</t>
  </si>
  <si>
    <t>Eligible Net Plant / Capital Expenditures In Service</t>
  </si>
  <si>
    <t>RB rtn</t>
  </si>
  <si>
    <t xml:space="preserve">Operating Expenses </t>
  </si>
  <si>
    <t>Rate Base by Program</t>
  </si>
  <si>
    <t>Allocation between Residential and Commercial</t>
  </si>
  <si>
    <t>Total Operating Expenses</t>
  </si>
  <si>
    <t>Total DRLS Amount</t>
  </si>
  <si>
    <t>DRLS Factor in ¢ per kWh</t>
  </si>
  <si>
    <t>Total DSMI Amount</t>
  </si>
  <si>
    <t>DSMI Factor in ¢ per kWh</t>
  </si>
  <si>
    <t>Z:\KPSC\Tariff\2011 - New Filing\Inputs\EE Financial Budget - NEW Filing - DCR FEB11.xls</t>
  </si>
  <si>
    <t>LGE DLC</t>
  </si>
  <si>
    <t>DLC</t>
  </si>
  <si>
    <t>Demand Load Conservation</t>
  </si>
  <si>
    <t>PS</t>
  </si>
  <si>
    <t>LGE: PS</t>
  </si>
  <si>
    <t>RS et al</t>
  </si>
  <si>
    <t>LGE: RS et al</t>
  </si>
  <si>
    <t>LGE: RGS et al</t>
  </si>
  <si>
    <t>LGE: CGS et al</t>
  </si>
  <si>
    <t>KU: RS et al</t>
  </si>
  <si>
    <t>KU: PS et al</t>
  </si>
  <si>
    <t>Power Service</t>
  </si>
  <si>
    <t>Capital Cost Recovery</t>
  </si>
  <si>
    <t>Component (DCCR)</t>
  </si>
  <si>
    <t>Summary of DSM Revenues from DSM Capital Cost Recovery (DCCR)</t>
  </si>
  <si>
    <t>Total DCCR Amount</t>
  </si>
  <si>
    <t>DCCR Summary</t>
  </si>
  <si>
    <t>Calculation of DCCR Component from Forecast Sales</t>
  </si>
  <si>
    <t>Total DCCR Program Component</t>
  </si>
  <si>
    <t>DCCR Factor in ¢ per kWh</t>
  </si>
  <si>
    <t>(DCCR)</t>
  </si>
  <si>
    <t>Calculation of DRLS Component from Forecast Sales</t>
  </si>
  <si>
    <t>O&amp;M</t>
  </si>
  <si>
    <t>Depreciation Expense</t>
  </si>
  <si>
    <t>Return on Rate Base</t>
  </si>
  <si>
    <t>Property Tax Expense</t>
  </si>
  <si>
    <t>Component (DRLS)</t>
  </si>
  <si>
    <t>Rounded to 2 decimal points</t>
  </si>
  <si>
    <t>Prop Tax</t>
  </si>
  <si>
    <t>Ann Dep Exp</t>
  </si>
  <si>
    <t>GS</t>
  </si>
  <si>
    <t>Incentives for each individual program is calculated as 15% of Net Resource Benefits (as specified in the California Standardized Tests) capped at 5% of program costs. The incentive by programs is then allocated across the rate classes using the same method as the cost recovery component.</t>
  </si>
  <si>
    <t>AMI</t>
  </si>
  <si>
    <t>Line 22 Less Def. Tax Liability</t>
  </si>
  <si>
    <t>Row 28</t>
  </si>
  <si>
    <t>Row 29</t>
  </si>
  <si>
    <t>Row 30</t>
  </si>
  <si>
    <t>Row20</t>
  </si>
  <si>
    <t>Line 21</t>
  </si>
  <si>
    <t>LGE: TOD et al</t>
  </si>
  <si>
    <t>TOD et al</t>
  </si>
  <si>
    <t>RS, VFD, RTOD-Energy &amp; RTOD-Demand</t>
  </si>
  <si>
    <t>Time-of-Day</t>
  </si>
  <si>
    <t>Residential Electric</t>
  </si>
  <si>
    <t>Non-Vari</t>
  </si>
  <si>
    <t>Summary of DSM Revenues from DSM Cost Recovery Component (DCR)</t>
  </si>
  <si>
    <t>Summary of DSM Revenues from DSM Lost Sales Component (DRLS)</t>
  </si>
  <si>
    <t xml:space="preserve">Program costs, which are categorized by residential, commercial, and industrial must be allocated to the individual rate schedules.  The first step, allocation between gas and electric, and between LGE and KU, is shown on "DSM Budget Allocation" page. </t>
  </si>
  <si>
    <t>Note: Residential DLC, Commercial DLC and Advanced Metering Systems all run through the DCCR component of the DSM Mechanism.</t>
  </si>
  <si>
    <t>Non-Residential Rebates</t>
  </si>
  <si>
    <t>TOD</t>
  </si>
  <si>
    <t>(1-TR)*R+DR*TR = ROR</t>
  </si>
  <si>
    <t>AMS / Smart Grid</t>
  </si>
  <si>
    <t>KU: PS/TOD et al</t>
  </si>
  <si>
    <t>WeCare</t>
  </si>
  <si>
    <t>RTS, FLS, TODP, TODS, &amp; OSL</t>
  </si>
  <si>
    <t>LGE: GS</t>
  </si>
  <si>
    <t>January 1, 2022</t>
  </si>
  <si>
    <t>December 31, 2022</t>
  </si>
  <si>
    <t>LGE: GS et al</t>
  </si>
  <si>
    <t>LGE: PS et al</t>
  </si>
  <si>
    <t>Z:\KPSC\Tariff\2022\2022 Tariff Jan 2022 through Dec 22\Inputs\EE Financial Budget - DCR Jan2022.xlsx</t>
  </si>
  <si>
    <t>Z:\KPSC\Tariff\2022\2022 Tariff Jan 22 through Dec 22\Inputs\20211028_VFP_Tariff actuals vs forecast_2022BP_2022-2023_Hayden.xlsx</t>
  </si>
  <si>
    <t>Tab "Tab for DCR3 for 20XX", rounded to integers</t>
  </si>
  <si>
    <t>LY Compare</t>
  </si>
  <si>
    <t>Z:\KPSC\Tariff\2022\2022 Tariff-Jan '22 through Dec '22\Inputs\"EE DSM Incentives - Jan2022.xlsx" on Budget tab</t>
  </si>
  <si>
    <t xml:space="preserve">New LS period to be 7/1/2021 - 12/31/2022. Prior LS period (for 2021 Tariffs) was 5/1/19 - 12/31/21. </t>
  </si>
  <si>
    <t>Z:\KPSC\Tariff\2022\2022 Tariff-Jan 22 through Dec 22\Inputs\"EE Energy Budget - DRLS Jan2022.xlsx"</t>
  </si>
  <si>
    <t>Z:\KPSC\Tariff\2022\2022 Tariff-Jan 22 through Dec 22\Inputs\"2022 Non-Variable Pricing.xlsx"</t>
  </si>
  <si>
    <t xml:space="preserve">The DSM Capital Cost Recovery (DCCR), allows the Companies’ to earn an approved rate of return on equity exclusively for the capital expenditures. The Companies' return on equity is equal to 10.2%.  </t>
  </si>
  <si>
    <t>Z:\KPSC\Tariff\2022\2022 Tariff-Jan '22 through Dec '22\Inputs\DCCR</t>
  </si>
  <si>
    <t>2022 DCCR Plan Com.xlsx</t>
  </si>
  <si>
    <t>2022 DCCR Plan Res.xlsx</t>
  </si>
  <si>
    <t>UPDATED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</si>
</sst>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2" formatCode="_(&quot;$&quot;* #,##0_);_(&quot;$&quot;* \(#,##0\);_(&quot;$&quot;* &quot;-&quot;_);_(@_)"/>
    <numFmt numFmtId="44" formatCode="_(&quot;$&quot;* #,##0.00_);_(&quot;$&quot;* \(#,##0.00\);_(&quot;$&quot;* &quot;-&quot;??_);_(@_)"/>
    <numFmt numFmtId="43" formatCode="_(* #,##0.00_);_(* \(#,##0.00\);_(* &quot;-&quot;??_);_(@_)"/>
    <numFmt numFmtId="164" formatCode="#,##0.000_);\(#,##0.000\)"/>
    <numFmt numFmtId="165" formatCode="0.0%"/>
    <numFmt numFmtId="166" formatCode="_(* #,##0.0_);_(* \(#,##0.0\);_(* &quot;-&quot;??_);_(@_)"/>
    <numFmt numFmtId="167" formatCode="_(* #,##0_);_(* \(#,##0\);_(* &quot;-&quot;??_);_(@_)"/>
    <numFmt numFmtId="168" formatCode="_(&quot;$&quot;* #,##0_);_(&quot;$&quot;* \(#,##0\);_(&quot;$&quot;* &quot;-&quot;??_);_(@_)"/>
    <numFmt numFmtId="169" formatCode="mmmm\ yyyy"/>
    <numFmt numFmtId="170" formatCode="_(* #,##0.000_);_(* \(#,##0.000\);_(* &quot;-&quot;??_);_(@_)"/>
    <numFmt numFmtId="171" formatCode="_(* #,##0.0000_);_(* \(#,##0.0000\);_(* &quot;-&quot;??_);_(@_)"/>
    <numFmt numFmtId="172" formatCode="_(&quot;$&quot;* #,##0_);_(&quot;$&quot;* \(#,##0\)"/>
    <numFmt numFmtId="173" formatCode="0.0000000000000%"/>
    <numFmt numFmtId="174" formatCode="0.0000000%"/>
    <numFmt numFmtId="175" formatCode="0.00000"/>
  </numFmts>
  <fonts count="14" x14ac:knownFonts="1">
    <font>
      <sz val="10"/>
      <name val="Arial"/>
    </font>
    <font>
      <sz val="10"/>
      <name val="Arial"/>
      <family val="2"/>
    </font>
    <font>
      <sz val="8"/>
      <name val="Arial"/>
      <family val="2"/>
    </font>
    <font>
      <sz val="10"/>
      <name val="Arial"/>
      <family val="2"/>
    </font>
    <font>
      <b/>
      <sz val="10"/>
      <name val="Arial"/>
      <family val="2"/>
    </font>
    <font>
      <b/>
      <sz val="12"/>
      <name val="Arial"/>
      <family val="2"/>
    </font>
    <font>
      <b/>
      <sz val="8"/>
      <name val="Arial"/>
      <family val="2"/>
    </font>
    <font>
      <b/>
      <sz val="8"/>
      <name val="Arial"/>
      <family val="2"/>
    </font>
    <font>
      <sz val="8"/>
      <name val="Arial"/>
      <family val="2"/>
    </font>
    <font>
      <sz val="10"/>
      <color indexed="9"/>
      <name val="Arial"/>
      <family val="2"/>
    </font>
    <font>
      <sz val="10"/>
      <name val="Arial"/>
      <family val="2"/>
    </font>
    <font>
      <b/>
      <i/>
      <sz val="8"/>
      <name val="Arial"/>
      <family val="2"/>
    </font>
    <font>
      <strike/>
      <sz val="10"/>
      <name val="Arial"/>
      <family val="2"/>
    </font>
    <font>
      <b/>
      <i/>
      <sz val="10"/>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s>
  <borders count="27">
    <border>
      <left/>
      <right/>
      <top/>
      <bottom/>
      <diagonal/>
    </border>
    <border>
      <left style="medium">
        <color indexed="12"/>
      </left>
      <right/>
      <top style="medium">
        <color indexed="12"/>
      </top>
      <bottom/>
      <diagonal/>
    </border>
    <border>
      <left/>
      <right/>
      <top style="medium">
        <color indexed="12"/>
      </top>
      <bottom/>
      <diagonal/>
    </border>
    <border>
      <left/>
      <right style="medium">
        <color indexed="12"/>
      </right>
      <top style="medium">
        <color indexed="12"/>
      </top>
      <bottom/>
      <diagonal/>
    </border>
    <border>
      <left style="medium">
        <color indexed="12"/>
      </left>
      <right/>
      <top/>
      <bottom/>
      <diagonal/>
    </border>
    <border>
      <left/>
      <right style="medium">
        <color indexed="12"/>
      </right>
      <top/>
      <bottom/>
      <diagonal/>
    </border>
    <border>
      <left style="medium">
        <color indexed="12"/>
      </left>
      <right/>
      <top/>
      <bottom style="medium">
        <color indexed="12"/>
      </bottom>
      <diagonal/>
    </border>
    <border>
      <left/>
      <right/>
      <top/>
      <bottom style="medium">
        <color indexed="12"/>
      </bottom>
      <diagonal/>
    </border>
    <border>
      <left/>
      <right style="medium">
        <color indexed="12"/>
      </right>
      <top/>
      <bottom style="medium">
        <color indexed="12"/>
      </bottom>
      <diagonal/>
    </border>
    <border>
      <left/>
      <right/>
      <top/>
      <bottom style="thin">
        <color indexed="22"/>
      </bottom>
      <diagonal/>
    </border>
    <border>
      <left/>
      <right/>
      <top style="thin">
        <color indexed="22"/>
      </top>
      <bottom/>
      <diagonal/>
    </border>
    <border>
      <left style="thin">
        <color indexed="22"/>
      </left>
      <right style="hair">
        <color indexed="22"/>
      </right>
      <top style="thin">
        <color indexed="22"/>
      </top>
      <bottom style="thin">
        <color indexed="22"/>
      </bottom>
      <diagonal/>
    </border>
    <border>
      <left style="hair">
        <color indexed="22"/>
      </left>
      <right style="hair">
        <color indexed="22"/>
      </right>
      <top style="thin">
        <color indexed="22"/>
      </top>
      <bottom style="thin">
        <color indexed="22"/>
      </bottom>
      <diagonal/>
    </border>
    <border>
      <left style="hair">
        <color indexed="22"/>
      </left>
      <right style="thin">
        <color indexed="22"/>
      </right>
      <top style="thin">
        <color indexed="22"/>
      </top>
      <bottom style="thin">
        <color indexed="22"/>
      </bottom>
      <diagonal/>
    </border>
    <border>
      <left style="thin">
        <color indexed="22"/>
      </left>
      <right style="hair">
        <color indexed="22"/>
      </right>
      <top style="thin">
        <color indexed="22"/>
      </top>
      <bottom style="hair">
        <color indexed="22"/>
      </bottom>
      <diagonal/>
    </border>
    <border>
      <left style="hair">
        <color indexed="22"/>
      </left>
      <right style="hair">
        <color indexed="22"/>
      </right>
      <top style="thin">
        <color indexed="22"/>
      </top>
      <bottom style="hair">
        <color indexed="22"/>
      </bottom>
      <diagonal/>
    </border>
    <border>
      <left style="hair">
        <color indexed="22"/>
      </left>
      <right style="thin">
        <color indexed="22"/>
      </right>
      <top style="thin">
        <color indexed="22"/>
      </top>
      <bottom style="hair">
        <color indexed="22"/>
      </bottom>
      <diagonal/>
    </border>
    <border>
      <left style="thin">
        <color indexed="22"/>
      </left>
      <right style="hair">
        <color indexed="22"/>
      </right>
      <top style="hair">
        <color indexed="22"/>
      </top>
      <bottom style="hair">
        <color indexed="22"/>
      </bottom>
      <diagonal/>
    </border>
    <border>
      <left style="hair">
        <color indexed="22"/>
      </left>
      <right style="hair">
        <color indexed="22"/>
      </right>
      <top style="hair">
        <color indexed="22"/>
      </top>
      <bottom style="hair">
        <color indexed="22"/>
      </bottom>
      <diagonal/>
    </border>
    <border>
      <left style="hair">
        <color indexed="22"/>
      </left>
      <right style="thin">
        <color indexed="22"/>
      </right>
      <top style="hair">
        <color indexed="22"/>
      </top>
      <bottom style="hair">
        <color indexed="22"/>
      </bottom>
      <diagonal/>
    </border>
    <border>
      <left style="thin">
        <color indexed="22"/>
      </left>
      <right style="hair">
        <color indexed="22"/>
      </right>
      <top style="hair">
        <color indexed="22"/>
      </top>
      <bottom style="thin">
        <color indexed="22"/>
      </bottom>
      <diagonal/>
    </border>
    <border>
      <left style="hair">
        <color indexed="22"/>
      </left>
      <right style="hair">
        <color indexed="22"/>
      </right>
      <top style="hair">
        <color indexed="22"/>
      </top>
      <bottom style="thin">
        <color indexed="22"/>
      </bottom>
      <diagonal/>
    </border>
    <border>
      <left style="hair">
        <color indexed="22"/>
      </left>
      <right style="thin">
        <color indexed="22"/>
      </right>
      <top style="hair">
        <color indexed="22"/>
      </top>
      <bottom style="thin">
        <color indexed="22"/>
      </bottom>
      <diagonal/>
    </border>
    <border>
      <left/>
      <right/>
      <top style="thin">
        <color indexed="55"/>
      </top>
      <bottom/>
      <diagonal/>
    </border>
    <border>
      <left/>
      <right/>
      <top/>
      <bottom style="thin">
        <color indexed="64"/>
      </bottom>
      <diagonal/>
    </border>
    <border>
      <left/>
      <right/>
      <top style="thin">
        <color indexed="64"/>
      </top>
      <bottom/>
      <diagonal/>
    </border>
    <border>
      <left/>
      <right style="medium">
        <color rgb="FF0000FF"/>
      </right>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0" fontId="3" fillId="0" borderId="0"/>
    <xf numFmtId="9" fontId="1"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cellStyleXfs>
  <cellXfs count="311">
    <xf numFmtId="0" fontId="0" fillId="0" borderId="0" xfId="0"/>
    <xf numFmtId="0" fontId="0" fillId="2" borderId="0" xfId="0" applyFill="1"/>
    <xf numFmtId="0" fontId="0" fillId="3" borderId="0" xfId="0" applyFill="1"/>
    <xf numFmtId="0" fontId="0" fillId="3" borderId="0" xfId="0" applyFill="1" applyAlignment="1">
      <alignment horizontal="center"/>
    </xf>
    <xf numFmtId="0" fontId="0" fillId="2" borderId="0" xfId="0" applyFill="1" applyBorder="1"/>
    <xf numFmtId="0" fontId="0" fillId="2" borderId="0" xfId="0" applyFill="1" applyBorder="1" applyAlignment="1">
      <alignment horizontal="center"/>
    </xf>
    <xf numFmtId="0" fontId="0" fillId="2" borderId="0" xfId="0" applyFill="1" applyBorder="1" applyAlignment="1">
      <alignment vertical="center"/>
    </xf>
    <xf numFmtId="0" fontId="0" fillId="2" borderId="1" xfId="0" applyFill="1" applyBorder="1"/>
    <xf numFmtId="0" fontId="0" fillId="2" borderId="2" xfId="0" applyFill="1" applyBorder="1"/>
    <xf numFmtId="0" fontId="0" fillId="2" borderId="2" xfId="0" applyFill="1" applyBorder="1" applyAlignment="1">
      <alignment horizontal="center"/>
    </xf>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7" xfId="0" applyFill="1" applyBorder="1" applyAlignment="1">
      <alignment horizontal="center"/>
    </xf>
    <xf numFmtId="0" fontId="0" fillId="2" borderId="8" xfId="0" applyFill="1" applyBorder="1"/>
    <xf numFmtId="0" fontId="0" fillId="2" borderId="0" xfId="0" applyFill="1" applyAlignment="1">
      <alignment horizontal="center"/>
    </xf>
    <xf numFmtId="37" fontId="0" fillId="2" borderId="0" xfId="0" applyNumberFormat="1" applyFill="1" applyBorder="1" applyAlignment="1">
      <alignment horizontal="right"/>
    </xf>
    <xf numFmtId="0" fontId="0" fillId="2" borderId="9" xfId="0" applyFill="1" applyBorder="1" applyAlignment="1">
      <alignment vertical="center"/>
    </xf>
    <xf numFmtId="0" fontId="0" fillId="2" borderId="9" xfId="0" applyFill="1" applyBorder="1"/>
    <xf numFmtId="0" fontId="0" fillId="2" borderId="9" xfId="0" applyFill="1" applyBorder="1" applyAlignment="1">
      <alignment horizontal="center"/>
    </xf>
    <xf numFmtId="164" fontId="0" fillId="2" borderId="0" xfId="0" applyNumberFormat="1" applyFill="1" applyBorder="1" applyAlignment="1">
      <alignment horizontal="right" indent="2"/>
    </xf>
    <xf numFmtId="0" fontId="4" fillId="2" borderId="0" xfId="0" applyFont="1" applyFill="1" applyBorder="1" applyAlignment="1">
      <alignment horizontal="center"/>
    </xf>
    <xf numFmtId="168" fontId="0" fillId="2" borderId="0" xfId="2" applyNumberFormat="1" applyFont="1" applyFill="1"/>
    <xf numFmtId="168" fontId="0" fillId="2" borderId="10" xfId="2" applyNumberFormat="1" applyFont="1" applyFill="1" applyBorder="1"/>
    <xf numFmtId="164" fontId="0" fillId="2" borderId="0" xfId="0" applyNumberFormat="1" applyFill="1" applyBorder="1" applyAlignment="1">
      <alignment horizontal="center"/>
    </xf>
    <xf numFmtId="0" fontId="0" fillId="2" borderId="0" xfId="0" applyFill="1" applyAlignment="1">
      <alignment horizontal="justify" wrapText="1"/>
    </xf>
    <xf numFmtId="0" fontId="0" fillId="2" borderId="0" xfId="0" applyFill="1" applyBorder="1" applyAlignment="1">
      <alignment wrapText="1"/>
    </xf>
    <xf numFmtId="168" fontId="1" fillId="2" borderId="0" xfId="2" applyNumberFormat="1" applyFill="1"/>
    <xf numFmtId="168" fontId="1" fillId="2" borderId="10" xfId="2" applyNumberFormat="1" applyFill="1" applyBorder="1"/>
    <xf numFmtId="0" fontId="0" fillId="2" borderId="0" xfId="0" applyFill="1" applyAlignment="1"/>
    <xf numFmtId="0" fontId="0" fillId="2" borderId="0" xfId="0" applyFill="1" applyBorder="1" applyAlignment="1"/>
    <xf numFmtId="0" fontId="0" fillId="2" borderId="9" xfId="0" applyFill="1" applyBorder="1" applyAlignment="1"/>
    <xf numFmtId="0" fontId="0" fillId="2" borderId="0" xfId="0" applyFill="1" applyAlignment="1">
      <alignment wrapText="1"/>
    </xf>
    <xf numFmtId="0" fontId="0" fillId="2" borderId="0" xfId="0" applyFill="1" applyBorder="1" applyAlignment="1">
      <alignment horizontal="left"/>
    </xf>
    <xf numFmtId="0" fontId="0" fillId="2" borderId="0" xfId="0" applyFill="1" applyBorder="1" applyAlignment="1">
      <alignment horizontal="left" vertical="center"/>
    </xf>
    <xf numFmtId="0" fontId="0" fillId="2" borderId="0" xfId="0" applyFill="1" applyAlignment="1">
      <alignment horizontal="left"/>
    </xf>
    <xf numFmtId="0" fontId="7" fillId="2" borderId="0" xfId="0" applyFont="1" applyFill="1" applyBorder="1" applyAlignment="1">
      <alignment horizontal="center"/>
    </xf>
    <xf numFmtId="0" fontId="2" fillId="2" borderId="0" xfId="0" applyFont="1" applyFill="1" applyBorder="1"/>
    <xf numFmtId="0" fontId="2" fillId="2" borderId="0" xfId="0" applyFont="1" applyFill="1" applyBorder="1" applyAlignment="1">
      <alignment horizontal="center"/>
    </xf>
    <xf numFmtId="0" fontId="7" fillId="2" borderId="0" xfId="0" applyFont="1" applyFill="1"/>
    <xf numFmtId="0" fontId="2" fillId="2" borderId="0" xfId="0" applyFont="1" applyFill="1" applyAlignment="1"/>
    <xf numFmtId="0" fontId="8" fillId="2" borderId="0" xfId="0" applyFont="1" applyFill="1" applyAlignment="1"/>
    <xf numFmtId="0" fontId="2" fillId="2" borderId="0" xfId="0" applyFont="1" applyFill="1" applyBorder="1" applyAlignment="1">
      <alignment horizontal="right" indent="1"/>
    </xf>
    <xf numFmtId="0" fontId="2" fillId="2" borderId="0" xfId="0" applyFont="1" applyFill="1" applyAlignment="1">
      <alignment horizontal="right" indent="1"/>
    </xf>
    <xf numFmtId="0" fontId="7" fillId="2" borderId="11" xfId="0" applyFont="1" applyFill="1" applyBorder="1" applyAlignment="1">
      <alignment horizontal="left"/>
    </xf>
    <xf numFmtId="0" fontId="7" fillId="2" borderId="12" xfId="0" applyFont="1" applyFill="1" applyBorder="1" applyAlignment="1">
      <alignment horizontal="center"/>
    </xf>
    <xf numFmtId="1" fontId="7" fillId="2" borderId="13" xfId="0" applyNumberFormat="1" applyFont="1" applyFill="1" applyBorder="1" applyAlignment="1">
      <alignment horizontal="center"/>
    </xf>
    <xf numFmtId="0" fontId="3" fillId="2" borderId="0" xfId="0" applyFont="1" applyFill="1" applyBorder="1" applyAlignment="1">
      <alignment horizontal="center"/>
    </xf>
    <xf numFmtId="0" fontId="0" fillId="2" borderId="0" xfId="0" applyFill="1" applyBorder="1" applyAlignment="1">
      <alignment horizontal="left" indent="2"/>
    </xf>
    <xf numFmtId="169" fontId="0" fillId="2" borderId="0" xfId="0" applyNumberFormat="1" applyFill="1" applyAlignment="1">
      <alignment horizontal="left"/>
    </xf>
    <xf numFmtId="0" fontId="0" fillId="2" borderId="10" xfId="0" applyFill="1" applyBorder="1" applyAlignment="1">
      <alignment horizontal="justify" wrapText="1"/>
    </xf>
    <xf numFmtId="0" fontId="0" fillId="2" borderId="0" xfId="0" applyFill="1" applyBorder="1" applyAlignment="1">
      <alignment horizontal="justify" wrapText="1"/>
    </xf>
    <xf numFmtId="42" fontId="0" fillId="2" borderId="0" xfId="2" applyNumberFormat="1" applyFont="1" applyFill="1" applyAlignment="1">
      <alignment horizontal="center"/>
    </xf>
    <xf numFmtId="0" fontId="0" fillId="2" borderId="0" xfId="0" applyFill="1" applyAlignment="1">
      <alignment horizontal="right" wrapText="1"/>
    </xf>
    <xf numFmtId="0" fontId="0" fillId="2" borderId="10" xfId="0" applyFill="1" applyBorder="1" applyAlignment="1">
      <alignment horizontal="right"/>
    </xf>
    <xf numFmtId="0" fontId="0" fillId="2" borderId="10" xfId="0" applyFill="1" applyBorder="1" applyAlignment="1">
      <alignment horizontal="right" wrapText="1"/>
    </xf>
    <xf numFmtId="164" fontId="0" fillId="2" borderId="0" xfId="0" applyNumberFormat="1" applyFill="1" applyBorder="1"/>
    <xf numFmtId="42" fontId="1" fillId="2" borderId="0" xfId="2" applyNumberFormat="1" applyFill="1" applyAlignment="1">
      <alignment horizontal="center"/>
    </xf>
    <xf numFmtId="0" fontId="0" fillId="2" borderId="10" xfId="0" applyFill="1" applyBorder="1" applyAlignment="1"/>
    <xf numFmtId="0" fontId="0" fillId="0" borderId="0" xfId="0" applyFill="1" applyBorder="1" applyAlignment="1"/>
    <xf numFmtId="9" fontId="9" fillId="2" borderId="0" xfId="5" applyFont="1" applyFill="1" applyAlignment="1"/>
    <xf numFmtId="0" fontId="3" fillId="2" borderId="0" xfId="0" applyFont="1" applyFill="1"/>
    <xf numFmtId="0" fontId="3" fillId="3" borderId="0" xfId="0" applyFont="1" applyFill="1"/>
    <xf numFmtId="0" fontId="6" fillId="2" borderId="0" xfId="4" applyFont="1" applyFill="1" applyBorder="1" applyAlignment="1">
      <alignment horizontal="center"/>
    </xf>
    <xf numFmtId="0" fontId="2" fillId="2" borderId="14" xfId="4" applyFont="1" applyFill="1" applyBorder="1" applyAlignment="1">
      <alignment horizontal="left"/>
    </xf>
    <xf numFmtId="165" fontId="2" fillId="2" borderId="15" xfId="6" applyNumberFormat="1" applyFont="1" applyFill="1" applyBorder="1" applyAlignment="1">
      <alignment horizontal="right" indent="1"/>
    </xf>
    <xf numFmtId="0" fontId="2" fillId="2" borderId="0" xfId="4" applyFont="1" applyFill="1" applyBorder="1" applyAlignment="1">
      <alignment horizontal="center"/>
    </xf>
    <xf numFmtId="0" fontId="2" fillId="2" borderId="17" xfId="4" applyFont="1" applyFill="1" applyBorder="1" applyAlignment="1">
      <alignment horizontal="left" vertical="center"/>
    </xf>
    <xf numFmtId="165" fontId="2" fillId="2" borderId="18" xfId="6" applyNumberFormat="1" applyFont="1" applyFill="1" applyBorder="1" applyAlignment="1">
      <alignment horizontal="right" indent="1"/>
    </xf>
    <xf numFmtId="0" fontId="2" fillId="2" borderId="17" xfId="4" applyFont="1" applyFill="1" applyBorder="1" applyAlignment="1">
      <alignment horizontal="left"/>
    </xf>
    <xf numFmtId="0" fontId="2" fillId="2" borderId="0" xfId="4" applyFont="1" applyFill="1" applyAlignment="1">
      <alignment horizontal="center"/>
    </xf>
    <xf numFmtId="0" fontId="2" fillId="2" borderId="0" xfId="4" applyFont="1" applyFill="1" applyAlignment="1"/>
    <xf numFmtId="0" fontId="2" fillId="2" borderId="0" xfId="4" applyFont="1" applyFill="1" applyBorder="1" applyAlignment="1"/>
    <xf numFmtId="168" fontId="2" fillId="2" borderId="0" xfId="3" applyNumberFormat="1" applyFont="1" applyFill="1" applyBorder="1" applyAlignment="1"/>
    <xf numFmtId="164" fontId="2" fillId="2" borderId="0" xfId="4" applyNumberFormat="1" applyFont="1" applyFill="1" applyBorder="1" applyAlignment="1">
      <alignment horizontal="right"/>
    </xf>
    <xf numFmtId="3" fontId="2" fillId="2" borderId="0" xfId="4" applyNumberFormat="1" applyFont="1" applyFill="1" applyBorder="1" applyAlignment="1"/>
    <xf numFmtId="0" fontId="2" fillId="2" borderId="20" xfId="4" applyFont="1" applyFill="1" applyBorder="1" applyAlignment="1">
      <alignment horizontal="left"/>
    </xf>
    <xf numFmtId="165" fontId="2" fillId="2" borderId="21" xfId="6" applyNumberFormat="1" applyFont="1" applyFill="1" applyBorder="1" applyAlignment="1">
      <alignment horizontal="right" indent="1"/>
    </xf>
    <xf numFmtId="0" fontId="2" fillId="2" borderId="0" xfId="4" applyFont="1" applyFill="1"/>
    <xf numFmtId="37" fontId="2" fillId="2" borderId="0" xfId="4" applyNumberFormat="1" applyFont="1" applyFill="1" applyBorder="1" applyAlignment="1"/>
    <xf numFmtId="164" fontId="2" fillId="2" borderId="0" xfId="4" applyNumberFormat="1" applyFont="1" applyFill="1" applyBorder="1" applyAlignment="1">
      <alignment horizontal="center"/>
    </xf>
    <xf numFmtId="0" fontId="6" fillId="2" borderId="0" xfId="4" applyFont="1" applyFill="1"/>
    <xf numFmtId="3" fontId="2" fillId="2" borderId="0" xfId="4" applyNumberFormat="1" applyFont="1" applyFill="1" applyAlignment="1"/>
    <xf numFmtId="0" fontId="2" fillId="2" borderId="0" xfId="4" applyFont="1" applyFill="1" applyBorder="1"/>
    <xf numFmtId="168" fontId="10" fillId="4" borderId="0" xfId="2" applyNumberFormat="1" applyFont="1" applyFill="1"/>
    <xf numFmtId="168" fontId="1" fillId="4" borderId="0" xfId="2" applyNumberFormat="1" applyFill="1"/>
    <xf numFmtId="167" fontId="0" fillId="3" borderId="0" xfId="1" applyNumberFormat="1" applyFont="1" applyFill="1"/>
    <xf numFmtId="170" fontId="0" fillId="3" borderId="0" xfId="1" applyNumberFormat="1" applyFont="1" applyFill="1"/>
    <xf numFmtId="167" fontId="3" fillId="3" borderId="0" xfId="1" applyNumberFormat="1" applyFont="1" applyFill="1"/>
    <xf numFmtId="167" fontId="0" fillId="3" borderId="0" xfId="0" applyNumberFormat="1" applyFill="1"/>
    <xf numFmtId="0" fontId="3" fillId="3" borderId="0" xfId="4" applyFill="1"/>
    <xf numFmtId="0" fontId="3" fillId="3" borderId="0" xfId="4" applyFill="1" applyAlignment="1">
      <alignment horizontal="center"/>
    </xf>
    <xf numFmtId="0" fontId="3" fillId="2" borderId="1" xfId="4" applyFill="1" applyBorder="1"/>
    <xf numFmtId="0" fontId="3" fillId="2" borderId="2" xfId="4" applyFill="1" applyBorder="1"/>
    <xf numFmtId="0" fontId="3" fillId="2" borderId="2" xfId="4" applyFill="1" applyBorder="1" applyAlignment="1">
      <alignment horizontal="center"/>
    </xf>
    <xf numFmtId="0" fontId="3" fillId="2" borderId="3" xfId="4" applyFill="1" applyBorder="1"/>
    <xf numFmtId="0" fontId="3" fillId="2" borderId="4" xfId="4" applyFill="1" applyBorder="1"/>
    <xf numFmtId="0" fontId="3" fillId="2" borderId="0" xfId="4" applyFill="1" applyBorder="1"/>
    <xf numFmtId="0" fontId="3" fillId="2" borderId="0" xfId="4" applyFill="1" applyBorder="1" applyAlignment="1">
      <alignment horizontal="center"/>
    </xf>
    <xf numFmtId="0" fontId="3" fillId="2" borderId="5" xfId="4" applyFill="1" applyBorder="1"/>
    <xf numFmtId="0" fontId="3" fillId="2" borderId="0" xfId="4" applyFill="1" applyBorder="1" applyAlignment="1">
      <alignment vertical="center"/>
    </xf>
    <xf numFmtId="0" fontId="3" fillId="2" borderId="0" xfId="4" applyFill="1"/>
    <xf numFmtId="0" fontId="3" fillId="2" borderId="0" xfId="4" applyFill="1" applyAlignment="1">
      <alignment horizontal="center"/>
    </xf>
    <xf numFmtId="0" fontId="3" fillId="2" borderId="9" xfId="4" applyFill="1" applyBorder="1" applyAlignment="1">
      <alignment vertical="center"/>
    </xf>
    <xf numFmtId="0" fontId="3" fillId="2" borderId="9" xfId="4" applyFill="1" applyBorder="1"/>
    <xf numFmtId="0" fontId="3" fillId="2" borderId="9" xfId="4" applyFill="1" applyBorder="1" applyAlignment="1">
      <alignment horizontal="center"/>
    </xf>
    <xf numFmtId="164" fontId="3" fillId="2" borderId="0" xfId="4" applyNumberFormat="1" applyFill="1" applyBorder="1" applyAlignment="1">
      <alignment horizontal="right" indent="2"/>
    </xf>
    <xf numFmtId="168" fontId="3" fillId="2" borderId="0" xfId="3" applyNumberFormat="1" applyFill="1"/>
    <xf numFmtId="37" fontId="3" fillId="0" borderId="0" xfId="4" applyNumberFormat="1" applyFill="1" applyBorder="1" applyAlignment="1"/>
    <xf numFmtId="164" fontId="3" fillId="2" borderId="0" xfId="4" applyNumberFormat="1" applyFill="1" applyBorder="1" applyAlignment="1">
      <alignment horizontal="center"/>
    </xf>
    <xf numFmtId="0" fontId="3" fillId="2" borderId="0" xfId="4" applyFont="1" applyFill="1" applyBorder="1"/>
    <xf numFmtId="168" fontId="3" fillId="2" borderId="10" xfId="3" applyNumberFormat="1" applyFill="1" applyBorder="1"/>
    <xf numFmtId="0" fontId="3" fillId="2" borderId="6" xfId="4" applyFill="1" applyBorder="1"/>
    <xf numFmtId="0" fontId="3" fillId="2" borderId="7" xfId="4" applyFill="1" applyBorder="1"/>
    <xf numFmtId="0" fontId="3" fillId="2" borderId="7" xfId="4" applyFill="1" applyBorder="1" applyAlignment="1">
      <alignment horizontal="center"/>
    </xf>
    <xf numFmtId="0" fontId="3" fillId="2" borderId="8" xfId="4" applyFill="1" applyBorder="1"/>
    <xf numFmtId="0" fontId="3" fillId="2" borderId="0" xfId="4" applyFill="1" applyBorder="1" applyAlignment="1">
      <alignment horizontal="left"/>
    </xf>
    <xf numFmtId="0" fontId="3" fillId="2" borderId="0" xfId="4" applyFill="1" applyAlignment="1"/>
    <xf numFmtId="0" fontId="3" fillId="2" borderId="0" xfId="4" applyFill="1" applyBorder="1" applyAlignment="1">
      <alignment horizontal="left" vertical="center"/>
    </xf>
    <xf numFmtId="0" fontId="3" fillId="2" borderId="0" xfId="4" applyFill="1" applyBorder="1" applyAlignment="1"/>
    <xf numFmtId="0" fontId="3" fillId="2" borderId="9" xfId="4" applyFill="1" applyBorder="1" applyAlignment="1"/>
    <xf numFmtId="169" fontId="3" fillId="2" borderId="0" xfId="4" applyNumberFormat="1" applyFill="1" applyAlignment="1">
      <alignment horizontal="left"/>
    </xf>
    <xf numFmtId="37" fontId="3" fillId="2" borderId="0" xfId="4" applyNumberFormat="1" applyFill="1" applyBorder="1" applyAlignment="1">
      <alignment horizontal="right"/>
    </xf>
    <xf numFmtId="0" fontId="3" fillId="2" borderId="0" xfId="4" applyFill="1" applyAlignment="1">
      <alignment horizontal="justify" wrapText="1"/>
    </xf>
    <xf numFmtId="0" fontId="3" fillId="2" borderId="0" xfId="4" applyFill="1" applyAlignment="1">
      <alignment horizontal="right" wrapText="1"/>
    </xf>
    <xf numFmtId="0" fontId="3" fillId="2" borderId="10" xfId="4" applyFill="1" applyBorder="1" applyAlignment="1">
      <alignment horizontal="justify" wrapText="1"/>
    </xf>
    <xf numFmtId="0" fontId="3" fillId="2" borderId="10" xfId="4" applyFill="1" applyBorder="1" applyAlignment="1">
      <alignment horizontal="right"/>
    </xf>
    <xf numFmtId="0" fontId="3" fillId="2" borderId="10" xfId="4" applyFill="1" applyBorder="1" applyAlignment="1">
      <alignment horizontal="right" wrapText="1"/>
    </xf>
    <xf numFmtId="0" fontId="3" fillId="2" borderId="0" xfId="4" applyFill="1" applyBorder="1" applyAlignment="1">
      <alignment horizontal="justify" wrapText="1"/>
    </xf>
    <xf numFmtId="0" fontId="3" fillId="2" borderId="0" xfId="4" applyFill="1" applyBorder="1" applyAlignment="1">
      <alignment wrapText="1"/>
    </xf>
    <xf numFmtId="0" fontId="3" fillId="2" borderId="0" xfId="4" applyFill="1" applyAlignment="1">
      <alignment wrapText="1"/>
    </xf>
    <xf numFmtId="42" fontId="3" fillId="2" borderId="0" xfId="3" applyNumberFormat="1" applyFill="1" applyAlignment="1">
      <alignment horizontal="center"/>
    </xf>
    <xf numFmtId="164" fontId="3" fillId="2" borderId="0" xfId="4" applyNumberFormat="1" applyFill="1" applyBorder="1"/>
    <xf numFmtId="0" fontId="4" fillId="2" borderId="0" xfId="4" applyFont="1" applyFill="1" applyBorder="1" applyAlignment="1">
      <alignment vertical="center"/>
    </xf>
    <xf numFmtId="0" fontId="3" fillId="2" borderId="4" xfId="4" applyFill="1" applyBorder="1" applyAlignment="1">
      <alignment vertical="center"/>
    </xf>
    <xf numFmtId="0" fontId="3" fillId="2" borderId="0" xfId="4" applyFill="1" applyBorder="1" applyAlignment="1">
      <alignment horizontal="center" vertical="center"/>
    </xf>
    <xf numFmtId="0" fontId="3" fillId="2" borderId="5" xfId="4" applyFill="1" applyBorder="1" applyAlignment="1">
      <alignment vertical="center"/>
    </xf>
    <xf numFmtId="0" fontId="3" fillId="3" borderId="0" xfId="4" applyFill="1" applyAlignment="1">
      <alignment vertical="center"/>
    </xf>
    <xf numFmtId="10" fontId="3" fillId="2" borderId="0" xfId="4" applyNumberFormat="1" applyFill="1" applyBorder="1" applyAlignment="1">
      <alignment horizontal="center"/>
    </xf>
    <xf numFmtId="168" fontId="3" fillId="2" borderId="0" xfId="3" applyNumberFormat="1" applyFont="1" applyFill="1" applyBorder="1" applyAlignment="1">
      <alignment horizontal="left"/>
    </xf>
    <xf numFmtId="168" fontId="3" fillId="2" borderId="0" xfId="3" applyNumberFormat="1" applyFill="1" applyBorder="1"/>
    <xf numFmtId="0" fontId="3" fillId="2" borderId="10" xfId="4" applyFont="1" applyFill="1" applyBorder="1"/>
    <xf numFmtId="164" fontId="3" fillId="2" borderId="10" xfId="4" applyNumberFormat="1" applyFill="1" applyBorder="1" applyAlignment="1">
      <alignment horizontal="right" indent="2"/>
    </xf>
    <xf numFmtId="37" fontId="3" fillId="0" borderId="10" xfId="4" applyNumberFormat="1" applyFill="1" applyBorder="1" applyAlignment="1"/>
    <xf numFmtId="164" fontId="3" fillId="2" borderId="10" xfId="4" applyNumberFormat="1" applyFill="1" applyBorder="1" applyAlignment="1">
      <alignment horizontal="center"/>
    </xf>
    <xf numFmtId="0" fontId="3" fillId="2" borderId="10" xfId="4" applyFill="1" applyBorder="1" applyAlignment="1">
      <alignment horizontal="center"/>
    </xf>
    <xf numFmtId="172" fontId="0" fillId="2" borderId="0" xfId="3" applyNumberFormat="1" applyFont="1" applyFill="1"/>
    <xf numFmtId="0" fontId="4" fillId="2" borderId="0" xfId="4" applyFont="1" applyFill="1" applyAlignment="1"/>
    <xf numFmtId="0" fontId="3" fillId="2" borderId="0" xfId="4" applyFill="1" applyAlignment="1">
      <alignment horizontal="justify" vertical="top" wrapText="1"/>
    </xf>
    <xf numFmtId="0" fontId="3" fillId="2" borderId="0" xfId="4" applyFill="1" applyAlignment="1">
      <alignment vertical="top" wrapText="1"/>
    </xf>
    <xf numFmtId="0" fontId="3" fillId="2" borderId="0" xfId="4" applyFill="1" applyAlignment="1">
      <alignment vertical="center"/>
    </xf>
    <xf numFmtId="37" fontId="3" fillId="2" borderId="0" xfId="4" applyNumberFormat="1" applyFill="1" applyBorder="1" applyAlignment="1"/>
    <xf numFmtId="172" fontId="0" fillId="2" borderId="23" xfId="3" applyNumberFormat="1" applyFont="1" applyFill="1" applyBorder="1"/>
    <xf numFmtId="0" fontId="3" fillId="2" borderId="10" xfId="4" applyFill="1" applyBorder="1"/>
    <xf numFmtId="0" fontId="3" fillId="2" borderId="0" xfId="4" applyFill="1" applyAlignment="1">
      <alignment vertical="top"/>
    </xf>
    <xf numFmtId="0" fontId="3" fillId="4" borderId="0" xfId="4" applyFill="1" applyAlignment="1">
      <alignment vertical="top" wrapText="1"/>
    </xf>
    <xf numFmtId="10" fontId="3" fillId="4" borderId="0" xfId="4" applyNumberFormat="1" applyFill="1" applyBorder="1" applyAlignment="1">
      <alignment horizontal="center"/>
    </xf>
    <xf numFmtId="42" fontId="3" fillId="4" borderId="0" xfId="3" applyNumberFormat="1" applyFill="1" applyAlignment="1">
      <alignment horizontal="center"/>
    </xf>
    <xf numFmtId="0" fontId="3" fillId="4" borderId="23" xfId="4" applyFill="1" applyBorder="1" applyAlignment="1">
      <alignment vertical="top" wrapText="1"/>
    </xf>
    <xf numFmtId="172" fontId="3" fillId="4" borderId="0" xfId="4" applyNumberFormat="1" applyFill="1" applyBorder="1" applyAlignment="1">
      <alignment horizontal="center"/>
    </xf>
    <xf numFmtId="0" fontId="3" fillId="4" borderId="0" xfId="4" applyFill="1" applyAlignment="1">
      <alignment horizontal="justify" vertical="top" wrapText="1"/>
    </xf>
    <xf numFmtId="43" fontId="3" fillId="3" borderId="0" xfId="4" applyNumberFormat="1" applyFill="1"/>
    <xf numFmtId="0" fontId="3" fillId="4" borderId="0" xfId="4" applyFill="1"/>
    <xf numFmtId="0" fontId="3" fillId="4" borderId="0" xfId="4" applyFill="1" applyAlignment="1">
      <alignment horizontal="center"/>
    </xf>
    <xf numFmtId="172" fontId="3" fillId="4" borderId="24" xfId="4" applyNumberFormat="1" applyFill="1" applyBorder="1" applyAlignment="1">
      <alignment horizontal="center"/>
    </xf>
    <xf numFmtId="42" fontId="3" fillId="3" borderId="0" xfId="4" applyNumberFormat="1" applyFill="1"/>
    <xf numFmtId="0" fontId="4" fillId="4" borderId="0" xfId="4" applyFont="1" applyFill="1"/>
    <xf numFmtId="0" fontId="0" fillId="4" borderId="0" xfId="0" applyFill="1" applyBorder="1"/>
    <xf numFmtId="165" fontId="3" fillId="3" borderId="0" xfId="6" applyNumberFormat="1" applyFont="1" applyFill="1"/>
    <xf numFmtId="165" fontId="3" fillId="3" borderId="0" xfId="4" applyNumberFormat="1" applyFill="1"/>
    <xf numFmtId="0" fontId="3" fillId="4" borderId="0" xfId="4" applyFill="1" applyAlignment="1">
      <alignment vertical="top"/>
    </xf>
    <xf numFmtId="0" fontId="3" fillId="2" borderId="0" xfId="0" applyFont="1" applyFill="1" applyBorder="1" applyAlignment="1">
      <alignment wrapText="1"/>
    </xf>
    <xf numFmtId="0" fontId="0" fillId="5" borderId="0" xfId="0" applyFill="1"/>
    <xf numFmtId="0" fontId="3" fillId="5" borderId="0" xfId="0" quotePrefix="1" applyFont="1" applyFill="1"/>
    <xf numFmtId="3" fontId="2" fillId="4" borderId="22" xfId="3" applyNumberFormat="1" applyFont="1" applyFill="1" applyBorder="1" applyAlignment="1"/>
    <xf numFmtId="0" fontId="0" fillId="4" borderId="0" xfId="0" applyFill="1" applyBorder="1" applyAlignment="1">
      <alignment horizontal="center"/>
    </xf>
    <xf numFmtId="3" fontId="0" fillId="3" borderId="0" xfId="0" applyNumberFormat="1" applyFill="1"/>
    <xf numFmtId="0" fontId="0" fillId="4" borderId="0" xfId="0" applyFill="1" applyAlignment="1">
      <alignment horizontal="right"/>
    </xf>
    <xf numFmtId="164" fontId="0" fillId="4" borderId="0" xfId="0" applyNumberFormat="1" applyFill="1" applyBorder="1" applyAlignment="1">
      <alignment horizontal="right"/>
    </xf>
    <xf numFmtId="0" fontId="0" fillId="4" borderId="0" xfId="0" applyFill="1" applyBorder="1" applyAlignment="1">
      <alignment horizontal="right"/>
    </xf>
    <xf numFmtId="0" fontId="0" fillId="4" borderId="0" xfId="0" applyFill="1" applyAlignment="1">
      <alignment horizontal="right" wrapText="1"/>
    </xf>
    <xf numFmtId="0" fontId="3" fillId="6" borderId="0" xfId="4" applyFill="1"/>
    <xf numFmtId="0" fontId="3" fillId="2" borderId="0" xfId="4" applyFill="1" applyAlignment="1">
      <alignment horizontal="center" vertical="center" wrapText="1"/>
    </xf>
    <xf numFmtId="42" fontId="3" fillId="4" borderId="0" xfId="4" applyNumberFormat="1" applyFill="1" applyAlignment="1">
      <alignment horizontal="center" vertical="center"/>
    </xf>
    <xf numFmtId="42" fontId="3" fillId="4" borderId="24" xfId="4" applyNumberFormat="1" applyFill="1" applyBorder="1" applyAlignment="1">
      <alignment horizontal="center" vertical="center"/>
    </xf>
    <xf numFmtId="42" fontId="3" fillId="4" borderId="0" xfId="3" applyNumberFormat="1" applyFill="1" applyAlignment="1">
      <alignment horizontal="center" vertical="center"/>
    </xf>
    <xf numFmtId="0" fontId="3" fillId="4" borderId="0" xfId="4" applyFill="1" applyAlignment="1">
      <alignment vertical="center" wrapText="1"/>
    </xf>
    <xf numFmtId="0" fontId="3" fillId="4" borderId="0" xfId="4" applyFill="1" applyAlignment="1">
      <alignment vertical="center"/>
    </xf>
    <xf numFmtId="0" fontId="3" fillId="2" borderId="0" xfId="4" applyFill="1" applyAlignment="1">
      <alignment horizontal="center" vertical="center"/>
    </xf>
    <xf numFmtId="42" fontId="3" fillId="4" borderId="0" xfId="4" applyNumberFormat="1" applyFill="1" applyAlignment="1">
      <alignment vertical="center" wrapText="1"/>
    </xf>
    <xf numFmtId="42" fontId="3" fillId="4" borderId="24" xfId="4" applyNumberFormat="1" applyFill="1" applyBorder="1" applyAlignment="1">
      <alignment vertical="center" wrapText="1"/>
    </xf>
    <xf numFmtId="42" fontId="3" fillId="4" borderId="25" xfId="4" applyNumberFormat="1" applyFill="1" applyBorder="1" applyAlignment="1">
      <alignment vertical="center"/>
    </xf>
    <xf numFmtId="0" fontId="3" fillId="2" borderId="9" xfId="4" applyFont="1" applyFill="1" applyBorder="1"/>
    <xf numFmtId="164" fontId="3" fillId="2" borderId="9" xfId="4" applyNumberFormat="1" applyFill="1" applyBorder="1" applyAlignment="1">
      <alignment horizontal="right" indent="2"/>
    </xf>
    <xf numFmtId="168" fontId="3" fillId="2" borderId="9" xfId="3" applyNumberFormat="1" applyFill="1" applyBorder="1"/>
    <xf numFmtId="37" fontId="3" fillId="0" borderId="9" xfId="4" applyNumberFormat="1" applyFill="1" applyBorder="1" applyAlignment="1"/>
    <xf numFmtId="164" fontId="3" fillId="2" borderId="9" xfId="4" applyNumberFormat="1" applyFill="1" applyBorder="1" applyAlignment="1">
      <alignment horizontal="center"/>
    </xf>
    <xf numFmtId="0" fontId="3" fillId="6" borderId="0" xfId="0" applyFont="1" applyFill="1"/>
    <xf numFmtId="167" fontId="10" fillId="4" borderId="0" xfId="1" applyNumberFormat="1" applyFont="1" applyFill="1"/>
    <xf numFmtId="10" fontId="3" fillId="3" borderId="0" xfId="5" applyNumberFormat="1" applyFont="1" applyFill="1"/>
    <xf numFmtId="166" fontId="3" fillId="3" borderId="0" xfId="1" applyNumberFormat="1" applyFont="1" applyFill="1"/>
    <xf numFmtId="0" fontId="3" fillId="2" borderId="0" xfId="0" applyFont="1" applyFill="1" applyBorder="1" applyAlignment="1">
      <alignment horizontal="left"/>
    </xf>
    <xf numFmtId="0" fontId="6" fillId="0" borderId="14" xfId="4" applyFont="1" applyFill="1" applyBorder="1" applyAlignment="1">
      <alignment horizontal="left"/>
    </xf>
    <xf numFmtId="3" fontId="6" fillId="0" borderId="16" xfId="3" applyNumberFormat="1" applyFont="1" applyFill="1" applyBorder="1" applyAlignment="1"/>
    <xf numFmtId="0" fontId="2" fillId="0" borderId="17" xfId="4" applyFont="1" applyFill="1" applyBorder="1" applyAlignment="1">
      <alignment horizontal="left" vertical="center"/>
    </xf>
    <xf numFmtId="165" fontId="2" fillId="0" borderId="18" xfId="6" applyNumberFormat="1" applyFont="1" applyFill="1" applyBorder="1" applyAlignment="1">
      <alignment horizontal="right" indent="1"/>
    </xf>
    <xf numFmtId="3" fontId="2" fillId="0" borderId="19" xfId="4" applyNumberFormat="1" applyFont="1" applyFill="1" applyBorder="1" applyAlignment="1"/>
    <xf numFmtId="0" fontId="6" fillId="0" borderId="17" xfId="4" applyFont="1" applyFill="1" applyBorder="1" applyAlignment="1">
      <alignment horizontal="left"/>
    </xf>
    <xf numFmtId="165" fontId="6" fillId="0" borderId="18" xfId="6" applyNumberFormat="1" applyFont="1" applyFill="1" applyBorder="1" applyAlignment="1">
      <alignment horizontal="right" indent="1"/>
    </xf>
    <xf numFmtId="0" fontId="6" fillId="0" borderId="17" xfId="4" applyFont="1" applyFill="1" applyBorder="1" applyAlignment="1">
      <alignment horizontal="left" vertical="center"/>
    </xf>
    <xf numFmtId="0" fontId="2" fillId="0" borderId="17" xfId="4" applyFont="1" applyFill="1" applyBorder="1" applyAlignment="1">
      <alignment horizontal="left"/>
    </xf>
    <xf numFmtId="0" fontId="0" fillId="6" borderId="0" xfId="0" applyFill="1"/>
    <xf numFmtId="171" fontId="0" fillId="3" borderId="0" xfId="1" applyNumberFormat="1" applyFont="1" applyFill="1"/>
    <xf numFmtId="0" fontId="3" fillId="2" borderId="0" xfId="4" applyFill="1" applyBorder="1" applyAlignment="1">
      <alignment vertical="center"/>
    </xf>
    <xf numFmtId="0" fontId="3" fillId="3" borderId="0" xfId="4" applyFill="1" applyAlignment="1">
      <alignment horizontal="center"/>
    </xf>
    <xf numFmtId="0" fontId="11" fillId="2" borderId="0" xfId="4" applyFont="1" applyFill="1"/>
    <xf numFmtId="167" fontId="3" fillId="3" borderId="0" xfId="7" applyNumberFormat="1" applyFont="1" applyFill="1"/>
    <xf numFmtId="0" fontId="3" fillId="3" borderId="0" xfId="4" quotePrefix="1" applyFill="1"/>
    <xf numFmtId="172" fontId="3" fillId="4" borderId="0" xfId="3" applyNumberFormat="1" applyFont="1" applyFill="1"/>
    <xf numFmtId="0" fontId="3" fillId="3" borderId="0" xfId="4" applyFill="1" applyAlignment="1"/>
    <xf numFmtId="0" fontId="12" fillId="3" borderId="0" xfId="0" applyFont="1" applyFill="1"/>
    <xf numFmtId="169" fontId="0" fillId="0" borderId="0" xfId="0" applyNumberFormat="1"/>
    <xf numFmtId="0" fontId="1" fillId="6" borderId="0" xfId="4" applyFont="1" applyFill="1"/>
    <xf numFmtId="0" fontId="1" fillId="6" borderId="0" xfId="0" applyFont="1" applyFill="1"/>
    <xf numFmtId="0" fontId="1" fillId="0" borderId="0" xfId="0" quotePrefix="1" applyFont="1"/>
    <xf numFmtId="37" fontId="0" fillId="4" borderId="0" xfId="0" applyNumberFormat="1" applyFill="1" applyBorder="1" applyAlignment="1"/>
    <xf numFmtId="37" fontId="0" fillId="4" borderId="0" xfId="0" applyNumberFormat="1" applyFill="1" applyBorder="1" applyAlignment="1">
      <alignment horizontal="right"/>
    </xf>
    <xf numFmtId="0" fontId="0" fillId="4" borderId="0" xfId="0" applyFill="1" applyBorder="1" applyAlignment="1">
      <alignment horizontal="right" wrapText="1"/>
    </xf>
    <xf numFmtId="168" fontId="1" fillId="4" borderId="0" xfId="2" applyNumberFormat="1" applyFill="1" applyAlignment="1">
      <alignment horizontal="right"/>
    </xf>
    <xf numFmtId="168" fontId="1" fillId="4" borderId="0" xfId="2" applyNumberFormat="1" applyFill="1" applyBorder="1" applyAlignment="1">
      <alignment horizontal="right"/>
    </xf>
    <xf numFmtId="3" fontId="0" fillId="5" borderId="0" xfId="0" applyNumberFormat="1" applyFill="1"/>
    <xf numFmtId="0" fontId="1" fillId="2" borderId="0" xfId="0" applyFont="1" applyFill="1" applyBorder="1" applyAlignment="1">
      <alignment wrapText="1"/>
    </xf>
    <xf numFmtId="0" fontId="1" fillId="4" borderId="0" xfId="0" applyFont="1" applyFill="1" applyBorder="1" applyAlignment="1">
      <alignment wrapText="1"/>
    </xf>
    <xf numFmtId="37" fontId="3" fillId="4" borderId="0" xfId="4" applyNumberFormat="1" applyFill="1" applyBorder="1" applyAlignment="1">
      <alignment horizontal="right"/>
    </xf>
    <xf numFmtId="168" fontId="3" fillId="4" borderId="0" xfId="3" applyNumberFormat="1" applyFill="1" applyAlignment="1">
      <alignment horizontal="right"/>
    </xf>
    <xf numFmtId="164" fontId="3" fillId="4" borderId="0" xfId="4" applyNumberFormat="1" applyFill="1" applyBorder="1" applyAlignment="1">
      <alignment horizontal="right"/>
    </xf>
    <xf numFmtId="0" fontId="3" fillId="4" borderId="0" xfId="4" applyFill="1" applyAlignment="1">
      <alignment horizontal="right"/>
    </xf>
    <xf numFmtId="168" fontId="3" fillId="4" borderId="0" xfId="3" applyNumberFormat="1" applyFill="1" applyBorder="1" applyAlignment="1">
      <alignment horizontal="right"/>
    </xf>
    <xf numFmtId="0" fontId="3" fillId="4" borderId="0" xfId="4" applyFill="1" applyBorder="1" applyAlignment="1">
      <alignment horizontal="right"/>
    </xf>
    <xf numFmtId="0" fontId="3" fillId="4" borderId="0" xfId="4" applyFill="1" applyAlignment="1">
      <alignment horizontal="right" wrapText="1"/>
    </xf>
    <xf numFmtId="0" fontId="3" fillId="4" borderId="0" xfId="4" applyFill="1" applyBorder="1" applyAlignment="1">
      <alignment horizontal="right" wrapText="1"/>
    </xf>
    <xf numFmtId="165" fontId="2" fillId="0" borderId="15" xfId="6" applyNumberFormat="1" applyFont="1" applyFill="1" applyBorder="1" applyAlignment="1">
      <alignment horizontal="right" indent="1"/>
    </xf>
    <xf numFmtId="3" fontId="2" fillId="0" borderId="22" xfId="3" applyNumberFormat="1" applyFont="1" applyFill="1" applyBorder="1" applyAlignment="1"/>
    <xf numFmtId="167" fontId="2" fillId="2" borderId="0" xfId="1" applyNumberFormat="1" applyFont="1" applyFill="1" applyBorder="1" applyAlignment="1"/>
    <xf numFmtId="0" fontId="1" fillId="3" borderId="0" xfId="0" applyFont="1" applyFill="1" applyAlignment="1">
      <alignment horizontal="center"/>
    </xf>
    <xf numFmtId="0" fontId="1" fillId="3" borderId="0" xfId="0" applyFont="1" applyFill="1"/>
    <xf numFmtId="37" fontId="3" fillId="4" borderId="0" xfId="4" applyNumberFormat="1" applyFill="1" applyBorder="1" applyAlignment="1"/>
    <xf numFmtId="0" fontId="3" fillId="4" borderId="0" xfId="4" applyFill="1" applyBorder="1"/>
    <xf numFmtId="10" fontId="3" fillId="4" borderId="0" xfId="5" applyNumberFormat="1" applyFont="1" applyFill="1" applyBorder="1" applyAlignment="1">
      <alignment horizontal="center"/>
    </xf>
    <xf numFmtId="0" fontId="1" fillId="3" borderId="0" xfId="4" applyFont="1" applyFill="1"/>
    <xf numFmtId="173" fontId="1" fillId="3" borderId="0" xfId="5" quotePrefix="1" applyNumberFormat="1" applyFont="1" applyFill="1"/>
    <xf numFmtId="174" fontId="3" fillId="3" borderId="0" xfId="5" applyNumberFormat="1" applyFont="1" applyFill="1" applyAlignment="1">
      <alignment horizontal="center"/>
    </xf>
    <xf numFmtId="0" fontId="1" fillId="2" borderId="0" xfId="4" applyFont="1" applyFill="1" applyBorder="1"/>
    <xf numFmtId="0" fontId="1" fillId="2" borderId="0" xfId="0" applyFont="1" applyFill="1" applyBorder="1" applyAlignment="1">
      <alignment horizontal="center"/>
    </xf>
    <xf numFmtId="0" fontId="1" fillId="4" borderId="0" xfId="4" applyFont="1" applyFill="1" applyAlignment="1">
      <alignment vertical="top"/>
    </xf>
    <xf numFmtId="0" fontId="1" fillId="4" borderId="0" xfId="4" applyFont="1" applyFill="1"/>
    <xf numFmtId="9" fontId="3" fillId="3" borderId="0" xfId="5" applyFont="1" applyFill="1"/>
    <xf numFmtId="0" fontId="0" fillId="4" borderId="0" xfId="0" applyFill="1" applyAlignment="1">
      <alignment horizontal="justify" wrapText="1"/>
    </xf>
    <xf numFmtId="9" fontId="9" fillId="4" borderId="0" xfId="5" applyFont="1" applyFill="1" applyAlignment="1"/>
    <xf numFmtId="37" fontId="1" fillId="4" borderId="0" xfId="0" applyNumberFormat="1" applyFont="1" applyFill="1" applyBorder="1" applyAlignment="1">
      <alignment horizontal="right"/>
    </xf>
    <xf numFmtId="0" fontId="0" fillId="4" borderId="0" xfId="0" applyFill="1" applyBorder="1" applyAlignment="1"/>
    <xf numFmtId="0" fontId="1" fillId="4" borderId="0" xfId="0" applyFont="1" applyFill="1" applyAlignment="1">
      <alignment horizontal="right"/>
    </xf>
    <xf numFmtId="0" fontId="0" fillId="4" borderId="0" xfId="0" applyFill="1" applyAlignment="1"/>
    <xf numFmtId="165" fontId="0" fillId="3" borderId="0" xfId="5" applyNumberFormat="1" applyFont="1" applyFill="1"/>
    <xf numFmtId="3" fontId="2" fillId="4" borderId="16" xfId="4" applyNumberFormat="1" applyFont="1" applyFill="1" applyBorder="1" applyAlignment="1"/>
    <xf numFmtId="43" fontId="3" fillId="3" borderId="0" xfId="1" applyFont="1" applyFill="1"/>
    <xf numFmtId="43" fontId="3" fillId="3" borderId="0" xfId="1" applyNumberFormat="1" applyFont="1" applyFill="1"/>
    <xf numFmtId="0" fontId="3" fillId="5" borderId="0" xfId="0" applyFont="1" applyFill="1"/>
    <xf numFmtId="10" fontId="0" fillId="3" borderId="0" xfId="5" applyNumberFormat="1" applyFont="1" applyFill="1"/>
    <xf numFmtId="167" fontId="1" fillId="6" borderId="0" xfId="7" applyNumberFormat="1" applyFont="1" applyFill="1"/>
    <xf numFmtId="168" fontId="0" fillId="4" borderId="0" xfId="2" applyNumberFormat="1" applyFont="1" applyFill="1"/>
    <xf numFmtId="165" fontId="6" fillId="4" borderId="15" xfId="6" applyNumberFormat="1" applyFont="1" applyFill="1" applyBorder="1" applyAlignment="1">
      <alignment horizontal="right" indent="1"/>
    </xf>
    <xf numFmtId="3" fontId="6" fillId="4" borderId="16" xfId="3" applyNumberFormat="1" applyFont="1" applyFill="1" applyBorder="1" applyAlignment="1"/>
    <xf numFmtId="10" fontId="3" fillId="0" borderId="0" xfId="4" applyNumberFormat="1" applyFill="1" applyBorder="1" applyAlignment="1">
      <alignment horizontal="center"/>
    </xf>
    <xf numFmtId="167" fontId="0" fillId="0" borderId="0" xfId="1" applyNumberFormat="1" applyFont="1" applyFill="1" applyBorder="1"/>
    <xf numFmtId="0" fontId="1" fillId="6" borderId="0" xfId="4" applyFont="1" applyFill="1" applyAlignment="1">
      <alignment vertical="center"/>
    </xf>
    <xf numFmtId="167" fontId="3" fillId="0" borderId="0" xfId="7" applyNumberFormat="1" applyFont="1" applyFill="1" applyAlignment="1">
      <alignment vertical="center"/>
    </xf>
    <xf numFmtId="167" fontId="3" fillId="0" borderId="0" xfId="7" applyNumberFormat="1" applyFont="1" applyFill="1"/>
    <xf numFmtId="175" fontId="0" fillId="0" borderId="0" xfId="0" applyNumberFormat="1" applyFill="1" applyBorder="1"/>
    <xf numFmtId="175" fontId="3" fillId="0" borderId="0" xfId="0" applyNumberFormat="1" applyFont="1" applyFill="1" applyBorder="1" applyAlignment="1"/>
    <xf numFmtId="175" fontId="0" fillId="0" borderId="0" xfId="0" applyNumberFormat="1" applyFill="1" applyBorder="1" applyAlignment="1"/>
    <xf numFmtId="10" fontId="3" fillId="4" borderId="0" xfId="4" applyNumberFormat="1" applyFill="1" applyAlignment="1">
      <alignment horizontal="center"/>
    </xf>
    <xf numFmtId="42" fontId="3" fillId="0" borderId="0" xfId="4" applyNumberFormat="1" applyFill="1" applyAlignment="1">
      <alignment horizontal="center"/>
    </xf>
    <xf numFmtId="0" fontId="0" fillId="4" borderId="0" xfId="0" applyFill="1" applyBorder="1" applyAlignment="1">
      <alignment horizontal="center"/>
    </xf>
    <xf numFmtId="0" fontId="13" fillId="7" borderId="0" xfId="0" applyFont="1" applyFill="1" applyAlignment="1">
      <alignment horizontal="center"/>
    </xf>
    <xf numFmtId="0" fontId="0" fillId="7" borderId="0" xfId="0" applyFill="1" applyBorder="1" applyAlignment="1">
      <alignment horizontal="center"/>
    </xf>
    <xf numFmtId="0" fontId="13" fillId="4" borderId="0" xfId="0" applyFont="1" applyFill="1" applyAlignment="1">
      <alignment horizontal="center"/>
    </xf>
    <xf numFmtId="0" fontId="5" fillId="2" borderId="0" xfId="0" applyFont="1" applyFill="1" applyAlignment="1">
      <alignment horizontal="center"/>
    </xf>
    <xf numFmtId="0" fontId="4" fillId="2" borderId="0" xfId="0" applyFont="1" applyFill="1" applyBorder="1" applyAlignment="1">
      <alignment horizontal="center"/>
    </xf>
    <xf numFmtId="0" fontId="0" fillId="2" borderId="0" xfId="0" applyFill="1" applyBorder="1" applyAlignment="1">
      <alignment wrapText="1"/>
    </xf>
    <xf numFmtId="0" fontId="0" fillId="0" borderId="0" xfId="0" applyAlignment="1">
      <alignment wrapText="1"/>
    </xf>
    <xf numFmtId="0" fontId="4" fillId="2" borderId="26" xfId="0" applyFont="1" applyFill="1" applyBorder="1" applyAlignment="1">
      <alignment horizontal="center"/>
    </xf>
    <xf numFmtId="0" fontId="0" fillId="4" borderId="0" xfId="0" applyFill="1" applyBorder="1" applyAlignment="1">
      <alignment horizontal="center"/>
    </xf>
    <xf numFmtId="0" fontId="0" fillId="4" borderId="0" xfId="0" quotePrefix="1" applyFill="1" applyAlignment="1">
      <alignment horizontal="left" wrapText="1"/>
    </xf>
    <xf numFmtId="0" fontId="0" fillId="4" borderId="0" xfId="0" applyFill="1" applyAlignment="1">
      <alignment horizontal="justify" wrapText="1"/>
    </xf>
    <xf numFmtId="0" fontId="0" fillId="2" borderId="0" xfId="0" applyFill="1" applyAlignment="1">
      <alignment horizontal="justify" vertical="top" wrapText="1"/>
    </xf>
    <xf numFmtId="0" fontId="4" fillId="4" borderId="0" xfId="0" applyFont="1" applyFill="1" applyBorder="1" applyAlignment="1">
      <alignment horizontal="center"/>
    </xf>
    <xf numFmtId="0" fontId="0" fillId="0" borderId="0" xfId="0" applyAlignment="1">
      <alignment horizontal="justify" vertical="top" wrapText="1"/>
    </xf>
    <xf numFmtId="0" fontId="0" fillId="0" borderId="0" xfId="0" applyAlignment="1">
      <alignment horizontal="justify" wrapText="1"/>
    </xf>
    <xf numFmtId="0" fontId="3" fillId="4" borderId="0" xfId="0" quotePrefix="1" applyFont="1" applyFill="1" applyAlignment="1">
      <alignment horizontal="left" wrapText="1"/>
    </xf>
    <xf numFmtId="0" fontId="1" fillId="0" borderId="0" xfId="4" quotePrefix="1" applyFont="1" applyFill="1" applyAlignment="1">
      <alignment horizontal="left" vertical="top" wrapText="1"/>
    </xf>
    <xf numFmtId="0" fontId="3" fillId="0" borderId="0" xfId="4" applyFill="1" applyAlignment="1">
      <alignment horizontal="left" vertical="top" wrapText="1"/>
    </xf>
    <xf numFmtId="0" fontId="4" fillId="2" borderId="0" xfId="4" applyFont="1" applyFill="1" applyBorder="1" applyAlignment="1">
      <alignment horizontal="center"/>
    </xf>
    <xf numFmtId="0" fontId="4" fillId="4" borderId="0" xfId="4" applyFont="1" applyFill="1" applyBorder="1" applyAlignment="1">
      <alignment horizontal="center"/>
    </xf>
    <xf numFmtId="0" fontId="3" fillId="4" borderId="0" xfId="4" applyFill="1" applyBorder="1" applyAlignment="1">
      <alignment horizontal="center"/>
    </xf>
    <xf numFmtId="0" fontId="3" fillId="3" borderId="24" xfId="4" applyFill="1" applyBorder="1" applyAlignment="1">
      <alignment horizontal="center"/>
    </xf>
    <xf numFmtId="0" fontId="3" fillId="2" borderId="0" xfId="4" applyFill="1" applyBorder="1" applyAlignment="1">
      <alignment vertical="center"/>
    </xf>
    <xf numFmtId="0" fontId="3" fillId="0" borderId="0" xfId="4" applyAlignment="1">
      <alignment vertical="center"/>
    </xf>
    <xf numFmtId="0" fontId="3" fillId="3" borderId="0" xfId="4" applyFill="1" applyAlignment="1">
      <alignment horizontal="center"/>
    </xf>
  </cellXfs>
  <cellStyles count="8">
    <cellStyle name="Comma" xfId="1" builtinId="3"/>
    <cellStyle name="Comma 2" xfId="7" xr:uid="{00000000-0005-0000-0000-000001000000}"/>
    <cellStyle name="Currency" xfId="2" builtinId="4"/>
    <cellStyle name="Currency 2" xfId="3" xr:uid="{00000000-0005-0000-0000-000003000000}"/>
    <cellStyle name="Normal" xfId="0" builtinId="0"/>
    <cellStyle name="Normal 2" xfId="4" xr:uid="{00000000-0005-0000-0000-000005000000}"/>
    <cellStyle name="Percent" xfId="5" builtinId="5"/>
    <cellStyle name="Percent 2" xfId="6" xr:uid="{00000000-0005-0000-0000-000007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5"/>
  <sheetViews>
    <sheetView workbookViewId="0"/>
  </sheetViews>
  <sheetFormatPr defaultRowHeight="12.5" x14ac:dyDescent="0.25"/>
  <cols>
    <col min="1" max="1" width="23.7265625" customWidth="1"/>
    <col min="2" max="2" width="11.7265625" customWidth="1"/>
  </cols>
  <sheetData>
    <row r="1" spans="1:1" x14ac:dyDescent="0.25">
      <c r="A1" s="226" t="s">
        <v>160</v>
      </c>
    </row>
    <row r="2" spans="1:1" x14ac:dyDescent="0.25">
      <c r="A2" s="226" t="s">
        <v>161</v>
      </c>
    </row>
    <row r="3" spans="1:1" x14ac:dyDescent="0.25">
      <c r="A3">
        <v>2022</v>
      </c>
    </row>
    <row r="5" spans="1:1" x14ac:dyDescent="0.25">
      <c r="A5" s="223">
        <v>44562</v>
      </c>
    </row>
  </sheetData>
  <phoneticPr fontId="2"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indexed="42"/>
    <pageSetUpPr fitToPage="1"/>
  </sheetPr>
  <dimension ref="B1:P61"/>
  <sheetViews>
    <sheetView zoomScaleNormal="100" zoomScaleSheetLayoutView="100" workbookViewId="0"/>
  </sheetViews>
  <sheetFormatPr defaultColWidth="9.1796875" defaultRowHeight="12.5" x14ac:dyDescent="0.25"/>
  <cols>
    <col min="1" max="1" width="3.81640625" style="2" customWidth="1"/>
    <col min="2" max="2" width="3" style="2" customWidth="1"/>
    <col min="3" max="3" width="30.26953125" style="2" customWidth="1"/>
    <col min="4" max="4" width="2.81640625" style="2" customWidth="1"/>
    <col min="5" max="5" width="15.7265625" style="2" customWidth="1"/>
    <col min="6" max="6" width="3.1796875" style="2" customWidth="1"/>
    <col min="7" max="7" width="15.7265625" style="2" customWidth="1"/>
    <col min="8" max="8" width="4" style="2" customWidth="1"/>
    <col min="9" max="9" width="15.26953125" style="2" customWidth="1"/>
    <col min="10" max="10" width="2.7265625" style="2" customWidth="1"/>
    <col min="11" max="11" width="20.453125" style="2" customWidth="1"/>
    <col min="12" max="12" width="2.81640625" style="2" customWidth="1"/>
    <col min="13" max="14" width="9.1796875" style="2"/>
    <col min="15" max="15" width="22.81640625" style="2" bestFit="1" customWidth="1"/>
    <col min="16" max="16" width="12.26953125" style="2" bestFit="1" customWidth="1"/>
    <col min="17" max="17" width="9.1796875" style="2"/>
    <col min="18" max="18" width="13.81640625" style="2" customWidth="1"/>
    <col min="19" max="16384" width="9.1796875" style="2"/>
  </cols>
  <sheetData>
    <row r="1" spans="2:12" ht="13" thickBot="1" x14ac:dyDescent="0.3"/>
    <row r="2" spans="2:12" ht="15" customHeight="1" x14ac:dyDescent="0.25">
      <c r="B2" s="7"/>
      <c r="C2" s="8"/>
      <c r="D2" s="8"/>
      <c r="E2" s="8"/>
      <c r="F2" s="8"/>
      <c r="G2" s="8"/>
      <c r="H2" s="8"/>
      <c r="I2" s="8"/>
      <c r="J2" s="8"/>
      <c r="K2" s="8"/>
      <c r="L2" s="10"/>
    </row>
    <row r="3" spans="2:12" ht="15" customHeight="1" x14ac:dyDescent="0.25">
      <c r="B3" s="11"/>
      <c r="C3" s="4" t="s">
        <v>17</v>
      </c>
      <c r="D3" s="4"/>
      <c r="E3" s="4"/>
      <c r="F3" s="4"/>
      <c r="G3" s="4"/>
      <c r="H3" s="4"/>
      <c r="I3" s="4"/>
      <c r="J3" s="4"/>
      <c r="K3" s="4"/>
      <c r="L3" s="12"/>
    </row>
    <row r="4" spans="2:12" ht="15" customHeight="1" x14ac:dyDescent="0.25">
      <c r="B4" s="11"/>
      <c r="C4" s="4" t="s">
        <v>54</v>
      </c>
      <c r="D4" s="4"/>
      <c r="E4" s="4"/>
      <c r="F4" s="4"/>
      <c r="G4" s="4"/>
      <c r="H4" s="4"/>
      <c r="I4" s="4"/>
      <c r="J4" s="4"/>
      <c r="K4" s="4"/>
      <c r="L4" s="12"/>
    </row>
    <row r="5" spans="2:12" ht="20.25" customHeight="1" x14ac:dyDescent="0.25">
      <c r="B5" s="11"/>
      <c r="C5" s="4"/>
      <c r="D5" s="4"/>
      <c r="E5" s="4"/>
      <c r="F5" s="4"/>
      <c r="G5" s="4"/>
      <c r="H5" s="4"/>
      <c r="I5" s="4"/>
      <c r="J5" s="4"/>
      <c r="K5" s="4"/>
      <c r="L5" s="12"/>
    </row>
    <row r="6" spans="2:12" ht="20.25" customHeight="1" x14ac:dyDescent="0.25">
      <c r="B6" s="11"/>
      <c r="C6" s="4"/>
      <c r="D6" s="4"/>
      <c r="E6" s="4"/>
      <c r="F6" s="4"/>
      <c r="G6" s="4"/>
      <c r="H6" s="4"/>
      <c r="I6" s="4"/>
      <c r="J6" s="4"/>
      <c r="K6" s="4"/>
      <c r="L6" s="12"/>
    </row>
    <row r="7" spans="2:12" ht="18.75" customHeight="1" x14ac:dyDescent="0.3">
      <c r="B7" s="11"/>
      <c r="C7" s="290" t="s">
        <v>53</v>
      </c>
      <c r="D7" s="290"/>
      <c r="E7" s="290"/>
      <c r="F7" s="290"/>
      <c r="G7" s="290"/>
      <c r="H7" s="290"/>
      <c r="I7" s="290"/>
      <c r="J7" s="290"/>
      <c r="K7" s="290"/>
      <c r="L7" s="12"/>
    </row>
    <row r="8" spans="2:12" ht="18.75" customHeight="1" x14ac:dyDescent="0.3">
      <c r="B8" s="11"/>
      <c r="C8" s="290" t="str">
        <f>Summary!C8</f>
        <v>12-Month Period Beginning January 1, 2022</v>
      </c>
      <c r="D8" s="290"/>
      <c r="E8" s="290"/>
      <c r="F8" s="290"/>
      <c r="G8" s="290"/>
      <c r="H8" s="290"/>
      <c r="I8" s="290"/>
      <c r="J8" s="290"/>
      <c r="K8" s="290"/>
      <c r="L8" s="12"/>
    </row>
    <row r="9" spans="2:12" ht="26.25" customHeight="1" x14ac:dyDescent="0.3">
      <c r="B9" s="11"/>
      <c r="C9" s="290"/>
      <c r="D9" s="290"/>
      <c r="E9" s="290"/>
      <c r="F9" s="290"/>
      <c r="G9" s="290"/>
      <c r="H9" s="290"/>
      <c r="I9" s="290"/>
      <c r="J9" s="290"/>
      <c r="K9" s="290"/>
      <c r="L9" s="12"/>
    </row>
    <row r="10" spans="2:12" ht="15" customHeight="1" x14ac:dyDescent="0.25">
      <c r="B10" s="11"/>
      <c r="C10" s="1"/>
      <c r="D10" s="5"/>
      <c r="E10" s="5"/>
      <c r="F10" s="5"/>
      <c r="G10" s="5"/>
      <c r="H10" s="5"/>
      <c r="I10" s="5"/>
      <c r="J10" s="5"/>
      <c r="K10" s="5"/>
      <c r="L10" s="12"/>
    </row>
    <row r="11" spans="2:12" ht="15" customHeight="1" x14ac:dyDescent="0.25">
      <c r="B11" s="11"/>
      <c r="C11" s="35" t="s">
        <v>37</v>
      </c>
      <c r="D11" s="31"/>
      <c r="E11" s="5" t="s">
        <v>38</v>
      </c>
      <c r="F11" s="37"/>
      <c r="G11" s="5" t="s">
        <v>40</v>
      </c>
      <c r="H11" s="35"/>
      <c r="I11" s="49" t="s">
        <v>55</v>
      </c>
      <c r="J11" s="37"/>
      <c r="K11" s="17"/>
      <c r="L11" s="12"/>
    </row>
    <row r="12" spans="2:12" ht="15" customHeight="1" x14ac:dyDescent="0.25">
      <c r="B12" s="11"/>
      <c r="C12" s="36" t="s">
        <v>18</v>
      </c>
      <c r="D12" s="32"/>
      <c r="E12" s="5" t="s">
        <v>39</v>
      </c>
      <c r="F12" s="35"/>
      <c r="G12" s="5" t="s">
        <v>39</v>
      </c>
      <c r="H12" s="35"/>
      <c r="I12" s="5" t="s">
        <v>39</v>
      </c>
      <c r="J12" s="35"/>
      <c r="K12" s="5" t="s">
        <v>56</v>
      </c>
      <c r="L12" s="12"/>
    </row>
    <row r="13" spans="2:12" ht="18" customHeight="1" x14ac:dyDescent="0.25">
      <c r="B13" s="11"/>
      <c r="C13" s="6"/>
      <c r="D13" s="32"/>
      <c r="E13" s="49" t="s">
        <v>108</v>
      </c>
      <c r="F13" s="50"/>
      <c r="G13" s="49" t="s">
        <v>133</v>
      </c>
      <c r="H13" s="50"/>
      <c r="I13" s="255" t="s">
        <v>106</v>
      </c>
      <c r="J13" s="50"/>
      <c r="K13" s="49" t="s">
        <v>143</v>
      </c>
      <c r="L13" s="12"/>
    </row>
    <row r="14" spans="2:12" ht="7.5" customHeight="1" x14ac:dyDescent="0.25">
      <c r="B14" s="11"/>
      <c r="C14" s="19"/>
      <c r="D14" s="33"/>
      <c r="E14" s="21"/>
      <c r="F14" s="21"/>
      <c r="G14" s="21"/>
      <c r="H14" s="21"/>
      <c r="I14" s="21"/>
      <c r="J14" s="21"/>
      <c r="K14" s="21"/>
      <c r="L14" s="12"/>
    </row>
    <row r="15" spans="2:12" ht="13.5" customHeight="1" x14ac:dyDescent="0.25">
      <c r="B15" s="11"/>
      <c r="C15" s="32"/>
      <c r="D15" s="32"/>
      <c r="E15" s="32"/>
      <c r="F15" s="32"/>
      <c r="G15" s="32"/>
      <c r="H15" s="32"/>
      <c r="I15" s="32"/>
      <c r="J15" s="32"/>
      <c r="K15" s="32"/>
      <c r="L15" s="12"/>
    </row>
    <row r="16" spans="2:12" ht="13.5" customHeight="1" x14ac:dyDescent="0.25">
      <c r="B16" s="11"/>
      <c r="C16" s="51">
        <f>Variables!A5</f>
        <v>44562</v>
      </c>
      <c r="D16" s="31"/>
      <c r="E16" s="228">
        <f>'DCR3'!E16</f>
        <v>366197559</v>
      </c>
      <c r="F16" s="230"/>
      <c r="G16" s="228">
        <f>'DCR3'!G16</f>
        <v>101137919</v>
      </c>
      <c r="H16" s="180"/>
      <c r="I16" s="228">
        <f>'DCR3'!I16</f>
        <v>121999906</v>
      </c>
      <c r="J16" s="180"/>
      <c r="K16" s="228">
        <f>'DCR3'!K16</f>
        <v>192495348</v>
      </c>
      <c r="L16" s="12"/>
    </row>
    <row r="17" spans="2:12" ht="13.5" customHeight="1" x14ac:dyDescent="0.25">
      <c r="B17" s="11"/>
      <c r="C17" s="1"/>
      <c r="D17" s="32"/>
      <c r="E17" s="179"/>
      <c r="F17" s="230"/>
      <c r="G17" s="179"/>
      <c r="H17" s="180"/>
      <c r="I17" s="179"/>
      <c r="J17" s="180"/>
      <c r="K17" s="179"/>
      <c r="L17" s="12"/>
    </row>
    <row r="18" spans="2:12" ht="13.5" customHeight="1" x14ac:dyDescent="0.25">
      <c r="B18" s="11"/>
      <c r="C18" s="51">
        <f>C16+31</f>
        <v>44593</v>
      </c>
      <c r="D18" s="1"/>
      <c r="E18" s="228">
        <f>'DCR3'!E18</f>
        <v>339954929</v>
      </c>
      <c r="F18" s="230"/>
      <c r="G18" s="228">
        <f>'DCR3'!G18</f>
        <v>98311124</v>
      </c>
      <c r="H18" s="180"/>
      <c r="I18" s="228">
        <f>'DCR3'!I18</f>
        <v>116040593</v>
      </c>
      <c r="J18" s="180"/>
      <c r="K18" s="228">
        <f>'DCR3'!K18</f>
        <v>182605156</v>
      </c>
      <c r="L18" s="12"/>
    </row>
    <row r="19" spans="2:12" ht="13.5" customHeight="1" x14ac:dyDescent="0.25">
      <c r="B19" s="11"/>
      <c r="C19" s="1"/>
      <c r="D19" s="32"/>
      <c r="E19" s="179"/>
      <c r="F19" s="230"/>
      <c r="G19" s="179"/>
      <c r="H19" s="180"/>
      <c r="I19" s="179"/>
      <c r="J19" s="180"/>
      <c r="K19" s="179"/>
      <c r="L19" s="12"/>
    </row>
    <row r="20" spans="2:12" ht="13.5" customHeight="1" x14ac:dyDescent="0.25">
      <c r="B20" s="11"/>
      <c r="C20" s="51">
        <f>C18+31</f>
        <v>44624</v>
      </c>
      <c r="D20" s="1"/>
      <c r="E20" s="228">
        <f>'DCR3'!E20</f>
        <v>283688593</v>
      </c>
      <c r="F20" s="230"/>
      <c r="G20" s="228">
        <f>'DCR3'!G20</f>
        <v>89759417</v>
      </c>
      <c r="H20" s="180"/>
      <c r="I20" s="228">
        <f>'DCR3'!I20</f>
        <v>111131961</v>
      </c>
      <c r="J20" s="180"/>
      <c r="K20" s="228">
        <f>'DCR3'!K20</f>
        <v>178165239</v>
      </c>
      <c r="L20" s="12"/>
    </row>
    <row r="21" spans="2:12" ht="13.5" customHeight="1" x14ac:dyDescent="0.25">
      <c r="B21" s="11"/>
      <c r="C21" s="1"/>
      <c r="D21" s="32"/>
      <c r="E21" s="179"/>
      <c r="F21" s="230"/>
      <c r="G21" s="179"/>
      <c r="H21" s="180"/>
      <c r="I21" s="179"/>
      <c r="J21" s="180"/>
      <c r="K21" s="179"/>
      <c r="L21" s="12"/>
    </row>
    <row r="22" spans="2:12" ht="13.5" customHeight="1" x14ac:dyDescent="0.25">
      <c r="B22" s="11"/>
      <c r="C22" s="51">
        <f>C20+31</f>
        <v>44655</v>
      </c>
      <c r="D22" s="1"/>
      <c r="E22" s="228">
        <f>'DCR3'!E22</f>
        <v>262542124</v>
      </c>
      <c r="F22" s="230"/>
      <c r="G22" s="228">
        <f>'DCR3'!G22</f>
        <v>91863033</v>
      </c>
      <c r="H22" s="180"/>
      <c r="I22" s="228">
        <f>'DCR3'!I22</f>
        <v>113721597</v>
      </c>
      <c r="J22" s="180"/>
      <c r="K22" s="228">
        <f>'DCR3'!K22</f>
        <v>186480588</v>
      </c>
      <c r="L22" s="12"/>
    </row>
    <row r="23" spans="2:12" ht="13.5" customHeight="1" x14ac:dyDescent="0.25">
      <c r="B23" s="11"/>
      <c r="C23" s="1"/>
      <c r="D23" s="32"/>
      <c r="E23" s="179"/>
      <c r="F23" s="231"/>
      <c r="G23" s="179"/>
      <c r="H23" s="181"/>
      <c r="I23" s="179"/>
      <c r="J23" s="181"/>
      <c r="K23" s="179"/>
      <c r="L23" s="12"/>
    </row>
    <row r="24" spans="2:12" ht="13.5" customHeight="1" x14ac:dyDescent="0.25">
      <c r="B24" s="11"/>
      <c r="C24" s="51">
        <f>C22+31</f>
        <v>44686</v>
      </c>
      <c r="D24" s="32"/>
      <c r="E24" s="228">
        <f>'DCR3'!E24</f>
        <v>255643688</v>
      </c>
      <c r="F24" s="230"/>
      <c r="G24" s="228">
        <f>'DCR3'!G24</f>
        <v>92499611</v>
      </c>
      <c r="H24" s="180"/>
      <c r="I24" s="228">
        <f>'DCR3'!I24</f>
        <v>114861397</v>
      </c>
      <c r="J24" s="180"/>
      <c r="K24" s="228">
        <f>'DCR3'!K24</f>
        <v>193507760</v>
      </c>
      <c r="L24" s="12"/>
    </row>
    <row r="25" spans="2:12" ht="13.5" customHeight="1" x14ac:dyDescent="0.25">
      <c r="B25" s="11"/>
      <c r="C25" s="1"/>
      <c r="D25" s="31"/>
      <c r="E25" s="179"/>
      <c r="F25" s="231"/>
      <c r="G25" s="179"/>
      <c r="H25" s="179"/>
      <c r="I25" s="179"/>
      <c r="J25" s="179"/>
      <c r="K25" s="179"/>
      <c r="L25" s="12"/>
    </row>
    <row r="26" spans="2:12" ht="13.5" customHeight="1" x14ac:dyDescent="0.25">
      <c r="B26" s="11"/>
      <c r="C26" s="51">
        <f>C24+31</f>
        <v>44717</v>
      </c>
      <c r="D26" s="31"/>
      <c r="E26" s="228">
        <f>'DCR3'!E26</f>
        <v>374439583</v>
      </c>
      <c r="F26" s="230"/>
      <c r="G26" s="228">
        <f>'DCR3'!G26</f>
        <v>113501431</v>
      </c>
      <c r="H26" s="180"/>
      <c r="I26" s="228">
        <f>'DCR3'!I26</f>
        <v>130159716</v>
      </c>
      <c r="J26" s="180"/>
      <c r="K26" s="228">
        <f>'DCR3'!K26</f>
        <v>213053915</v>
      </c>
      <c r="L26" s="12"/>
    </row>
    <row r="27" spans="2:12" ht="13.5" customHeight="1" x14ac:dyDescent="0.25">
      <c r="B27" s="11"/>
      <c r="C27" s="1"/>
      <c r="D27" s="31"/>
      <c r="E27" s="179"/>
      <c r="F27" s="181"/>
      <c r="G27" s="179"/>
      <c r="H27" s="179"/>
      <c r="I27" s="179"/>
      <c r="J27" s="179"/>
      <c r="K27" s="179"/>
      <c r="L27" s="12"/>
    </row>
    <row r="28" spans="2:12" ht="13.5" customHeight="1" x14ac:dyDescent="0.25">
      <c r="B28" s="11"/>
      <c r="C28" s="51">
        <f>C26+31</f>
        <v>44748</v>
      </c>
      <c r="D28" s="31"/>
      <c r="E28" s="228">
        <f>'DCR3'!E28</f>
        <v>483088260</v>
      </c>
      <c r="F28" s="230"/>
      <c r="G28" s="228">
        <f>'DCR3'!G28</f>
        <v>128790308</v>
      </c>
      <c r="H28" s="180"/>
      <c r="I28" s="228">
        <f>'DCR3'!I28</f>
        <v>138872793</v>
      </c>
      <c r="J28" s="180"/>
      <c r="K28" s="228">
        <f>'DCR3'!K28</f>
        <v>229080596</v>
      </c>
      <c r="L28" s="12"/>
    </row>
    <row r="29" spans="2:12" ht="13.5" customHeight="1" x14ac:dyDescent="0.25">
      <c r="B29" s="11"/>
      <c r="C29" s="1"/>
      <c r="D29" s="31"/>
      <c r="E29" s="179"/>
      <c r="F29" s="181"/>
      <c r="G29" s="179"/>
      <c r="H29" s="179"/>
      <c r="I29" s="179"/>
      <c r="J29" s="179"/>
      <c r="K29" s="179"/>
      <c r="L29" s="12"/>
    </row>
    <row r="30" spans="2:12" ht="13.5" customHeight="1" x14ac:dyDescent="0.25">
      <c r="B30" s="11"/>
      <c r="C30" s="51">
        <f>C28+31</f>
        <v>44779</v>
      </c>
      <c r="D30" s="31"/>
      <c r="E30" s="228">
        <f>'DCR3'!E30</f>
        <v>467792617</v>
      </c>
      <c r="F30" s="230"/>
      <c r="G30" s="228">
        <f>'DCR3'!G30</f>
        <v>124912238</v>
      </c>
      <c r="H30" s="180"/>
      <c r="I30" s="228">
        <f>'DCR3'!I30</f>
        <v>135822663</v>
      </c>
      <c r="J30" s="180"/>
      <c r="K30" s="228">
        <f>'DCR3'!K30</f>
        <v>223673700</v>
      </c>
      <c r="L30" s="12"/>
    </row>
    <row r="31" spans="2:12" ht="13.5" customHeight="1" x14ac:dyDescent="0.25">
      <c r="B31" s="11"/>
      <c r="C31" s="1"/>
      <c r="D31" s="31"/>
      <c r="E31" s="179"/>
      <c r="F31" s="179"/>
      <c r="G31" s="179"/>
      <c r="H31" s="179"/>
      <c r="I31" s="179"/>
      <c r="J31" s="179"/>
      <c r="K31" s="179"/>
      <c r="L31" s="12"/>
    </row>
    <row r="32" spans="2:12" ht="13.5" customHeight="1" x14ac:dyDescent="0.25">
      <c r="B32" s="11"/>
      <c r="C32" s="51">
        <f>C30+31</f>
        <v>44810</v>
      </c>
      <c r="D32" s="27"/>
      <c r="E32" s="228">
        <f>'DCR3'!E32</f>
        <v>427411550</v>
      </c>
      <c r="F32" s="230"/>
      <c r="G32" s="228">
        <f>'DCR3'!G32</f>
        <v>123354683</v>
      </c>
      <c r="H32" s="180"/>
      <c r="I32" s="228">
        <f>'DCR3'!I32</f>
        <v>136409730</v>
      </c>
      <c r="J32" s="180"/>
      <c r="K32" s="228">
        <f>'DCR3'!K32</f>
        <v>225032083</v>
      </c>
      <c r="L32" s="12"/>
    </row>
    <row r="33" spans="2:16" ht="13.5" customHeight="1" x14ac:dyDescent="0.25">
      <c r="B33" s="11"/>
      <c r="C33" s="1"/>
      <c r="D33" s="27"/>
      <c r="E33" s="179"/>
      <c r="F33" s="182"/>
      <c r="G33" s="179"/>
      <c r="H33" s="182"/>
      <c r="I33" s="179"/>
      <c r="J33" s="182"/>
      <c r="K33" s="179"/>
      <c r="L33" s="12"/>
    </row>
    <row r="34" spans="2:16" ht="13.5" customHeight="1" x14ac:dyDescent="0.25">
      <c r="B34" s="11"/>
      <c r="C34" s="51">
        <f>C32+31</f>
        <v>44841</v>
      </c>
      <c r="D34" s="27"/>
      <c r="E34" s="228">
        <f>'DCR3'!E34</f>
        <v>276359354</v>
      </c>
      <c r="F34" s="230"/>
      <c r="G34" s="228">
        <f>'DCR3'!G34</f>
        <v>95110273</v>
      </c>
      <c r="H34" s="180"/>
      <c r="I34" s="228">
        <f>'DCR3'!I34</f>
        <v>114652136</v>
      </c>
      <c r="J34" s="180"/>
      <c r="K34" s="228">
        <f>'DCR3'!K34</f>
        <v>195715913</v>
      </c>
      <c r="L34" s="12"/>
      <c r="O34" s="2" t="s">
        <v>146</v>
      </c>
      <c r="P34" s="272">
        <v>0</v>
      </c>
    </row>
    <row r="35" spans="2:16" ht="13.5" customHeight="1" x14ac:dyDescent="0.25">
      <c r="B35" s="11"/>
      <c r="C35" s="1"/>
      <c r="D35" s="31"/>
      <c r="E35" s="179"/>
      <c r="F35" s="179"/>
      <c r="G35" s="179"/>
      <c r="H35" s="179"/>
      <c r="I35" s="179"/>
      <c r="J35" s="179"/>
      <c r="K35" s="179"/>
      <c r="L35" s="12"/>
      <c r="O35" s="2" t="s">
        <v>1</v>
      </c>
      <c r="P35" s="272">
        <v>0</v>
      </c>
    </row>
    <row r="36" spans="2:16" ht="13.5" customHeight="1" x14ac:dyDescent="0.25">
      <c r="B36" s="11"/>
      <c r="C36" s="51">
        <f>C34+31</f>
        <v>44872</v>
      </c>
      <c r="D36" s="27"/>
      <c r="E36" s="228">
        <f>'DCR3'!E36</f>
        <v>244676894</v>
      </c>
      <c r="F36" s="230"/>
      <c r="G36" s="228">
        <f>'DCR3'!G36</f>
        <v>86614427</v>
      </c>
      <c r="H36" s="180"/>
      <c r="I36" s="228">
        <f>'DCR3'!I36</f>
        <v>107287389</v>
      </c>
      <c r="J36" s="180"/>
      <c r="K36" s="228">
        <f>'DCR3'!K36</f>
        <v>183444683</v>
      </c>
      <c r="L36" s="12"/>
      <c r="O36" s="247" t="s">
        <v>106</v>
      </c>
      <c r="P36" s="272">
        <v>0</v>
      </c>
    </row>
    <row r="37" spans="2:16" ht="13.5" customHeight="1" x14ac:dyDescent="0.25">
      <c r="B37" s="11"/>
      <c r="C37" s="1"/>
      <c r="D37" s="27"/>
      <c r="E37" s="179"/>
      <c r="F37" s="182"/>
      <c r="G37" s="179"/>
      <c r="H37" s="182"/>
      <c r="I37" s="179"/>
      <c r="J37" s="182"/>
      <c r="K37" s="179"/>
      <c r="L37" s="12"/>
      <c r="O37" s="247" t="s">
        <v>153</v>
      </c>
      <c r="P37" s="272">
        <v>0</v>
      </c>
    </row>
    <row r="38" spans="2:16" ht="13.5" customHeight="1" x14ac:dyDescent="0.25">
      <c r="B38" s="11"/>
      <c r="C38" s="51">
        <f>C36+31</f>
        <v>44903</v>
      </c>
      <c r="D38" s="27"/>
      <c r="E38" s="228">
        <f>'DCR3'!E38</f>
        <v>316372843</v>
      </c>
      <c r="F38" s="230"/>
      <c r="G38" s="228">
        <f>'DCR3'!G38</f>
        <v>94327761</v>
      </c>
      <c r="H38" s="180"/>
      <c r="I38" s="228">
        <f>'DCR3'!I38</f>
        <v>110936527</v>
      </c>
      <c r="J38" s="180"/>
      <c r="K38" s="228">
        <f>'DCR3'!K38</f>
        <v>191758766</v>
      </c>
      <c r="L38" s="12"/>
      <c r="O38" s="222"/>
      <c r="P38" s="222"/>
    </row>
    <row r="39" spans="2:16" ht="9.75" customHeight="1" x14ac:dyDescent="0.25">
      <c r="B39" s="11"/>
      <c r="C39" s="51"/>
      <c r="D39" s="27"/>
      <c r="E39" s="18"/>
      <c r="F39" s="55"/>
      <c r="G39" s="228"/>
      <c r="H39" s="55"/>
      <c r="I39" s="18"/>
      <c r="J39" s="55"/>
      <c r="K39" s="18"/>
      <c r="L39" s="12"/>
    </row>
    <row r="40" spans="2:16" ht="9.75" customHeight="1" x14ac:dyDescent="0.25">
      <c r="B40" s="11"/>
      <c r="C40" s="52"/>
      <c r="D40" s="52"/>
      <c r="E40" s="56"/>
      <c r="F40" s="57"/>
      <c r="G40" s="56"/>
      <c r="H40" s="57"/>
      <c r="I40" s="56"/>
      <c r="J40" s="57"/>
      <c r="K40" s="56"/>
      <c r="L40" s="12"/>
    </row>
    <row r="41" spans="2:16" ht="13.5" customHeight="1" x14ac:dyDescent="0.25">
      <c r="B41" s="11"/>
      <c r="C41" s="53" t="s">
        <v>16</v>
      </c>
      <c r="D41" s="53"/>
      <c r="E41" s="228">
        <f>SUM(E16:E38)</f>
        <v>4098167994</v>
      </c>
      <c r="F41" s="229"/>
      <c r="G41" s="228">
        <f>SUM(G16:G38)</f>
        <v>1240182225</v>
      </c>
      <c r="H41" s="229"/>
      <c r="I41" s="228">
        <f>SUM(I16:I38)</f>
        <v>1451896408</v>
      </c>
      <c r="J41" s="229"/>
      <c r="K41" s="228">
        <f>SUM(K16:K38)</f>
        <v>2395013747</v>
      </c>
      <c r="L41" s="12"/>
    </row>
    <row r="42" spans="2:16" ht="7.5" customHeight="1" x14ac:dyDescent="0.25">
      <c r="B42" s="11"/>
      <c r="C42" s="33"/>
      <c r="D42" s="33"/>
      <c r="E42" s="33"/>
      <c r="F42" s="33"/>
      <c r="G42" s="33"/>
      <c r="H42" s="33"/>
      <c r="I42" s="33"/>
      <c r="J42" s="33"/>
      <c r="K42" s="33"/>
      <c r="L42" s="12"/>
    </row>
    <row r="43" spans="2:16" ht="13.5" customHeight="1" x14ac:dyDescent="0.25">
      <c r="B43" s="11"/>
      <c r="C43" s="28"/>
      <c r="D43" s="34"/>
      <c r="E43" s="34"/>
      <c r="F43" s="34"/>
      <c r="G43" s="34"/>
      <c r="H43" s="34"/>
      <c r="I43" s="34"/>
      <c r="J43" s="34"/>
      <c r="K43" s="34"/>
      <c r="L43" s="12"/>
      <c r="N43" s="64" t="s">
        <v>62</v>
      </c>
    </row>
    <row r="44" spans="2:16" ht="13.5" customHeight="1" x14ac:dyDescent="0.25">
      <c r="B44" s="11"/>
      <c r="C44" s="34" t="s">
        <v>57</v>
      </c>
      <c r="D44" s="34"/>
      <c r="E44" s="87">
        <f>P34</f>
        <v>0</v>
      </c>
      <c r="F44" s="87"/>
      <c r="G44" s="87">
        <f>P35</f>
        <v>0</v>
      </c>
      <c r="H44" s="87"/>
      <c r="I44" s="87">
        <f>P36</f>
        <v>0</v>
      </c>
      <c r="J44" s="87"/>
      <c r="K44" s="87">
        <f>P37</f>
        <v>0</v>
      </c>
      <c r="L44" s="12"/>
      <c r="N44" s="225" t="s">
        <v>168</v>
      </c>
    </row>
    <row r="45" spans="2:16" ht="13.5" customHeight="1" x14ac:dyDescent="0.25">
      <c r="B45" s="11"/>
      <c r="C45" s="32"/>
      <c r="D45" s="32"/>
      <c r="E45" s="32"/>
      <c r="F45" s="32"/>
      <c r="G45" s="32"/>
      <c r="H45" s="32"/>
      <c r="I45" s="32"/>
      <c r="J45" s="32"/>
      <c r="K45" s="32"/>
      <c r="L45" s="12"/>
      <c r="N45" s="2" t="s">
        <v>63</v>
      </c>
    </row>
    <row r="46" spans="2:16" ht="13.5" customHeight="1" x14ac:dyDescent="0.25">
      <c r="B46" s="11"/>
      <c r="C46" s="32"/>
      <c r="D46" s="32"/>
      <c r="E46" s="32"/>
      <c r="F46" s="32"/>
      <c r="G46" s="32"/>
      <c r="H46" s="32"/>
      <c r="I46" s="32"/>
      <c r="J46" s="32"/>
      <c r="K46" s="32"/>
      <c r="L46" s="12"/>
      <c r="N46" s="247"/>
    </row>
    <row r="47" spans="2:16" ht="13.5" customHeight="1" x14ac:dyDescent="0.25">
      <c r="B47" s="11"/>
      <c r="C47" s="4" t="s">
        <v>101</v>
      </c>
      <c r="D47" s="4"/>
      <c r="E47" s="58">
        <f>E44/E41*100</f>
        <v>0</v>
      </c>
      <c r="F47" s="58"/>
      <c r="G47" s="58">
        <f>G44/G41*100</f>
        <v>0</v>
      </c>
      <c r="H47" s="58"/>
      <c r="I47" s="58">
        <f>I44/I41*100</f>
        <v>0</v>
      </c>
      <c r="J47" s="58"/>
      <c r="K47" s="58">
        <f>K44/K41*100</f>
        <v>0</v>
      </c>
      <c r="L47" s="12"/>
    </row>
    <row r="48" spans="2:16" ht="13.5" customHeight="1" x14ac:dyDescent="0.25">
      <c r="B48" s="11"/>
      <c r="C48" s="4"/>
      <c r="D48" s="4"/>
      <c r="E48" s="4"/>
      <c r="F48" s="4"/>
      <c r="G48" s="4"/>
      <c r="H48" s="4"/>
      <c r="I48" s="4"/>
      <c r="J48" s="4"/>
      <c r="K48" s="4"/>
      <c r="L48" s="12"/>
    </row>
    <row r="49" spans="2:12" ht="13.5" customHeight="1" x14ac:dyDescent="0.25">
      <c r="B49" s="11"/>
      <c r="C49" s="4"/>
      <c r="D49" s="4"/>
      <c r="E49" s="4"/>
      <c r="F49" s="4"/>
      <c r="G49" s="4"/>
      <c r="H49" s="4"/>
      <c r="I49" s="4"/>
      <c r="J49" s="4"/>
      <c r="K49" s="4"/>
      <c r="L49" s="12"/>
    </row>
    <row r="50" spans="2:12" ht="13.5" customHeight="1" x14ac:dyDescent="0.25">
      <c r="B50" s="11"/>
      <c r="C50" s="4"/>
      <c r="D50" s="4"/>
      <c r="E50" s="4"/>
      <c r="F50" s="4"/>
      <c r="G50" s="4"/>
      <c r="H50" s="4"/>
      <c r="I50" s="4"/>
      <c r="J50" s="4"/>
      <c r="K50" s="4"/>
      <c r="L50" s="12"/>
    </row>
    <row r="51" spans="2:12" ht="9.75" customHeight="1" thickBot="1" x14ac:dyDescent="0.3">
      <c r="B51" s="13"/>
      <c r="C51" s="14"/>
      <c r="D51" s="14"/>
      <c r="E51" s="14"/>
      <c r="F51" s="14"/>
      <c r="G51" s="14"/>
      <c r="H51" s="14"/>
      <c r="I51" s="14"/>
      <c r="J51" s="14"/>
      <c r="K51" s="14"/>
      <c r="L51" s="16"/>
    </row>
    <row r="54" spans="2:12" x14ac:dyDescent="0.25">
      <c r="E54" s="88"/>
      <c r="G54" s="88"/>
      <c r="J54" s="88"/>
    </row>
    <row r="55" spans="2:12" x14ac:dyDescent="0.25">
      <c r="E55" s="88"/>
      <c r="G55" s="88"/>
      <c r="I55" s="88"/>
    </row>
    <row r="56" spans="2:12" x14ac:dyDescent="0.25">
      <c r="E56" s="88"/>
    </row>
    <row r="57" spans="2:12" x14ac:dyDescent="0.25">
      <c r="E57" s="88"/>
    </row>
    <row r="58" spans="2:12" x14ac:dyDescent="0.25">
      <c r="E58" s="88"/>
    </row>
    <row r="59" spans="2:12" x14ac:dyDescent="0.25">
      <c r="E59" s="88"/>
    </row>
    <row r="61" spans="2:12" x14ac:dyDescent="0.25">
      <c r="E61" s="88"/>
    </row>
  </sheetData>
  <mergeCells count="3">
    <mergeCell ref="C9:K9"/>
    <mergeCell ref="C8:K8"/>
    <mergeCell ref="C7:K7"/>
  </mergeCells>
  <phoneticPr fontId="2" type="noConversion"/>
  <pageMargins left="0.75" right="0.75" top="1" bottom="1" header="0.5" footer="0.5"/>
  <pageSetup scale="8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52"/>
    <pageSetUpPr fitToPage="1"/>
  </sheetPr>
  <dimension ref="B1:K52"/>
  <sheetViews>
    <sheetView zoomScaleNormal="100" zoomScaleSheetLayoutView="100" workbookViewId="0"/>
  </sheetViews>
  <sheetFormatPr defaultColWidth="9.1796875" defaultRowHeight="12.5" x14ac:dyDescent="0.25"/>
  <cols>
    <col min="1" max="1" width="3.81640625" style="92" customWidth="1"/>
    <col min="2" max="2" width="3" style="92" customWidth="1"/>
    <col min="3" max="3" width="24.1796875" style="92" customWidth="1"/>
    <col min="4" max="4" width="14.54296875" style="92" customWidth="1"/>
    <col min="5" max="5" width="15.7265625" style="92" customWidth="1"/>
    <col min="6" max="6" width="19.54296875" style="92" bestFit="1" customWidth="1"/>
    <col min="7" max="7" width="24.26953125" style="92" customWidth="1"/>
    <col min="8" max="8" width="7.1796875" style="92" customWidth="1"/>
    <col min="9" max="9" width="19.54296875" style="92" bestFit="1" customWidth="1"/>
    <col min="10" max="10" width="6.453125" style="93" customWidth="1"/>
    <col min="11" max="11" width="2.81640625" style="92" customWidth="1"/>
    <col min="12" max="16384" width="9.1796875" style="92"/>
  </cols>
  <sheetData>
    <row r="1" spans="2:11" ht="13" thickBot="1" x14ac:dyDescent="0.3"/>
    <row r="2" spans="2:11" ht="15" customHeight="1" x14ac:dyDescent="0.25">
      <c r="B2" s="94"/>
      <c r="C2" s="95"/>
      <c r="D2" s="95"/>
      <c r="E2" s="95"/>
      <c r="F2" s="95"/>
      <c r="G2" s="95"/>
      <c r="H2" s="95"/>
      <c r="I2" s="95"/>
      <c r="J2" s="96"/>
      <c r="K2" s="97"/>
    </row>
    <row r="3" spans="2:11" ht="15" customHeight="1" x14ac:dyDescent="0.25">
      <c r="B3" s="98"/>
      <c r="C3" s="99" t="s">
        <v>17</v>
      </c>
      <c r="D3" s="99"/>
      <c r="E3" s="99"/>
      <c r="F3" s="99"/>
      <c r="G3" s="99"/>
      <c r="H3" s="99"/>
      <c r="I3" s="99"/>
      <c r="J3" s="100"/>
      <c r="K3" s="101"/>
    </row>
    <row r="4" spans="2:11" ht="15" customHeight="1" x14ac:dyDescent="0.25">
      <c r="B4" s="98"/>
      <c r="C4" s="99" t="s">
        <v>119</v>
      </c>
      <c r="D4" s="99"/>
      <c r="E4" s="99"/>
      <c r="F4" s="99"/>
      <c r="G4" s="99"/>
      <c r="H4" s="99"/>
      <c r="I4" s="99"/>
      <c r="J4" s="100"/>
      <c r="K4" s="101"/>
    </row>
    <row r="5" spans="2:11" ht="20.25" customHeight="1" x14ac:dyDescent="0.25">
      <c r="B5" s="98"/>
      <c r="C5" s="99"/>
      <c r="D5" s="99"/>
      <c r="E5" s="99"/>
      <c r="F5" s="99"/>
      <c r="G5" s="99"/>
      <c r="H5" s="99"/>
      <c r="I5" s="99"/>
      <c r="J5" s="100"/>
      <c r="K5" s="101"/>
    </row>
    <row r="6" spans="2:11" ht="20.25" customHeight="1" x14ac:dyDescent="0.25">
      <c r="B6" s="98"/>
      <c r="C6" s="99"/>
      <c r="D6" s="99"/>
      <c r="E6" s="99"/>
      <c r="F6" s="99"/>
      <c r="G6" s="99"/>
      <c r="H6" s="99"/>
      <c r="I6" s="99"/>
      <c r="J6" s="100"/>
      <c r="K6" s="101"/>
    </row>
    <row r="7" spans="2:11" ht="18.75" customHeight="1" x14ac:dyDescent="0.3">
      <c r="B7" s="98"/>
      <c r="C7" s="304" t="s">
        <v>117</v>
      </c>
      <c r="D7" s="304"/>
      <c r="E7" s="304"/>
      <c r="F7" s="304"/>
      <c r="G7" s="304"/>
      <c r="H7" s="304"/>
      <c r="I7" s="304"/>
      <c r="J7" s="304"/>
      <c r="K7" s="101"/>
    </row>
    <row r="8" spans="2:11" ht="18.75" customHeight="1" x14ac:dyDescent="0.3">
      <c r="B8" s="98"/>
      <c r="C8" s="305" t="str">
        <f>Summary!C8</f>
        <v>12-Month Period Beginning January 1, 2022</v>
      </c>
      <c r="D8" s="305"/>
      <c r="E8" s="305"/>
      <c r="F8" s="305"/>
      <c r="G8" s="305"/>
      <c r="H8" s="305"/>
      <c r="I8" s="305"/>
      <c r="J8" s="305"/>
      <c r="K8" s="101"/>
    </row>
    <row r="9" spans="2:11" ht="26.25" customHeight="1" x14ac:dyDescent="0.3">
      <c r="B9" s="98"/>
      <c r="C9" s="304"/>
      <c r="D9" s="304"/>
      <c r="E9" s="304"/>
      <c r="F9" s="304"/>
      <c r="G9" s="304"/>
      <c r="H9" s="304"/>
      <c r="I9" s="304"/>
      <c r="J9" s="304"/>
      <c r="K9" s="101"/>
    </row>
    <row r="10" spans="2:11" ht="15" customHeight="1" x14ac:dyDescent="0.25">
      <c r="B10" s="98"/>
      <c r="C10" s="100"/>
      <c r="D10" s="100"/>
      <c r="E10" s="100"/>
      <c r="F10" s="100"/>
      <c r="G10" s="100"/>
      <c r="H10" s="100"/>
      <c r="I10" s="100"/>
      <c r="J10" s="100"/>
      <c r="K10" s="101"/>
    </row>
    <row r="11" spans="2:11" ht="15" customHeight="1" x14ac:dyDescent="0.25">
      <c r="B11" s="98"/>
      <c r="C11" s="102" t="s">
        <v>0</v>
      </c>
      <c r="D11" s="103"/>
      <c r="E11" s="100"/>
      <c r="F11" s="104" t="s">
        <v>25</v>
      </c>
      <c r="G11" s="100"/>
      <c r="H11" s="100"/>
      <c r="I11" s="104" t="s">
        <v>25</v>
      </c>
      <c r="J11" s="103"/>
      <c r="K11" s="101"/>
    </row>
    <row r="12" spans="2:11" ht="15" customHeight="1" x14ac:dyDescent="0.25">
      <c r="B12" s="98"/>
      <c r="C12" s="103"/>
      <c r="D12" s="99"/>
      <c r="E12" s="100"/>
      <c r="F12" s="100" t="s">
        <v>115</v>
      </c>
      <c r="G12" s="306" t="s">
        <v>27</v>
      </c>
      <c r="H12" s="306"/>
      <c r="I12" s="100" t="s">
        <v>115</v>
      </c>
      <c r="J12" s="100"/>
      <c r="K12" s="101"/>
    </row>
    <row r="13" spans="2:11" ht="18" customHeight="1" x14ac:dyDescent="0.25">
      <c r="B13" s="98"/>
      <c r="C13" s="102"/>
      <c r="D13" s="99"/>
      <c r="E13" s="100"/>
      <c r="F13" s="100" t="s">
        <v>26</v>
      </c>
      <c r="G13" s="306" t="s">
        <v>28</v>
      </c>
      <c r="H13" s="306"/>
      <c r="I13" s="100" t="s">
        <v>116</v>
      </c>
      <c r="J13" s="100"/>
      <c r="K13" s="101"/>
    </row>
    <row r="14" spans="2:11" ht="7.5" customHeight="1" x14ac:dyDescent="0.25">
      <c r="B14" s="98"/>
      <c r="C14" s="105"/>
      <c r="D14" s="106"/>
      <c r="E14" s="107"/>
      <c r="F14" s="107"/>
      <c r="G14" s="107"/>
      <c r="H14" s="107"/>
      <c r="I14" s="107"/>
      <c r="J14" s="107"/>
      <c r="K14" s="101"/>
    </row>
    <row r="15" spans="2:11" ht="15" customHeight="1" x14ac:dyDescent="0.25">
      <c r="B15" s="98"/>
      <c r="C15" s="99"/>
      <c r="D15" s="99"/>
      <c r="E15" s="99"/>
      <c r="F15" s="99"/>
      <c r="G15" s="99"/>
      <c r="H15" s="99"/>
      <c r="I15" s="99"/>
      <c r="J15" s="100"/>
      <c r="K15" s="101"/>
    </row>
    <row r="16" spans="2:11" ht="37.5" x14ac:dyDescent="0.25">
      <c r="B16" s="98"/>
      <c r="C16" s="173"/>
      <c r="D16" s="173" t="s">
        <v>144</v>
      </c>
      <c r="E16" s="108"/>
      <c r="F16" s="109">
        <f>DCCR2!J34</f>
        <v>2449724.5770025374</v>
      </c>
      <c r="G16" s="248">
        <f>'DCR3'!E41</f>
        <v>4098167994</v>
      </c>
      <c r="H16" s="111" t="s">
        <v>18</v>
      </c>
      <c r="I16" s="108">
        <f>F16*100/G16</f>
        <v>5.9776089720799709E-2</v>
      </c>
      <c r="J16" s="100" t="s">
        <v>3</v>
      </c>
      <c r="K16" s="101"/>
    </row>
    <row r="17" spans="2:11" ht="15" customHeight="1" x14ac:dyDescent="0.25">
      <c r="B17" s="98"/>
      <c r="C17" s="4"/>
      <c r="D17" s="4"/>
      <c r="E17" s="108"/>
      <c r="F17" s="109"/>
      <c r="G17" s="249"/>
      <c r="H17" s="111"/>
      <c r="I17" s="108"/>
      <c r="J17" s="100"/>
      <c r="K17" s="101"/>
    </row>
    <row r="18" spans="2:11" x14ac:dyDescent="0.25">
      <c r="B18" s="98"/>
      <c r="C18" s="173"/>
      <c r="D18" s="173" t="s">
        <v>133</v>
      </c>
      <c r="E18" s="108"/>
      <c r="F18" s="109">
        <f>DCCR2!J36</f>
        <v>289332.72232032148</v>
      </c>
      <c r="G18" s="248">
        <f>'DCR3'!G41</f>
        <v>1240182225</v>
      </c>
      <c r="H18" s="111" t="s">
        <v>18</v>
      </c>
      <c r="I18" s="108">
        <f>F18*100/G18</f>
        <v>2.3329855604108621E-2</v>
      </c>
      <c r="J18" s="100" t="s">
        <v>3</v>
      </c>
      <c r="K18" s="101"/>
    </row>
    <row r="19" spans="2:11" ht="15" customHeight="1" x14ac:dyDescent="0.25">
      <c r="B19" s="98"/>
      <c r="C19" s="4"/>
      <c r="D19" s="4"/>
      <c r="E19" s="108"/>
      <c r="F19" s="109"/>
      <c r="G19" s="249"/>
      <c r="H19" s="111"/>
      <c r="I19" s="108"/>
      <c r="J19" s="100"/>
      <c r="K19" s="101"/>
    </row>
    <row r="20" spans="2:11" x14ac:dyDescent="0.25">
      <c r="B20" s="98"/>
      <c r="C20" s="234"/>
      <c r="D20" s="173" t="s">
        <v>106</v>
      </c>
      <c r="E20" s="108"/>
      <c r="F20" s="109">
        <f>DCCR2!J38</f>
        <v>223288.64504544926</v>
      </c>
      <c r="G20" s="248">
        <f>'DCR3'!I41</f>
        <v>1451896408</v>
      </c>
      <c r="H20" s="111" t="s">
        <v>18</v>
      </c>
      <c r="I20" s="108">
        <f>F20*100/G20</f>
        <v>1.5379103069276912E-2</v>
      </c>
      <c r="J20" s="100" t="s">
        <v>3</v>
      </c>
      <c r="K20" s="101"/>
    </row>
    <row r="21" spans="2:11" ht="15" customHeight="1" x14ac:dyDescent="0.25">
      <c r="B21" s="98"/>
      <c r="C21" s="4"/>
      <c r="D21" s="173"/>
      <c r="E21" s="108"/>
      <c r="F21" s="109"/>
      <c r="G21" s="249"/>
      <c r="H21" s="111"/>
      <c r="I21" s="108"/>
      <c r="J21" s="100"/>
      <c r="K21" s="101"/>
    </row>
    <row r="22" spans="2:11" ht="37.5" x14ac:dyDescent="0.25">
      <c r="B22" s="98"/>
      <c r="C22" s="233"/>
      <c r="D22" s="233" t="s">
        <v>158</v>
      </c>
      <c r="E22" s="108"/>
      <c r="F22" s="109">
        <f>DCCR2!J40</f>
        <v>201473.08777089388</v>
      </c>
      <c r="G22" s="248">
        <f>'DCR3'!K41</f>
        <v>2395013747</v>
      </c>
      <c r="H22" s="111" t="s">
        <v>18</v>
      </c>
      <c r="I22" s="108">
        <f>F22*100/G22</f>
        <v>8.4121892003024851E-3</v>
      </c>
      <c r="J22" s="100" t="s">
        <v>3</v>
      </c>
      <c r="K22" s="101"/>
    </row>
    <row r="23" spans="2:11" ht="15" customHeight="1" x14ac:dyDescent="0.25">
      <c r="B23" s="98"/>
      <c r="C23" s="99"/>
      <c r="D23" s="99"/>
      <c r="E23" s="99"/>
      <c r="F23" s="109"/>
      <c r="G23" s="99"/>
      <c r="H23" s="99"/>
      <c r="I23" s="99"/>
      <c r="J23" s="100"/>
      <c r="K23" s="101"/>
    </row>
    <row r="24" spans="2:11" ht="7.5" customHeight="1" x14ac:dyDescent="0.25">
      <c r="B24" s="98"/>
      <c r="C24" s="99"/>
      <c r="D24" s="99"/>
      <c r="E24" s="99"/>
      <c r="F24" s="109"/>
      <c r="G24" s="99"/>
      <c r="H24" s="99"/>
      <c r="I24" s="99"/>
      <c r="J24" s="100"/>
      <c r="K24" s="101"/>
    </row>
    <row r="25" spans="2:11" ht="22.5" customHeight="1" x14ac:dyDescent="0.25">
      <c r="B25" s="98"/>
      <c r="C25" s="103" t="s">
        <v>118</v>
      </c>
      <c r="D25" s="103"/>
      <c r="E25" s="103"/>
      <c r="F25" s="113">
        <f>SUM(F16:F24)</f>
        <v>3163819.0321392021</v>
      </c>
      <c r="G25" s="103"/>
      <c r="H25" s="103"/>
      <c r="I25" s="103"/>
      <c r="J25" s="104"/>
      <c r="K25" s="101"/>
    </row>
    <row r="26" spans="2:11" ht="15" customHeight="1" x14ac:dyDescent="0.25">
      <c r="B26" s="98"/>
      <c r="C26" s="103"/>
      <c r="D26" s="103"/>
      <c r="E26" s="103"/>
      <c r="F26" s="103"/>
      <c r="G26" s="103"/>
      <c r="H26" s="103"/>
      <c r="I26" s="103"/>
      <c r="J26" s="104"/>
      <c r="K26" s="101"/>
    </row>
    <row r="27" spans="2:11" ht="18.75" customHeight="1" x14ac:dyDescent="0.25">
      <c r="B27" s="98"/>
      <c r="C27" s="103"/>
      <c r="D27" s="103"/>
      <c r="E27" s="103"/>
      <c r="F27" s="103"/>
      <c r="G27" s="103"/>
      <c r="H27" s="103"/>
      <c r="I27" s="103"/>
      <c r="J27" s="104"/>
      <c r="K27" s="101"/>
    </row>
    <row r="28" spans="2:11" ht="17.25" customHeight="1" x14ac:dyDescent="0.25">
      <c r="B28" s="98"/>
      <c r="C28" s="103"/>
      <c r="D28" s="103"/>
      <c r="E28" s="103"/>
      <c r="F28" s="103"/>
      <c r="G28" s="103"/>
      <c r="H28" s="103"/>
      <c r="I28" s="103"/>
      <c r="J28" s="104"/>
      <c r="K28" s="101"/>
    </row>
    <row r="29" spans="2:11" ht="15" customHeight="1" x14ac:dyDescent="0.25">
      <c r="B29" s="98"/>
      <c r="C29" s="103"/>
      <c r="D29" s="103"/>
      <c r="E29" s="103"/>
      <c r="F29" s="103"/>
      <c r="G29" s="103"/>
      <c r="H29" s="103"/>
      <c r="I29" s="103"/>
      <c r="J29" s="104"/>
      <c r="K29" s="101"/>
    </row>
    <row r="30" spans="2:11" ht="15" customHeight="1" x14ac:dyDescent="0.25">
      <c r="B30" s="98"/>
      <c r="C30" s="103"/>
      <c r="D30" s="103"/>
      <c r="E30" s="103"/>
      <c r="F30" s="103"/>
      <c r="G30" s="103"/>
      <c r="H30" s="103"/>
      <c r="I30" s="103"/>
      <c r="J30" s="104"/>
      <c r="K30" s="101"/>
    </row>
    <row r="31" spans="2:11" ht="15" customHeight="1" x14ac:dyDescent="0.25">
      <c r="B31" s="98"/>
      <c r="C31" s="103"/>
      <c r="D31" s="103"/>
      <c r="E31" s="103"/>
      <c r="F31" s="103"/>
      <c r="G31" s="103"/>
      <c r="H31" s="103"/>
      <c r="I31" s="103"/>
      <c r="J31" s="104"/>
      <c r="K31" s="101"/>
    </row>
    <row r="32" spans="2:11" ht="15" customHeight="1" x14ac:dyDescent="0.25">
      <c r="B32" s="98"/>
      <c r="C32" s="302" t="s">
        <v>172</v>
      </c>
      <c r="D32" s="303"/>
      <c r="E32" s="303"/>
      <c r="F32" s="303"/>
      <c r="G32" s="303"/>
      <c r="H32" s="303"/>
      <c r="I32" s="303"/>
      <c r="J32" s="303"/>
      <c r="K32" s="101"/>
    </row>
    <row r="33" spans="2:11" ht="12.75" customHeight="1" x14ac:dyDescent="0.25">
      <c r="B33" s="98"/>
      <c r="C33" s="303"/>
      <c r="D33" s="303"/>
      <c r="E33" s="303"/>
      <c r="F33" s="303"/>
      <c r="G33" s="303"/>
      <c r="H33" s="303"/>
      <c r="I33" s="303"/>
      <c r="J33" s="303"/>
      <c r="K33" s="101"/>
    </row>
    <row r="34" spans="2:11" ht="12.75" customHeight="1" x14ac:dyDescent="0.25">
      <c r="B34" s="98"/>
      <c r="C34" s="303"/>
      <c r="D34" s="303"/>
      <c r="E34" s="303"/>
      <c r="F34" s="303"/>
      <c r="G34" s="303"/>
      <c r="H34" s="303"/>
      <c r="I34" s="303"/>
      <c r="J34" s="303"/>
      <c r="K34" s="101"/>
    </row>
    <row r="35" spans="2:11" ht="15" customHeight="1" x14ac:dyDescent="0.25">
      <c r="B35" s="98"/>
      <c r="C35" s="303"/>
      <c r="D35" s="303"/>
      <c r="E35" s="303"/>
      <c r="F35" s="303"/>
      <c r="G35" s="303"/>
      <c r="H35" s="303"/>
      <c r="I35" s="303"/>
      <c r="J35" s="303"/>
      <c r="K35" s="101"/>
    </row>
    <row r="36" spans="2:11" ht="15" customHeight="1" x14ac:dyDescent="0.25">
      <c r="B36" s="98"/>
      <c r="C36" s="303"/>
      <c r="D36" s="303"/>
      <c r="E36" s="303"/>
      <c r="F36" s="303"/>
      <c r="G36" s="303"/>
      <c r="H36" s="303"/>
      <c r="I36" s="303"/>
      <c r="J36" s="303"/>
      <c r="K36" s="101"/>
    </row>
    <row r="37" spans="2:11" ht="15" customHeight="1" x14ac:dyDescent="0.25">
      <c r="B37" s="98"/>
      <c r="C37" s="303"/>
      <c r="D37" s="303"/>
      <c r="E37" s="303"/>
      <c r="F37" s="303"/>
      <c r="G37" s="303"/>
      <c r="H37" s="303"/>
      <c r="I37" s="303"/>
      <c r="J37" s="303"/>
      <c r="K37" s="101"/>
    </row>
    <row r="38" spans="2:11" ht="15" customHeight="1" x14ac:dyDescent="0.25">
      <c r="B38" s="98"/>
      <c r="C38" s="303"/>
      <c r="D38" s="303"/>
      <c r="E38" s="303"/>
      <c r="F38" s="303"/>
      <c r="G38" s="303"/>
      <c r="H38" s="303"/>
      <c r="I38" s="303"/>
      <c r="J38" s="303"/>
      <c r="K38" s="101"/>
    </row>
    <row r="39" spans="2:11" ht="15" customHeight="1" x14ac:dyDescent="0.25">
      <c r="B39" s="98"/>
      <c r="C39" s="157"/>
      <c r="D39" s="157"/>
      <c r="E39" s="157"/>
      <c r="F39" s="157"/>
      <c r="G39" s="157"/>
      <c r="H39" s="157"/>
      <c r="I39" s="157"/>
      <c r="J39" s="157"/>
      <c r="K39" s="101"/>
    </row>
    <row r="40" spans="2:11" ht="15" customHeight="1" x14ac:dyDescent="0.25">
      <c r="B40" s="98"/>
      <c r="C40" s="157"/>
      <c r="D40" s="157"/>
      <c r="E40" s="157"/>
      <c r="F40" s="157"/>
      <c r="G40" s="157"/>
      <c r="H40" s="157"/>
      <c r="I40" s="157"/>
      <c r="J40" s="157"/>
      <c r="K40" s="101"/>
    </row>
    <row r="41" spans="2:11" ht="15" customHeight="1" x14ac:dyDescent="0.25">
      <c r="B41" s="98"/>
      <c r="C41" s="157"/>
      <c r="D41" s="157"/>
      <c r="E41" s="157"/>
      <c r="F41" s="157"/>
      <c r="G41" s="157"/>
      <c r="H41" s="157"/>
      <c r="I41" s="157"/>
      <c r="J41" s="157"/>
      <c r="K41" s="101"/>
    </row>
    <row r="42" spans="2:11" ht="15" customHeight="1" x14ac:dyDescent="0.25">
      <c r="B42" s="98"/>
      <c r="C42" s="157"/>
      <c r="D42" s="157"/>
      <c r="E42" s="157"/>
      <c r="F42" s="157"/>
      <c r="G42" s="157"/>
      <c r="H42" s="157"/>
      <c r="I42" s="157"/>
      <c r="J42" s="157"/>
      <c r="K42" s="101"/>
    </row>
    <row r="43" spans="2:11" ht="15" customHeight="1" x14ac:dyDescent="0.25">
      <c r="B43" s="98"/>
      <c r="C43" s="157"/>
      <c r="D43" s="157"/>
      <c r="E43" s="157"/>
      <c r="F43" s="157"/>
      <c r="G43" s="157"/>
      <c r="H43" s="157"/>
      <c r="I43" s="157"/>
      <c r="J43" s="157"/>
      <c r="K43" s="101"/>
    </row>
    <row r="44" spans="2:11" ht="15" customHeight="1" x14ac:dyDescent="0.25">
      <c r="B44" s="98"/>
      <c r="C44" s="157"/>
      <c r="D44" s="157"/>
      <c r="E44" s="157"/>
      <c r="F44" s="157"/>
      <c r="G44" s="157"/>
      <c r="H44" s="157"/>
      <c r="I44" s="157"/>
      <c r="J44" s="157"/>
      <c r="K44" s="101"/>
    </row>
    <row r="45" spans="2:11" ht="15" customHeight="1" x14ac:dyDescent="0.25">
      <c r="B45" s="98"/>
      <c r="C45" s="157"/>
      <c r="D45" s="157"/>
      <c r="E45" s="157"/>
      <c r="F45" s="157"/>
      <c r="G45" s="157"/>
      <c r="H45" s="157"/>
      <c r="I45" s="157"/>
      <c r="J45" s="157"/>
      <c r="K45" s="101"/>
    </row>
    <row r="46" spans="2:11" ht="15" customHeight="1" x14ac:dyDescent="0.25">
      <c r="B46" s="98"/>
      <c r="C46" s="99"/>
      <c r="D46" s="99"/>
      <c r="E46" s="99"/>
      <c r="F46" s="99"/>
      <c r="G46" s="99"/>
      <c r="H46" s="99"/>
      <c r="I46" s="99"/>
      <c r="J46" s="100"/>
      <c r="K46" s="101"/>
    </row>
    <row r="47" spans="2:11" ht="15" customHeight="1" x14ac:dyDescent="0.25">
      <c r="B47" s="98"/>
      <c r="C47" s="99"/>
      <c r="D47" s="99"/>
      <c r="E47" s="99"/>
      <c r="F47" s="99"/>
      <c r="G47" s="99"/>
      <c r="H47" s="99"/>
      <c r="I47" s="99"/>
      <c r="J47" s="100"/>
      <c r="K47" s="101"/>
    </row>
    <row r="48" spans="2:11" ht="15" customHeight="1" x14ac:dyDescent="0.25">
      <c r="B48" s="98"/>
      <c r="C48" s="99"/>
      <c r="D48" s="99"/>
      <c r="E48" s="99"/>
      <c r="F48" s="99"/>
      <c r="G48" s="99"/>
      <c r="H48" s="99"/>
      <c r="I48" s="99"/>
      <c r="J48" s="100"/>
      <c r="K48" s="101"/>
    </row>
    <row r="49" spans="2:11" ht="15" customHeight="1" x14ac:dyDescent="0.25">
      <c r="B49" s="98"/>
      <c r="C49" s="99"/>
      <c r="D49" s="99"/>
      <c r="E49" s="99"/>
      <c r="F49" s="99"/>
      <c r="G49" s="99"/>
      <c r="H49" s="99"/>
      <c r="I49" s="99"/>
      <c r="J49" s="100"/>
      <c r="K49" s="101"/>
    </row>
    <row r="50" spans="2:11" ht="15" customHeight="1" x14ac:dyDescent="0.25">
      <c r="B50" s="98"/>
      <c r="C50" s="99"/>
      <c r="D50" s="99"/>
      <c r="E50" s="99"/>
      <c r="F50" s="99"/>
      <c r="G50" s="99"/>
      <c r="H50" s="99"/>
      <c r="I50" s="99"/>
      <c r="J50" s="100"/>
      <c r="K50" s="101"/>
    </row>
    <row r="51" spans="2:11" ht="15" customHeight="1" x14ac:dyDescent="0.25">
      <c r="B51" s="98"/>
      <c r="C51" s="99"/>
      <c r="D51" s="99"/>
      <c r="E51" s="99"/>
      <c r="F51" s="99"/>
      <c r="G51" s="99"/>
      <c r="H51" s="99"/>
      <c r="I51" s="99"/>
      <c r="J51" s="100"/>
      <c r="K51" s="101"/>
    </row>
    <row r="52" spans="2:11" ht="9.75" customHeight="1" thickBot="1" x14ac:dyDescent="0.3">
      <c r="B52" s="114"/>
      <c r="C52" s="115"/>
      <c r="D52" s="115"/>
      <c r="E52" s="115"/>
      <c r="F52" s="115"/>
      <c r="G52" s="115"/>
      <c r="H52" s="115"/>
      <c r="I52" s="115"/>
      <c r="J52" s="116"/>
      <c r="K52" s="117"/>
    </row>
  </sheetData>
  <mergeCells count="6">
    <mergeCell ref="C32:J38"/>
    <mergeCell ref="C7:J7"/>
    <mergeCell ref="C8:J8"/>
    <mergeCell ref="C9:J9"/>
    <mergeCell ref="G12:H12"/>
    <mergeCell ref="G13:H13"/>
  </mergeCells>
  <pageMargins left="0.75" right="0.75" top="1" bottom="1" header="0.5" footer="0.5"/>
  <pageSetup scale="6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52"/>
    <pageSetUpPr fitToPage="1"/>
  </sheetPr>
  <dimension ref="B1:X45"/>
  <sheetViews>
    <sheetView zoomScale="80" zoomScaleNormal="80" zoomScaleSheetLayoutView="100" workbookViewId="0"/>
  </sheetViews>
  <sheetFormatPr defaultColWidth="9.1796875" defaultRowHeight="12.5" x14ac:dyDescent="0.25"/>
  <cols>
    <col min="1" max="1" width="3.81640625" style="92" customWidth="1"/>
    <col min="2" max="2" width="3" style="92" customWidth="1"/>
    <col min="3" max="3" width="11.81640625" style="92" customWidth="1"/>
    <col min="4" max="4" width="7.453125" style="92" customWidth="1"/>
    <col min="5" max="5" width="12.1796875" style="92" customWidth="1"/>
    <col min="6" max="6" width="8" style="92" customWidth="1"/>
    <col min="7" max="7" width="9.1796875" style="92"/>
    <col min="8" max="8" width="35.7265625" style="92" customWidth="1"/>
    <col min="9" max="9" width="5.81640625" style="92" customWidth="1"/>
    <col min="10" max="10" width="21.54296875" style="93" customWidth="1"/>
    <col min="11" max="11" width="2.81640625" style="92" customWidth="1"/>
    <col min="12" max="13" width="9.1796875" style="92"/>
    <col min="14" max="14" width="20.7265625" style="92" customWidth="1"/>
    <col min="15" max="16" width="12.7265625" style="92" customWidth="1"/>
    <col min="17" max="17" width="11.453125" style="92" bestFit="1" customWidth="1"/>
    <col min="18" max="18" width="4.453125" style="92" customWidth="1"/>
    <col min="19" max="19" width="3.453125" style="92" customWidth="1"/>
    <col min="20" max="20" width="9.1796875" style="92"/>
    <col min="21" max="21" width="12" style="92" customWidth="1"/>
    <col min="22" max="22" width="11.1796875" style="92" bestFit="1" customWidth="1"/>
    <col min="23" max="23" width="12.26953125" style="92" bestFit="1" customWidth="1"/>
    <col min="24" max="24" width="12.54296875" style="92" customWidth="1"/>
    <col min="25" max="16384" width="9.1796875" style="92"/>
  </cols>
  <sheetData>
    <row r="1" spans="2:15" ht="13" thickBot="1" x14ac:dyDescent="0.3"/>
    <row r="2" spans="2:15" ht="15" customHeight="1" x14ac:dyDescent="0.25">
      <c r="B2" s="94"/>
      <c r="C2" s="95"/>
      <c r="D2" s="95"/>
      <c r="E2" s="95"/>
      <c r="F2" s="95"/>
      <c r="G2" s="95"/>
      <c r="H2" s="95"/>
      <c r="I2" s="95"/>
      <c r="J2" s="96"/>
      <c r="K2" s="97"/>
    </row>
    <row r="3" spans="2:15" ht="15" customHeight="1" x14ac:dyDescent="0.25">
      <c r="B3" s="98"/>
      <c r="C3" s="99" t="s">
        <v>17</v>
      </c>
      <c r="D3" s="99"/>
      <c r="E3" s="99"/>
      <c r="F3" s="99"/>
      <c r="G3" s="99"/>
      <c r="H3" s="99"/>
      <c r="I3" s="99"/>
      <c r="J3" s="100"/>
      <c r="K3" s="101"/>
    </row>
    <row r="4" spans="2:15" ht="15" customHeight="1" x14ac:dyDescent="0.25">
      <c r="B4" s="98"/>
      <c r="C4" s="99" t="str">
        <f>DCCR1!C4</f>
        <v>DCCR Summary</v>
      </c>
      <c r="D4" s="99"/>
      <c r="E4" s="99"/>
      <c r="F4" s="99"/>
      <c r="G4" s="99"/>
      <c r="H4" s="99"/>
      <c r="I4" s="99"/>
      <c r="J4" s="100"/>
      <c r="K4" s="101"/>
    </row>
    <row r="5" spans="2:15" ht="9" customHeight="1" x14ac:dyDescent="0.25">
      <c r="B5" s="98"/>
      <c r="C5" s="99"/>
      <c r="D5" s="99"/>
      <c r="E5" s="99"/>
      <c r="F5" s="99"/>
      <c r="G5" s="99"/>
      <c r="H5" s="99"/>
      <c r="I5" s="99"/>
      <c r="J5" s="100"/>
      <c r="K5" s="101"/>
    </row>
    <row r="6" spans="2:15" ht="9" customHeight="1" x14ac:dyDescent="0.25">
      <c r="B6" s="98"/>
      <c r="C6" s="99"/>
      <c r="D6" s="99"/>
      <c r="E6" s="99"/>
      <c r="F6" s="99"/>
      <c r="G6" s="99"/>
      <c r="H6" s="99"/>
      <c r="I6" s="99"/>
      <c r="J6" s="100"/>
      <c r="K6" s="101"/>
    </row>
    <row r="7" spans="2:15" ht="18.75" customHeight="1" x14ac:dyDescent="0.3">
      <c r="B7" s="98"/>
      <c r="C7" s="304" t="s">
        <v>64</v>
      </c>
      <c r="D7" s="304"/>
      <c r="E7" s="304"/>
      <c r="F7" s="304"/>
      <c r="G7" s="304"/>
      <c r="H7" s="304"/>
      <c r="I7" s="304"/>
      <c r="J7" s="304"/>
      <c r="K7" s="101"/>
    </row>
    <row r="8" spans="2:15" ht="18.75" customHeight="1" x14ac:dyDescent="0.3">
      <c r="B8" s="98"/>
      <c r="C8" s="305" t="str">
        <f>Summary!C8</f>
        <v>12-Month Period Beginning January 1, 2022</v>
      </c>
      <c r="D8" s="305"/>
      <c r="E8" s="305"/>
      <c r="F8" s="305"/>
      <c r="G8" s="305"/>
      <c r="H8" s="305"/>
      <c r="I8" s="305"/>
      <c r="J8" s="305"/>
      <c r="K8" s="101"/>
    </row>
    <row r="9" spans="2:15" ht="26.25" customHeight="1" x14ac:dyDescent="0.25">
      <c r="B9" s="98"/>
      <c r="C9" s="103"/>
      <c r="D9" s="103"/>
      <c r="E9" s="103"/>
      <c r="F9" s="103"/>
      <c r="G9" s="103"/>
      <c r="H9" s="103"/>
      <c r="I9" s="103"/>
      <c r="J9" s="104"/>
      <c r="K9" s="101"/>
    </row>
    <row r="10" spans="2:15" ht="15" customHeight="1" x14ac:dyDescent="0.25">
      <c r="B10" s="98"/>
      <c r="C10" s="100"/>
      <c r="D10" s="100"/>
      <c r="E10" s="100"/>
      <c r="F10" s="100"/>
      <c r="G10" s="100"/>
      <c r="H10" s="100"/>
      <c r="I10" s="100"/>
      <c r="J10" s="100"/>
      <c r="K10" s="101"/>
    </row>
    <row r="11" spans="2:15" ht="15" customHeight="1" x14ac:dyDescent="0.25">
      <c r="B11" s="98"/>
      <c r="C11" s="135" t="s">
        <v>65</v>
      </c>
      <c r="D11" s="103"/>
      <c r="E11" s="100"/>
      <c r="F11" s="104"/>
      <c r="G11" s="100"/>
      <c r="H11" s="100"/>
      <c r="I11" s="104"/>
      <c r="J11" s="103"/>
      <c r="K11" s="101"/>
      <c r="N11" s="251"/>
    </row>
    <row r="12" spans="2:15" ht="8.25" customHeight="1" x14ac:dyDescent="0.25">
      <c r="B12" s="98"/>
      <c r="C12" s="103"/>
      <c r="D12" s="99"/>
      <c r="E12" s="100"/>
      <c r="F12" s="100"/>
      <c r="G12" s="306"/>
      <c r="H12" s="306"/>
      <c r="I12" s="100"/>
      <c r="J12" s="100"/>
      <c r="K12" s="101"/>
    </row>
    <row r="13" spans="2:15" s="139" customFormat="1" ht="29.25" customHeight="1" x14ac:dyDescent="0.25">
      <c r="B13" s="136"/>
      <c r="C13" s="102"/>
      <c r="D13" s="308" t="s">
        <v>66</v>
      </c>
      <c r="E13" s="309"/>
      <c r="F13" s="309"/>
      <c r="G13" s="309"/>
      <c r="H13" s="309"/>
      <c r="I13" s="137"/>
      <c r="J13" s="137"/>
      <c r="K13" s="138"/>
      <c r="N13" s="139" t="s">
        <v>61</v>
      </c>
      <c r="O13" s="92"/>
    </row>
    <row r="14" spans="2:15" ht="15" customHeight="1" x14ac:dyDescent="0.25">
      <c r="B14" s="98"/>
      <c r="C14" s="102"/>
      <c r="D14" s="103"/>
      <c r="E14" s="99" t="s">
        <v>67</v>
      </c>
      <c r="F14" s="100" t="s">
        <v>68</v>
      </c>
      <c r="G14" s="118" t="s">
        <v>69</v>
      </c>
      <c r="H14" s="100"/>
      <c r="I14" s="100" t="s">
        <v>68</v>
      </c>
      <c r="J14" s="161">
        <f>J23</f>
        <v>1019401.2143692293</v>
      </c>
      <c r="K14" s="101"/>
      <c r="N14" s="277" t="s">
        <v>173</v>
      </c>
    </row>
    <row r="15" spans="2:15" ht="15" customHeight="1" x14ac:dyDescent="0.25">
      <c r="B15" s="98"/>
      <c r="C15" s="99"/>
      <c r="D15" s="103"/>
      <c r="E15" s="99" t="s">
        <v>70</v>
      </c>
      <c r="F15" s="100" t="s">
        <v>68</v>
      </c>
      <c r="G15" s="118" t="s">
        <v>71</v>
      </c>
      <c r="H15" s="99"/>
      <c r="I15" s="100" t="s">
        <v>68</v>
      </c>
      <c r="J15" s="283">
        <v>7.1897523409755609E-2</v>
      </c>
      <c r="K15" s="101"/>
      <c r="N15" s="183"/>
      <c r="O15" s="183"/>
    </row>
    <row r="16" spans="2:15" ht="15" customHeight="1" x14ac:dyDescent="0.25">
      <c r="B16" s="98"/>
      <c r="C16" s="99"/>
      <c r="D16" s="103"/>
      <c r="E16" s="99" t="s">
        <v>72</v>
      </c>
      <c r="F16" s="111" t="s">
        <v>68</v>
      </c>
      <c r="G16" s="141" t="s">
        <v>73</v>
      </c>
      <c r="H16" s="110"/>
      <c r="I16" s="111" t="s">
        <v>68</v>
      </c>
      <c r="J16" s="283">
        <v>1.7722236339163078E-2</v>
      </c>
      <c r="K16" s="101"/>
      <c r="N16" s="183"/>
      <c r="O16" s="224" t="s">
        <v>174</v>
      </c>
    </row>
    <row r="17" spans="2:24" ht="15" customHeight="1" x14ac:dyDescent="0.25">
      <c r="B17" s="98"/>
      <c r="C17" s="99"/>
      <c r="D17" s="103"/>
      <c r="E17" s="99" t="s">
        <v>74</v>
      </c>
      <c r="F17" s="111" t="s">
        <v>68</v>
      </c>
      <c r="G17" s="141" t="s">
        <v>75</v>
      </c>
      <c r="H17" s="99"/>
      <c r="I17" s="111" t="s">
        <v>68</v>
      </c>
      <c r="J17" s="275">
        <v>0.2495</v>
      </c>
      <c r="K17" s="101"/>
      <c r="N17" s="183"/>
      <c r="O17" s="224" t="s">
        <v>175</v>
      </c>
    </row>
    <row r="18" spans="2:24" ht="15" customHeight="1" x14ac:dyDescent="0.25">
      <c r="B18" s="98"/>
      <c r="C18" s="99"/>
      <c r="D18" s="103"/>
      <c r="E18" s="99" t="s">
        <v>76</v>
      </c>
      <c r="F18" s="111" t="s">
        <v>68</v>
      </c>
      <c r="G18" s="141" t="s">
        <v>94</v>
      </c>
      <c r="H18" s="110"/>
      <c r="I18" s="111"/>
      <c r="J18" s="100"/>
      <c r="K18" s="101"/>
      <c r="O18" s="183"/>
    </row>
    <row r="19" spans="2:24" ht="21.75" customHeight="1" x14ac:dyDescent="0.25">
      <c r="B19" s="98"/>
      <c r="C19" s="99"/>
      <c r="D19" s="99"/>
      <c r="E19" s="108"/>
      <c r="F19" s="142"/>
      <c r="G19" s="99"/>
      <c r="H19" s="111"/>
      <c r="I19" s="108"/>
      <c r="J19" s="100"/>
      <c r="K19" s="101"/>
    </row>
    <row r="20" spans="2:24" ht="21.75" customHeight="1" x14ac:dyDescent="0.25">
      <c r="B20" s="98"/>
      <c r="C20" s="143"/>
      <c r="D20" s="143"/>
      <c r="E20" s="144"/>
      <c r="F20" s="113"/>
      <c r="G20" s="145"/>
      <c r="H20" s="146"/>
      <c r="I20" s="144"/>
      <c r="J20" s="147"/>
      <c r="K20" s="101"/>
    </row>
    <row r="21" spans="2:24" ht="15" customHeight="1" x14ac:dyDescent="0.25">
      <c r="B21" s="98"/>
      <c r="C21" s="135" t="s">
        <v>77</v>
      </c>
      <c r="D21" s="99"/>
      <c r="E21" s="108"/>
      <c r="F21" s="142"/>
      <c r="G21" s="99"/>
      <c r="H21" s="111"/>
      <c r="I21" s="108"/>
      <c r="J21" s="100"/>
      <c r="K21" s="101"/>
      <c r="N21" s="310"/>
      <c r="O21" s="310"/>
      <c r="P21" s="310"/>
      <c r="Q21" s="310"/>
      <c r="R21" s="93"/>
      <c r="U21" s="92" t="s">
        <v>103</v>
      </c>
      <c r="W21" s="92" t="s">
        <v>135</v>
      </c>
    </row>
    <row r="22" spans="2:24" ht="15" customHeight="1" x14ac:dyDescent="0.25">
      <c r="B22" s="98"/>
      <c r="C22" s="99"/>
      <c r="D22" s="99"/>
      <c r="E22" s="108"/>
      <c r="F22" s="142"/>
      <c r="G22" s="110"/>
      <c r="H22" s="111"/>
      <c r="I22" s="108"/>
      <c r="J22" s="100"/>
      <c r="K22" s="101"/>
      <c r="N22" s="253"/>
      <c r="O22" s="93"/>
      <c r="P22" s="93"/>
      <c r="Q22" s="93"/>
      <c r="R22" s="93"/>
      <c r="U22" s="216" t="s">
        <v>89</v>
      </c>
      <c r="V22" s="216" t="s">
        <v>90</v>
      </c>
      <c r="W22" s="216" t="s">
        <v>89</v>
      </c>
      <c r="X22" s="216" t="s">
        <v>133</v>
      </c>
    </row>
    <row r="23" spans="2:24" ht="18.75" customHeight="1" x14ac:dyDescent="0.25">
      <c r="B23" s="98"/>
      <c r="C23" s="99"/>
      <c r="D23" s="99"/>
      <c r="E23" s="99" t="s">
        <v>67</v>
      </c>
      <c r="F23" s="142"/>
      <c r="G23" s="99"/>
      <c r="H23" s="99"/>
      <c r="I23" s="100" t="s">
        <v>68</v>
      </c>
      <c r="J23" s="220">
        <f>U23+V23+W23+X23</f>
        <v>1019401.2143692293</v>
      </c>
      <c r="K23" s="101"/>
      <c r="M23" s="93"/>
      <c r="N23" s="90"/>
      <c r="O23" s="90"/>
      <c r="P23" s="93"/>
      <c r="Q23" s="90"/>
      <c r="R23" s="90"/>
      <c r="T23" s="216" t="s">
        <v>67</v>
      </c>
      <c r="U23" s="279">
        <f>SUM(DCCR3!Q13:Q21)</f>
        <v>-339816.27192307811</v>
      </c>
      <c r="V23" s="279">
        <f>SUM(DCCR3!R13:R21)</f>
        <v>-63845.635384615292</v>
      </c>
      <c r="W23" s="279">
        <f>SUM(DCCR3!S13:S21)</f>
        <v>1266509.8754999996</v>
      </c>
      <c r="X23" s="279">
        <f>SUM(DCCR3!T13:T21)</f>
        <v>156553.2461769231</v>
      </c>
    </row>
    <row r="24" spans="2:24" ht="18.75" customHeight="1" x14ac:dyDescent="0.25">
      <c r="B24" s="98"/>
      <c r="C24" s="99"/>
      <c r="D24" s="99"/>
      <c r="E24" s="99" t="s">
        <v>78</v>
      </c>
      <c r="F24" s="142"/>
      <c r="G24" s="99"/>
      <c r="H24" s="99"/>
      <c r="I24" s="100" t="s">
        <v>68</v>
      </c>
      <c r="J24" s="250">
        <f>ROUND((J15+(J15-J16)*(J17/(1-J17))),4)</f>
        <v>8.9899999999999994E-2</v>
      </c>
      <c r="K24" s="101"/>
      <c r="M24" s="93"/>
      <c r="N24" s="252" t="s">
        <v>154</v>
      </c>
      <c r="O24" s="90"/>
      <c r="P24" s="93"/>
      <c r="Q24" s="90"/>
    </row>
    <row r="25" spans="2:24" ht="18.75" customHeight="1" x14ac:dyDescent="0.25">
      <c r="B25" s="98"/>
      <c r="C25" s="99"/>
      <c r="D25" s="99"/>
      <c r="E25" s="164" t="s">
        <v>127</v>
      </c>
      <c r="F25" s="164"/>
      <c r="G25" s="164"/>
      <c r="H25" s="164"/>
      <c r="I25" s="100" t="s">
        <v>68</v>
      </c>
      <c r="J25" s="220">
        <f>J23*J24</f>
        <v>91644.169171793706</v>
      </c>
      <c r="K25" s="101"/>
      <c r="M25" s="93"/>
      <c r="N25" s="201"/>
      <c r="O25" s="90"/>
      <c r="P25" s="93"/>
      <c r="Q25" s="90"/>
      <c r="T25" s="216" t="s">
        <v>93</v>
      </c>
      <c r="U25" s="279">
        <f>U23*$J$24</f>
        <v>-30549.482845884719</v>
      </c>
      <c r="V25" s="279">
        <f>V23*$J$24</f>
        <v>-5739.722621076914</v>
      </c>
      <c r="W25" s="279">
        <f>W23*$J$24</f>
        <v>113859.23780744996</v>
      </c>
      <c r="X25" s="279">
        <f>X23*$J$24</f>
        <v>14074.136831305386</v>
      </c>
    </row>
    <row r="26" spans="2:24" ht="18.75" customHeight="1" x14ac:dyDescent="0.25">
      <c r="B26" s="98"/>
      <c r="C26" s="99"/>
      <c r="D26" s="99"/>
      <c r="E26" s="99" t="s">
        <v>76</v>
      </c>
      <c r="F26" s="142"/>
      <c r="G26" s="99"/>
      <c r="H26" s="99"/>
      <c r="I26" s="100" t="s">
        <v>68</v>
      </c>
      <c r="J26" s="220">
        <f>DCCR3!J49</f>
        <v>3072174.8629674083</v>
      </c>
      <c r="K26" s="101"/>
      <c r="N26" s="258"/>
      <c r="O26" s="90"/>
      <c r="P26" s="167"/>
      <c r="T26" s="216" t="s">
        <v>76</v>
      </c>
      <c r="U26" s="279">
        <f>DCCR3!H36+DCCR3!I36+DCCR3!J36</f>
        <v>1894019.4618816501</v>
      </c>
      <c r="V26" s="279">
        <f>DCCR3!H37+DCCR3!I37+DCCR3!J37</f>
        <v>647373.76010800002</v>
      </c>
      <c r="W26" s="279">
        <f>DCCR3!H42+DCCR3!I42+DCCR3!J42</f>
        <v>472395.36015932204</v>
      </c>
      <c r="X26" s="279">
        <f>DCCR3!H43+DCCR3!I43+DCCR3!J43</f>
        <v>58386.280818436004</v>
      </c>
    </row>
    <row r="27" spans="2:24" ht="18.75" customHeight="1" x14ac:dyDescent="0.25">
      <c r="B27" s="98"/>
      <c r="C27" s="103"/>
      <c r="D27" s="103"/>
      <c r="E27" s="164"/>
      <c r="F27" s="164"/>
      <c r="G27" s="164"/>
      <c r="H27" s="164"/>
      <c r="I27" s="164"/>
      <c r="J27" s="165"/>
      <c r="K27" s="101"/>
      <c r="O27" s="163"/>
    </row>
    <row r="28" spans="2:24" ht="18.75" customHeight="1" x14ac:dyDescent="0.25">
      <c r="B28" s="98"/>
      <c r="C28" s="103"/>
      <c r="D28" s="103"/>
      <c r="E28" s="103" t="s">
        <v>79</v>
      </c>
      <c r="F28" s="103"/>
      <c r="G28" s="103"/>
      <c r="H28" s="103"/>
      <c r="I28" s="100" t="s">
        <v>68</v>
      </c>
      <c r="J28" s="159">
        <f>J23*J24+J26</f>
        <v>3163819.0321392021</v>
      </c>
      <c r="K28" s="101"/>
      <c r="N28" s="90"/>
      <c r="O28" s="90"/>
      <c r="P28" s="167"/>
    </row>
    <row r="29" spans="2:24" ht="11.25" customHeight="1" x14ac:dyDescent="0.25">
      <c r="B29" s="98"/>
      <c r="C29" s="99"/>
      <c r="D29" s="99"/>
      <c r="E29" s="108"/>
      <c r="F29" s="142"/>
      <c r="G29" s="99"/>
      <c r="H29" s="111"/>
      <c r="I29" s="108"/>
      <c r="J29" s="100"/>
      <c r="K29" s="101"/>
    </row>
    <row r="30" spans="2:24" ht="21.75" customHeight="1" x14ac:dyDescent="0.25">
      <c r="B30" s="98"/>
      <c r="C30" s="194"/>
      <c r="D30" s="194"/>
      <c r="E30" s="195"/>
      <c r="F30" s="196"/>
      <c r="G30" s="197"/>
      <c r="H30" s="198"/>
      <c r="I30" s="195"/>
      <c r="J30" s="107"/>
      <c r="K30" s="101"/>
      <c r="N30" s="167"/>
    </row>
    <row r="31" spans="2:24" ht="15" customHeight="1" x14ac:dyDescent="0.25">
      <c r="B31" s="98"/>
      <c r="C31" s="164"/>
      <c r="D31" s="164"/>
      <c r="E31" s="164"/>
      <c r="F31" s="164"/>
      <c r="G31" s="164"/>
      <c r="H31" s="164"/>
      <c r="I31" s="164"/>
      <c r="J31" s="165"/>
      <c r="K31" s="101"/>
      <c r="U31" s="307" t="s">
        <v>104</v>
      </c>
      <c r="V31" s="307"/>
    </row>
    <row r="32" spans="2:24" ht="19.5" customHeight="1" x14ac:dyDescent="0.3">
      <c r="B32" s="98"/>
      <c r="C32" s="149" t="s">
        <v>80</v>
      </c>
      <c r="D32" s="119"/>
      <c r="E32" s="119"/>
      <c r="F32" s="119"/>
      <c r="G32" s="119"/>
      <c r="H32" s="119"/>
      <c r="I32" s="119"/>
      <c r="J32" s="104"/>
      <c r="K32" s="101"/>
      <c r="U32" s="93" t="s">
        <v>89</v>
      </c>
      <c r="V32" s="93" t="s">
        <v>90</v>
      </c>
    </row>
    <row r="33" spans="2:23" ht="12.75" customHeight="1" x14ac:dyDescent="0.25">
      <c r="B33" s="98"/>
      <c r="C33" s="150"/>
      <c r="D33" s="150"/>
      <c r="E33" s="150"/>
      <c r="F33" s="150"/>
      <c r="G33" s="150"/>
      <c r="H33" s="150"/>
      <c r="I33" s="150"/>
      <c r="J33" s="150"/>
      <c r="K33" s="101"/>
    </row>
    <row r="34" spans="2:23" ht="18.75" customHeight="1" x14ac:dyDescent="0.25">
      <c r="B34" s="98"/>
      <c r="C34" s="150" t="s">
        <v>81</v>
      </c>
      <c r="D34" s="150"/>
      <c r="E34" s="99" t="s">
        <v>2</v>
      </c>
      <c r="F34" s="103"/>
      <c r="G34" s="150"/>
      <c r="H34" s="99" t="s">
        <v>108</v>
      </c>
      <c r="I34" s="150"/>
      <c r="J34" s="159">
        <f>U25+U26+W25+W26</f>
        <v>2449724.5770025374</v>
      </c>
      <c r="K34" s="101"/>
    </row>
    <row r="35" spans="2:23" ht="18.75" customHeight="1" x14ac:dyDescent="0.25">
      <c r="B35" s="98"/>
      <c r="C35" s="150"/>
      <c r="D35" s="150"/>
      <c r="E35" s="99"/>
      <c r="F35" s="103"/>
      <c r="G35" s="150"/>
      <c r="H35" s="99"/>
      <c r="I35" s="150"/>
      <c r="J35" s="162"/>
      <c r="K35" s="101"/>
      <c r="W35" s="251"/>
    </row>
    <row r="36" spans="2:23" ht="18.75" customHeight="1" x14ac:dyDescent="0.25">
      <c r="B36" s="98"/>
      <c r="C36" s="151"/>
      <c r="D36" s="151"/>
      <c r="E36" s="99" t="s">
        <v>1</v>
      </c>
      <c r="F36" s="103"/>
      <c r="G36" s="151"/>
      <c r="H36" s="203" t="s">
        <v>133</v>
      </c>
      <c r="I36" s="151"/>
      <c r="J36" s="159">
        <f>($V$25+$V$26)*W36+X25+X26</f>
        <v>289332.72232032148</v>
      </c>
      <c r="K36" s="101"/>
      <c r="Q36" s="201"/>
      <c r="V36" s="170">
        <v>0.16900000000000001</v>
      </c>
      <c r="W36" s="170">
        <f>V36/($V$36+$V$38+$V$40)</f>
        <v>0.33800000000000002</v>
      </c>
    </row>
    <row r="37" spans="2:23" ht="18.75" customHeight="1" x14ac:dyDescent="0.25">
      <c r="B37" s="98"/>
      <c r="C37" s="151"/>
      <c r="D37" s="151"/>
      <c r="E37" s="99"/>
      <c r="F37" s="103"/>
      <c r="G37" s="151"/>
      <c r="H37" s="99"/>
      <c r="I37" s="151"/>
      <c r="J37" s="157"/>
      <c r="K37" s="101"/>
      <c r="Q37" s="201"/>
      <c r="V37" s="171"/>
      <c r="W37" s="171"/>
    </row>
    <row r="38" spans="2:23" ht="18.75" customHeight="1" x14ac:dyDescent="0.25">
      <c r="B38" s="98"/>
      <c r="C38" s="151"/>
      <c r="D38" s="151"/>
      <c r="E38" s="112" t="s">
        <v>114</v>
      </c>
      <c r="F38" s="103"/>
      <c r="G38" s="151"/>
      <c r="H38" s="254" t="s">
        <v>106</v>
      </c>
      <c r="I38" s="151"/>
      <c r="J38" s="159">
        <f>($V$25+$V$26)*W38</f>
        <v>223288.64504544926</v>
      </c>
      <c r="K38" s="101"/>
      <c r="Q38" s="201"/>
      <c r="V38" s="170">
        <v>0.17399999999999999</v>
      </c>
      <c r="W38" s="170">
        <f>V38/($V$36+$V$38+$V$40)</f>
        <v>0.34799999999999998</v>
      </c>
    </row>
    <row r="39" spans="2:23" ht="18.75" customHeight="1" x14ac:dyDescent="0.25">
      <c r="B39" s="98"/>
      <c r="C39" s="151"/>
      <c r="D39" s="151"/>
      <c r="E39" s="99"/>
      <c r="F39" s="103"/>
      <c r="G39" s="151"/>
      <c r="H39" s="99"/>
      <c r="I39" s="151"/>
      <c r="J39" s="157"/>
      <c r="K39" s="101"/>
      <c r="V39" s="171"/>
      <c r="W39" s="171"/>
    </row>
    <row r="40" spans="2:23" ht="18.75" customHeight="1" x14ac:dyDescent="0.25">
      <c r="B40" s="98"/>
      <c r="C40" s="151"/>
      <c r="D40" s="151"/>
      <c r="E40" s="99" t="s">
        <v>145</v>
      </c>
      <c r="F40" s="103"/>
      <c r="G40" s="151"/>
      <c r="H40" s="99" t="s">
        <v>143</v>
      </c>
      <c r="I40" s="151"/>
      <c r="J40" s="159">
        <f>($V$25+$V$26)*W40</f>
        <v>201473.08777089388</v>
      </c>
      <c r="K40" s="101"/>
      <c r="V40" s="170">
        <v>0.157</v>
      </c>
      <c r="W40" s="170">
        <f>V40/($V$36+$V$38+$V$40)</f>
        <v>0.314</v>
      </c>
    </row>
    <row r="41" spans="2:23" ht="18.75" customHeight="1" x14ac:dyDescent="0.25">
      <c r="B41" s="98"/>
      <c r="C41" s="151"/>
      <c r="D41" s="151"/>
      <c r="E41" s="151"/>
      <c r="F41" s="151"/>
      <c r="G41" s="151"/>
      <c r="H41" s="151"/>
      <c r="I41" s="151"/>
      <c r="J41" s="157"/>
      <c r="K41" s="101"/>
    </row>
    <row r="42" spans="2:23" ht="18.75" customHeight="1" x14ac:dyDescent="0.25">
      <c r="B42" s="98"/>
      <c r="C42" s="151"/>
      <c r="D42" s="151"/>
      <c r="E42" s="151"/>
      <c r="F42" s="151"/>
      <c r="G42" s="151"/>
      <c r="H42" s="151"/>
      <c r="I42" s="151"/>
      <c r="J42" s="160"/>
      <c r="K42" s="101"/>
    </row>
    <row r="43" spans="2:23" ht="18.75" customHeight="1" x14ac:dyDescent="0.25">
      <c r="B43" s="98"/>
      <c r="C43" s="151"/>
      <c r="D43" s="151"/>
      <c r="E43" s="151" t="s">
        <v>16</v>
      </c>
      <c r="F43" s="151"/>
      <c r="G43" s="151"/>
      <c r="H43" s="151"/>
      <c r="I43" s="151"/>
      <c r="J43" s="159">
        <f>SUM(J34:J40)</f>
        <v>3163819.0321392021</v>
      </c>
      <c r="K43" s="101"/>
    </row>
    <row r="44" spans="2:23" ht="15" customHeight="1" x14ac:dyDescent="0.25">
      <c r="B44" s="98"/>
      <c r="C44" s="99"/>
      <c r="D44" s="99"/>
      <c r="E44" s="99"/>
      <c r="F44" s="99"/>
      <c r="G44" s="99"/>
      <c r="H44" s="99"/>
      <c r="I44" s="99"/>
      <c r="J44" s="100"/>
      <c r="K44" s="101"/>
    </row>
    <row r="45" spans="2:23" ht="9.75" customHeight="1" thickBot="1" x14ac:dyDescent="0.3">
      <c r="B45" s="114"/>
      <c r="C45" s="115"/>
      <c r="D45" s="115"/>
      <c r="E45" s="115"/>
      <c r="F45" s="115"/>
      <c r="G45" s="115"/>
      <c r="H45" s="115"/>
      <c r="I45" s="115"/>
      <c r="J45" s="116"/>
      <c r="K45" s="117"/>
    </row>
  </sheetData>
  <mergeCells count="7">
    <mergeCell ref="U31:V31"/>
    <mergeCell ref="C7:J7"/>
    <mergeCell ref="C8:J8"/>
    <mergeCell ref="G12:H12"/>
    <mergeCell ref="D13:H13"/>
    <mergeCell ref="P21:Q21"/>
    <mergeCell ref="N21:O21"/>
  </mergeCells>
  <pageMargins left="0.75" right="0.75" top="1" bottom="1" header="0.5" footer="0.5"/>
  <pageSetup scale="81"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52"/>
    <pageSetUpPr fitToPage="1"/>
  </sheetPr>
  <dimension ref="B1:T51"/>
  <sheetViews>
    <sheetView zoomScale="70" zoomScaleNormal="70" zoomScaleSheetLayoutView="100" workbookViewId="0"/>
  </sheetViews>
  <sheetFormatPr defaultColWidth="9.1796875" defaultRowHeight="12.5" x14ac:dyDescent="0.25"/>
  <cols>
    <col min="1" max="1" width="3.81640625" style="92" customWidth="1"/>
    <col min="2" max="2" width="3" style="92" customWidth="1"/>
    <col min="3" max="3" width="11.81640625" style="92" customWidth="1"/>
    <col min="4" max="4" width="8.81640625" style="92" customWidth="1"/>
    <col min="5" max="5" width="16.453125" style="92" customWidth="1"/>
    <col min="6" max="6" width="18.54296875" style="92" customWidth="1"/>
    <col min="7" max="7" width="14.453125" style="92" customWidth="1"/>
    <col min="8" max="9" width="21.453125" style="92" customWidth="1"/>
    <col min="10" max="10" width="21.453125" style="93" customWidth="1"/>
    <col min="11" max="11" width="2.81640625" style="92" customWidth="1"/>
    <col min="12" max="12" width="4.453125" style="92" customWidth="1"/>
    <col min="13" max="13" width="5.26953125" style="92" customWidth="1"/>
    <col min="14" max="14" width="4.1796875" style="92" customWidth="1"/>
    <col min="15" max="15" width="5.1796875" style="92" customWidth="1"/>
    <col min="16" max="16" width="27.7265625" style="92" bestFit="1" customWidth="1"/>
    <col min="17" max="17" width="15.26953125" style="92" customWidth="1"/>
    <col min="18" max="18" width="14.54296875" style="92" customWidth="1"/>
    <col min="19" max="19" width="14.81640625" style="92" customWidth="1"/>
    <col min="20" max="20" width="12.453125" style="92" customWidth="1"/>
    <col min="21" max="16384" width="9.1796875" style="92"/>
  </cols>
  <sheetData>
    <row r="1" spans="2:20" ht="13" thickBot="1" x14ac:dyDescent="0.3"/>
    <row r="2" spans="2:20" ht="15" customHeight="1" x14ac:dyDescent="0.25">
      <c r="B2" s="94"/>
      <c r="C2" s="95"/>
      <c r="D2" s="95"/>
      <c r="E2" s="95"/>
      <c r="F2" s="95"/>
      <c r="G2" s="95"/>
      <c r="H2" s="95"/>
      <c r="I2" s="95"/>
      <c r="J2" s="96"/>
      <c r="K2" s="97"/>
    </row>
    <row r="3" spans="2:20" ht="15" customHeight="1" x14ac:dyDescent="0.25">
      <c r="B3" s="98"/>
      <c r="C3" s="99" t="s">
        <v>17</v>
      </c>
      <c r="D3" s="99"/>
      <c r="E3" s="99"/>
      <c r="F3" s="99"/>
      <c r="G3" s="99"/>
      <c r="H3" s="99"/>
      <c r="I3" s="99"/>
      <c r="J3" s="100"/>
      <c r="K3" s="101"/>
      <c r="O3" s="139"/>
      <c r="P3" s="139" t="s">
        <v>61</v>
      </c>
    </row>
    <row r="4" spans="2:20" ht="15" customHeight="1" x14ac:dyDescent="0.25">
      <c r="B4" s="98"/>
      <c r="C4" s="99" t="str">
        <f>DCCR1!C4</f>
        <v>DCCR Summary</v>
      </c>
      <c r="D4" s="99"/>
      <c r="E4" s="99"/>
      <c r="F4" s="99"/>
      <c r="G4" s="99"/>
      <c r="H4" s="99"/>
      <c r="I4" s="99"/>
      <c r="J4" s="100"/>
      <c r="K4" s="101"/>
      <c r="O4" s="183"/>
      <c r="P4" s="277" t="s">
        <v>173</v>
      </c>
    </row>
    <row r="5" spans="2:20" ht="15.75" customHeight="1" x14ac:dyDescent="0.25">
      <c r="B5" s="98"/>
      <c r="C5" s="99"/>
      <c r="D5" s="99"/>
      <c r="E5" s="99"/>
      <c r="F5" s="99"/>
      <c r="G5" s="99"/>
      <c r="H5" s="99"/>
      <c r="I5" s="99"/>
      <c r="J5" s="100"/>
      <c r="K5" s="101"/>
      <c r="O5" s="183"/>
      <c r="P5" s="183"/>
      <c r="Q5" s="183"/>
    </row>
    <row r="6" spans="2:20" ht="15.75" customHeight="1" x14ac:dyDescent="0.25">
      <c r="B6" s="98"/>
      <c r="C6" s="99"/>
      <c r="D6" s="99"/>
      <c r="E6" s="99"/>
      <c r="F6" s="99"/>
      <c r="G6" s="99"/>
      <c r="H6" s="99"/>
      <c r="I6" s="99"/>
      <c r="J6" s="100"/>
      <c r="K6" s="101"/>
      <c r="O6" s="183"/>
      <c r="P6" s="183"/>
      <c r="Q6" s="224" t="s">
        <v>174</v>
      </c>
    </row>
    <row r="7" spans="2:20" ht="18.75" customHeight="1" x14ac:dyDescent="0.3">
      <c r="B7" s="98"/>
      <c r="C7" s="304" t="s">
        <v>82</v>
      </c>
      <c r="D7" s="304"/>
      <c r="E7" s="304"/>
      <c r="F7" s="304"/>
      <c r="G7" s="304"/>
      <c r="H7" s="304"/>
      <c r="I7" s="304"/>
      <c r="J7" s="304"/>
      <c r="K7" s="101"/>
      <c r="O7" s="183"/>
      <c r="P7" s="183"/>
      <c r="Q7" s="224" t="s">
        <v>175</v>
      </c>
    </row>
    <row r="8" spans="2:20" ht="18.75" customHeight="1" x14ac:dyDescent="0.3">
      <c r="B8" s="98"/>
      <c r="C8" s="305" t="str">
        <f>Summary!C8</f>
        <v>12-Month Period Beginning January 1, 2022</v>
      </c>
      <c r="D8" s="305"/>
      <c r="E8" s="305"/>
      <c r="F8" s="305"/>
      <c r="G8" s="305"/>
      <c r="H8" s="305"/>
      <c r="I8" s="305"/>
      <c r="J8" s="305"/>
      <c r="K8" s="101"/>
      <c r="Q8" s="219"/>
    </row>
    <row r="9" spans="2:20" ht="15" customHeight="1" x14ac:dyDescent="0.25">
      <c r="B9" s="98"/>
      <c r="C9" s="103"/>
      <c r="D9" s="103"/>
      <c r="E9" s="103"/>
      <c r="F9" s="103"/>
      <c r="G9" s="103"/>
      <c r="H9" s="103"/>
      <c r="I9" s="103"/>
      <c r="J9" s="104"/>
      <c r="K9" s="101"/>
      <c r="Q9" s="218"/>
    </row>
    <row r="10" spans="2:20" ht="15" customHeight="1" x14ac:dyDescent="0.25">
      <c r="B10" s="98"/>
      <c r="C10" s="100"/>
      <c r="D10" s="100"/>
      <c r="E10" s="100"/>
      <c r="F10" s="100"/>
      <c r="G10" s="100"/>
      <c r="H10" s="100"/>
      <c r="I10" s="100"/>
      <c r="J10" s="100"/>
      <c r="K10" s="101"/>
      <c r="Q10" s="92" t="s">
        <v>104</v>
      </c>
      <c r="R10" s="92" t="s">
        <v>104</v>
      </c>
      <c r="S10" s="92" t="s">
        <v>135</v>
      </c>
      <c r="T10" s="92" t="s">
        <v>135</v>
      </c>
    </row>
    <row r="11" spans="2:20" ht="15" customHeight="1" x14ac:dyDescent="0.25">
      <c r="B11" s="98"/>
      <c r="C11" s="135" t="s">
        <v>83</v>
      </c>
      <c r="D11" s="103"/>
      <c r="E11" s="100"/>
      <c r="F11" s="104"/>
      <c r="G11" s="100"/>
      <c r="H11" s="100"/>
      <c r="I11" s="104"/>
      <c r="J11" s="103"/>
      <c r="K11" s="101"/>
      <c r="Q11" s="216" t="s">
        <v>89</v>
      </c>
      <c r="R11" s="216" t="s">
        <v>90</v>
      </c>
      <c r="S11" s="216" t="s">
        <v>89</v>
      </c>
      <c r="T11" s="216" t="s">
        <v>90</v>
      </c>
    </row>
    <row r="12" spans="2:20" ht="7.5" customHeight="1" x14ac:dyDescent="0.25">
      <c r="B12" s="98"/>
      <c r="C12" s="103"/>
      <c r="D12" s="99"/>
      <c r="E12" s="100"/>
      <c r="F12" s="100"/>
      <c r="G12" s="306"/>
      <c r="H12" s="306"/>
      <c r="I12" s="100"/>
      <c r="J12" s="100"/>
      <c r="K12" s="101"/>
    </row>
    <row r="13" spans="2:20" s="139" customFormat="1" ht="18" customHeight="1" x14ac:dyDescent="0.25">
      <c r="B13" s="136"/>
      <c r="C13" s="102"/>
      <c r="D13" s="102"/>
      <c r="E13" s="99" t="s">
        <v>91</v>
      </c>
      <c r="F13" s="152"/>
      <c r="G13" s="152"/>
      <c r="H13" s="152"/>
      <c r="I13" s="220">
        <f>Q13+R13+S13+T13</f>
        <v>9824451.8912000004</v>
      </c>
      <c r="J13" s="137"/>
      <c r="K13" s="138"/>
      <c r="P13" s="139" t="s">
        <v>140</v>
      </c>
      <c r="Q13" s="278">
        <v>5642024.8049999997</v>
      </c>
      <c r="R13" s="278">
        <v>1165476</v>
      </c>
      <c r="S13" s="278">
        <v>2685086.4701</v>
      </c>
      <c r="T13" s="278">
        <v>331864.61610000004</v>
      </c>
    </row>
    <row r="14" spans="2:20" ht="7.5" customHeight="1" x14ac:dyDescent="0.25">
      <c r="B14" s="98"/>
      <c r="C14" s="102"/>
      <c r="D14" s="103"/>
      <c r="E14" s="103"/>
      <c r="F14" s="103"/>
      <c r="G14" s="103"/>
      <c r="H14" s="103"/>
      <c r="I14" s="164"/>
      <c r="J14" s="104"/>
      <c r="K14" s="101"/>
      <c r="N14" s="139"/>
      <c r="O14" s="139"/>
    </row>
    <row r="15" spans="2:20" ht="18" customHeight="1" x14ac:dyDescent="0.25">
      <c r="B15" s="98"/>
      <c r="C15" s="99"/>
      <c r="D15" s="103"/>
      <c r="E15" s="99" t="s">
        <v>84</v>
      </c>
      <c r="F15" s="100"/>
      <c r="G15" s="118"/>
      <c r="H15" s="100"/>
      <c r="I15" s="220">
        <f>Q15+R15+S15+T15</f>
        <v>-7742565.8176000006</v>
      </c>
      <c r="J15" s="140"/>
      <c r="K15" s="101"/>
      <c r="N15" s="139"/>
      <c r="O15" s="139"/>
      <c r="P15" s="92" t="s">
        <v>141</v>
      </c>
      <c r="Q15" s="278">
        <v>-5549914.0900000008</v>
      </c>
      <c r="R15" s="278">
        <v>-1143625.3999999999</v>
      </c>
      <c r="S15" s="278">
        <v>-933650.56620000012</v>
      </c>
      <c r="T15" s="278">
        <v>-115375.7614</v>
      </c>
    </row>
    <row r="16" spans="2:20" ht="7.5" customHeight="1" x14ac:dyDescent="0.25">
      <c r="B16" s="98"/>
      <c r="C16" s="99"/>
      <c r="D16" s="103"/>
      <c r="E16" s="103"/>
      <c r="F16" s="103"/>
      <c r="G16" s="103"/>
      <c r="H16" s="103"/>
      <c r="I16" s="164"/>
      <c r="J16" s="104"/>
      <c r="K16" s="101"/>
    </row>
    <row r="17" spans="2:20" ht="18" customHeight="1" x14ac:dyDescent="0.25">
      <c r="B17" s="98"/>
      <c r="C17" s="99"/>
      <c r="D17" s="103"/>
      <c r="E17" s="99" t="s">
        <v>85</v>
      </c>
      <c r="F17" s="100"/>
      <c r="G17" s="118"/>
      <c r="H17" s="99"/>
      <c r="I17" s="220">
        <v>0</v>
      </c>
      <c r="J17" s="140"/>
      <c r="K17" s="101"/>
      <c r="Q17" s="268"/>
      <c r="R17" s="268"/>
      <c r="S17" s="268"/>
      <c r="T17" s="268"/>
    </row>
    <row r="18" spans="2:20" ht="7.5" customHeight="1" x14ac:dyDescent="0.25">
      <c r="B18" s="98"/>
      <c r="C18" s="99"/>
      <c r="D18" s="103"/>
      <c r="E18" s="103"/>
      <c r="F18" s="111"/>
      <c r="G18" s="141"/>
      <c r="H18" s="153"/>
      <c r="I18" s="111"/>
      <c r="J18" s="140"/>
      <c r="K18" s="101"/>
    </row>
    <row r="19" spans="2:20" ht="18" customHeight="1" x14ac:dyDescent="0.25">
      <c r="B19" s="98"/>
      <c r="C19" s="99"/>
      <c r="D19" s="99"/>
      <c r="E19" s="99" t="s">
        <v>92</v>
      </c>
      <c r="F19" s="111"/>
      <c r="G19" s="141"/>
      <c r="H19" s="99"/>
      <c r="I19" s="111"/>
      <c r="J19" s="220">
        <f>SUM(I13:I17)</f>
        <v>2081886.0735999998</v>
      </c>
      <c r="K19" s="101"/>
      <c r="Q19" s="268"/>
      <c r="R19" s="268"/>
      <c r="S19" s="268"/>
      <c r="T19" s="268"/>
    </row>
    <row r="20" spans="2:20" ht="7.5" customHeight="1" x14ac:dyDescent="0.25">
      <c r="B20" s="98"/>
      <c r="C20" s="112"/>
      <c r="D20" s="112"/>
      <c r="E20" s="103"/>
      <c r="F20" s="103"/>
      <c r="G20" s="103"/>
      <c r="H20" s="103"/>
      <c r="I20" s="103"/>
      <c r="J20" s="165"/>
      <c r="K20" s="101"/>
    </row>
    <row r="21" spans="2:20" ht="18" customHeight="1" x14ac:dyDescent="0.25">
      <c r="B21" s="98"/>
      <c r="C21" s="99"/>
      <c r="D21" s="99"/>
      <c r="E21" s="99" t="str">
        <f>"Deferred Tax Balance as of "&amp;start</f>
        <v>Deferred Tax Balance as of January 1, 2022</v>
      </c>
      <c r="F21" s="111"/>
      <c r="G21" s="141"/>
      <c r="H21" s="153"/>
      <c r="I21" s="111"/>
      <c r="J21" s="220">
        <f>Q21+R21+S21+T21</f>
        <v>-1062484.8592307693</v>
      </c>
      <c r="K21" s="101"/>
      <c r="P21" s="92" t="s">
        <v>136</v>
      </c>
      <c r="Q21" s="278">
        <v>-431926.98692307703</v>
      </c>
      <c r="R21" s="278">
        <v>-85696.235384615386</v>
      </c>
      <c r="S21" s="278">
        <v>-484926.02840000013</v>
      </c>
      <c r="T21" s="278">
        <v>-59935.608523076917</v>
      </c>
    </row>
    <row r="22" spans="2:20" ht="7.5" customHeight="1" x14ac:dyDescent="0.25">
      <c r="B22" s="98"/>
      <c r="C22" s="99"/>
      <c r="D22" s="99"/>
      <c r="E22" s="103"/>
      <c r="F22" s="103"/>
      <c r="G22" s="103"/>
      <c r="H22" s="103"/>
      <c r="I22" s="103"/>
      <c r="J22" s="165"/>
      <c r="K22" s="101"/>
    </row>
    <row r="23" spans="2:20" ht="18" customHeight="1" x14ac:dyDescent="0.25">
      <c r="B23" s="98"/>
      <c r="C23" s="99"/>
      <c r="D23" s="99"/>
      <c r="E23" s="99" t="s">
        <v>86</v>
      </c>
      <c r="F23" s="142"/>
      <c r="G23" s="99"/>
      <c r="H23" s="111"/>
      <c r="I23" s="108"/>
      <c r="J23" s="220">
        <v>0</v>
      </c>
      <c r="K23" s="101"/>
      <c r="Q23" s="267"/>
      <c r="R23" s="267"/>
      <c r="S23" s="267"/>
    </row>
    <row r="24" spans="2:20" ht="7.5" customHeight="1" x14ac:dyDescent="0.25">
      <c r="B24" s="98"/>
      <c r="C24" s="99"/>
      <c r="D24" s="99"/>
      <c r="E24" s="103"/>
      <c r="F24" s="103"/>
      <c r="G24" s="103"/>
      <c r="H24" s="103"/>
      <c r="I24" s="103"/>
      <c r="J24" s="165"/>
      <c r="K24" s="101"/>
    </row>
    <row r="25" spans="2:20" ht="18" customHeight="1" x14ac:dyDescent="0.25">
      <c r="B25" s="98"/>
      <c r="C25" s="99"/>
      <c r="D25" s="99"/>
      <c r="E25" s="99" t="s">
        <v>87</v>
      </c>
      <c r="F25" s="142"/>
      <c r="G25" s="153"/>
      <c r="H25" s="111"/>
      <c r="I25" s="108"/>
      <c r="J25" s="220">
        <v>0</v>
      </c>
      <c r="K25" s="101"/>
      <c r="Q25" s="202"/>
      <c r="R25" s="202"/>
    </row>
    <row r="26" spans="2:20" ht="13.5" customHeight="1" x14ac:dyDescent="0.25">
      <c r="B26" s="98"/>
      <c r="C26" s="103"/>
      <c r="D26" s="103"/>
      <c r="E26" s="108"/>
      <c r="F26" s="142"/>
      <c r="G26" s="99"/>
      <c r="H26" s="111"/>
      <c r="I26" s="108"/>
      <c r="J26" s="100"/>
      <c r="K26" s="101"/>
    </row>
    <row r="27" spans="2:20" ht="13.5" customHeight="1" x14ac:dyDescent="0.25">
      <c r="B27" s="98"/>
      <c r="C27" s="103"/>
      <c r="D27" s="103"/>
      <c r="E27" s="108"/>
      <c r="F27" s="142"/>
      <c r="G27" s="153"/>
      <c r="H27" s="111"/>
      <c r="I27" s="108"/>
      <c r="J27" s="154"/>
      <c r="K27" s="101"/>
    </row>
    <row r="28" spans="2:20" ht="18" customHeight="1" x14ac:dyDescent="0.25">
      <c r="B28" s="98"/>
      <c r="C28" s="103"/>
      <c r="D28" s="103"/>
      <c r="E28" s="99" t="s">
        <v>16</v>
      </c>
      <c r="F28" s="142"/>
      <c r="G28" s="99"/>
      <c r="H28" s="99"/>
      <c r="I28" s="100"/>
      <c r="J28" s="148">
        <f>SUM(J19:J25)</f>
        <v>1019401.2143692304</v>
      </c>
      <c r="K28" s="101"/>
      <c r="M28" s="90"/>
    </row>
    <row r="29" spans="2:20" ht="16.5" customHeight="1" x14ac:dyDescent="0.25">
      <c r="B29" s="98"/>
      <c r="C29" s="99"/>
      <c r="D29" s="99"/>
      <c r="E29" s="108"/>
      <c r="F29" s="142"/>
      <c r="G29" s="99"/>
      <c r="H29" s="111"/>
      <c r="I29" s="108"/>
      <c r="J29" s="100"/>
      <c r="K29" s="101"/>
      <c r="Q29" s="90"/>
    </row>
    <row r="30" spans="2:20" ht="21.75" customHeight="1" x14ac:dyDescent="0.25">
      <c r="B30" s="98"/>
      <c r="C30" s="103"/>
      <c r="D30" s="103"/>
      <c r="E30" s="103"/>
      <c r="F30" s="103"/>
      <c r="G30" s="103"/>
      <c r="H30" s="103"/>
      <c r="I30" s="103"/>
      <c r="J30" s="104"/>
      <c r="K30" s="101"/>
      <c r="Q30" s="167"/>
      <c r="R30" s="167"/>
      <c r="S30" s="167"/>
      <c r="T30" s="167"/>
    </row>
    <row r="31" spans="2:20" ht="15" customHeight="1" x14ac:dyDescent="0.25">
      <c r="B31" s="98"/>
      <c r="C31" s="103"/>
      <c r="D31" s="103"/>
      <c r="E31" s="103"/>
      <c r="F31" s="103"/>
      <c r="G31" s="103"/>
      <c r="H31" s="103"/>
      <c r="I31" s="103"/>
      <c r="J31" s="104"/>
      <c r="K31" s="101"/>
      <c r="Q31" s="167"/>
      <c r="R31" s="167"/>
      <c r="S31" s="167"/>
    </row>
    <row r="32" spans="2:20" ht="19.5" customHeight="1" x14ac:dyDescent="0.25">
      <c r="B32" s="98"/>
      <c r="C32" s="155"/>
      <c r="D32" s="155"/>
      <c r="E32" s="155"/>
      <c r="F32" s="155"/>
      <c r="G32" s="155"/>
      <c r="H32" s="155"/>
      <c r="I32" s="155"/>
      <c r="J32" s="147"/>
      <c r="K32" s="101"/>
      <c r="Q32" s="167"/>
      <c r="R32" s="167"/>
      <c r="S32" s="167"/>
      <c r="T32" s="167"/>
    </row>
    <row r="33" spans="2:19" ht="14.25" customHeight="1" x14ac:dyDescent="0.25">
      <c r="B33" s="98"/>
      <c r="C33" s="99"/>
      <c r="D33" s="99"/>
      <c r="E33" s="99"/>
      <c r="F33" s="99"/>
      <c r="G33" s="99"/>
      <c r="H33" s="99"/>
      <c r="I33" s="99"/>
      <c r="J33" s="100"/>
      <c r="K33" s="101"/>
    </row>
    <row r="34" spans="2:19" ht="18" customHeight="1" x14ac:dyDescent="0.3">
      <c r="B34" s="98"/>
      <c r="C34" s="149" t="s">
        <v>88</v>
      </c>
      <c r="D34" s="103"/>
      <c r="E34" s="103"/>
      <c r="F34" s="103"/>
      <c r="G34" s="103"/>
      <c r="H34" s="103"/>
      <c r="I34" s="100"/>
      <c r="J34" s="133"/>
      <c r="K34" s="101"/>
      <c r="Q34" s="92" t="s">
        <v>137</v>
      </c>
      <c r="R34" s="92" t="s">
        <v>138</v>
      </c>
      <c r="S34" s="92" t="s">
        <v>139</v>
      </c>
    </row>
    <row r="35" spans="2:19" x14ac:dyDescent="0.25">
      <c r="B35" s="98"/>
      <c r="C35" s="150"/>
      <c r="D35" s="150"/>
      <c r="E35" s="99"/>
      <c r="F35" s="103"/>
      <c r="G35" s="102"/>
      <c r="H35" s="184" t="s">
        <v>125</v>
      </c>
      <c r="I35" s="184" t="s">
        <v>126</v>
      </c>
      <c r="J35" s="184" t="s">
        <v>128</v>
      </c>
      <c r="K35" s="101"/>
      <c r="O35" s="92" t="s">
        <v>104</v>
      </c>
      <c r="Q35" s="92" t="s">
        <v>125</v>
      </c>
      <c r="R35" s="92" t="s">
        <v>132</v>
      </c>
      <c r="S35" s="92" t="s">
        <v>131</v>
      </c>
    </row>
    <row r="36" spans="2:19" ht="18" customHeight="1" x14ac:dyDescent="0.25">
      <c r="B36" s="98"/>
      <c r="C36" s="119"/>
      <c r="D36" s="172" t="s">
        <v>105</v>
      </c>
      <c r="E36" s="157"/>
      <c r="F36" s="157"/>
      <c r="G36" s="102" t="s">
        <v>38</v>
      </c>
      <c r="H36" s="185">
        <f t="shared" ref="H36:J37" si="0">Q36</f>
        <v>1182271.5</v>
      </c>
      <c r="I36" s="185">
        <f t="shared" si="0"/>
        <v>697899.09000000008</v>
      </c>
      <c r="J36" s="185">
        <f t="shared" si="0"/>
        <v>13848.871881649979</v>
      </c>
      <c r="K36" s="101"/>
      <c r="P36" s="216" t="s">
        <v>89</v>
      </c>
      <c r="Q36" s="284">
        <v>1182271.5</v>
      </c>
      <c r="R36" s="284">
        <v>697899.09000000008</v>
      </c>
      <c r="S36" s="284">
        <v>13848.871881649979</v>
      </c>
    </row>
    <row r="37" spans="2:19" ht="18" customHeight="1" x14ac:dyDescent="0.25">
      <c r="B37" s="98"/>
      <c r="C37" s="119"/>
      <c r="D37" s="157"/>
      <c r="E37" s="157"/>
      <c r="F37" s="157"/>
      <c r="G37" s="102" t="s">
        <v>41</v>
      </c>
      <c r="H37" s="186">
        <f t="shared" si="0"/>
        <v>501430</v>
      </c>
      <c r="I37" s="186">
        <f t="shared" si="0"/>
        <v>143053</v>
      </c>
      <c r="J37" s="186">
        <f t="shared" si="0"/>
        <v>2890.7601080000018</v>
      </c>
      <c r="K37" s="101"/>
      <c r="P37" s="216" t="s">
        <v>90</v>
      </c>
      <c r="Q37" s="284">
        <v>501430</v>
      </c>
      <c r="R37" s="284">
        <v>143053</v>
      </c>
      <c r="S37" s="284">
        <v>2890.7601080000018</v>
      </c>
    </row>
    <row r="38" spans="2:19" ht="18" customHeight="1" x14ac:dyDescent="0.25">
      <c r="B38" s="98"/>
      <c r="C38" s="119"/>
      <c r="D38" s="157"/>
      <c r="E38" s="157"/>
      <c r="F38" s="157"/>
      <c r="G38" s="102" t="s">
        <v>16</v>
      </c>
      <c r="H38" s="185">
        <f>H36+H37</f>
        <v>1683701.5</v>
      </c>
      <c r="I38" s="185">
        <f>I36+I37</f>
        <v>840952.09000000008</v>
      </c>
      <c r="J38" s="185">
        <f>J36+J37</f>
        <v>16739.631989649981</v>
      </c>
      <c r="K38" s="101"/>
      <c r="Q38" s="218"/>
      <c r="R38" s="218"/>
      <c r="S38" s="218"/>
    </row>
    <row r="39" spans="2:19" ht="18" customHeight="1" x14ac:dyDescent="0.25">
      <c r="B39" s="98"/>
      <c r="C39" s="156"/>
      <c r="D39" s="103"/>
      <c r="E39" s="164"/>
      <c r="F39" s="119"/>
      <c r="G39" s="119"/>
      <c r="H39" s="215"/>
      <c r="I39" s="152"/>
      <c r="J39" s="187"/>
      <c r="K39" s="101"/>
    </row>
    <row r="40" spans="2:19" ht="18" customHeight="1" x14ac:dyDescent="0.25">
      <c r="B40" s="98"/>
      <c r="C40" s="151"/>
      <c r="D40" s="150"/>
      <c r="E40" s="99"/>
      <c r="F40" s="103"/>
      <c r="G40" s="215"/>
      <c r="H40" s="184"/>
      <c r="I40" s="184"/>
      <c r="J40" s="184"/>
      <c r="K40" s="101"/>
      <c r="Q40" s="218"/>
      <c r="R40" s="218"/>
      <c r="S40" s="218"/>
    </row>
    <row r="41" spans="2:19" ht="18" customHeight="1" x14ac:dyDescent="0.25">
      <c r="B41" s="98"/>
      <c r="C41" s="151"/>
      <c r="D41" s="150"/>
      <c r="E41" s="99"/>
      <c r="F41" s="103"/>
      <c r="G41" s="215"/>
      <c r="H41" s="184" t="s">
        <v>125</v>
      </c>
      <c r="I41" s="184" t="s">
        <v>126</v>
      </c>
      <c r="J41" s="184" t="s">
        <v>128</v>
      </c>
      <c r="K41" s="101"/>
      <c r="O41" s="92" t="s">
        <v>135</v>
      </c>
      <c r="Q41" s="92" t="s">
        <v>125</v>
      </c>
      <c r="R41" s="92" t="s">
        <v>132</v>
      </c>
      <c r="S41" s="92" t="s">
        <v>131</v>
      </c>
    </row>
    <row r="42" spans="2:19" ht="18" customHeight="1" x14ac:dyDescent="0.25">
      <c r="B42" s="98"/>
      <c r="C42" s="151"/>
      <c r="D42" s="256" t="s">
        <v>155</v>
      </c>
      <c r="E42" s="157"/>
      <c r="F42" s="157"/>
      <c r="G42" s="215" t="s">
        <v>38</v>
      </c>
      <c r="H42" s="185">
        <f t="shared" ref="H42:J43" si="1">Q42</f>
        <v>254540</v>
      </c>
      <c r="I42" s="185">
        <f t="shared" si="1"/>
        <v>183928.4235</v>
      </c>
      <c r="J42" s="185">
        <f t="shared" si="1"/>
        <v>33926.936659321997</v>
      </c>
      <c r="K42" s="101"/>
      <c r="P42" s="216" t="s">
        <v>89</v>
      </c>
      <c r="Q42" s="284">
        <v>254540</v>
      </c>
      <c r="R42" s="284">
        <v>183928.4235</v>
      </c>
      <c r="S42" s="284">
        <v>33926.936659321997</v>
      </c>
    </row>
    <row r="43" spans="2:19" ht="18" customHeight="1" x14ac:dyDescent="0.25">
      <c r="B43" s="98"/>
      <c r="C43" s="151"/>
      <c r="D43" s="157"/>
      <c r="E43" s="157"/>
      <c r="F43" s="157"/>
      <c r="G43" s="215" t="s">
        <v>41</v>
      </c>
      <c r="H43" s="186">
        <f t="shared" si="1"/>
        <v>31460</v>
      </c>
      <c r="I43" s="186">
        <f t="shared" si="1"/>
        <v>22732.726500000001</v>
      </c>
      <c r="J43" s="186">
        <f t="shared" si="1"/>
        <v>4193.5543184360013</v>
      </c>
      <c r="K43" s="101"/>
      <c r="P43" s="216" t="s">
        <v>90</v>
      </c>
      <c r="Q43" s="284">
        <v>31460</v>
      </c>
      <c r="R43" s="284">
        <v>22732.726500000001</v>
      </c>
      <c r="S43" s="284">
        <v>4193.5543184360013</v>
      </c>
    </row>
    <row r="44" spans="2:19" ht="18" customHeight="1" x14ac:dyDescent="0.25">
      <c r="B44" s="98"/>
      <c r="C44" s="151"/>
      <c r="D44" s="157"/>
      <c r="E44" s="157"/>
      <c r="F44" s="157"/>
      <c r="G44" s="215" t="s">
        <v>16</v>
      </c>
      <c r="H44" s="185">
        <f>H42+H43</f>
        <v>286000</v>
      </c>
      <c r="I44" s="185">
        <f>I42+I43</f>
        <v>206661.15</v>
      </c>
      <c r="J44" s="185">
        <f>J42+J43</f>
        <v>38120.490977757996</v>
      </c>
      <c r="K44" s="101"/>
    </row>
    <row r="45" spans="2:19" ht="18" customHeight="1" x14ac:dyDescent="0.25">
      <c r="B45" s="98"/>
      <c r="C45" s="103"/>
      <c r="D45" s="164"/>
      <c r="E45" s="164"/>
      <c r="F45" s="164"/>
      <c r="G45" s="164"/>
      <c r="H45" s="164"/>
      <c r="I45" s="164"/>
      <c r="J45" s="165"/>
      <c r="K45" s="101"/>
    </row>
    <row r="46" spans="2:19" ht="18" customHeight="1" x14ac:dyDescent="0.25">
      <c r="B46" s="98"/>
      <c r="C46" s="151"/>
      <c r="D46" s="157"/>
      <c r="E46" s="157"/>
      <c r="F46" s="157"/>
      <c r="G46" s="157"/>
      <c r="H46" s="188"/>
      <c r="I46" s="189"/>
      <c r="J46" s="190" t="s">
        <v>97</v>
      </c>
      <c r="K46" s="101"/>
    </row>
    <row r="47" spans="2:19" ht="18" customHeight="1" x14ac:dyDescent="0.25">
      <c r="B47" s="98"/>
      <c r="C47" s="151"/>
      <c r="D47" s="157"/>
      <c r="E47" s="157"/>
      <c r="F47" s="157"/>
      <c r="G47" s="157"/>
      <c r="H47" s="215" t="s">
        <v>38</v>
      </c>
      <c r="I47" s="189"/>
      <c r="J47" s="191">
        <f>H36+I36+J36+H42+I42+J42</f>
        <v>2366414.8220409723</v>
      </c>
      <c r="K47" s="101"/>
    </row>
    <row r="48" spans="2:19" ht="18" customHeight="1" x14ac:dyDescent="0.25">
      <c r="B48" s="98"/>
      <c r="C48" s="151"/>
      <c r="D48" s="157"/>
      <c r="E48" s="157"/>
      <c r="F48" s="157"/>
      <c r="G48" s="157"/>
      <c r="H48" s="215" t="s">
        <v>41</v>
      </c>
      <c r="I48" s="189"/>
      <c r="J48" s="192">
        <f>H37+I37+J37+H43+I43+J43</f>
        <v>705760.04092643596</v>
      </c>
      <c r="K48" s="101"/>
    </row>
    <row r="49" spans="2:11" ht="18" customHeight="1" x14ac:dyDescent="0.25">
      <c r="B49" s="98"/>
      <c r="C49" s="151"/>
      <c r="D49" s="103" t="s">
        <v>97</v>
      </c>
      <c r="E49" s="157"/>
      <c r="F49" s="103"/>
      <c r="G49" s="103"/>
      <c r="H49" s="215" t="s">
        <v>16</v>
      </c>
      <c r="I49" s="189"/>
      <c r="J49" s="193">
        <f>J47+J48</f>
        <v>3072174.8629674083</v>
      </c>
      <c r="K49" s="101"/>
    </row>
    <row r="50" spans="2:11" ht="11.25" customHeight="1" x14ac:dyDescent="0.25">
      <c r="B50" s="98"/>
      <c r="C50" s="99"/>
      <c r="D50" s="99"/>
      <c r="E50" s="99"/>
      <c r="F50" s="99"/>
      <c r="G50" s="99"/>
      <c r="H50" s="99"/>
      <c r="I50" s="99"/>
      <c r="J50" s="100"/>
      <c r="K50" s="101"/>
    </row>
    <row r="51" spans="2:11" ht="11.25" customHeight="1" thickBot="1" x14ac:dyDescent="0.3">
      <c r="B51" s="114"/>
      <c r="C51" s="115"/>
      <c r="D51" s="115"/>
      <c r="E51" s="115"/>
      <c r="F51" s="115"/>
      <c r="G51" s="115"/>
      <c r="H51" s="115"/>
      <c r="I51" s="115"/>
      <c r="J51" s="116"/>
      <c r="K51" s="117"/>
    </row>
  </sheetData>
  <mergeCells count="3">
    <mergeCell ref="C7:J7"/>
    <mergeCell ref="C8:J8"/>
    <mergeCell ref="G12:H12"/>
  </mergeCells>
  <pageMargins left="0.75" right="0.75" top="1" bottom="1" header="0.5" footer="0.5"/>
  <pageSetup scale="67"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52"/>
    <pageSetUpPr fitToPage="1"/>
  </sheetPr>
  <dimension ref="B1:L51"/>
  <sheetViews>
    <sheetView zoomScaleNormal="100" zoomScaleSheetLayoutView="100" workbookViewId="0"/>
  </sheetViews>
  <sheetFormatPr defaultColWidth="9.1796875" defaultRowHeight="12.5" x14ac:dyDescent="0.25"/>
  <cols>
    <col min="1" max="1" width="3.81640625" style="92" customWidth="1"/>
    <col min="2" max="2" width="3" style="92" customWidth="1"/>
    <col min="3" max="3" width="30.26953125" style="92" customWidth="1"/>
    <col min="4" max="4" width="2.81640625" style="92" customWidth="1"/>
    <col min="5" max="5" width="15.7265625" style="92" customWidth="1"/>
    <col min="6" max="6" width="3.1796875" style="92" customWidth="1"/>
    <col min="7" max="7" width="15.7265625" style="92" customWidth="1"/>
    <col min="8" max="8" width="4" style="92" customWidth="1"/>
    <col min="9" max="9" width="15.26953125" style="92" customWidth="1"/>
    <col min="10" max="10" width="2.7265625" style="92" customWidth="1"/>
    <col min="11" max="11" width="20.453125" style="92" customWidth="1"/>
    <col min="12" max="12" width="2.81640625" style="92" customWidth="1"/>
    <col min="13" max="16384" width="9.1796875" style="92"/>
  </cols>
  <sheetData>
    <row r="1" spans="2:12" ht="13" thickBot="1" x14ac:dyDescent="0.3"/>
    <row r="2" spans="2:12" ht="15" customHeight="1" x14ac:dyDescent="0.25">
      <c r="B2" s="94"/>
      <c r="C2" s="95"/>
      <c r="D2" s="95"/>
      <c r="E2" s="95"/>
      <c r="F2" s="95"/>
      <c r="G2" s="95"/>
      <c r="H2" s="95"/>
      <c r="I2" s="95"/>
      <c r="J2" s="95"/>
      <c r="K2" s="95"/>
      <c r="L2" s="97"/>
    </row>
    <row r="3" spans="2:12" ht="15" customHeight="1" x14ac:dyDescent="0.25">
      <c r="B3" s="98"/>
      <c r="C3" s="99" t="s">
        <v>17</v>
      </c>
      <c r="D3" s="99"/>
      <c r="E3" s="99"/>
      <c r="F3" s="99"/>
      <c r="G3" s="99"/>
      <c r="H3" s="99"/>
      <c r="I3" s="99"/>
      <c r="J3" s="99"/>
      <c r="K3" s="99"/>
      <c r="L3" s="101"/>
    </row>
    <row r="4" spans="2:12" ht="15" customHeight="1" x14ac:dyDescent="0.25">
      <c r="B4" s="98"/>
      <c r="C4" s="99" t="str">
        <f>DCCR1!C4</f>
        <v>DCCR Summary</v>
      </c>
      <c r="D4" s="99"/>
      <c r="E4" s="99"/>
      <c r="F4" s="99"/>
      <c r="G4" s="99"/>
      <c r="H4" s="99"/>
      <c r="I4" s="99"/>
      <c r="J4" s="99"/>
      <c r="K4" s="99"/>
      <c r="L4" s="101"/>
    </row>
    <row r="5" spans="2:12" ht="20.25" customHeight="1" x14ac:dyDescent="0.25">
      <c r="B5" s="98"/>
      <c r="C5" s="99"/>
      <c r="D5" s="99"/>
      <c r="E5" s="99"/>
      <c r="F5" s="99"/>
      <c r="G5" s="99"/>
      <c r="H5" s="99"/>
      <c r="I5" s="99"/>
      <c r="J5" s="99"/>
      <c r="K5" s="99"/>
      <c r="L5" s="101"/>
    </row>
    <row r="6" spans="2:12" ht="20.25" customHeight="1" x14ac:dyDescent="0.25">
      <c r="B6" s="98"/>
      <c r="C6" s="99"/>
      <c r="D6" s="99"/>
      <c r="E6" s="99"/>
      <c r="F6" s="99"/>
      <c r="G6" s="99"/>
      <c r="H6" s="99"/>
      <c r="I6" s="99"/>
      <c r="J6" s="99"/>
      <c r="K6" s="99"/>
      <c r="L6" s="101"/>
    </row>
    <row r="7" spans="2:12" ht="18.75" customHeight="1" x14ac:dyDescent="0.3">
      <c r="B7" s="98"/>
      <c r="C7" s="304" t="s">
        <v>120</v>
      </c>
      <c r="D7" s="304"/>
      <c r="E7" s="304"/>
      <c r="F7" s="304"/>
      <c r="G7" s="304"/>
      <c r="H7" s="304"/>
      <c r="I7" s="304"/>
      <c r="J7" s="304"/>
      <c r="K7" s="304"/>
      <c r="L7" s="101"/>
    </row>
    <row r="8" spans="2:12" ht="18.75" customHeight="1" x14ac:dyDescent="0.3">
      <c r="B8" s="98"/>
      <c r="C8" s="305" t="str">
        <f>Summary!C8</f>
        <v>12-Month Period Beginning January 1, 2022</v>
      </c>
      <c r="D8" s="305"/>
      <c r="E8" s="305"/>
      <c r="F8" s="305"/>
      <c r="G8" s="305"/>
      <c r="H8" s="305"/>
      <c r="I8" s="305"/>
      <c r="J8" s="305"/>
      <c r="K8" s="305"/>
      <c r="L8" s="101"/>
    </row>
    <row r="9" spans="2:12" ht="26.25" customHeight="1" x14ac:dyDescent="0.3">
      <c r="B9" s="98"/>
      <c r="C9" s="304"/>
      <c r="D9" s="304"/>
      <c r="E9" s="304"/>
      <c r="F9" s="304"/>
      <c r="G9" s="304"/>
      <c r="H9" s="304"/>
      <c r="I9" s="304"/>
      <c r="J9" s="304"/>
      <c r="K9" s="304"/>
      <c r="L9" s="101"/>
    </row>
    <row r="10" spans="2:12" ht="15" customHeight="1" x14ac:dyDescent="0.25">
      <c r="B10" s="98"/>
      <c r="C10" s="103"/>
      <c r="D10" s="100"/>
      <c r="E10" s="100"/>
      <c r="F10" s="100"/>
      <c r="G10" s="100"/>
      <c r="H10" s="100"/>
      <c r="I10" s="100"/>
      <c r="J10" s="100"/>
      <c r="K10" s="100"/>
      <c r="L10" s="101"/>
    </row>
    <row r="11" spans="2:12" ht="15" customHeight="1" x14ac:dyDescent="0.25">
      <c r="B11" s="98"/>
      <c r="C11" s="118" t="s">
        <v>37</v>
      </c>
      <c r="D11" s="119"/>
      <c r="E11" s="5" t="s">
        <v>38</v>
      </c>
      <c r="F11" s="37"/>
      <c r="G11" s="5" t="s">
        <v>40</v>
      </c>
      <c r="H11" s="35"/>
      <c r="I11" s="49" t="s">
        <v>55</v>
      </c>
      <c r="J11" s="37"/>
      <c r="K11" s="17"/>
      <c r="L11" s="101"/>
    </row>
    <row r="12" spans="2:12" ht="15" customHeight="1" x14ac:dyDescent="0.25">
      <c r="B12" s="98"/>
      <c r="C12" s="120" t="s">
        <v>18</v>
      </c>
      <c r="D12" s="121"/>
      <c r="E12" s="5" t="s">
        <v>39</v>
      </c>
      <c r="F12" s="35"/>
      <c r="G12" s="5" t="s">
        <v>39</v>
      </c>
      <c r="H12" s="35"/>
      <c r="I12" s="5" t="s">
        <v>39</v>
      </c>
      <c r="J12" s="35"/>
      <c r="K12" s="5" t="s">
        <v>56</v>
      </c>
      <c r="L12" s="101"/>
    </row>
    <row r="13" spans="2:12" ht="18" customHeight="1" x14ac:dyDescent="0.25">
      <c r="B13" s="98"/>
      <c r="C13" s="102"/>
      <c r="D13" s="121"/>
      <c r="E13" s="49" t="s">
        <v>108</v>
      </c>
      <c r="F13" s="50"/>
      <c r="G13" s="49" t="s">
        <v>133</v>
      </c>
      <c r="H13" s="50"/>
      <c r="I13" s="255" t="s">
        <v>106</v>
      </c>
      <c r="J13" s="50"/>
      <c r="K13" s="49" t="s">
        <v>143</v>
      </c>
      <c r="L13" s="101"/>
    </row>
    <row r="14" spans="2:12" ht="7.5" customHeight="1" x14ac:dyDescent="0.25">
      <c r="B14" s="98"/>
      <c r="C14" s="105"/>
      <c r="D14" s="122"/>
      <c r="E14" s="107"/>
      <c r="F14" s="107"/>
      <c r="G14" s="107"/>
      <c r="H14" s="107"/>
      <c r="I14" s="107"/>
      <c r="J14" s="107"/>
      <c r="K14" s="107"/>
      <c r="L14" s="101"/>
    </row>
    <row r="15" spans="2:12" ht="13.5" customHeight="1" x14ac:dyDescent="0.25">
      <c r="B15" s="98"/>
      <c r="C15" s="121"/>
      <c r="D15" s="121"/>
      <c r="E15" s="121"/>
      <c r="F15" s="121"/>
      <c r="G15" s="121"/>
      <c r="H15" s="121"/>
      <c r="I15" s="121"/>
      <c r="J15" s="121"/>
      <c r="K15" s="121"/>
      <c r="L15" s="101"/>
    </row>
    <row r="16" spans="2:12" ht="13.5" customHeight="1" x14ac:dyDescent="0.25">
      <c r="B16" s="98"/>
      <c r="C16" s="51">
        <f>Variables!A5</f>
        <v>44562</v>
      </c>
      <c r="D16" s="119"/>
      <c r="E16" s="235">
        <f>'DCR3'!E16</f>
        <v>366197559</v>
      </c>
      <c r="F16" s="236"/>
      <c r="G16" s="235">
        <f>'DCR3'!G16</f>
        <v>101137919</v>
      </c>
      <c r="H16" s="237"/>
      <c r="I16" s="235">
        <f>'DCR3'!I16</f>
        <v>121999906</v>
      </c>
      <c r="J16" s="237"/>
      <c r="K16" s="235">
        <f>'DCR3'!K16</f>
        <v>192495348</v>
      </c>
      <c r="L16" s="101"/>
    </row>
    <row r="17" spans="2:12" ht="13.5" customHeight="1" x14ac:dyDescent="0.25">
      <c r="B17" s="98"/>
      <c r="C17" s="1"/>
      <c r="D17" s="121"/>
      <c r="E17" s="238"/>
      <c r="F17" s="236"/>
      <c r="G17" s="238"/>
      <c r="H17" s="237"/>
      <c r="I17" s="238"/>
      <c r="J17" s="237"/>
      <c r="K17" s="238"/>
      <c r="L17" s="101"/>
    </row>
    <row r="18" spans="2:12" ht="13.5" customHeight="1" x14ac:dyDescent="0.25">
      <c r="B18" s="98"/>
      <c r="C18" s="51">
        <f>C16+31</f>
        <v>44593</v>
      </c>
      <c r="D18" s="103"/>
      <c r="E18" s="235">
        <f>'DCR3'!E18</f>
        <v>339954929</v>
      </c>
      <c r="F18" s="236"/>
      <c r="G18" s="235">
        <f>'DCR3'!G18</f>
        <v>98311124</v>
      </c>
      <c r="H18" s="237"/>
      <c r="I18" s="235">
        <f>'DCR3'!I18</f>
        <v>116040593</v>
      </c>
      <c r="J18" s="237"/>
      <c r="K18" s="235">
        <f>'DCR3'!K18</f>
        <v>182605156</v>
      </c>
      <c r="L18" s="101"/>
    </row>
    <row r="19" spans="2:12" ht="13.5" customHeight="1" x14ac:dyDescent="0.25">
      <c r="B19" s="98"/>
      <c r="C19" s="1"/>
      <c r="D19" s="121"/>
      <c r="E19" s="238"/>
      <c r="F19" s="236"/>
      <c r="G19" s="238"/>
      <c r="H19" s="237"/>
      <c r="I19" s="238"/>
      <c r="J19" s="237"/>
      <c r="K19" s="238"/>
      <c r="L19" s="101"/>
    </row>
    <row r="20" spans="2:12" ht="13.5" customHeight="1" x14ac:dyDescent="0.25">
      <c r="B20" s="98"/>
      <c r="C20" s="51">
        <f>C18+31</f>
        <v>44624</v>
      </c>
      <c r="D20" s="103"/>
      <c r="E20" s="235">
        <f>'DCR3'!E20</f>
        <v>283688593</v>
      </c>
      <c r="F20" s="236"/>
      <c r="G20" s="235">
        <f>'DCR3'!G20</f>
        <v>89759417</v>
      </c>
      <c r="H20" s="237"/>
      <c r="I20" s="235">
        <f>'DCR3'!I20</f>
        <v>111131961</v>
      </c>
      <c r="J20" s="237"/>
      <c r="K20" s="235">
        <f>'DCR3'!K20</f>
        <v>178165239</v>
      </c>
      <c r="L20" s="101"/>
    </row>
    <row r="21" spans="2:12" ht="13.5" customHeight="1" x14ac:dyDescent="0.25">
      <c r="B21" s="98"/>
      <c r="C21" s="1"/>
      <c r="D21" s="121"/>
      <c r="E21" s="238"/>
      <c r="F21" s="236"/>
      <c r="G21" s="238"/>
      <c r="H21" s="237"/>
      <c r="I21" s="238"/>
      <c r="J21" s="237"/>
      <c r="K21" s="238"/>
      <c r="L21" s="101"/>
    </row>
    <row r="22" spans="2:12" ht="13.5" customHeight="1" x14ac:dyDescent="0.25">
      <c r="B22" s="98"/>
      <c r="C22" s="51">
        <f>C20+31</f>
        <v>44655</v>
      </c>
      <c r="D22" s="103"/>
      <c r="E22" s="235">
        <f>'DCR3'!E22</f>
        <v>262542124</v>
      </c>
      <c r="F22" s="236"/>
      <c r="G22" s="235">
        <f>'DCR3'!G22</f>
        <v>91863033</v>
      </c>
      <c r="H22" s="237"/>
      <c r="I22" s="235">
        <f>'DCR3'!I22</f>
        <v>113721597</v>
      </c>
      <c r="J22" s="237"/>
      <c r="K22" s="235">
        <f>'DCR3'!K22</f>
        <v>186480588</v>
      </c>
      <c r="L22" s="101"/>
    </row>
    <row r="23" spans="2:12" ht="13.5" customHeight="1" x14ac:dyDescent="0.25">
      <c r="B23" s="98"/>
      <c r="C23" s="1"/>
      <c r="D23" s="121"/>
      <c r="E23" s="238"/>
      <c r="F23" s="239"/>
      <c r="G23" s="238"/>
      <c r="H23" s="240"/>
      <c r="I23" s="238"/>
      <c r="J23" s="240"/>
      <c r="K23" s="238"/>
      <c r="L23" s="101"/>
    </row>
    <row r="24" spans="2:12" ht="13.5" customHeight="1" x14ac:dyDescent="0.25">
      <c r="B24" s="98"/>
      <c r="C24" s="51">
        <f>C22+31</f>
        <v>44686</v>
      </c>
      <c r="D24" s="121"/>
      <c r="E24" s="235">
        <f>'DCR3'!E24</f>
        <v>255643688</v>
      </c>
      <c r="F24" s="236"/>
      <c r="G24" s="235">
        <f>'DCR3'!G24</f>
        <v>92499611</v>
      </c>
      <c r="H24" s="237"/>
      <c r="I24" s="235">
        <f>'DCR3'!I24</f>
        <v>114861397</v>
      </c>
      <c r="J24" s="237"/>
      <c r="K24" s="235">
        <f>'DCR3'!K24</f>
        <v>193507760</v>
      </c>
      <c r="L24" s="101"/>
    </row>
    <row r="25" spans="2:12" ht="13.5" customHeight="1" x14ac:dyDescent="0.25">
      <c r="B25" s="98"/>
      <c r="C25" s="1"/>
      <c r="D25" s="119"/>
      <c r="E25" s="238"/>
      <c r="F25" s="239"/>
      <c r="G25" s="238"/>
      <c r="H25" s="238"/>
      <c r="I25" s="238"/>
      <c r="J25" s="238"/>
      <c r="K25" s="238"/>
      <c r="L25" s="101"/>
    </row>
    <row r="26" spans="2:12" ht="13.5" customHeight="1" x14ac:dyDescent="0.25">
      <c r="B26" s="98"/>
      <c r="C26" s="51">
        <f>C24+31</f>
        <v>44717</v>
      </c>
      <c r="D26" s="119"/>
      <c r="E26" s="235">
        <f>'DCR3'!E26</f>
        <v>374439583</v>
      </c>
      <c r="F26" s="236"/>
      <c r="G26" s="235">
        <f>'DCR3'!G26</f>
        <v>113501431</v>
      </c>
      <c r="H26" s="237"/>
      <c r="I26" s="235">
        <f>'DCR3'!I26</f>
        <v>130159716</v>
      </c>
      <c r="J26" s="237"/>
      <c r="K26" s="235">
        <f>'DCR3'!K26</f>
        <v>213053915</v>
      </c>
      <c r="L26" s="101"/>
    </row>
    <row r="27" spans="2:12" ht="13.5" customHeight="1" x14ac:dyDescent="0.25">
      <c r="B27" s="98"/>
      <c r="C27" s="1"/>
      <c r="D27" s="119"/>
      <c r="E27" s="238"/>
      <c r="F27" s="240"/>
      <c r="G27" s="238"/>
      <c r="H27" s="238"/>
      <c r="I27" s="238"/>
      <c r="J27" s="238"/>
      <c r="K27" s="238"/>
      <c r="L27" s="101"/>
    </row>
    <row r="28" spans="2:12" ht="13.5" customHeight="1" x14ac:dyDescent="0.25">
      <c r="B28" s="98"/>
      <c r="C28" s="51">
        <f>C26+31</f>
        <v>44748</v>
      </c>
      <c r="D28" s="119"/>
      <c r="E28" s="235">
        <f>'DCR3'!E28</f>
        <v>483088260</v>
      </c>
      <c r="F28" s="236"/>
      <c r="G28" s="235">
        <f>'DCR3'!G28</f>
        <v>128790308</v>
      </c>
      <c r="H28" s="237"/>
      <c r="I28" s="235">
        <f>'DCR3'!I28</f>
        <v>138872793</v>
      </c>
      <c r="J28" s="237"/>
      <c r="K28" s="235">
        <f>'DCR3'!K28</f>
        <v>229080596</v>
      </c>
      <c r="L28" s="101"/>
    </row>
    <row r="29" spans="2:12" ht="13.5" customHeight="1" x14ac:dyDescent="0.25">
      <c r="B29" s="98"/>
      <c r="C29" s="1"/>
      <c r="D29" s="119"/>
      <c r="E29" s="238"/>
      <c r="F29" s="240"/>
      <c r="G29" s="238"/>
      <c r="H29" s="238"/>
      <c r="I29" s="238"/>
      <c r="J29" s="238"/>
      <c r="K29" s="238"/>
      <c r="L29" s="101"/>
    </row>
    <row r="30" spans="2:12" ht="13.5" customHeight="1" x14ac:dyDescent="0.25">
      <c r="B30" s="98"/>
      <c r="C30" s="51">
        <f>C28+31</f>
        <v>44779</v>
      </c>
      <c r="D30" s="119"/>
      <c r="E30" s="235">
        <f>'DCR3'!E30</f>
        <v>467792617</v>
      </c>
      <c r="F30" s="236"/>
      <c r="G30" s="235">
        <f>'DCR3'!G30</f>
        <v>124912238</v>
      </c>
      <c r="H30" s="237"/>
      <c r="I30" s="235">
        <f>'DCR3'!I30</f>
        <v>135822663</v>
      </c>
      <c r="J30" s="237"/>
      <c r="K30" s="235">
        <f>'DCR3'!K30</f>
        <v>223673700</v>
      </c>
      <c r="L30" s="101"/>
    </row>
    <row r="31" spans="2:12" ht="13.5" customHeight="1" x14ac:dyDescent="0.25">
      <c r="B31" s="98"/>
      <c r="C31" s="1"/>
      <c r="D31" s="119"/>
      <c r="E31" s="238"/>
      <c r="F31" s="238"/>
      <c r="G31" s="238"/>
      <c r="H31" s="238"/>
      <c r="I31" s="238"/>
      <c r="J31" s="238"/>
      <c r="K31" s="238"/>
      <c r="L31" s="101"/>
    </row>
    <row r="32" spans="2:12" ht="13.5" customHeight="1" x14ac:dyDescent="0.25">
      <c r="B32" s="98"/>
      <c r="C32" s="51">
        <f>C30+31</f>
        <v>44810</v>
      </c>
      <c r="D32" s="125"/>
      <c r="E32" s="235">
        <f>'DCR3'!E32</f>
        <v>427411550</v>
      </c>
      <c r="F32" s="236"/>
      <c r="G32" s="235">
        <f>'DCR3'!G32</f>
        <v>123354683</v>
      </c>
      <c r="H32" s="237"/>
      <c r="I32" s="235">
        <f>'DCR3'!I32</f>
        <v>136409730</v>
      </c>
      <c r="J32" s="237"/>
      <c r="K32" s="235">
        <f>'DCR3'!K32</f>
        <v>225032083</v>
      </c>
      <c r="L32" s="101"/>
    </row>
    <row r="33" spans="2:12" ht="13.5" customHeight="1" x14ac:dyDescent="0.25">
      <c r="B33" s="98"/>
      <c r="C33" s="1"/>
      <c r="D33" s="125"/>
      <c r="E33" s="238"/>
      <c r="F33" s="241"/>
      <c r="G33" s="238"/>
      <c r="H33" s="241"/>
      <c r="I33" s="238"/>
      <c r="J33" s="241"/>
      <c r="K33" s="238"/>
      <c r="L33" s="101"/>
    </row>
    <row r="34" spans="2:12" ht="13.5" customHeight="1" x14ac:dyDescent="0.25">
      <c r="B34" s="98"/>
      <c r="C34" s="51">
        <f>C32+31</f>
        <v>44841</v>
      </c>
      <c r="D34" s="125"/>
      <c r="E34" s="235">
        <f>'DCR3'!E34</f>
        <v>276359354</v>
      </c>
      <c r="F34" s="236"/>
      <c r="G34" s="235">
        <f>'DCR3'!G34</f>
        <v>95110273</v>
      </c>
      <c r="H34" s="237"/>
      <c r="I34" s="235">
        <f>'DCR3'!I34</f>
        <v>114652136</v>
      </c>
      <c r="J34" s="237"/>
      <c r="K34" s="235">
        <f>'DCR3'!K34</f>
        <v>195715913</v>
      </c>
      <c r="L34" s="101"/>
    </row>
    <row r="35" spans="2:12" ht="13.5" customHeight="1" x14ac:dyDescent="0.25">
      <c r="B35" s="98"/>
      <c r="C35" s="1"/>
      <c r="D35" s="119"/>
      <c r="E35" s="238"/>
      <c r="F35" s="238"/>
      <c r="G35" s="238"/>
      <c r="H35" s="238"/>
      <c r="I35" s="238"/>
      <c r="J35" s="238"/>
      <c r="K35" s="238"/>
      <c r="L35" s="101"/>
    </row>
    <row r="36" spans="2:12" ht="13.5" customHeight="1" x14ac:dyDescent="0.25">
      <c r="B36" s="98"/>
      <c r="C36" s="51">
        <f>C34+31</f>
        <v>44872</v>
      </c>
      <c r="D36" s="125"/>
      <c r="E36" s="235">
        <f>'DCR3'!E36</f>
        <v>244676894</v>
      </c>
      <c r="F36" s="236"/>
      <c r="G36" s="235">
        <f>'DCR3'!G36</f>
        <v>86614427</v>
      </c>
      <c r="H36" s="237"/>
      <c r="I36" s="235">
        <f>'DCR3'!I36</f>
        <v>107287389</v>
      </c>
      <c r="J36" s="237"/>
      <c r="K36" s="235">
        <f>'DCR3'!K36</f>
        <v>183444683</v>
      </c>
      <c r="L36" s="101"/>
    </row>
    <row r="37" spans="2:12" ht="13.5" customHeight="1" x14ac:dyDescent="0.25">
      <c r="B37" s="98"/>
      <c r="C37" s="1"/>
      <c r="D37" s="125"/>
      <c r="E37" s="238"/>
      <c r="F37" s="241"/>
      <c r="G37" s="238"/>
      <c r="H37" s="241"/>
      <c r="I37" s="238"/>
      <c r="J37" s="241"/>
      <c r="K37" s="238"/>
      <c r="L37" s="101"/>
    </row>
    <row r="38" spans="2:12" ht="13.5" customHeight="1" x14ac:dyDescent="0.25">
      <c r="B38" s="98"/>
      <c r="C38" s="51">
        <f>C36+31</f>
        <v>44903</v>
      </c>
      <c r="D38" s="125"/>
      <c r="E38" s="235">
        <f>'DCR3'!E38</f>
        <v>316372843</v>
      </c>
      <c r="F38" s="236"/>
      <c r="G38" s="235">
        <f>'DCR3'!G38</f>
        <v>94327761</v>
      </c>
      <c r="H38" s="237"/>
      <c r="I38" s="235">
        <f>'DCR3'!I38</f>
        <v>110936527</v>
      </c>
      <c r="J38" s="237"/>
      <c r="K38" s="235">
        <f>'DCR3'!K38</f>
        <v>191758766</v>
      </c>
      <c r="L38" s="101"/>
    </row>
    <row r="39" spans="2:12" ht="9.75" customHeight="1" x14ac:dyDescent="0.25">
      <c r="B39" s="98"/>
      <c r="C39" s="123"/>
      <c r="D39" s="125"/>
      <c r="E39" s="124"/>
      <c r="F39" s="126"/>
      <c r="G39" s="124"/>
      <c r="H39" s="126"/>
      <c r="I39" s="124"/>
      <c r="J39" s="126"/>
      <c r="K39" s="124"/>
      <c r="L39" s="101"/>
    </row>
    <row r="40" spans="2:12" ht="9.75" customHeight="1" x14ac:dyDescent="0.25">
      <c r="B40" s="98"/>
      <c r="C40" s="127"/>
      <c r="D40" s="127"/>
      <c r="E40" s="128"/>
      <c r="F40" s="129"/>
      <c r="G40" s="128"/>
      <c r="H40" s="129"/>
      <c r="I40" s="128"/>
      <c r="J40" s="129"/>
      <c r="K40" s="128"/>
      <c r="L40" s="101"/>
    </row>
    <row r="41" spans="2:12" ht="13.5" customHeight="1" x14ac:dyDescent="0.25">
      <c r="B41" s="98"/>
      <c r="C41" s="130" t="s">
        <v>16</v>
      </c>
      <c r="D41" s="130"/>
      <c r="E41" s="235">
        <f>SUM(E16:E38)</f>
        <v>4098167994</v>
      </c>
      <c r="F41" s="242"/>
      <c r="G41" s="235">
        <f>SUM(G16:G38)</f>
        <v>1240182225</v>
      </c>
      <c r="H41" s="242"/>
      <c r="I41" s="235">
        <f>SUM(I16:I38)</f>
        <v>1451896408</v>
      </c>
      <c r="J41" s="242"/>
      <c r="K41" s="235">
        <f>SUM(K16:K38)</f>
        <v>2395013747</v>
      </c>
      <c r="L41" s="101"/>
    </row>
    <row r="42" spans="2:12" ht="7.5" customHeight="1" x14ac:dyDescent="0.25">
      <c r="B42" s="98"/>
      <c r="C42" s="122"/>
      <c r="D42" s="122"/>
      <c r="E42" s="122"/>
      <c r="F42" s="122"/>
      <c r="G42" s="122"/>
      <c r="H42" s="122"/>
      <c r="I42" s="122"/>
      <c r="J42" s="122"/>
      <c r="K42" s="122"/>
      <c r="L42" s="101"/>
    </row>
    <row r="43" spans="2:12" ht="13.5" customHeight="1" x14ac:dyDescent="0.25">
      <c r="B43" s="98"/>
      <c r="C43" s="131"/>
      <c r="D43" s="132"/>
      <c r="E43" s="132"/>
      <c r="F43" s="132"/>
      <c r="G43" s="132"/>
      <c r="H43" s="132"/>
      <c r="I43" s="132"/>
      <c r="J43" s="132"/>
      <c r="K43" s="132"/>
      <c r="L43" s="101"/>
    </row>
    <row r="44" spans="2:12" ht="13.5" customHeight="1" x14ac:dyDescent="0.25">
      <c r="B44" s="98"/>
      <c r="C44" s="132" t="s">
        <v>121</v>
      </c>
      <c r="D44" s="132"/>
      <c r="E44" s="159">
        <f>DCCR2!J34</f>
        <v>2449724.5770025374</v>
      </c>
      <c r="F44" s="159"/>
      <c r="G44" s="159">
        <f>DCCR2!J36</f>
        <v>289332.72232032148</v>
      </c>
      <c r="H44" s="159"/>
      <c r="I44" s="159">
        <f>DCCR2!J38</f>
        <v>223288.64504544926</v>
      </c>
      <c r="J44" s="159"/>
      <c r="K44" s="159">
        <f>DCCR2!J40</f>
        <v>201473.08777089388</v>
      </c>
      <c r="L44" s="101"/>
    </row>
    <row r="45" spans="2:12" ht="13.5" customHeight="1" x14ac:dyDescent="0.25">
      <c r="B45" s="98"/>
      <c r="C45" s="121"/>
      <c r="D45" s="121"/>
      <c r="E45" s="121"/>
      <c r="F45" s="121"/>
      <c r="G45" s="121"/>
      <c r="H45" s="121"/>
      <c r="I45" s="121"/>
      <c r="J45" s="121"/>
      <c r="K45" s="121"/>
      <c r="L45" s="101"/>
    </row>
    <row r="46" spans="2:12" ht="13.5" customHeight="1" x14ac:dyDescent="0.25">
      <c r="B46" s="98"/>
      <c r="C46" s="121"/>
      <c r="D46" s="121"/>
      <c r="E46" s="121"/>
      <c r="F46" s="121"/>
      <c r="G46" s="121"/>
      <c r="H46" s="121"/>
      <c r="I46" s="121"/>
      <c r="J46" s="121"/>
      <c r="K46" s="121"/>
      <c r="L46" s="101"/>
    </row>
    <row r="47" spans="2:12" ht="13.5" customHeight="1" x14ac:dyDescent="0.25">
      <c r="B47" s="98"/>
      <c r="C47" s="99" t="s">
        <v>122</v>
      </c>
      <c r="D47" s="99"/>
      <c r="E47" s="134">
        <f>E44/E41*100</f>
        <v>5.9776089720799702E-2</v>
      </c>
      <c r="F47" s="134"/>
      <c r="G47" s="134">
        <f>G44/G41*100</f>
        <v>2.3329855604108621E-2</v>
      </c>
      <c r="H47" s="134"/>
      <c r="I47" s="134">
        <f>I44/I41*100</f>
        <v>1.5379103069276914E-2</v>
      </c>
      <c r="J47" s="134"/>
      <c r="K47" s="134">
        <f>K44/K41*100</f>
        <v>8.4121892003024851E-3</v>
      </c>
      <c r="L47" s="101"/>
    </row>
    <row r="48" spans="2:12" ht="13.5" customHeight="1" x14ac:dyDescent="0.25">
      <c r="B48" s="98"/>
      <c r="C48" s="99"/>
      <c r="D48" s="99"/>
      <c r="E48" s="99"/>
      <c r="F48" s="99"/>
      <c r="G48" s="99"/>
      <c r="H48" s="99"/>
      <c r="I48" s="99"/>
      <c r="J48" s="99"/>
      <c r="K48" s="99"/>
      <c r="L48" s="101"/>
    </row>
    <row r="49" spans="2:12" ht="13.5" customHeight="1" x14ac:dyDescent="0.25">
      <c r="B49" s="98"/>
      <c r="C49" s="99"/>
      <c r="D49" s="99"/>
      <c r="E49" s="99"/>
      <c r="F49" s="99"/>
      <c r="G49" s="99"/>
      <c r="H49" s="99"/>
      <c r="I49" s="99"/>
      <c r="J49" s="99"/>
      <c r="K49" s="99"/>
      <c r="L49" s="101"/>
    </row>
    <row r="50" spans="2:12" ht="13.5" customHeight="1" x14ac:dyDescent="0.25">
      <c r="B50" s="98"/>
      <c r="C50" s="99"/>
      <c r="D50" s="99"/>
      <c r="E50" s="99"/>
      <c r="F50" s="99"/>
      <c r="G50" s="99"/>
      <c r="H50" s="99"/>
      <c r="I50" s="99"/>
      <c r="J50" s="99"/>
      <c r="K50" s="99"/>
      <c r="L50" s="101"/>
    </row>
    <row r="51" spans="2:12" ht="9.75" customHeight="1" thickBot="1" x14ac:dyDescent="0.3">
      <c r="B51" s="114"/>
      <c r="C51" s="115"/>
      <c r="D51" s="115"/>
      <c r="E51" s="115"/>
      <c r="F51" s="115"/>
      <c r="G51" s="115"/>
      <c r="H51" s="115"/>
      <c r="I51" s="115"/>
      <c r="J51" s="115"/>
      <c r="K51" s="115"/>
      <c r="L51" s="117"/>
    </row>
  </sheetData>
  <mergeCells count="3">
    <mergeCell ref="C7:K7"/>
    <mergeCell ref="C8:K8"/>
    <mergeCell ref="C9:K9"/>
  </mergeCells>
  <pageMargins left="0.75" right="0.75" top="1" bottom="1" header="0.5" footer="0.5"/>
  <pageSetup scale="82"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52"/>
    <pageSetUpPr fitToPage="1"/>
  </sheetPr>
  <dimension ref="B1:R57"/>
  <sheetViews>
    <sheetView zoomScale="75" zoomScaleNormal="100" zoomScaleSheetLayoutView="100" workbookViewId="0"/>
  </sheetViews>
  <sheetFormatPr defaultColWidth="9.1796875" defaultRowHeight="12.5" x14ac:dyDescent="0.25"/>
  <cols>
    <col min="1" max="1" width="3.81640625" style="92" customWidth="1"/>
    <col min="2" max="2" width="3" style="92" customWidth="1"/>
    <col min="3" max="3" width="11.81640625" style="92" customWidth="1"/>
    <col min="4" max="4" width="7.453125" style="92" customWidth="1"/>
    <col min="5" max="5" width="12.1796875" style="92" customWidth="1"/>
    <col min="6" max="6" width="16.7265625" style="92" customWidth="1"/>
    <col min="7" max="7" width="16.54296875" style="92" customWidth="1"/>
    <col min="8" max="8" width="35.7265625" style="92" customWidth="1"/>
    <col min="9" max="9" width="5.81640625" style="92" customWidth="1"/>
    <col min="10" max="10" width="19.7265625" style="93" customWidth="1"/>
    <col min="11" max="11" width="2.81640625" style="92" customWidth="1"/>
    <col min="12" max="13" width="9.1796875" style="92"/>
    <col min="14" max="14" width="12.453125" style="92" bestFit="1" customWidth="1"/>
    <col min="15" max="16" width="12.7265625" style="92" customWidth="1"/>
    <col min="17" max="17" width="11.453125" style="92" bestFit="1" customWidth="1"/>
    <col min="18" max="18" width="13.1796875" style="92" bestFit="1" customWidth="1"/>
    <col min="19" max="16384" width="9.1796875" style="92"/>
  </cols>
  <sheetData>
    <row r="1" spans="2:15" ht="13" thickBot="1" x14ac:dyDescent="0.3"/>
    <row r="2" spans="2:15" ht="15" customHeight="1" x14ac:dyDescent="0.25">
      <c r="B2" s="94"/>
      <c r="C2" s="95"/>
      <c r="D2" s="95"/>
      <c r="E2" s="95"/>
      <c r="F2" s="95"/>
      <c r="G2" s="95"/>
      <c r="H2" s="95"/>
      <c r="I2" s="95"/>
      <c r="J2" s="96"/>
      <c r="K2" s="97"/>
    </row>
    <row r="3" spans="2:15" ht="15" customHeight="1" x14ac:dyDescent="0.25">
      <c r="B3" s="98"/>
      <c r="C3" s="99" t="s">
        <v>17</v>
      </c>
      <c r="D3" s="99"/>
      <c r="E3" s="99"/>
      <c r="F3" s="99"/>
      <c r="G3" s="99"/>
      <c r="H3" s="99"/>
      <c r="I3" s="99"/>
      <c r="J3" s="100"/>
      <c r="K3" s="101"/>
    </row>
    <row r="4" spans="2:15" ht="15" customHeight="1" x14ac:dyDescent="0.25">
      <c r="B4" s="98"/>
      <c r="C4" s="99" t="str">
        <f>DCCR1!C4</f>
        <v>DCCR Summary</v>
      </c>
      <c r="D4" s="99"/>
      <c r="E4" s="99"/>
      <c r="F4" s="99"/>
      <c r="G4" s="99"/>
      <c r="H4" s="99"/>
      <c r="I4" s="99"/>
      <c r="J4" s="100"/>
      <c r="K4" s="101"/>
    </row>
    <row r="5" spans="2:15" ht="9" customHeight="1" x14ac:dyDescent="0.25">
      <c r="B5" s="98"/>
      <c r="C5" s="99"/>
      <c r="D5" s="99"/>
      <c r="E5" s="99"/>
      <c r="F5" s="99"/>
      <c r="G5" s="99"/>
      <c r="H5" s="99"/>
      <c r="I5" s="99"/>
      <c r="J5" s="100"/>
      <c r="K5" s="101"/>
    </row>
    <row r="6" spans="2:15" ht="9" customHeight="1" x14ac:dyDescent="0.25">
      <c r="B6" s="98"/>
      <c r="C6" s="99"/>
      <c r="D6" s="99"/>
      <c r="E6" s="99"/>
      <c r="F6" s="99"/>
      <c r="G6" s="99"/>
      <c r="H6" s="99"/>
      <c r="I6" s="99"/>
      <c r="J6" s="100"/>
      <c r="K6" s="101"/>
    </row>
    <row r="7" spans="2:15" ht="18.75" customHeight="1" x14ac:dyDescent="0.3">
      <c r="B7" s="98"/>
      <c r="C7" s="304" t="s">
        <v>95</v>
      </c>
      <c r="D7" s="304"/>
      <c r="E7" s="304"/>
      <c r="F7" s="304"/>
      <c r="G7" s="304"/>
      <c r="H7" s="304"/>
      <c r="I7" s="304"/>
      <c r="J7" s="304"/>
      <c r="K7" s="101"/>
    </row>
    <row r="8" spans="2:15" ht="18.75" customHeight="1" x14ac:dyDescent="0.3">
      <c r="B8" s="98"/>
      <c r="C8" s="305" t="str">
        <f>Summary!C8</f>
        <v>12-Month Period Beginning January 1, 2022</v>
      </c>
      <c r="D8" s="305"/>
      <c r="E8" s="305"/>
      <c r="F8" s="305"/>
      <c r="G8" s="305"/>
      <c r="H8" s="305"/>
      <c r="I8" s="305"/>
      <c r="J8" s="305"/>
      <c r="K8" s="101"/>
    </row>
    <row r="9" spans="2:15" ht="26.25" customHeight="1" x14ac:dyDescent="0.25">
      <c r="B9" s="98"/>
      <c r="C9" s="103"/>
      <c r="D9" s="103"/>
      <c r="E9" s="103"/>
      <c r="F9" s="103"/>
      <c r="G9" s="103"/>
      <c r="H9" s="103"/>
      <c r="I9" s="103"/>
      <c r="J9" s="104"/>
      <c r="K9" s="101"/>
    </row>
    <row r="10" spans="2:15" ht="15" customHeight="1" x14ac:dyDescent="0.25">
      <c r="B10" s="98"/>
      <c r="C10" s="100"/>
      <c r="D10" s="100"/>
      <c r="E10" s="100"/>
      <c r="F10" s="100"/>
      <c r="G10" s="100"/>
      <c r="H10" s="100"/>
      <c r="I10" s="100"/>
      <c r="J10" s="100"/>
      <c r="K10" s="101"/>
    </row>
    <row r="11" spans="2:15" ht="18" customHeight="1" x14ac:dyDescent="0.25">
      <c r="B11" s="98"/>
      <c r="C11" s="135" t="s">
        <v>95</v>
      </c>
      <c r="D11" s="99"/>
      <c r="E11" s="108"/>
      <c r="F11" s="142"/>
      <c r="G11" s="99"/>
      <c r="H11" s="111"/>
      <c r="I11" s="108"/>
      <c r="J11" s="100"/>
      <c r="K11" s="101"/>
    </row>
    <row r="12" spans="2:15" ht="18" customHeight="1" x14ac:dyDescent="0.25">
      <c r="B12" s="98"/>
      <c r="C12" s="99"/>
      <c r="D12" s="99"/>
      <c r="E12" s="108"/>
      <c r="F12" s="142"/>
      <c r="G12" s="110"/>
      <c r="H12" s="111"/>
      <c r="I12" s="108"/>
      <c r="J12" s="100"/>
      <c r="K12" s="101"/>
    </row>
    <row r="13" spans="2:15" s="139" customFormat="1" ht="18" customHeight="1" x14ac:dyDescent="0.3">
      <c r="B13" s="136"/>
      <c r="C13" s="149"/>
      <c r="D13" s="164" t="s">
        <v>105</v>
      </c>
      <c r="E13" s="164"/>
      <c r="F13" s="164"/>
      <c r="G13" s="164"/>
      <c r="H13" s="99" t="s">
        <v>38</v>
      </c>
      <c r="I13" s="164"/>
      <c r="J13" s="161">
        <f>DCCR2!U23</f>
        <v>-339816.27192307811</v>
      </c>
      <c r="K13" s="138"/>
    </row>
    <row r="14" spans="2:15" ht="18" customHeight="1" x14ac:dyDescent="0.3">
      <c r="B14" s="98"/>
      <c r="C14" s="149"/>
      <c r="D14" s="164"/>
      <c r="E14" s="164"/>
      <c r="F14" s="164"/>
      <c r="G14" s="164"/>
      <c r="H14" s="99" t="s">
        <v>41</v>
      </c>
      <c r="I14" s="164"/>
      <c r="J14" s="166">
        <f>DCCR2!V23</f>
        <v>-63845.635384615292</v>
      </c>
      <c r="K14" s="101"/>
      <c r="N14" s="139"/>
      <c r="O14" s="139"/>
    </row>
    <row r="15" spans="2:15" ht="18" customHeight="1" x14ac:dyDescent="0.3">
      <c r="B15" s="98"/>
      <c r="C15" s="149"/>
      <c r="D15" s="164"/>
      <c r="E15" s="164"/>
      <c r="F15" s="164"/>
      <c r="G15" s="164"/>
      <c r="H15" s="99" t="s">
        <v>16</v>
      </c>
      <c r="I15" s="164"/>
      <c r="J15" s="161">
        <f>SUM(J13:J14)</f>
        <v>-403661.90730769339</v>
      </c>
      <c r="K15" s="101"/>
    </row>
    <row r="16" spans="2:15" ht="18" customHeight="1" x14ac:dyDescent="0.3">
      <c r="B16" s="98"/>
      <c r="C16" s="149"/>
      <c r="D16" s="103"/>
      <c r="E16" s="99"/>
      <c r="F16" s="100"/>
      <c r="G16" s="118"/>
      <c r="H16" s="99"/>
      <c r="I16" s="119"/>
      <c r="J16" s="158"/>
      <c r="K16" s="101"/>
    </row>
    <row r="17" spans="2:18" ht="18" customHeight="1" x14ac:dyDescent="0.3">
      <c r="B17" s="98"/>
      <c r="C17" s="149"/>
      <c r="D17" s="99"/>
      <c r="E17" s="99"/>
      <c r="F17" s="111"/>
      <c r="G17" s="141"/>
      <c r="H17" s="99"/>
      <c r="I17" s="121"/>
      <c r="J17" s="161"/>
      <c r="K17" s="101"/>
    </row>
    <row r="18" spans="2:18" ht="18" customHeight="1" x14ac:dyDescent="0.3">
      <c r="B18" s="98"/>
      <c r="C18" s="149"/>
      <c r="D18" s="257" t="s">
        <v>155</v>
      </c>
      <c r="E18" s="164"/>
      <c r="F18" s="164"/>
      <c r="G18" s="164"/>
      <c r="H18" s="99" t="s">
        <v>38</v>
      </c>
      <c r="I18" s="164"/>
      <c r="J18" s="161">
        <f>DCCR2!W23</f>
        <v>1266509.8754999996</v>
      </c>
      <c r="K18" s="101"/>
      <c r="O18" s="139"/>
    </row>
    <row r="19" spans="2:18" ht="18" customHeight="1" x14ac:dyDescent="0.3">
      <c r="B19" s="98"/>
      <c r="C19" s="149"/>
      <c r="D19" s="164"/>
      <c r="E19" s="164"/>
      <c r="F19" s="164"/>
      <c r="G19" s="164"/>
      <c r="H19" s="99" t="s">
        <v>41</v>
      </c>
      <c r="I19" s="164"/>
      <c r="J19" s="166">
        <f>DCCR2!X23</f>
        <v>156553.2461769231</v>
      </c>
      <c r="K19" s="101"/>
      <c r="O19" s="139"/>
    </row>
    <row r="20" spans="2:18" ht="18" customHeight="1" x14ac:dyDescent="0.3">
      <c r="B20" s="98"/>
      <c r="C20" s="149"/>
      <c r="D20" s="164"/>
      <c r="E20" s="164"/>
      <c r="F20" s="164"/>
      <c r="G20" s="164"/>
      <c r="H20" s="99" t="s">
        <v>16</v>
      </c>
      <c r="I20" s="164"/>
      <c r="J20" s="161">
        <f>SUM(J18:J19)</f>
        <v>1423063.1216769228</v>
      </c>
      <c r="K20" s="101"/>
    </row>
    <row r="21" spans="2:18" ht="18" customHeight="1" x14ac:dyDescent="0.25">
      <c r="B21" s="98"/>
      <c r="C21" s="151"/>
      <c r="D21" s="164"/>
      <c r="E21" s="164"/>
      <c r="F21" s="164"/>
      <c r="G21" s="164"/>
      <c r="H21" s="99"/>
      <c r="I21" s="164"/>
      <c r="J21" s="161"/>
      <c r="K21" s="101"/>
    </row>
    <row r="22" spans="2:18" ht="18" customHeight="1" x14ac:dyDescent="0.3">
      <c r="B22" s="98"/>
      <c r="C22" s="151"/>
      <c r="D22" s="164"/>
      <c r="E22" s="164"/>
      <c r="F22" s="164"/>
      <c r="G22" s="164"/>
      <c r="H22" s="168"/>
      <c r="I22" s="164"/>
      <c r="J22" s="161"/>
      <c r="K22" s="101"/>
    </row>
    <row r="23" spans="2:18" ht="18" customHeight="1" x14ac:dyDescent="0.3">
      <c r="B23" s="98"/>
      <c r="C23" s="151"/>
      <c r="D23" s="164"/>
      <c r="E23" s="164"/>
      <c r="F23" s="164"/>
      <c r="G23" s="164"/>
      <c r="H23" s="168"/>
      <c r="I23" s="164"/>
      <c r="J23" s="161"/>
      <c r="K23" s="101"/>
    </row>
    <row r="24" spans="2:18" ht="18" customHeight="1" x14ac:dyDescent="0.25">
      <c r="B24" s="98"/>
      <c r="C24" s="123"/>
      <c r="D24" s="125"/>
      <c r="E24" s="124"/>
      <c r="F24" s="126"/>
      <c r="G24" s="124"/>
      <c r="H24" s="126"/>
      <c r="I24" s="124"/>
      <c r="J24" s="126"/>
      <c r="K24" s="101"/>
    </row>
    <row r="25" spans="2:18" ht="18" customHeight="1" x14ac:dyDescent="0.25">
      <c r="B25" s="98"/>
      <c r="C25" s="127"/>
      <c r="D25" s="127"/>
      <c r="E25" s="128"/>
      <c r="F25" s="129"/>
      <c r="G25" s="128"/>
      <c r="H25" s="129"/>
      <c r="I25" s="128"/>
      <c r="J25" s="129"/>
      <c r="K25" s="101"/>
    </row>
    <row r="26" spans="2:18" ht="18" customHeight="1" x14ac:dyDescent="0.25">
      <c r="B26" s="98"/>
      <c r="C26" s="99"/>
      <c r="D26" s="164" t="s">
        <v>96</v>
      </c>
      <c r="E26" s="164"/>
      <c r="F26" s="164"/>
      <c r="G26" s="164"/>
      <c r="H26" s="164"/>
      <c r="I26" s="164"/>
      <c r="J26" s="165"/>
      <c r="K26" s="101"/>
    </row>
    <row r="27" spans="2:18" ht="18" customHeight="1" x14ac:dyDescent="0.25">
      <c r="B27" s="98"/>
      <c r="C27" s="99"/>
      <c r="D27" s="103"/>
      <c r="E27" s="99"/>
      <c r="F27" s="111"/>
      <c r="G27" s="141"/>
      <c r="H27" s="99" t="s">
        <v>38</v>
      </c>
      <c r="I27" s="119"/>
      <c r="J27" s="161">
        <f>J13+J18</f>
        <v>926693.60357692151</v>
      </c>
      <c r="K27" s="101"/>
    </row>
    <row r="28" spans="2:18" ht="18" customHeight="1" x14ac:dyDescent="0.25">
      <c r="B28" s="98"/>
      <c r="C28" s="99"/>
      <c r="D28" s="103"/>
      <c r="E28" s="99"/>
      <c r="F28" s="111"/>
      <c r="G28" s="141"/>
      <c r="H28" s="99" t="s">
        <v>41</v>
      </c>
      <c r="I28" s="157"/>
      <c r="J28" s="166">
        <f>J14+J19</f>
        <v>92707.610792307809</v>
      </c>
      <c r="K28" s="101"/>
      <c r="O28" s="221"/>
      <c r="P28" s="221"/>
      <c r="Q28" s="221"/>
      <c r="R28" s="93"/>
    </row>
    <row r="29" spans="2:18" ht="18" customHeight="1" x14ac:dyDescent="0.25">
      <c r="B29" s="98"/>
      <c r="C29" s="99"/>
      <c r="D29" s="103"/>
      <c r="E29" s="99"/>
      <c r="F29" s="111"/>
      <c r="G29" s="141"/>
      <c r="H29" s="99" t="s">
        <v>16</v>
      </c>
      <c r="I29" s="157"/>
      <c r="J29" s="161">
        <f>SUM(J27:J28)</f>
        <v>1019401.2143692293</v>
      </c>
      <c r="K29" s="101"/>
      <c r="N29" s="93"/>
      <c r="O29" s="93"/>
      <c r="P29" s="93"/>
      <c r="Q29" s="93"/>
      <c r="R29" s="93"/>
    </row>
    <row r="30" spans="2:18" ht="18" customHeight="1" x14ac:dyDescent="0.25">
      <c r="B30" s="98"/>
      <c r="C30" s="99"/>
      <c r="D30" s="99"/>
      <c r="E30" s="108"/>
      <c r="F30" s="142"/>
      <c r="G30" s="99"/>
      <c r="H30" s="111"/>
      <c r="I30" s="108"/>
      <c r="J30" s="100"/>
      <c r="K30" s="101"/>
      <c r="M30" s="93"/>
      <c r="N30" s="90"/>
      <c r="O30" s="90"/>
      <c r="P30" s="90"/>
      <c r="Q30" s="90"/>
      <c r="R30" s="90"/>
    </row>
    <row r="31" spans="2:18" ht="16" customHeight="1" x14ac:dyDescent="0.25">
      <c r="B31" s="98"/>
      <c r="C31" s="99"/>
      <c r="D31" s="99"/>
      <c r="E31" s="108"/>
      <c r="F31" s="142"/>
      <c r="G31" s="99"/>
      <c r="H31" s="111"/>
      <c r="I31" s="108"/>
      <c r="J31" s="100"/>
      <c r="K31" s="101"/>
      <c r="M31" s="93"/>
      <c r="N31" s="90"/>
      <c r="O31" s="90"/>
      <c r="P31" s="90"/>
      <c r="Q31" s="90"/>
    </row>
    <row r="32" spans="2:18" ht="16" customHeight="1" x14ac:dyDescent="0.25">
      <c r="B32" s="98"/>
      <c r="C32" s="99"/>
      <c r="D32" s="99"/>
      <c r="E32" s="108"/>
      <c r="F32" s="142"/>
      <c r="G32" s="99"/>
      <c r="H32" s="111"/>
      <c r="I32" s="108"/>
      <c r="J32" s="100"/>
      <c r="K32" s="101"/>
      <c r="M32" s="93"/>
      <c r="N32" s="90"/>
      <c r="O32" s="90"/>
      <c r="P32" s="90"/>
      <c r="Q32" s="90"/>
    </row>
    <row r="33" spans="2:15" ht="16" customHeight="1" x14ac:dyDescent="0.25">
      <c r="B33" s="98"/>
      <c r="C33" s="99"/>
      <c r="D33" s="99"/>
      <c r="E33" s="108"/>
      <c r="F33" s="142"/>
      <c r="G33" s="99"/>
      <c r="H33" s="111"/>
      <c r="I33" s="108"/>
      <c r="J33" s="100"/>
      <c r="K33" s="101"/>
    </row>
    <row r="34" spans="2:15" ht="16" customHeight="1" x14ac:dyDescent="0.25">
      <c r="B34" s="98"/>
      <c r="C34" s="99"/>
      <c r="D34" s="99"/>
      <c r="E34" s="108"/>
      <c r="F34" s="142"/>
      <c r="G34" s="99"/>
      <c r="H34" s="111"/>
      <c r="I34" s="108"/>
      <c r="J34" s="100"/>
      <c r="K34" s="101"/>
      <c r="O34" s="163"/>
    </row>
    <row r="35" spans="2:15" ht="16" customHeight="1" x14ac:dyDescent="0.25">
      <c r="B35" s="98"/>
      <c r="C35" s="99"/>
      <c r="D35" s="99"/>
      <c r="E35" s="108"/>
      <c r="F35" s="142"/>
      <c r="G35" s="99"/>
      <c r="H35" s="111"/>
      <c r="I35" s="108"/>
      <c r="J35" s="100"/>
      <c r="K35" s="101"/>
    </row>
    <row r="36" spans="2:15" ht="16" customHeight="1" x14ac:dyDescent="0.25">
      <c r="B36" s="98"/>
      <c r="C36" s="99"/>
      <c r="D36" s="99"/>
      <c r="E36" s="108"/>
      <c r="F36" s="142"/>
      <c r="G36" s="99"/>
      <c r="H36" s="111"/>
      <c r="I36" s="108"/>
      <c r="J36" s="100"/>
      <c r="K36" s="101"/>
    </row>
    <row r="37" spans="2:15" ht="16" customHeight="1" x14ac:dyDescent="0.25">
      <c r="B37" s="98"/>
      <c r="C37" s="99"/>
      <c r="D37" s="99"/>
      <c r="E37" s="108"/>
      <c r="F37" s="142"/>
      <c r="G37" s="99"/>
      <c r="H37" s="111"/>
      <c r="I37" s="108"/>
      <c r="J37" s="100"/>
      <c r="K37" s="101"/>
    </row>
    <row r="38" spans="2:15" ht="16" customHeight="1" x14ac:dyDescent="0.25">
      <c r="B38" s="98"/>
      <c r="C38" s="99"/>
      <c r="D38" s="99"/>
      <c r="E38" s="108"/>
      <c r="F38" s="142"/>
      <c r="G38" s="99"/>
      <c r="H38" s="111"/>
      <c r="I38" s="108"/>
      <c r="J38" s="100"/>
      <c r="K38" s="101"/>
    </row>
    <row r="39" spans="2:15" ht="16" customHeight="1" x14ac:dyDescent="0.25">
      <c r="B39" s="98"/>
      <c r="C39" s="99"/>
      <c r="D39" s="99"/>
      <c r="E39" s="108"/>
      <c r="F39" s="142"/>
      <c r="G39" s="99"/>
      <c r="H39" s="111"/>
      <c r="I39" s="108"/>
      <c r="J39" s="100"/>
      <c r="K39" s="101"/>
    </row>
    <row r="40" spans="2:15" ht="16" customHeight="1" x14ac:dyDescent="0.25">
      <c r="B40" s="98"/>
      <c r="C40" s="99"/>
      <c r="D40" s="99"/>
      <c r="E40" s="108"/>
      <c r="F40" s="142"/>
      <c r="G40" s="99"/>
      <c r="H40" s="111"/>
      <c r="I40" s="108"/>
      <c r="J40" s="100"/>
      <c r="K40" s="101"/>
    </row>
    <row r="41" spans="2:15" ht="10.5" customHeight="1" x14ac:dyDescent="0.25">
      <c r="B41" s="98"/>
      <c r="C41" s="151"/>
      <c r="D41" s="151"/>
      <c r="E41" s="151"/>
      <c r="F41" s="151"/>
      <c r="G41" s="151"/>
      <c r="H41" s="151"/>
      <c r="I41" s="151"/>
      <c r="J41" s="157"/>
      <c r="K41" s="101"/>
    </row>
    <row r="42" spans="2:15" ht="15" customHeight="1" x14ac:dyDescent="0.25">
      <c r="B42" s="98"/>
      <c r="C42" s="151"/>
      <c r="D42" s="151"/>
      <c r="E42" s="151"/>
      <c r="F42" s="151"/>
      <c r="G42" s="151"/>
      <c r="H42" s="151"/>
      <c r="I42" s="151"/>
      <c r="J42" s="157"/>
      <c r="K42" s="101"/>
    </row>
    <row r="43" spans="2:15" ht="10.5" customHeight="1" x14ac:dyDescent="0.25">
      <c r="B43" s="98"/>
      <c r="C43" s="151"/>
      <c r="D43" s="151"/>
      <c r="E43" s="151"/>
      <c r="F43" s="151"/>
      <c r="G43" s="151"/>
      <c r="H43" s="151"/>
      <c r="I43" s="151"/>
      <c r="J43" s="157"/>
      <c r="K43" s="101"/>
    </row>
    <row r="44" spans="2:15" ht="15" customHeight="1" x14ac:dyDescent="0.25">
      <c r="B44" s="98"/>
      <c r="C44" s="151"/>
      <c r="D44" s="151"/>
      <c r="E44" s="151"/>
      <c r="F44" s="151"/>
      <c r="G44" s="151"/>
      <c r="H44" s="151"/>
      <c r="I44" s="151"/>
      <c r="J44" s="157"/>
      <c r="K44" s="101"/>
    </row>
    <row r="45" spans="2:15" ht="10.5" customHeight="1" x14ac:dyDescent="0.25">
      <c r="B45" s="98"/>
      <c r="C45" s="151"/>
      <c r="D45" s="151"/>
      <c r="E45" s="151"/>
      <c r="F45" s="151"/>
      <c r="G45" s="151"/>
      <c r="H45" s="151"/>
      <c r="I45" s="151"/>
      <c r="J45" s="157"/>
      <c r="K45" s="101"/>
    </row>
    <row r="46" spans="2:15" ht="15" customHeight="1" x14ac:dyDescent="0.25">
      <c r="B46" s="98"/>
      <c r="C46" s="151"/>
      <c r="D46" s="151"/>
      <c r="E46" s="151"/>
      <c r="F46" s="151"/>
      <c r="G46" s="151"/>
      <c r="H46" s="151"/>
      <c r="I46" s="151"/>
      <c r="J46" s="157"/>
      <c r="K46" s="101"/>
    </row>
    <row r="47" spans="2:15" ht="15" customHeight="1" x14ac:dyDescent="0.25">
      <c r="B47" s="98"/>
      <c r="C47" s="151"/>
      <c r="D47" s="151"/>
      <c r="E47" s="151"/>
      <c r="F47" s="151"/>
      <c r="G47" s="151"/>
      <c r="H47" s="151"/>
      <c r="I47" s="151"/>
      <c r="J47" s="157"/>
      <c r="K47" s="101"/>
    </row>
    <row r="48" spans="2:15" ht="15" customHeight="1" x14ac:dyDescent="0.25">
      <c r="B48" s="98"/>
      <c r="C48" s="151"/>
      <c r="D48" s="151"/>
      <c r="E48" s="151"/>
      <c r="F48" s="151"/>
      <c r="G48" s="151"/>
      <c r="H48" s="151"/>
      <c r="I48" s="151"/>
      <c r="J48" s="157"/>
      <c r="K48" s="101"/>
    </row>
    <row r="49" spans="2:11" ht="15" customHeight="1" x14ac:dyDescent="0.25">
      <c r="B49" s="98"/>
      <c r="C49" s="151"/>
      <c r="D49" s="151"/>
      <c r="E49" s="151"/>
      <c r="F49" s="151"/>
      <c r="G49" s="151"/>
      <c r="H49" s="151"/>
      <c r="I49" s="151"/>
      <c r="J49" s="157"/>
      <c r="K49" s="101"/>
    </row>
    <row r="50" spans="2:11" ht="15" customHeight="1" x14ac:dyDescent="0.25">
      <c r="B50" s="98"/>
      <c r="C50" s="151"/>
      <c r="D50" s="151"/>
      <c r="E50" s="112"/>
      <c r="F50" s="103"/>
      <c r="G50" s="151"/>
      <c r="H50" s="112"/>
      <c r="I50" s="151"/>
      <c r="J50" s="159"/>
      <c r="K50" s="101"/>
    </row>
    <row r="51" spans="2:11" ht="10.5" customHeight="1" x14ac:dyDescent="0.25">
      <c r="B51" s="98"/>
      <c r="C51" s="151"/>
      <c r="D51" s="151"/>
      <c r="E51" s="99"/>
      <c r="F51" s="103"/>
      <c r="G51" s="151"/>
      <c r="H51" s="99"/>
      <c r="I51" s="151"/>
      <c r="J51" s="157"/>
      <c r="K51" s="101"/>
    </row>
    <row r="52" spans="2:11" ht="15" customHeight="1" x14ac:dyDescent="0.25">
      <c r="B52" s="98"/>
      <c r="C52" s="151"/>
      <c r="D52" s="151"/>
      <c r="E52" s="99"/>
      <c r="F52" s="103"/>
      <c r="G52" s="151"/>
      <c r="H52" s="99"/>
      <c r="I52" s="151"/>
      <c r="J52" s="159"/>
      <c r="K52" s="101"/>
    </row>
    <row r="53" spans="2:11" ht="15" customHeight="1" x14ac:dyDescent="0.25">
      <c r="B53" s="98"/>
      <c r="C53" s="151"/>
      <c r="D53" s="151"/>
      <c r="E53" s="151"/>
      <c r="F53" s="151"/>
      <c r="G53" s="151"/>
      <c r="H53" s="151"/>
      <c r="I53" s="151"/>
      <c r="J53" s="159"/>
      <c r="K53" s="101"/>
    </row>
    <row r="54" spans="2:11" ht="15" customHeight="1" x14ac:dyDescent="0.25">
      <c r="B54" s="98"/>
      <c r="C54" s="151"/>
      <c r="D54" s="151"/>
      <c r="E54" s="151"/>
      <c r="F54" s="151"/>
      <c r="G54" s="151"/>
      <c r="H54" s="151"/>
      <c r="I54" s="151"/>
      <c r="J54" s="159"/>
      <c r="K54" s="101"/>
    </row>
    <row r="55" spans="2:11" ht="15" customHeight="1" x14ac:dyDescent="0.25">
      <c r="B55" s="98"/>
      <c r="C55" s="151"/>
      <c r="D55" s="151"/>
      <c r="E55" s="151"/>
      <c r="F55" s="151"/>
      <c r="G55" s="151"/>
      <c r="H55" s="151"/>
      <c r="I55" s="151"/>
      <c r="J55" s="159"/>
      <c r="K55" s="101"/>
    </row>
    <row r="56" spans="2:11" ht="15" customHeight="1" x14ac:dyDescent="0.25">
      <c r="B56" s="98"/>
      <c r="C56" s="99"/>
      <c r="D56" s="99"/>
      <c r="E56" s="99"/>
      <c r="F56" s="99"/>
      <c r="G56" s="99"/>
      <c r="H56" s="99"/>
      <c r="I56" s="99"/>
      <c r="J56" s="100"/>
      <c r="K56" s="101"/>
    </row>
    <row r="57" spans="2:11" ht="9.75" customHeight="1" thickBot="1" x14ac:dyDescent="0.3">
      <c r="B57" s="114"/>
      <c r="C57" s="115"/>
      <c r="D57" s="115"/>
      <c r="E57" s="115"/>
      <c r="F57" s="115"/>
      <c r="G57" s="115"/>
      <c r="H57" s="115"/>
      <c r="I57" s="115"/>
      <c r="J57" s="116"/>
      <c r="K57" s="117"/>
    </row>
  </sheetData>
  <mergeCells count="2">
    <mergeCell ref="C7:J7"/>
    <mergeCell ref="C8:J8"/>
  </mergeCells>
  <pageMargins left="0.75" right="0.75" top="1" bottom="1" header="0.5" footer="0.5"/>
  <pageSetup scale="7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12"/>
    <pageSetUpPr fitToPage="1"/>
  </sheetPr>
  <dimension ref="C8:I31"/>
  <sheetViews>
    <sheetView tabSelected="1" view="pageBreakPreview" zoomScaleNormal="100" zoomScaleSheetLayoutView="100" workbookViewId="0"/>
  </sheetViews>
  <sheetFormatPr defaultColWidth="9.1796875" defaultRowHeight="12.5" x14ac:dyDescent="0.25"/>
  <cols>
    <col min="1" max="1" width="9.1796875" style="1"/>
    <col min="2" max="2" width="2.453125" style="1" customWidth="1"/>
    <col min="3" max="9" width="12.1796875" style="1" customWidth="1"/>
    <col min="10" max="10" width="2.26953125" style="1" customWidth="1"/>
    <col min="11" max="16384" width="9.1796875" style="1"/>
  </cols>
  <sheetData>
    <row r="8" spans="3:9" ht="15.5" x14ac:dyDescent="0.35">
      <c r="C8" s="289" t="s">
        <v>19</v>
      </c>
      <c r="D8" s="289"/>
      <c r="E8" s="289"/>
      <c r="F8" s="289"/>
      <c r="G8" s="289"/>
      <c r="H8" s="289"/>
      <c r="I8" s="289"/>
    </row>
    <row r="14" spans="3:9" ht="15.5" x14ac:dyDescent="0.35">
      <c r="C14" s="289" t="s">
        <v>20</v>
      </c>
      <c r="D14" s="289"/>
      <c r="E14" s="289"/>
      <c r="F14" s="289"/>
      <c r="G14" s="289"/>
      <c r="H14" s="289"/>
      <c r="I14" s="289"/>
    </row>
    <row r="16" spans="3:9" ht="15.5" x14ac:dyDescent="0.35">
      <c r="C16" s="289" t="s">
        <v>21</v>
      </c>
      <c r="D16" s="289"/>
      <c r="E16" s="289"/>
      <c r="F16" s="289"/>
      <c r="G16" s="289"/>
      <c r="H16" s="289"/>
      <c r="I16" s="289"/>
    </row>
    <row r="21" spans="3:9" ht="15.5" x14ac:dyDescent="0.35">
      <c r="C21" s="289" t="s">
        <v>22</v>
      </c>
      <c r="D21" s="289"/>
      <c r="E21" s="289"/>
      <c r="F21" s="289"/>
      <c r="G21" s="289"/>
      <c r="H21" s="289"/>
      <c r="I21" s="289"/>
    </row>
    <row r="29" spans="3:9" ht="15.5" x14ac:dyDescent="0.35">
      <c r="C29" s="289"/>
      <c r="D29" s="289"/>
      <c r="E29" s="289"/>
      <c r="F29" s="289"/>
      <c r="G29" s="289"/>
      <c r="H29" s="289"/>
      <c r="I29" s="289"/>
    </row>
    <row r="30" spans="3:9" ht="15.5" x14ac:dyDescent="0.35">
      <c r="C30" s="289" t="str">
        <f>"Twelve-Month Period Beginning "&amp;start</f>
        <v>Twelve-Month Period Beginning January 1, 2022</v>
      </c>
      <c r="D30" s="289"/>
      <c r="E30" s="289"/>
      <c r="F30" s="289"/>
      <c r="G30" s="289"/>
      <c r="H30" s="289"/>
      <c r="I30" s="289"/>
    </row>
    <row r="31" spans="3:9" ht="15.5" x14ac:dyDescent="0.35">
      <c r="C31" s="289" t="str">
        <f>"and Ending "&amp;finish</f>
        <v>and Ending December 31, 2022</v>
      </c>
      <c r="D31" s="289"/>
      <c r="E31" s="289"/>
      <c r="F31" s="289"/>
      <c r="G31" s="289"/>
      <c r="H31" s="289"/>
      <c r="I31" s="289"/>
    </row>
  </sheetData>
  <mergeCells count="7">
    <mergeCell ref="C29:I29"/>
    <mergeCell ref="C31:I31"/>
    <mergeCell ref="C30:I30"/>
    <mergeCell ref="C8:I8"/>
    <mergeCell ref="C14:I14"/>
    <mergeCell ref="C16:I16"/>
    <mergeCell ref="C21:I21"/>
  </mergeCells>
  <phoneticPr fontId="2"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12"/>
    <pageSetUpPr fitToPage="1"/>
  </sheetPr>
  <dimension ref="B1:Q52"/>
  <sheetViews>
    <sheetView zoomScale="80" zoomScaleNormal="80" zoomScaleSheetLayoutView="100" workbookViewId="0"/>
  </sheetViews>
  <sheetFormatPr defaultColWidth="9.1796875" defaultRowHeight="12.5" x14ac:dyDescent="0.25"/>
  <cols>
    <col min="1" max="1" width="3.81640625" style="2" customWidth="1"/>
    <col min="2" max="2" width="3" style="2" customWidth="1"/>
    <col min="3" max="3" width="16" style="2" customWidth="1"/>
    <col min="4" max="4" width="15.54296875" style="2" customWidth="1"/>
    <col min="5" max="7" width="15.7265625" style="2" customWidth="1"/>
    <col min="8" max="8" width="19.26953125" style="2" customWidth="1"/>
    <col min="9" max="10" width="15.7265625" style="2" customWidth="1"/>
    <col min="11" max="11" width="6.453125" style="3" customWidth="1"/>
    <col min="12" max="12" width="2.81640625" style="2" customWidth="1"/>
    <col min="13" max="13" width="9.1796875" style="2"/>
    <col min="14" max="14" width="13.81640625" style="2" bestFit="1" customWidth="1"/>
    <col min="15" max="16384" width="9.1796875" style="2"/>
  </cols>
  <sheetData>
    <row r="1" spans="2:12" ht="13" thickBot="1" x14ac:dyDescent="0.3"/>
    <row r="2" spans="2:12" ht="15" customHeight="1" x14ac:dyDescent="0.25">
      <c r="B2" s="7"/>
      <c r="C2" s="8"/>
      <c r="D2" s="8"/>
      <c r="E2" s="8"/>
      <c r="F2" s="8"/>
      <c r="G2" s="8"/>
      <c r="H2" s="8"/>
      <c r="I2" s="8"/>
      <c r="J2" s="8"/>
      <c r="K2" s="9"/>
      <c r="L2" s="10"/>
    </row>
    <row r="3" spans="2:12" ht="15" customHeight="1" x14ac:dyDescent="0.25">
      <c r="B3" s="11"/>
      <c r="C3" s="4" t="s">
        <v>17</v>
      </c>
      <c r="D3" s="4"/>
      <c r="E3" s="4"/>
      <c r="F3" s="4"/>
      <c r="G3" s="4"/>
      <c r="H3" s="4"/>
      <c r="I3" s="4"/>
      <c r="J3" s="4"/>
      <c r="K3" s="5"/>
      <c r="L3" s="12"/>
    </row>
    <row r="4" spans="2:12" ht="15" customHeight="1" x14ac:dyDescent="0.25">
      <c r="B4" s="11"/>
      <c r="C4" s="4" t="s">
        <v>23</v>
      </c>
      <c r="D4" s="4"/>
      <c r="E4" s="4"/>
      <c r="F4" s="4"/>
      <c r="G4" s="4"/>
      <c r="H4" s="4"/>
      <c r="I4" s="4"/>
      <c r="J4" s="4"/>
      <c r="K4" s="5"/>
      <c r="L4" s="12"/>
    </row>
    <row r="5" spans="2:12" ht="20.25" customHeight="1" x14ac:dyDescent="0.25">
      <c r="B5" s="11"/>
      <c r="C5" s="4"/>
      <c r="D5" s="4"/>
      <c r="E5" s="4"/>
      <c r="F5" s="4"/>
      <c r="G5" s="4"/>
      <c r="H5" s="4"/>
      <c r="I5" s="4"/>
      <c r="J5" s="4"/>
      <c r="K5" s="5"/>
      <c r="L5" s="12"/>
    </row>
    <row r="6" spans="2:12" ht="20.25" customHeight="1" x14ac:dyDescent="0.25">
      <c r="B6" s="11"/>
      <c r="C6" s="4"/>
      <c r="D6" s="4"/>
      <c r="E6" s="4"/>
      <c r="F6" s="4"/>
      <c r="G6" s="4"/>
      <c r="H6" s="4"/>
      <c r="I6" s="4"/>
      <c r="J6" s="4"/>
      <c r="K6" s="5"/>
      <c r="L6" s="12"/>
    </row>
    <row r="7" spans="2:12" ht="18.75" customHeight="1" x14ac:dyDescent="0.3">
      <c r="B7" s="11"/>
      <c r="C7" s="290" t="s">
        <v>44</v>
      </c>
      <c r="D7" s="290"/>
      <c r="E7" s="290"/>
      <c r="F7" s="290"/>
      <c r="G7" s="290"/>
      <c r="H7" s="290"/>
      <c r="I7" s="290"/>
      <c r="J7" s="290"/>
      <c r="K7" s="290"/>
      <c r="L7" s="12"/>
    </row>
    <row r="8" spans="2:12" ht="18.75" customHeight="1" x14ac:dyDescent="0.3">
      <c r="B8" s="11"/>
      <c r="C8" s="290" t="str">
        <f>"12-Month Period Beginning "&amp;start</f>
        <v>12-Month Period Beginning January 1, 2022</v>
      </c>
      <c r="D8" s="290"/>
      <c r="E8" s="290"/>
      <c r="F8" s="290"/>
      <c r="G8" s="290"/>
      <c r="H8" s="290"/>
      <c r="I8" s="290"/>
      <c r="J8" s="290"/>
      <c r="K8" s="290"/>
      <c r="L8" s="12"/>
    </row>
    <row r="9" spans="2:12" ht="26.25" customHeight="1" x14ac:dyDescent="0.3">
      <c r="B9" s="11"/>
      <c r="C9" s="290"/>
      <c r="D9" s="290"/>
      <c r="E9" s="290"/>
      <c r="F9" s="290"/>
      <c r="G9" s="290"/>
      <c r="H9" s="290"/>
      <c r="I9" s="290"/>
      <c r="J9" s="290"/>
      <c r="K9" s="290"/>
      <c r="L9" s="12"/>
    </row>
    <row r="10" spans="2:12" ht="15" customHeight="1" x14ac:dyDescent="0.3">
      <c r="B10" s="11"/>
      <c r="C10" s="5"/>
      <c r="D10" s="5"/>
      <c r="E10" s="286" t="s">
        <v>176</v>
      </c>
      <c r="F10" s="5"/>
      <c r="G10" s="5"/>
      <c r="H10" s="5"/>
      <c r="I10" s="288"/>
      <c r="J10" s="5"/>
      <c r="K10" s="5"/>
      <c r="L10" s="12"/>
    </row>
    <row r="11" spans="2:12" ht="15" customHeight="1" x14ac:dyDescent="0.25">
      <c r="B11" s="11"/>
      <c r="C11" s="6" t="s">
        <v>0</v>
      </c>
      <c r="D11" s="1"/>
      <c r="E11" s="287" t="s">
        <v>4</v>
      </c>
      <c r="F11" s="17" t="s">
        <v>7</v>
      </c>
      <c r="G11" s="5" t="s">
        <v>9</v>
      </c>
      <c r="H11" s="49" t="s">
        <v>115</v>
      </c>
      <c r="I11" s="285" t="s">
        <v>10</v>
      </c>
      <c r="J11" s="5" t="s">
        <v>13</v>
      </c>
      <c r="K11" s="1"/>
      <c r="L11" s="12"/>
    </row>
    <row r="12" spans="2:12" ht="15" customHeight="1" x14ac:dyDescent="0.25">
      <c r="B12" s="11"/>
      <c r="C12" s="1"/>
      <c r="D12" s="4"/>
      <c r="E12" s="287" t="s">
        <v>5</v>
      </c>
      <c r="F12" s="5" t="s">
        <v>5</v>
      </c>
      <c r="G12" s="5" t="s">
        <v>5</v>
      </c>
      <c r="H12" s="5" t="s">
        <v>5</v>
      </c>
      <c r="I12" s="285" t="s">
        <v>5</v>
      </c>
      <c r="J12" s="5" t="s">
        <v>5</v>
      </c>
      <c r="K12" s="5"/>
      <c r="L12" s="12"/>
    </row>
    <row r="13" spans="2:12" ht="18" customHeight="1" x14ac:dyDescent="0.25">
      <c r="B13" s="11"/>
      <c r="C13" s="6"/>
      <c r="D13" s="4"/>
      <c r="E13" s="287" t="s">
        <v>6</v>
      </c>
      <c r="F13" s="5" t="s">
        <v>8</v>
      </c>
      <c r="G13" s="5" t="s">
        <v>11</v>
      </c>
      <c r="H13" s="49" t="s">
        <v>123</v>
      </c>
      <c r="I13" s="285" t="s">
        <v>12</v>
      </c>
      <c r="J13" s="5" t="s">
        <v>14</v>
      </c>
      <c r="K13" s="5"/>
      <c r="L13" s="12"/>
    </row>
    <row r="14" spans="2:12" ht="7.5" customHeight="1" x14ac:dyDescent="0.25">
      <c r="B14" s="11"/>
      <c r="C14" s="19"/>
      <c r="D14" s="20"/>
      <c r="E14" s="21"/>
      <c r="F14" s="21"/>
      <c r="G14" s="21"/>
      <c r="H14" s="21"/>
      <c r="I14" s="21"/>
      <c r="J14" s="21"/>
      <c r="K14" s="21"/>
      <c r="L14" s="12"/>
    </row>
    <row r="15" spans="2:12" ht="15" customHeight="1" x14ac:dyDescent="0.25">
      <c r="B15" s="11"/>
      <c r="C15" s="4"/>
      <c r="D15" s="4"/>
      <c r="E15" s="4"/>
      <c r="F15" s="4"/>
      <c r="G15" s="4"/>
      <c r="H15" s="4"/>
      <c r="I15" s="4"/>
      <c r="J15" s="4"/>
      <c r="K15" s="5"/>
      <c r="L15" s="12"/>
    </row>
    <row r="16" spans="2:12" ht="37.5" x14ac:dyDescent="0.25">
      <c r="B16" s="11"/>
      <c r="C16" s="173"/>
      <c r="D16" s="173" t="s">
        <v>144</v>
      </c>
      <c r="E16" s="22">
        <f>ROUND('DCR1'!I16,3)</f>
        <v>6.3E-2</v>
      </c>
      <c r="F16" s="22">
        <f>ROUND(DRLS1!I16,3)</f>
        <v>5.0000000000000001E-3</v>
      </c>
      <c r="G16" s="22">
        <f>ROUND(DSMI1!I16,3)</f>
        <v>0</v>
      </c>
      <c r="H16" s="22">
        <f>ROUND(DCCR1!I16,3)</f>
        <v>0.06</v>
      </c>
      <c r="I16" s="22">
        <v>8.9999999999999993E-3</v>
      </c>
      <c r="J16" s="22">
        <f>SUM(E16:I16)</f>
        <v>0.13700000000000001</v>
      </c>
      <c r="K16" s="5" t="s">
        <v>3</v>
      </c>
      <c r="L16" s="12"/>
    </row>
    <row r="17" spans="2:17" ht="15" customHeight="1" x14ac:dyDescent="0.25">
      <c r="B17" s="11"/>
      <c r="C17" s="4"/>
      <c r="D17" s="4"/>
      <c r="E17" s="22"/>
      <c r="F17" s="22"/>
      <c r="G17" s="22"/>
      <c r="H17" s="22"/>
      <c r="I17" s="22"/>
      <c r="J17" s="22"/>
      <c r="K17" s="5"/>
      <c r="L17" s="12"/>
    </row>
    <row r="18" spans="2:17" x14ac:dyDescent="0.25">
      <c r="B18" s="11"/>
      <c r="C18" s="173"/>
      <c r="D18" s="173" t="s">
        <v>133</v>
      </c>
      <c r="E18" s="22">
        <f>ROUND('DCR1'!I18,3)</f>
        <v>4.3999999999999997E-2</v>
      </c>
      <c r="F18" s="22">
        <f>ROUND(DRLS1!I18,3)</f>
        <v>2.5000000000000001E-2</v>
      </c>
      <c r="G18" s="22">
        <f>ROUND(DSMI1!I18,3)</f>
        <v>0</v>
      </c>
      <c r="H18" s="22">
        <f>ROUND(DCCR1!I18,3)</f>
        <v>2.3E-2</v>
      </c>
      <c r="I18" s="22">
        <v>1.7999999999999999E-2</v>
      </c>
      <c r="J18" s="22">
        <f>SUM(E18:I18)</f>
        <v>0.11</v>
      </c>
      <c r="K18" s="5" t="s">
        <v>3</v>
      </c>
      <c r="L18" s="12"/>
    </row>
    <row r="19" spans="2:17" ht="15" customHeight="1" x14ac:dyDescent="0.25">
      <c r="B19" s="11"/>
      <c r="C19" s="4"/>
      <c r="D19" s="4"/>
      <c r="E19" s="22"/>
      <c r="F19" s="22"/>
      <c r="G19" s="22"/>
      <c r="H19" s="22"/>
      <c r="I19" s="22"/>
      <c r="J19" s="22"/>
      <c r="K19" s="5"/>
      <c r="L19" s="12"/>
    </row>
    <row r="20" spans="2:17" x14ac:dyDescent="0.25">
      <c r="B20" s="11"/>
      <c r="C20" s="234"/>
      <c r="D20" s="173" t="s">
        <v>106</v>
      </c>
      <c r="E20" s="22">
        <f>ROUND('DCR1'!I20,3)</f>
        <v>0.114</v>
      </c>
      <c r="F20" s="22">
        <f>ROUND(DRLS1!I20,3)</f>
        <v>8.2000000000000003E-2</v>
      </c>
      <c r="G20" s="22">
        <f>ROUND(DSMI1!I20,3)</f>
        <v>0</v>
      </c>
      <c r="H20" s="22">
        <f>ROUND(DCCR1!I20,3)</f>
        <v>1.4999999999999999E-2</v>
      </c>
      <c r="I20" s="22">
        <v>8.5999999999999993E-2</v>
      </c>
      <c r="J20" s="22">
        <f>SUM(E20:I20)</f>
        <v>0.29700000000000004</v>
      </c>
      <c r="K20" s="5" t="s">
        <v>3</v>
      </c>
      <c r="L20" s="12"/>
      <c r="Q20" s="213"/>
    </row>
    <row r="21" spans="2:17" ht="15" customHeight="1" x14ac:dyDescent="0.25">
      <c r="B21" s="11"/>
      <c r="C21" s="4"/>
      <c r="D21" s="173"/>
      <c r="E21" s="22"/>
      <c r="F21" s="22"/>
      <c r="G21" s="22"/>
      <c r="H21" s="22"/>
      <c r="I21" s="22"/>
      <c r="J21" s="22"/>
      <c r="K21" s="5"/>
      <c r="L21" s="12"/>
    </row>
    <row r="22" spans="2:17" ht="25" x14ac:dyDescent="0.25">
      <c r="B22" s="11"/>
      <c r="C22" s="233"/>
      <c r="D22" s="233" t="s">
        <v>158</v>
      </c>
      <c r="E22" s="22">
        <f>ROUND('DCR1'!I22,3)</f>
        <v>1.6E-2</v>
      </c>
      <c r="F22" s="22">
        <f>ROUND(DRLS1!I22,3)</f>
        <v>5.0000000000000001E-3</v>
      </c>
      <c r="G22" s="22">
        <f>ROUND(DSMI1!I22,3)</f>
        <v>0</v>
      </c>
      <c r="H22" s="22">
        <f>ROUND(DCCR1!I22,3)</f>
        <v>8.0000000000000002E-3</v>
      </c>
      <c r="I22" s="22">
        <v>6.0000000000000001E-3</v>
      </c>
      <c r="J22" s="22">
        <f>SUM(E22:I22)</f>
        <v>3.5000000000000003E-2</v>
      </c>
      <c r="K22" s="5" t="s">
        <v>3</v>
      </c>
      <c r="L22" s="12"/>
    </row>
    <row r="23" spans="2:17" ht="15" customHeight="1" x14ac:dyDescent="0.25">
      <c r="B23" s="11"/>
      <c r="C23" s="4"/>
      <c r="D23" s="4"/>
      <c r="E23" s="4"/>
      <c r="F23" s="4"/>
      <c r="G23" s="4"/>
      <c r="H23" s="4"/>
      <c r="I23" s="169"/>
      <c r="J23" s="4"/>
      <c r="K23" s="5"/>
      <c r="L23" s="12"/>
    </row>
    <row r="24" spans="2:17" ht="15" customHeight="1" x14ac:dyDescent="0.25">
      <c r="B24" s="11"/>
      <c r="C24" s="4"/>
      <c r="D24" s="4"/>
      <c r="E24" s="4"/>
      <c r="F24" s="4"/>
      <c r="G24" s="4"/>
      <c r="H24" s="4"/>
      <c r="I24" s="4"/>
      <c r="J24" s="4"/>
      <c r="K24" s="5"/>
      <c r="L24" s="12"/>
    </row>
    <row r="25" spans="2:17" ht="15" customHeight="1" x14ac:dyDescent="0.25">
      <c r="B25" s="11"/>
      <c r="C25" s="1"/>
      <c r="D25" s="1"/>
      <c r="E25" s="1"/>
      <c r="F25" s="1"/>
      <c r="G25" s="1"/>
      <c r="H25" s="1"/>
      <c r="I25" s="1"/>
      <c r="J25" s="1"/>
      <c r="K25" s="17"/>
      <c r="L25" s="12"/>
    </row>
    <row r="26" spans="2:17" ht="15" customHeight="1" x14ac:dyDescent="0.25">
      <c r="B26" s="11"/>
      <c r="C26" s="1"/>
      <c r="D26" s="1"/>
      <c r="E26" s="1"/>
      <c r="F26" s="1"/>
      <c r="G26" s="1"/>
      <c r="H26" s="1"/>
      <c r="I26" s="1"/>
      <c r="J26" s="1"/>
      <c r="K26" s="17"/>
      <c r="L26" s="12"/>
    </row>
    <row r="27" spans="2:17" ht="18.75" customHeight="1" x14ac:dyDescent="0.25">
      <c r="B27" s="11"/>
      <c r="C27" s="1"/>
      <c r="D27" s="1"/>
      <c r="E27" s="1"/>
      <c r="F27" s="1"/>
      <c r="G27" s="1"/>
      <c r="H27" s="1"/>
      <c r="I27" s="1"/>
      <c r="J27" s="1"/>
      <c r="K27" s="17"/>
      <c r="L27" s="12"/>
    </row>
    <row r="28" spans="2:17" ht="24.75" customHeight="1" x14ac:dyDescent="0.25">
      <c r="B28" s="11"/>
      <c r="C28" s="1"/>
      <c r="D28" s="1"/>
      <c r="E28" s="1"/>
      <c r="F28" s="1"/>
      <c r="G28" s="1"/>
      <c r="H28" s="1"/>
      <c r="I28" s="1"/>
      <c r="J28" s="1"/>
      <c r="K28" s="17"/>
      <c r="L28" s="12"/>
    </row>
    <row r="29" spans="2:17" ht="15" customHeight="1" x14ac:dyDescent="0.25">
      <c r="B29" s="11"/>
      <c r="C29" s="1"/>
      <c r="D29" s="1"/>
      <c r="E29" s="1"/>
      <c r="F29" s="1"/>
      <c r="G29" s="1"/>
      <c r="H29" s="1"/>
      <c r="I29" s="1"/>
      <c r="J29" s="1"/>
      <c r="K29" s="17"/>
      <c r="L29" s="12"/>
    </row>
    <row r="30" spans="2:17" ht="15" customHeight="1" x14ac:dyDescent="0.25">
      <c r="B30" s="11"/>
      <c r="C30" s="1"/>
      <c r="D30" s="1"/>
      <c r="E30" s="1"/>
      <c r="F30" s="1"/>
      <c r="G30" s="1"/>
      <c r="H30" s="1"/>
      <c r="I30" s="1"/>
      <c r="J30" s="1"/>
      <c r="K30" s="17"/>
      <c r="L30" s="12"/>
    </row>
    <row r="31" spans="2:17" ht="15" customHeight="1" x14ac:dyDescent="0.25">
      <c r="B31" s="11"/>
      <c r="C31" s="1"/>
      <c r="D31" s="1"/>
      <c r="E31" s="1"/>
      <c r="F31" s="1"/>
      <c r="G31" s="1"/>
      <c r="H31" s="1"/>
      <c r="I31" s="1"/>
      <c r="J31" s="1"/>
      <c r="K31" s="17"/>
      <c r="L31" s="12"/>
    </row>
    <row r="32" spans="2:17" ht="15" customHeight="1" x14ac:dyDescent="0.25">
      <c r="B32" s="11"/>
      <c r="C32" s="1"/>
      <c r="D32" s="1"/>
      <c r="E32" s="1"/>
      <c r="F32" s="1"/>
      <c r="G32" s="1"/>
      <c r="H32" s="1"/>
      <c r="I32" s="1"/>
      <c r="J32" s="1"/>
      <c r="K32" s="17"/>
      <c r="L32" s="12"/>
    </row>
    <row r="33" spans="2:12" ht="7.5" customHeight="1" x14ac:dyDescent="0.25">
      <c r="B33" s="11"/>
      <c r="C33" s="1"/>
      <c r="D33" s="1"/>
      <c r="E33" s="1"/>
      <c r="F33" s="1"/>
      <c r="G33" s="1"/>
      <c r="H33" s="1"/>
      <c r="I33" s="1"/>
      <c r="J33" s="1"/>
      <c r="K33" s="17"/>
      <c r="L33" s="12"/>
    </row>
    <row r="34" spans="2:12" ht="7.5" customHeight="1" x14ac:dyDescent="0.25">
      <c r="B34" s="11"/>
      <c r="C34" s="1"/>
      <c r="D34" s="1"/>
      <c r="E34" s="1"/>
      <c r="F34" s="1"/>
      <c r="G34" s="1"/>
      <c r="H34" s="1"/>
      <c r="I34" s="1"/>
      <c r="J34" s="1"/>
      <c r="K34" s="17"/>
      <c r="L34" s="12"/>
    </row>
    <row r="35" spans="2:12" ht="15" customHeight="1" x14ac:dyDescent="0.25">
      <c r="B35" s="11"/>
      <c r="C35" s="1"/>
      <c r="D35" s="1"/>
      <c r="E35" s="1"/>
      <c r="F35" s="1"/>
      <c r="G35" s="1"/>
      <c r="H35" s="1"/>
      <c r="I35" s="1"/>
      <c r="J35" s="1"/>
      <c r="K35" s="17"/>
      <c r="L35" s="12"/>
    </row>
    <row r="36" spans="2:12" ht="15" customHeight="1" x14ac:dyDescent="0.25">
      <c r="B36" s="11"/>
      <c r="C36" s="1"/>
      <c r="D36" s="1"/>
      <c r="E36" s="1"/>
      <c r="F36" s="1"/>
      <c r="G36" s="1"/>
      <c r="H36" s="1"/>
      <c r="I36" s="1"/>
      <c r="J36" s="1"/>
      <c r="K36" s="17"/>
      <c r="L36" s="12"/>
    </row>
    <row r="37" spans="2:12" ht="15" customHeight="1" x14ac:dyDescent="0.25">
      <c r="B37" s="11"/>
      <c r="C37" s="1"/>
      <c r="D37" s="1"/>
      <c r="E37" s="1"/>
      <c r="F37" s="1"/>
      <c r="G37" s="1"/>
      <c r="H37" s="1"/>
      <c r="I37" s="1"/>
      <c r="J37" s="1"/>
      <c r="K37" s="17"/>
      <c r="L37" s="12"/>
    </row>
    <row r="38" spans="2:12" ht="15" customHeight="1" x14ac:dyDescent="0.25">
      <c r="B38" s="11"/>
      <c r="C38" s="1"/>
      <c r="D38" s="1"/>
      <c r="E38" s="1"/>
      <c r="F38" s="1"/>
      <c r="G38" s="1"/>
      <c r="H38" s="1"/>
      <c r="I38" s="1"/>
      <c r="J38" s="1"/>
      <c r="K38" s="17"/>
      <c r="L38" s="12"/>
    </row>
    <row r="39" spans="2:12" ht="15" customHeight="1" x14ac:dyDescent="0.25">
      <c r="B39" s="11"/>
      <c r="C39" s="1"/>
      <c r="D39" s="1"/>
      <c r="E39" s="1"/>
      <c r="F39" s="1"/>
      <c r="G39" s="1"/>
      <c r="H39" s="1"/>
      <c r="I39" s="1"/>
      <c r="J39" s="1"/>
      <c r="K39" s="17"/>
      <c r="L39" s="12"/>
    </row>
    <row r="40" spans="2:12" ht="15" customHeight="1" x14ac:dyDescent="0.25">
      <c r="B40" s="11"/>
      <c r="C40" s="1"/>
      <c r="D40" s="1"/>
      <c r="E40" s="1"/>
      <c r="F40" s="1"/>
      <c r="G40" s="1"/>
      <c r="H40" s="1"/>
      <c r="I40" s="1"/>
      <c r="J40" s="1"/>
      <c r="K40" s="17"/>
      <c r="L40" s="12"/>
    </row>
    <row r="41" spans="2:12" ht="15" customHeight="1" x14ac:dyDescent="0.25">
      <c r="B41" s="11"/>
      <c r="C41" s="1"/>
      <c r="D41" s="1"/>
      <c r="E41" s="1"/>
      <c r="F41" s="1"/>
      <c r="G41" s="1"/>
      <c r="H41" s="1"/>
      <c r="I41" s="1"/>
      <c r="J41" s="1"/>
      <c r="K41" s="17"/>
      <c r="L41" s="12"/>
    </row>
    <row r="42" spans="2:12" ht="15" customHeight="1" x14ac:dyDescent="0.25">
      <c r="B42" s="11"/>
      <c r="C42" s="4"/>
      <c r="D42" s="4"/>
      <c r="E42" s="4"/>
      <c r="F42" s="4"/>
      <c r="G42" s="4"/>
      <c r="H42" s="4"/>
      <c r="I42" s="4"/>
      <c r="J42" s="4"/>
      <c r="K42" s="5"/>
      <c r="L42" s="12"/>
    </row>
    <row r="43" spans="2:12" ht="15" customHeight="1" x14ac:dyDescent="0.25">
      <c r="B43" s="11"/>
      <c r="C43" s="4"/>
      <c r="D43" s="4"/>
      <c r="E43" s="4"/>
      <c r="F43" s="4"/>
      <c r="G43" s="4"/>
      <c r="H43" s="4"/>
      <c r="I43" s="4"/>
      <c r="J43" s="4"/>
      <c r="K43" s="5"/>
      <c r="L43" s="12"/>
    </row>
    <row r="44" spans="2:12" ht="15" customHeight="1" x14ac:dyDescent="0.25">
      <c r="B44" s="11"/>
      <c r="C44" s="4"/>
      <c r="D44" s="4"/>
      <c r="E44" s="4"/>
      <c r="F44" s="4"/>
      <c r="G44" s="4"/>
      <c r="H44" s="4"/>
      <c r="I44" s="4"/>
      <c r="J44" s="4"/>
      <c r="K44" s="5"/>
      <c r="L44" s="12"/>
    </row>
    <row r="45" spans="2:12" ht="15" customHeight="1" x14ac:dyDescent="0.25">
      <c r="B45" s="11"/>
      <c r="C45" s="4"/>
      <c r="D45" s="4"/>
      <c r="E45" s="4"/>
      <c r="F45" s="4"/>
      <c r="G45" s="4"/>
      <c r="H45" s="4"/>
      <c r="I45" s="4"/>
      <c r="J45" s="4"/>
      <c r="K45" s="5"/>
      <c r="L45" s="12"/>
    </row>
    <row r="46" spans="2:12" ht="15" customHeight="1" x14ac:dyDescent="0.25">
      <c r="B46" s="11"/>
      <c r="C46" s="4"/>
      <c r="D46" s="4"/>
      <c r="E46" s="4"/>
      <c r="F46" s="4"/>
      <c r="G46" s="4"/>
      <c r="H46" s="4"/>
      <c r="I46" s="4"/>
      <c r="J46" s="4"/>
      <c r="K46" s="5"/>
      <c r="L46" s="12"/>
    </row>
    <row r="47" spans="2:12" ht="15" customHeight="1" x14ac:dyDescent="0.25">
      <c r="B47" s="11"/>
      <c r="C47" s="4"/>
      <c r="D47" s="4"/>
      <c r="E47" s="4"/>
      <c r="F47" s="4"/>
      <c r="G47" s="4"/>
      <c r="H47" s="4"/>
      <c r="I47" s="4"/>
      <c r="J47" s="4"/>
      <c r="K47" s="5"/>
      <c r="L47" s="12"/>
    </row>
    <row r="48" spans="2:12" ht="15" customHeight="1" x14ac:dyDescent="0.25">
      <c r="B48" s="11"/>
      <c r="C48" s="4"/>
      <c r="D48" s="4"/>
      <c r="E48" s="4"/>
      <c r="F48" s="4"/>
      <c r="G48" s="4"/>
      <c r="H48" s="4"/>
      <c r="I48" s="4"/>
      <c r="J48" s="4"/>
      <c r="K48" s="5"/>
      <c r="L48" s="12"/>
    </row>
    <row r="49" spans="2:12" ht="15" customHeight="1" x14ac:dyDescent="0.25">
      <c r="B49" s="11"/>
      <c r="C49" s="4"/>
      <c r="D49" s="4"/>
      <c r="E49" s="4"/>
      <c r="F49" s="4"/>
      <c r="G49" s="4"/>
      <c r="H49" s="4"/>
      <c r="I49" s="4"/>
      <c r="J49" s="4"/>
      <c r="K49" s="5"/>
      <c r="L49" s="12"/>
    </row>
    <row r="50" spans="2:12" ht="15" customHeight="1" x14ac:dyDescent="0.25">
      <c r="B50" s="11"/>
      <c r="C50" s="4"/>
      <c r="D50" s="4"/>
      <c r="E50" s="4"/>
      <c r="F50" s="4"/>
      <c r="G50" s="4"/>
      <c r="H50" s="4"/>
      <c r="I50" s="4"/>
      <c r="J50" s="4"/>
      <c r="K50" s="5"/>
      <c r="L50" s="12"/>
    </row>
    <row r="51" spans="2:12" ht="15" customHeight="1" x14ac:dyDescent="0.25">
      <c r="B51" s="11"/>
      <c r="C51" s="4"/>
      <c r="D51" s="4"/>
      <c r="E51" s="4"/>
      <c r="F51" s="4"/>
      <c r="G51" s="4"/>
      <c r="H51" s="4"/>
      <c r="I51" s="4"/>
      <c r="J51" s="4"/>
      <c r="K51" s="5"/>
      <c r="L51" s="12"/>
    </row>
    <row r="52" spans="2:12" ht="9.75" customHeight="1" thickBot="1" x14ac:dyDescent="0.3">
      <c r="B52" s="13"/>
      <c r="C52" s="14"/>
      <c r="D52" s="14"/>
      <c r="E52" s="14"/>
      <c r="F52" s="14"/>
      <c r="G52" s="14"/>
      <c r="H52" s="14"/>
      <c r="I52" s="14"/>
      <c r="J52" s="14"/>
      <c r="K52" s="15"/>
      <c r="L52" s="16"/>
    </row>
  </sheetData>
  <mergeCells count="3">
    <mergeCell ref="C9:K9"/>
    <mergeCell ref="C8:K8"/>
    <mergeCell ref="C7:K7"/>
  </mergeCells>
  <phoneticPr fontId="2" type="noConversion"/>
  <pageMargins left="0.75" right="0.75" top="1" bottom="1" header="0.5" footer="0.5"/>
  <pageSetup scale="6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29"/>
    <pageSetUpPr fitToPage="1"/>
  </sheetPr>
  <dimension ref="B1:K52"/>
  <sheetViews>
    <sheetView zoomScale="90" zoomScaleNormal="90" zoomScaleSheetLayoutView="100" workbookViewId="0"/>
  </sheetViews>
  <sheetFormatPr defaultColWidth="9.1796875" defaultRowHeight="12.5" x14ac:dyDescent="0.25"/>
  <cols>
    <col min="1" max="1" width="3.81640625" style="2" customWidth="1"/>
    <col min="2" max="2" width="3" style="2" customWidth="1"/>
    <col min="3" max="3" width="24.1796875" style="2" customWidth="1"/>
    <col min="4" max="5" width="15.7265625" style="2" customWidth="1"/>
    <col min="6" max="6" width="15.54296875" style="2" customWidth="1"/>
    <col min="7" max="7" width="24.26953125" style="2" customWidth="1"/>
    <col min="8" max="8" width="7.1796875" style="2" customWidth="1"/>
    <col min="9" max="9" width="17.7265625" style="2" customWidth="1"/>
    <col min="10" max="10" width="6.453125" style="3" customWidth="1"/>
    <col min="11" max="11" width="2.81640625" style="2" customWidth="1"/>
    <col min="12" max="16384" width="9.1796875" style="2"/>
  </cols>
  <sheetData>
    <row r="1" spans="2:11" ht="13" thickBot="1" x14ac:dyDescent="0.3"/>
    <row r="2" spans="2:11" ht="15" customHeight="1" x14ac:dyDescent="0.25">
      <c r="B2" s="7"/>
      <c r="C2" s="8"/>
      <c r="D2" s="8"/>
      <c r="E2" s="8"/>
      <c r="F2" s="8"/>
      <c r="G2" s="8"/>
      <c r="H2" s="8"/>
      <c r="I2" s="8"/>
      <c r="J2" s="9"/>
      <c r="K2" s="10"/>
    </row>
    <row r="3" spans="2:11" ht="15" customHeight="1" x14ac:dyDescent="0.25">
      <c r="B3" s="11"/>
      <c r="C3" s="4" t="s">
        <v>17</v>
      </c>
      <c r="D3" s="4"/>
      <c r="E3" s="4"/>
      <c r="F3" s="4"/>
      <c r="G3" s="4"/>
      <c r="H3" s="4"/>
      <c r="I3" s="4"/>
      <c r="J3" s="5"/>
      <c r="K3" s="12"/>
    </row>
    <row r="4" spans="2:11" ht="15" customHeight="1" x14ac:dyDescent="0.25">
      <c r="B4" s="11"/>
      <c r="C4" s="4" t="s">
        <v>24</v>
      </c>
      <c r="D4" s="4"/>
      <c r="E4" s="4"/>
      <c r="F4" s="4"/>
      <c r="G4" s="4"/>
      <c r="H4" s="4"/>
      <c r="I4" s="4"/>
      <c r="J4" s="5"/>
      <c r="K4" s="12"/>
    </row>
    <row r="5" spans="2:11" ht="20.25" customHeight="1" x14ac:dyDescent="0.25">
      <c r="B5" s="11"/>
      <c r="C5" s="4"/>
      <c r="D5" s="4"/>
      <c r="E5" s="4"/>
      <c r="F5" s="4"/>
      <c r="G5" s="4"/>
      <c r="H5" s="4"/>
      <c r="I5" s="4"/>
      <c r="J5" s="5"/>
      <c r="K5" s="12"/>
    </row>
    <row r="6" spans="2:11" ht="20.25" customHeight="1" x14ac:dyDescent="0.25">
      <c r="B6" s="11"/>
      <c r="C6" s="4"/>
      <c r="D6" s="4"/>
      <c r="E6" s="4"/>
      <c r="F6" s="4"/>
      <c r="G6" s="4"/>
      <c r="H6" s="4"/>
      <c r="I6" s="4"/>
      <c r="J6" s="5"/>
      <c r="K6" s="12"/>
    </row>
    <row r="7" spans="2:11" ht="18.75" customHeight="1" x14ac:dyDescent="0.3">
      <c r="B7" s="11"/>
      <c r="C7" s="290" t="s">
        <v>148</v>
      </c>
      <c r="D7" s="290"/>
      <c r="E7" s="290"/>
      <c r="F7" s="290"/>
      <c r="G7" s="290"/>
      <c r="H7" s="290"/>
      <c r="I7" s="290"/>
      <c r="J7" s="290"/>
      <c r="K7" s="12"/>
    </row>
    <row r="8" spans="2:11" ht="18.75" customHeight="1" x14ac:dyDescent="0.3">
      <c r="B8" s="11"/>
      <c r="C8" s="290" t="str">
        <f>Summary!C8</f>
        <v>12-Month Period Beginning January 1, 2022</v>
      </c>
      <c r="D8" s="290"/>
      <c r="E8" s="290"/>
      <c r="F8" s="290"/>
      <c r="G8" s="290"/>
      <c r="H8" s="290"/>
      <c r="I8" s="290"/>
      <c r="J8" s="290"/>
      <c r="K8" s="293"/>
    </row>
    <row r="9" spans="2:11" ht="26.25" customHeight="1" x14ac:dyDescent="0.3">
      <c r="B9" s="11"/>
      <c r="C9" s="290"/>
      <c r="D9" s="290"/>
      <c r="E9" s="290"/>
      <c r="F9" s="290"/>
      <c r="G9" s="290"/>
      <c r="H9" s="290"/>
      <c r="I9" s="290"/>
      <c r="J9" s="290"/>
      <c r="K9" s="12"/>
    </row>
    <row r="10" spans="2:11" ht="15" customHeight="1" x14ac:dyDescent="0.25">
      <c r="B10" s="11"/>
      <c r="C10" s="5"/>
      <c r="D10" s="5"/>
      <c r="E10" s="5"/>
      <c r="F10" s="5"/>
      <c r="G10" s="5"/>
      <c r="H10" s="5"/>
      <c r="I10" s="5"/>
      <c r="J10" s="5"/>
      <c r="K10" s="12"/>
    </row>
    <row r="11" spans="2:11" ht="15" customHeight="1" x14ac:dyDescent="0.25">
      <c r="B11" s="11"/>
      <c r="C11" s="6" t="s">
        <v>0</v>
      </c>
      <c r="D11" s="1"/>
      <c r="E11" s="5"/>
      <c r="F11" s="17" t="s">
        <v>25</v>
      </c>
      <c r="G11" s="5"/>
      <c r="H11" s="5"/>
      <c r="I11" s="17" t="s">
        <v>25</v>
      </c>
      <c r="J11" s="1"/>
      <c r="K11" s="12"/>
    </row>
    <row r="12" spans="2:11" ht="15" customHeight="1" x14ac:dyDescent="0.25">
      <c r="B12" s="11"/>
      <c r="C12" s="1"/>
      <c r="D12" s="4"/>
      <c r="E12" s="5"/>
      <c r="F12" s="5" t="s">
        <v>4</v>
      </c>
      <c r="G12" s="294" t="s">
        <v>27</v>
      </c>
      <c r="H12" s="294"/>
      <c r="I12" s="5" t="s">
        <v>4</v>
      </c>
      <c r="J12" s="5"/>
      <c r="K12" s="12"/>
    </row>
    <row r="13" spans="2:11" ht="18" customHeight="1" x14ac:dyDescent="0.25">
      <c r="B13" s="11"/>
      <c r="C13" s="6"/>
      <c r="D13" s="4"/>
      <c r="E13" s="5"/>
      <c r="F13" s="5" t="s">
        <v>26</v>
      </c>
      <c r="G13" s="294" t="s">
        <v>28</v>
      </c>
      <c r="H13" s="294"/>
      <c r="I13" s="5" t="s">
        <v>29</v>
      </c>
      <c r="J13" s="5"/>
      <c r="K13" s="12"/>
    </row>
    <row r="14" spans="2:11" ht="7.5" customHeight="1" x14ac:dyDescent="0.25">
      <c r="B14" s="11"/>
      <c r="C14" s="19"/>
      <c r="D14" s="20"/>
      <c r="E14" s="21"/>
      <c r="F14" s="21"/>
      <c r="G14" s="21"/>
      <c r="H14" s="21"/>
      <c r="I14" s="21"/>
      <c r="J14" s="21"/>
      <c r="K14" s="12"/>
    </row>
    <row r="15" spans="2:11" ht="15" customHeight="1" x14ac:dyDescent="0.25">
      <c r="B15" s="11"/>
      <c r="C15" s="4"/>
      <c r="D15" s="4"/>
      <c r="E15" s="4"/>
      <c r="F15" s="4"/>
      <c r="G15" s="4"/>
      <c r="H15" s="4"/>
      <c r="I15" s="4"/>
      <c r="J15" s="5"/>
      <c r="K15" s="12"/>
    </row>
    <row r="16" spans="2:11" ht="37.5" x14ac:dyDescent="0.25">
      <c r="B16" s="11"/>
      <c r="C16" s="173"/>
      <c r="D16" s="173" t="s">
        <v>144</v>
      </c>
      <c r="E16" s="22"/>
      <c r="F16" s="86">
        <f>'DCR2'!E10</f>
        <v>2601265.0299999998</v>
      </c>
      <c r="G16" s="227">
        <f>'DCR3'!E41</f>
        <v>4098167994</v>
      </c>
      <c r="H16" s="26" t="s">
        <v>18</v>
      </c>
      <c r="I16" s="22">
        <f>F16*100/G16</f>
        <v>6.3473850603694884E-2</v>
      </c>
      <c r="J16" s="5" t="s">
        <v>3</v>
      </c>
      <c r="K16" s="12"/>
    </row>
    <row r="17" spans="2:11" ht="15" customHeight="1" x14ac:dyDescent="0.25">
      <c r="B17" s="11"/>
      <c r="C17" s="4"/>
      <c r="D17" s="4"/>
      <c r="E17" s="22"/>
      <c r="F17" s="86"/>
      <c r="G17" s="169"/>
      <c r="H17" s="26"/>
      <c r="I17" s="22"/>
      <c r="J17" s="5"/>
      <c r="K17" s="12"/>
    </row>
    <row r="18" spans="2:11" x14ac:dyDescent="0.25">
      <c r="B18" s="11"/>
      <c r="C18" s="173"/>
      <c r="D18" s="173" t="s">
        <v>133</v>
      </c>
      <c r="E18" s="22"/>
      <c r="F18" s="86">
        <f>'DCR2'!E12</f>
        <v>544801.25</v>
      </c>
      <c r="G18" s="227">
        <f>'DCR3'!G41</f>
        <v>1240182225</v>
      </c>
      <c r="H18" s="26" t="s">
        <v>18</v>
      </c>
      <c r="I18" s="22">
        <f>F18*100/G18</f>
        <v>4.3929129043919331E-2</v>
      </c>
      <c r="J18" s="5" t="s">
        <v>3</v>
      </c>
      <c r="K18" s="12"/>
    </row>
    <row r="19" spans="2:11" ht="15" customHeight="1" x14ac:dyDescent="0.25">
      <c r="B19" s="11"/>
      <c r="C19" s="4"/>
      <c r="D19" s="4"/>
      <c r="E19" s="22"/>
      <c r="F19" s="86"/>
      <c r="G19" s="169"/>
      <c r="H19" s="26"/>
      <c r="I19" s="22"/>
      <c r="J19" s="5"/>
      <c r="K19" s="12"/>
    </row>
    <row r="20" spans="2:11" x14ac:dyDescent="0.25">
      <c r="B20" s="11"/>
      <c r="C20" s="234"/>
      <c r="D20" s="173" t="s">
        <v>106</v>
      </c>
      <c r="E20" s="22"/>
      <c r="F20" s="86">
        <f>'DCR2'!E13</f>
        <v>1655624.72</v>
      </c>
      <c r="G20" s="227">
        <f>'DCR3'!I41</f>
        <v>1451896408</v>
      </c>
      <c r="H20" s="26" t="s">
        <v>18</v>
      </c>
      <c r="I20" s="22">
        <f>F20*100/G20</f>
        <v>0.11403187657724408</v>
      </c>
      <c r="J20" s="5" t="s">
        <v>3</v>
      </c>
      <c r="K20" s="12"/>
    </row>
    <row r="21" spans="2:11" ht="15" customHeight="1" x14ac:dyDescent="0.25">
      <c r="B21" s="11"/>
      <c r="C21" s="4"/>
      <c r="D21" s="173"/>
      <c r="E21" s="22"/>
      <c r="F21" s="86"/>
      <c r="G21" s="169"/>
      <c r="H21" s="26"/>
      <c r="I21" s="22"/>
      <c r="J21" s="5"/>
      <c r="K21" s="12"/>
    </row>
    <row r="22" spans="2:11" ht="25" x14ac:dyDescent="0.25">
      <c r="B22" s="11"/>
      <c r="C22" s="233"/>
      <c r="D22" s="233" t="s">
        <v>158</v>
      </c>
      <c r="E22" s="22"/>
      <c r="F22" s="86">
        <f>'DCR2'!E14</f>
        <v>389414.13</v>
      </c>
      <c r="G22" s="227">
        <f>'DCR3'!K41</f>
        <v>2395013747</v>
      </c>
      <c r="H22" s="26" t="s">
        <v>18</v>
      </c>
      <c r="I22" s="22">
        <f>F22*100/G22</f>
        <v>1.6259369303737028E-2</v>
      </c>
      <c r="J22" s="5" t="s">
        <v>3</v>
      </c>
      <c r="K22" s="12"/>
    </row>
    <row r="23" spans="2:11" ht="15" customHeight="1" x14ac:dyDescent="0.25">
      <c r="B23" s="11"/>
      <c r="C23" s="4"/>
      <c r="D23" s="4"/>
      <c r="E23" s="4"/>
      <c r="F23" s="24"/>
      <c r="G23" s="4"/>
      <c r="H23" s="4"/>
      <c r="I23" s="22"/>
      <c r="J23" s="5"/>
      <c r="K23" s="12"/>
    </row>
    <row r="24" spans="2:11" ht="7.5" customHeight="1" x14ac:dyDescent="0.25">
      <c r="B24" s="11"/>
      <c r="C24" s="4"/>
      <c r="D24" s="4"/>
      <c r="E24" s="4"/>
      <c r="F24" s="24"/>
      <c r="G24" s="4"/>
      <c r="H24" s="4"/>
      <c r="I24" s="4"/>
      <c r="J24" s="5"/>
      <c r="K24" s="12"/>
    </row>
    <row r="25" spans="2:11" ht="22.5" customHeight="1" x14ac:dyDescent="0.25">
      <c r="B25" s="11"/>
      <c r="C25" s="1" t="s">
        <v>30</v>
      </c>
      <c r="D25" s="1"/>
      <c r="E25" s="1"/>
      <c r="F25" s="25">
        <f>SUM(F16:F24)</f>
        <v>5191105.13</v>
      </c>
      <c r="G25" s="1"/>
      <c r="H25" s="1"/>
      <c r="I25" s="1"/>
      <c r="J25" s="17"/>
      <c r="K25" s="12"/>
    </row>
    <row r="26" spans="2:11" ht="15" customHeight="1" x14ac:dyDescent="0.25">
      <c r="B26" s="11"/>
      <c r="C26" s="1"/>
      <c r="D26" s="1"/>
      <c r="E26" s="1"/>
      <c r="F26" s="1"/>
      <c r="G26" s="1"/>
      <c r="H26" s="1"/>
      <c r="I26" s="1"/>
      <c r="J26" s="17"/>
      <c r="K26" s="12"/>
    </row>
    <row r="27" spans="2:11" ht="18.75" customHeight="1" x14ac:dyDescent="0.25">
      <c r="B27" s="11"/>
      <c r="C27" s="1"/>
      <c r="D27" s="1"/>
      <c r="E27" s="1"/>
      <c r="F27" s="1"/>
      <c r="G27" s="1"/>
      <c r="H27" s="1"/>
      <c r="I27" s="1"/>
      <c r="J27" s="17"/>
      <c r="K27" s="12"/>
    </row>
    <row r="28" spans="2:11" ht="17.25" customHeight="1" x14ac:dyDescent="0.25">
      <c r="B28" s="11"/>
      <c r="C28" s="1"/>
      <c r="D28" s="1"/>
      <c r="E28" s="1"/>
      <c r="F28" s="1"/>
      <c r="G28" s="1"/>
      <c r="H28" s="1"/>
      <c r="I28" s="1"/>
      <c r="J28" s="17"/>
      <c r="K28" s="12"/>
    </row>
    <row r="29" spans="2:11" ht="15" customHeight="1" x14ac:dyDescent="0.25">
      <c r="B29" s="11"/>
      <c r="C29" s="1"/>
      <c r="D29" s="1"/>
      <c r="E29" s="1"/>
      <c r="F29" s="1"/>
      <c r="G29" s="1"/>
      <c r="H29" s="1"/>
      <c r="I29" s="1"/>
      <c r="J29" s="17"/>
      <c r="K29" s="12"/>
    </row>
    <row r="30" spans="2:11" ht="15" customHeight="1" x14ac:dyDescent="0.25">
      <c r="B30" s="11"/>
      <c r="C30" s="1"/>
      <c r="D30" s="1"/>
      <c r="E30" s="1"/>
      <c r="F30" s="1"/>
      <c r="G30" s="1"/>
      <c r="H30" s="1"/>
      <c r="I30" s="1"/>
      <c r="J30" s="17"/>
      <c r="K30" s="12"/>
    </row>
    <row r="31" spans="2:11" ht="15" customHeight="1" x14ac:dyDescent="0.25">
      <c r="B31" s="11"/>
      <c r="C31" s="1"/>
      <c r="D31" s="1"/>
      <c r="E31" s="1"/>
      <c r="F31" s="1"/>
      <c r="G31" s="1"/>
      <c r="H31" s="1"/>
      <c r="I31" s="1"/>
      <c r="J31" s="17"/>
      <c r="K31" s="12"/>
    </row>
    <row r="32" spans="2:11" ht="15" customHeight="1" x14ac:dyDescent="0.25">
      <c r="B32" s="11"/>
      <c r="C32" s="295" t="s">
        <v>150</v>
      </c>
      <c r="D32" s="296"/>
      <c r="E32" s="296"/>
      <c r="F32" s="296"/>
      <c r="G32" s="296"/>
      <c r="H32" s="296"/>
      <c r="I32" s="296"/>
      <c r="J32" s="296"/>
      <c r="K32" s="12"/>
    </row>
    <row r="33" spans="2:11" ht="12.75" customHeight="1" x14ac:dyDescent="0.25">
      <c r="B33" s="11"/>
      <c r="C33" s="296"/>
      <c r="D33" s="296"/>
      <c r="E33" s="296"/>
      <c r="F33" s="296"/>
      <c r="G33" s="296"/>
      <c r="H33" s="296"/>
      <c r="I33" s="296"/>
      <c r="J33" s="296"/>
      <c r="K33" s="12"/>
    </row>
    <row r="34" spans="2:11" ht="12.75" customHeight="1" x14ac:dyDescent="0.25">
      <c r="B34" s="11"/>
      <c r="C34" s="296"/>
      <c r="D34" s="296"/>
      <c r="E34" s="296"/>
      <c r="F34" s="296"/>
      <c r="G34" s="296"/>
      <c r="H34" s="296"/>
      <c r="I34" s="296"/>
      <c r="J34" s="296"/>
      <c r="K34" s="12"/>
    </row>
    <row r="35" spans="2:11" ht="15" customHeight="1" x14ac:dyDescent="0.25">
      <c r="B35" s="11"/>
      <c r="C35" s="1"/>
      <c r="D35" s="1"/>
      <c r="E35" s="1"/>
      <c r="F35" s="1"/>
      <c r="G35" s="1"/>
      <c r="H35" s="1"/>
      <c r="I35" s="1"/>
      <c r="J35" s="17"/>
      <c r="K35" s="12"/>
    </row>
    <row r="36" spans="2:11" ht="15" customHeight="1" x14ac:dyDescent="0.25">
      <c r="B36" s="11"/>
      <c r="C36" s="297" t="s">
        <v>59</v>
      </c>
      <c r="D36" s="297"/>
      <c r="E36" s="297"/>
      <c r="F36" s="297"/>
      <c r="G36" s="297"/>
      <c r="H36" s="297"/>
      <c r="I36" s="297"/>
      <c r="J36" s="297"/>
      <c r="K36" s="12"/>
    </row>
    <row r="37" spans="2:11" ht="15" customHeight="1" x14ac:dyDescent="0.25">
      <c r="B37" s="11"/>
      <c r="C37" s="297"/>
      <c r="D37" s="297"/>
      <c r="E37" s="297"/>
      <c r="F37" s="297"/>
      <c r="G37" s="297"/>
      <c r="H37" s="297"/>
      <c r="I37" s="297"/>
      <c r="J37" s="297"/>
      <c r="K37" s="12"/>
    </row>
    <row r="38" spans="2:11" ht="15" customHeight="1" x14ac:dyDescent="0.25">
      <c r="B38" s="11"/>
      <c r="C38" s="297"/>
      <c r="D38" s="297"/>
      <c r="E38" s="297"/>
      <c r="F38" s="297"/>
      <c r="G38" s="297"/>
      <c r="H38" s="297"/>
      <c r="I38" s="297"/>
      <c r="J38" s="297"/>
      <c r="K38" s="12"/>
    </row>
    <row r="39" spans="2:11" ht="15" customHeight="1" x14ac:dyDescent="0.25">
      <c r="B39" s="11"/>
      <c r="C39" s="297"/>
      <c r="D39" s="297"/>
      <c r="E39" s="297"/>
      <c r="F39" s="297"/>
      <c r="G39" s="297"/>
      <c r="H39" s="297"/>
      <c r="I39" s="297"/>
      <c r="J39" s="297"/>
      <c r="K39" s="12"/>
    </row>
    <row r="40" spans="2:11" ht="15" customHeight="1" x14ac:dyDescent="0.25">
      <c r="B40" s="11"/>
      <c r="C40" s="297"/>
      <c r="D40" s="297"/>
      <c r="E40" s="297"/>
      <c r="F40" s="297"/>
      <c r="G40" s="297"/>
      <c r="H40" s="297"/>
      <c r="I40" s="297"/>
      <c r="J40" s="297"/>
      <c r="K40" s="12"/>
    </row>
    <row r="41" spans="2:11" ht="15" customHeight="1" x14ac:dyDescent="0.25">
      <c r="B41" s="11"/>
      <c r="C41" s="1"/>
      <c r="D41" s="1"/>
      <c r="E41" s="1"/>
      <c r="F41" s="1"/>
      <c r="G41" s="1"/>
      <c r="H41" s="1"/>
      <c r="I41" s="1"/>
      <c r="J41" s="17"/>
      <c r="K41" s="12"/>
    </row>
    <row r="42" spans="2:11" ht="15" customHeight="1" x14ac:dyDescent="0.25">
      <c r="B42" s="11"/>
      <c r="C42" s="291"/>
      <c r="D42" s="292"/>
      <c r="E42" s="292"/>
      <c r="F42" s="292"/>
      <c r="G42" s="292"/>
      <c r="H42" s="292"/>
      <c r="I42" s="292"/>
      <c r="J42" s="292"/>
      <c r="K42" s="12"/>
    </row>
    <row r="43" spans="2:11" ht="15" customHeight="1" x14ac:dyDescent="0.25">
      <c r="B43" s="11"/>
      <c r="C43" s="292"/>
      <c r="D43" s="292"/>
      <c r="E43" s="292"/>
      <c r="F43" s="292"/>
      <c r="G43" s="292"/>
      <c r="H43" s="292"/>
      <c r="I43" s="292"/>
      <c r="J43" s="292"/>
      <c r="K43" s="12"/>
    </row>
    <row r="44" spans="2:11" ht="15" customHeight="1" x14ac:dyDescent="0.25">
      <c r="B44" s="11"/>
      <c r="C44" s="4"/>
      <c r="D44" s="4"/>
      <c r="E44" s="4"/>
      <c r="F44" s="4"/>
      <c r="G44" s="4"/>
      <c r="H44" s="4"/>
      <c r="I44" s="4"/>
      <c r="J44" s="5"/>
      <c r="K44" s="12"/>
    </row>
    <row r="45" spans="2:11" ht="15" customHeight="1" x14ac:dyDescent="0.25">
      <c r="B45" s="11"/>
      <c r="C45" s="4"/>
      <c r="D45" s="4"/>
      <c r="E45" s="4"/>
      <c r="F45" s="4"/>
      <c r="G45" s="4"/>
      <c r="H45" s="4"/>
      <c r="I45" s="4"/>
      <c r="J45" s="5"/>
      <c r="K45" s="12"/>
    </row>
    <row r="46" spans="2:11" ht="15" customHeight="1" x14ac:dyDescent="0.25">
      <c r="B46" s="11"/>
      <c r="C46" s="4"/>
      <c r="D46" s="4"/>
      <c r="E46" s="4"/>
      <c r="F46" s="4"/>
      <c r="G46" s="4"/>
      <c r="H46" s="4"/>
      <c r="I46" s="4"/>
      <c r="J46" s="5"/>
      <c r="K46" s="12"/>
    </row>
    <row r="47" spans="2:11" ht="15" customHeight="1" x14ac:dyDescent="0.25">
      <c r="B47" s="11"/>
      <c r="C47" s="4"/>
      <c r="D47" s="4"/>
      <c r="E47" s="4"/>
      <c r="F47" s="4"/>
      <c r="G47" s="4"/>
      <c r="H47" s="4"/>
      <c r="I47" s="4"/>
      <c r="J47" s="5"/>
      <c r="K47" s="12"/>
    </row>
    <row r="48" spans="2:11" ht="15" customHeight="1" x14ac:dyDescent="0.25">
      <c r="B48" s="11"/>
      <c r="C48" s="4"/>
      <c r="D48" s="4"/>
      <c r="E48" s="4"/>
      <c r="F48" s="4"/>
      <c r="G48" s="4"/>
      <c r="H48" s="4"/>
      <c r="I48" s="4"/>
      <c r="J48" s="5"/>
      <c r="K48" s="12"/>
    </row>
    <row r="49" spans="2:11" ht="15" customHeight="1" x14ac:dyDescent="0.25">
      <c r="B49" s="11"/>
      <c r="C49" s="4"/>
      <c r="D49" s="4"/>
      <c r="E49" s="4"/>
      <c r="F49" s="4"/>
      <c r="G49" s="4"/>
      <c r="H49" s="4"/>
      <c r="I49" s="4"/>
      <c r="J49" s="5"/>
      <c r="K49" s="12"/>
    </row>
    <row r="50" spans="2:11" ht="15" customHeight="1" x14ac:dyDescent="0.25">
      <c r="B50" s="11"/>
      <c r="C50" s="4"/>
      <c r="D50" s="4"/>
      <c r="E50" s="4"/>
      <c r="F50" s="4"/>
      <c r="G50" s="4"/>
      <c r="H50" s="4"/>
      <c r="I50" s="4"/>
      <c r="J50" s="5"/>
      <c r="K50" s="12"/>
    </row>
    <row r="51" spans="2:11" ht="15" customHeight="1" x14ac:dyDescent="0.25">
      <c r="B51" s="11"/>
      <c r="C51" s="4"/>
      <c r="D51" s="4"/>
      <c r="E51" s="4"/>
      <c r="F51" s="4"/>
      <c r="G51" s="4"/>
      <c r="H51" s="4"/>
      <c r="I51" s="4"/>
      <c r="J51" s="5"/>
      <c r="K51" s="12"/>
    </row>
    <row r="52" spans="2:11" ht="9.75" customHeight="1" thickBot="1" x14ac:dyDescent="0.3">
      <c r="B52" s="13"/>
      <c r="C52" s="14"/>
      <c r="D52" s="14"/>
      <c r="E52" s="14"/>
      <c r="F52" s="14"/>
      <c r="G52" s="14"/>
      <c r="H52" s="14"/>
      <c r="I52" s="14"/>
      <c r="J52" s="15"/>
      <c r="K52" s="16"/>
    </row>
  </sheetData>
  <mergeCells count="8">
    <mergeCell ref="C42:J43"/>
    <mergeCell ref="C9:J9"/>
    <mergeCell ref="C8:K8"/>
    <mergeCell ref="C7:J7"/>
    <mergeCell ref="G12:H12"/>
    <mergeCell ref="G13:H13"/>
    <mergeCell ref="C32:J34"/>
    <mergeCell ref="C36:J40"/>
  </mergeCells>
  <phoneticPr fontId="2" type="noConversion"/>
  <pageMargins left="0.75" right="0.75" top="1" bottom="1" header="0.5" footer="0.5"/>
  <pageSetup scale="7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29"/>
    <pageSetUpPr fitToPage="1"/>
  </sheetPr>
  <dimension ref="C2:HO89"/>
  <sheetViews>
    <sheetView showGridLines="0" view="pageBreakPreview" zoomScaleNormal="100" zoomScaleSheetLayoutView="100" workbookViewId="0"/>
  </sheetViews>
  <sheetFormatPr defaultColWidth="9.1796875" defaultRowHeight="12.5" x14ac:dyDescent="0.25"/>
  <cols>
    <col min="1" max="1" width="3.81640625" style="2" customWidth="1"/>
    <col min="2" max="2" width="3" style="2" customWidth="1"/>
    <col min="3" max="3" width="17" style="2" customWidth="1"/>
    <col min="4" max="4" width="8.54296875" style="2" customWidth="1"/>
    <col min="5" max="5" width="11" style="2" customWidth="1"/>
    <col min="6" max="6" width="2.26953125" style="2" customWidth="1"/>
    <col min="7" max="7" width="17" style="2" customWidth="1"/>
    <col min="8" max="8" width="8.54296875" style="2" customWidth="1"/>
    <col min="9" max="9" width="11" style="2" customWidth="1"/>
    <col min="10" max="10" width="2.7265625" style="2" customWidth="1"/>
    <col min="11" max="11" width="17" style="2" customWidth="1"/>
    <col min="12" max="12" width="11" style="2" customWidth="1"/>
    <col min="13" max="13" width="10.26953125" style="3" customWidth="1"/>
    <col min="14" max="14" width="2.1796875" style="2" customWidth="1"/>
    <col min="15" max="15" width="10.453125" style="2" customWidth="1"/>
    <col min="16" max="16384" width="9.1796875" style="2"/>
  </cols>
  <sheetData>
    <row r="2" spans="3:223" ht="15" customHeight="1" x14ac:dyDescent="0.25"/>
    <row r="3" spans="3:223" ht="15" customHeight="1" x14ac:dyDescent="0.25">
      <c r="C3" s="4" t="s">
        <v>17</v>
      </c>
      <c r="D3" s="4"/>
      <c r="E3" s="4"/>
      <c r="F3" s="4"/>
      <c r="G3" s="4"/>
      <c r="H3" s="4"/>
      <c r="I3" s="4"/>
      <c r="J3" s="4"/>
      <c r="K3" s="4"/>
      <c r="L3" s="4"/>
      <c r="M3" s="5"/>
    </row>
    <row r="4" spans="3:223" ht="15" customHeight="1" x14ac:dyDescent="0.25">
      <c r="C4" s="169" t="s">
        <v>24</v>
      </c>
      <c r="D4" s="169"/>
      <c r="E4" s="169"/>
      <c r="F4" s="169"/>
      <c r="G4" s="169"/>
      <c r="H4" s="169"/>
      <c r="I4" s="169"/>
      <c r="J4" s="169"/>
      <c r="K4" s="169"/>
      <c r="L4" s="169"/>
      <c r="M4" s="177"/>
    </row>
    <row r="5" spans="3:223" ht="20.25" customHeight="1" x14ac:dyDescent="0.3">
      <c r="C5" s="298" t="s">
        <v>31</v>
      </c>
      <c r="D5" s="298"/>
      <c r="E5" s="298"/>
      <c r="F5" s="298"/>
      <c r="G5" s="298"/>
      <c r="H5" s="298"/>
      <c r="I5" s="298"/>
      <c r="J5" s="298"/>
      <c r="K5" s="298"/>
      <c r="L5" s="298"/>
      <c r="M5" s="298"/>
      <c r="P5" s="247"/>
    </row>
    <row r="6" spans="3:223" ht="16.5" customHeight="1" x14ac:dyDescent="0.3">
      <c r="C6" s="23"/>
      <c r="D6" s="23"/>
      <c r="E6" s="23"/>
      <c r="F6" s="23"/>
      <c r="G6" s="23"/>
      <c r="H6" s="23"/>
      <c r="I6" s="23"/>
      <c r="J6" s="23"/>
      <c r="K6" s="23"/>
      <c r="L6" s="23"/>
      <c r="M6" s="23"/>
    </row>
    <row r="7" spans="3:223" ht="12.75" customHeight="1" x14ac:dyDescent="0.25">
      <c r="C7" s="46" t="s">
        <v>15</v>
      </c>
      <c r="D7" s="47" t="s">
        <v>34</v>
      </c>
      <c r="E7" s="48">
        <f>thisyear</f>
        <v>2022</v>
      </c>
      <c r="F7" s="38"/>
      <c r="G7" s="46" t="s">
        <v>15</v>
      </c>
      <c r="H7" s="47" t="s">
        <v>34</v>
      </c>
      <c r="I7" s="48">
        <f>thisyear</f>
        <v>2022</v>
      </c>
      <c r="J7" s="38"/>
      <c r="K7" s="46" t="s">
        <v>15</v>
      </c>
      <c r="L7" s="47" t="s">
        <v>34</v>
      </c>
      <c r="M7" s="48">
        <f>thisyear</f>
        <v>2022</v>
      </c>
      <c r="P7" s="269" t="s">
        <v>61</v>
      </c>
    </row>
    <row r="8" spans="3:223" ht="8.25" customHeight="1" x14ac:dyDescent="0.25">
      <c r="C8" s="39"/>
      <c r="D8" s="44"/>
      <c r="E8" s="39"/>
      <c r="F8" s="39"/>
      <c r="G8" s="39"/>
      <c r="H8" s="39"/>
      <c r="I8" s="39"/>
      <c r="J8" s="39"/>
      <c r="K8" s="39"/>
      <c r="L8" s="39"/>
      <c r="M8" s="40"/>
      <c r="O8" s="174"/>
      <c r="P8" s="174"/>
      <c r="Q8" s="174"/>
    </row>
    <row r="9" spans="3:223" x14ac:dyDescent="0.25">
      <c r="C9" s="41" t="s">
        <v>33</v>
      </c>
      <c r="D9" s="45"/>
      <c r="E9" s="42"/>
      <c r="F9" s="42"/>
      <c r="G9" s="41" t="s">
        <v>35</v>
      </c>
      <c r="H9" s="42"/>
      <c r="I9" s="43"/>
      <c r="J9" s="42"/>
      <c r="K9" s="83" t="s">
        <v>152</v>
      </c>
      <c r="L9" s="76"/>
      <c r="M9" s="77"/>
      <c r="O9" s="174"/>
      <c r="P9" s="247" t="s">
        <v>164</v>
      </c>
      <c r="Q9" s="174"/>
      <c r="R9" s="174"/>
      <c r="S9" s="174"/>
      <c r="T9" s="174"/>
      <c r="U9" s="174"/>
      <c r="V9" s="174"/>
      <c r="W9" s="174"/>
      <c r="X9" s="174"/>
      <c r="Y9" s="174"/>
    </row>
    <row r="10" spans="3:223" ht="10.5" customHeight="1" x14ac:dyDescent="0.25">
      <c r="C10" s="204" t="s">
        <v>109</v>
      </c>
      <c r="D10" s="273">
        <v>0.22900000000000001</v>
      </c>
      <c r="E10" s="274">
        <v>2601265.0299999998</v>
      </c>
      <c r="F10" s="65"/>
      <c r="G10" s="66" t="s">
        <v>109</v>
      </c>
      <c r="H10" s="243">
        <v>0.25</v>
      </c>
      <c r="I10" s="266">
        <v>187647.59</v>
      </c>
      <c r="J10" s="65"/>
      <c r="K10" s="66" t="s">
        <v>109</v>
      </c>
      <c r="L10" s="67">
        <v>0</v>
      </c>
      <c r="M10" s="266">
        <v>0</v>
      </c>
      <c r="O10" s="232"/>
      <c r="P10" s="175"/>
      <c r="Q10" s="174"/>
      <c r="HO10" s="2" t="s">
        <v>102</v>
      </c>
    </row>
    <row r="11" spans="3:223" ht="10.5" customHeight="1" x14ac:dyDescent="0.25">
      <c r="C11" s="206" t="s">
        <v>110</v>
      </c>
      <c r="D11" s="207">
        <v>3.5999999999999997E-2</v>
      </c>
      <c r="E11" s="208">
        <v>410899.27</v>
      </c>
      <c r="F11" s="65"/>
      <c r="G11" s="69" t="s">
        <v>110</v>
      </c>
      <c r="H11" s="207">
        <v>0.20100000000000001</v>
      </c>
      <c r="I11" s="208">
        <v>150868.66</v>
      </c>
      <c r="J11" s="65"/>
      <c r="K11" s="69" t="s">
        <v>110</v>
      </c>
      <c r="L11" s="70">
        <v>0</v>
      </c>
      <c r="M11" s="208">
        <v>0</v>
      </c>
      <c r="O11" s="178"/>
      <c r="P11" s="64" t="s">
        <v>130</v>
      </c>
    </row>
    <row r="12" spans="3:223" ht="10.5" customHeight="1" x14ac:dyDescent="0.25">
      <c r="C12" s="209" t="s">
        <v>159</v>
      </c>
      <c r="D12" s="210">
        <v>4.8000000000000001E-2</v>
      </c>
      <c r="E12" s="205">
        <v>544801.25</v>
      </c>
      <c r="F12" s="68"/>
      <c r="G12" s="71" t="s">
        <v>162</v>
      </c>
      <c r="H12" s="207">
        <v>0.03</v>
      </c>
      <c r="I12" s="208">
        <v>22517.71</v>
      </c>
      <c r="J12" s="68"/>
      <c r="K12" s="71" t="s">
        <v>162</v>
      </c>
      <c r="L12" s="70">
        <v>8.2000000000000003E-2</v>
      </c>
      <c r="M12" s="208">
        <v>322260</v>
      </c>
      <c r="O12" s="178"/>
      <c r="P12" s="64"/>
    </row>
    <row r="13" spans="3:223" ht="10.5" customHeight="1" x14ac:dyDescent="0.25">
      <c r="C13" s="211" t="s">
        <v>107</v>
      </c>
      <c r="D13" s="210">
        <v>0.14599999999999999</v>
      </c>
      <c r="E13" s="205">
        <v>1655624.72</v>
      </c>
      <c r="F13" s="72"/>
      <c r="G13" s="69" t="s">
        <v>163</v>
      </c>
      <c r="H13" s="207">
        <v>2E-3</v>
      </c>
      <c r="I13" s="208">
        <v>1501.18</v>
      </c>
      <c r="J13" s="72"/>
      <c r="K13" s="69" t="s">
        <v>163</v>
      </c>
      <c r="L13" s="70">
        <v>0.37</v>
      </c>
      <c r="M13" s="208">
        <v>1454100</v>
      </c>
      <c r="O13" s="178"/>
    </row>
    <row r="14" spans="3:223" ht="10.5" customHeight="1" x14ac:dyDescent="0.25">
      <c r="C14" s="211" t="s">
        <v>142</v>
      </c>
      <c r="D14" s="210">
        <v>3.4000000000000002E-2</v>
      </c>
      <c r="E14" s="205">
        <v>389414.13</v>
      </c>
      <c r="F14" s="68"/>
      <c r="G14" s="69" t="s">
        <v>142</v>
      </c>
      <c r="H14" s="207">
        <v>1E-3</v>
      </c>
      <c r="I14" s="208">
        <v>750.59</v>
      </c>
      <c r="J14" s="68"/>
      <c r="K14" s="69" t="s">
        <v>142</v>
      </c>
      <c r="L14" s="70">
        <v>4.8000000000000001E-2</v>
      </c>
      <c r="M14" s="208">
        <v>188640</v>
      </c>
      <c r="O14" s="178"/>
    </row>
    <row r="15" spans="3:223" ht="10.5" customHeight="1" x14ac:dyDescent="0.25">
      <c r="C15" s="212" t="s">
        <v>111</v>
      </c>
      <c r="D15" s="207">
        <v>6.0000000000000001E-3</v>
      </c>
      <c r="E15" s="208">
        <v>72016.509999999995</v>
      </c>
      <c r="F15" s="68"/>
      <c r="G15" s="71" t="s">
        <v>111</v>
      </c>
      <c r="H15" s="207">
        <v>1.6E-2</v>
      </c>
      <c r="I15" s="208">
        <v>12009.45</v>
      </c>
      <c r="J15" s="68"/>
      <c r="K15" s="71" t="s">
        <v>111</v>
      </c>
      <c r="L15" s="70">
        <v>0</v>
      </c>
      <c r="M15" s="208">
        <v>0</v>
      </c>
      <c r="O15" s="178"/>
    </row>
    <row r="16" spans="3:223" ht="10.5" customHeight="1" x14ac:dyDescent="0.25">
      <c r="C16" s="212" t="s">
        <v>112</v>
      </c>
      <c r="D16" s="207">
        <v>0.26300000000000001</v>
      </c>
      <c r="E16" s="208">
        <v>2978475.6</v>
      </c>
      <c r="F16" s="68"/>
      <c r="G16" s="71" t="s">
        <v>112</v>
      </c>
      <c r="H16" s="207">
        <v>0.41499999999999998</v>
      </c>
      <c r="I16" s="208">
        <v>311495.01</v>
      </c>
      <c r="J16" s="68"/>
      <c r="K16" s="71" t="s">
        <v>112</v>
      </c>
      <c r="L16" s="70">
        <v>0</v>
      </c>
      <c r="M16" s="208">
        <v>0</v>
      </c>
      <c r="O16" s="178"/>
    </row>
    <row r="17" spans="3:15" ht="10.5" customHeight="1" x14ac:dyDescent="0.25">
      <c r="C17" s="71" t="s">
        <v>32</v>
      </c>
      <c r="D17" s="207">
        <v>6.3E-2</v>
      </c>
      <c r="E17" s="208">
        <v>714929.21</v>
      </c>
      <c r="F17" s="74"/>
      <c r="G17" s="71" t="s">
        <v>32</v>
      </c>
      <c r="H17" s="207">
        <v>7.9000000000000001E-2</v>
      </c>
      <c r="I17" s="208">
        <v>59296.639999999999</v>
      </c>
      <c r="J17" s="74"/>
      <c r="K17" s="71" t="s">
        <v>32</v>
      </c>
      <c r="L17" s="70">
        <v>8.2000000000000003E-2</v>
      </c>
      <c r="M17" s="208">
        <v>322260</v>
      </c>
      <c r="O17" s="178"/>
    </row>
    <row r="18" spans="3:15" ht="10.5" customHeight="1" x14ac:dyDescent="0.25">
      <c r="C18" s="71" t="s">
        <v>60</v>
      </c>
      <c r="D18" s="207">
        <v>1.2999999999999999E-2</v>
      </c>
      <c r="E18" s="208">
        <v>142230.59</v>
      </c>
      <c r="F18" s="74"/>
      <c r="G18" s="71" t="s">
        <v>60</v>
      </c>
      <c r="H18" s="207">
        <v>1E-3</v>
      </c>
      <c r="I18" s="208">
        <v>750.59</v>
      </c>
      <c r="J18" s="74"/>
      <c r="K18" s="71" t="s">
        <v>60</v>
      </c>
      <c r="L18" s="70">
        <v>3.5999999999999997E-2</v>
      </c>
      <c r="M18" s="208">
        <v>141480</v>
      </c>
      <c r="O18" s="178"/>
    </row>
    <row r="19" spans="3:15" ht="10.5" customHeight="1" x14ac:dyDescent="0.25">
      <c r="C19" s="71" t="s">
        <v>113</v>
      </c>
      <c r="D19" s="207">
        <v>0.16200000000000001</v>
      </c>
      <c r="E19" s="208">
        <v>1838385.52</v>
      </c>
      <c r="F19" s="75"/>
      <c r="G19" s="212" t="s">
        <v>156</v>
      </c>
      <c r="H19" s="207">
        <v>5.0000000000000001E-3</v>
      </c>
      <c r="I19" s="208">
        <v>3752.95</v>
      </c>
      <c r="J19" s="76"/>
      <c r="K19" s="212" t="s">
        <v>156</v>
      </c>
      <c r="L19" s="70">
        <v>0.38200000000000001</v>
      </c>
      <c r="M19" s="208">
        <v>1501260</v>
      </c>
      <c r="O19" s="178"/>
    </row>
    <row r="20" spans="3:15" ht="10.5" customHeight="1" x14ac:dyDescent="0.25">
      <c r="C20" s="78" t="s">
        <v>16</v>
      </c>
      <c r="D20" s="79">
        <v>1</v>
      </c>
      <c r="E20" s="176">
        <v>11348041.83</v>
      </c>
      <c r="F20" s="75"/>
      <c r="G20" s="78" t="s">
        <v>16</v>
      </c>
      <c r="H20" s="79">
        <v>1</v>
      </c>
      <c r="I20" s="244">
        <v>750590.37</v>
      </c>
      <c r="J20" s="76"/>
      <c r="K20" s="78" t="s">
        <v>16</v>
      </c>
      <c r="L20" s="79">
        <v>1</v>
      </c>
      <c r="M20" s="244">
        <v>3930000</v>
      </c>
      <c r="O20" s="178"/>
    </row>
    <row r="21" spans="3:15" ht="10.5" customHeight="1" x14ac:dyDescent="0.25">
      <c r="C21" s="80"/>
      <c r="D21" s="74"/>
      <c r="E21" s="245"/>
      <c r="F21" s="75"/>
      <c r="G21" s="81"/>
      <c r="H21" s="82"/>
      <c r="I21" s="77"/>
      <c r="J21" s="76"/>
      <c r="K21" s="76"/>
      <c r="L21" s="76"/>
      <c r="M21" s="77"/>
      <c r="O21" s="178"/>
    </row>
    <row r="22" spans="3:15" ht="10.5" customHeight="1" x14ac:dyDescent="0.25">
      <c r="C22" s="83" t="s">
        <v>157</v>
      </c>
      <c r="D22" s="73"/>
      <c r="E22" s="84"/>
      <c r="F22" s="75"/>
      <c r="G22" s="83"/>
      <c r="H22" s="73"/>
      <c r="I22" s="84"/>
      <c r="J22"/>
      <c r="K22" s="73"/>
      <c r="L22" s="73"/>
      <c r="M22" s="84"/>
      <c r="O22" s="178"/>
    </row>
    <row r="23" spans="3:15" ht="10.5" customHeight="1" x14ac:dyDescent="0.25">
      <c r="C23" s="66" t="s">
        <v>109</v>
      </c>
      <c r="D23" s="243">
        <v>0.36199999999999999</v>
      </c>
      <c r="E23" s="266">
        <v>2413617.44</v>
      </c>
      <c r="F23" s="75"/>
      <c r="G23"/>
      <c r="H23"/>
      <c r="I23"/>
      <c r="J23"/>
      <c r="K23" s="73"/>
      <c r="L23" s="73"/>
      <c r="M23" s="84"/>
      <c r="O23" s="178"/>
    </row>
    <row r="24" spans="3:15" ht="10.5" customHeight="1" x14ac:dyDescent="0.25">
      <c r="C24" s="69" t="s">
        <v>110</v>
      </c>
      <c r="D24" s="207">
        <v>3.9E-2</v>
      </c>
      <c r="E24" s="208">
        <v>260030.61</v>
      </c>
      <c r="F24" s="75"/>
      <c r="G24"/>
      <c r="H24"/>
      <c r="I24"/>
      <c r="J24"/>
      <c r="K24" s="73"/>
      <c r="L24" s="73"/>
      <c r="M24" s="84"/>
      <c r="O24" s="178"/>
    </row>
    <row r="25" spans="3:15" ht="10.5" customHeight="1" x14ac:dyDescent="0.25">
      <c r="C25" s="71" t="s">
        <v>159</v>
      </c>
      <c r="D25" s="207">
        <v>0.03</v>
      </c>
      <c r="E25" s="208">
        <v>200023.54</v>
      </c>
      <c r="F25" s="75"/>
      <c r="G25"/>
      <c r="H25"/>
      <c r="I25"/>
      <c r="J25"/>
      <c r="K25" s="73"/>
      <c r="L25" s="73"/>
      <c r="M25" s="84"/>
      <c r="O25" s="178"/>
    </row>
    <row r="26" spans="3:15" ht="10.5" customHeight="1" x14ac:dyDescent="0.25">
      <c r="C26" s="69" t="s">
        <v>107</v>
      </c>
      <c r="D26" s="207">
        <v>0.03</v>
      </c>
      <c r="E26" s="208">
        <v>200023.54</v>
      </c>
      <c r="F26" s="75"/>
      <c r="G26"/>
      <c r="H26"/>
      <c r="I26"/>
      <c r="J26"/>
      <c r="K26" s="73"/>
      <c r="L26" s="73"/>
      <c r="M26" s="84"/>
      <c r="O26" s="178"/>
    </row>
    <row r="27" spans="3:15" ht="10.5" customHeight="1" x14ac:dyDescent="0.25">
      <c r="C27" s="69" t="s">
        <v>142</v>
      </c>
      <c r="D27" s="207">
        <v>0.03</v>
      </c>
      <c r="E27" s="208">
        <v>200023.54</v>
      </c>
      <c r="F27" s="75"/>
      <c r="G27"/>
      <c r="H27"/>
      <c r="I27"/>
      <c r="J27"/>
      <c r="K27" s="73"/>
      <c r="L27" s="73"/>
      <c r="M27" s="84"/>
      <c r="O27" s="178"/>
    </row>
    <row r="28" spans="3:15" ht="10.5" customHeight="1" x14ac:dyDescent="0.25">
      <c r="C28" s="71" t="s">
        <v>111</v>
      </c>
      <c r="D28" s="207">
        <v>8.9999999999999993E-3</v>
      </c>
      <c r="E28" s="208">
        <v>60007.06</v>
      </c>
      <c r="F28" s="75"/>
      <c r="G28"/>
      <c r="H28"/>
      <c r="I28"/>
      <c r="J28"/>
      <c r="K28" s="73"/>
      <c r="L28" s="73"/>
      <c r="M28" s="84"/>
      <c r="O28" s="178"/>
    </row>
    <row r="29" spans="3:15" ht="10.5" customHeight="1" x14ac:dyDescent="0.25">
      <c r="C29" s="71" t="s">
        <v>112</v>
      </c>
      <c r="D29" s="207">
        <v>0.4</v>
      </c>
      <c r="E29" s="208">
        <v>2666980.59</v>
      </c>
      <c r="F29" s="73"/>
      <c r="G29"/>
      <c r="H29"/>
      <c r="I29"/>
      <c r="J29"/>
      <c r="K29" s="73"/>
      <c r="L29" s="73"/>
      <c r="M29" s="84"/>
      <c r="O29" s="178"/>
    </row>
    <row r="30" spans="3:15" ht="10.5" customHeight="1" x14ac:dyDescent="0.25">
      <c r="C30" s="71" t="s">
        <v>32</v>
      </c>
      <c r="D30" s="207">
        <v>0.05</v>
      </c>
      <c r="E30" s="208">
        <v>333372.57</v>
      </c>
      <c r="F30" s="73"/>
      <c r="G30"/>
      <c r="H30"/>
      <c r="I30"/>
      <c r="J30"/>
      <c r="K30" s="73"/>
      <c r="L30" s="73"/>
      <c r="M30" s="84"/>
      <c r="O30" s="178"/>
    </row>
    <row r="31" spans="3:15" ht="10.5" customHeight="1" x14ac:dyDescent="0.25">
      <c r="C31" s="71" t="s">
        <v>60</v>
      </c>
      <c r="D31" s="207">
        <v>0</v>
      </c>
      <c r="E31" s="208">
        <v>0</v>
      </c>
      <c r="F31" s="73"/>
      <c r="G31"/>
      <c r="H31"/>
      <c r="I31"/>
      <c r="J31"/>
      <c r="K31" s="73"/>
      <c r="L31" s="73"/>
      <c r="M31" s="84"/>
      <c r="O31" s="178"/>
    </row>
    <row r="32" spans="3:15" ht="10.5" customHeight="1" x14ac:dyDescent="0.25">
      <c r="C32" s="212" t="s">
        <v>156</v>
      </c>
      <c r="D32" s="207">
        <v>0.05</v>
      </c>
      <c r="E32" s="208">
        <v>333372.57</v>
      </c>
      <c r="F32" s="73"/>
      <c r="G32"/>
      <c r="H32"/>
      <c r="I32"/>
      <c r="J32"/>
      <c r="K32" s="73"/>
      <c r="L32" s="73"/>
      <c r="M32" s="84"/>
      <c r="O32" s="178"/>
    </row>
    <row r="33" spans="3:15" ht="10.5" customHeight="1" x14ac:dyDescent="0.25">
      <c r="C33" s="78" t="s">
        <v>16</v>
      </c>
      <c r="D33" s="79">
        <v>1</v>
      </c>
      <c r="E33" s="244">
        <v>6667451.46</v>
      </c>
      <c r="F33" s="73"/>
      <c r="G33"/>
      <c r="H33"/>
      <c r="I33"/>
      <c r="J33"/>
      <c r="K33" s="73"/>
      <c r="L33" s="73"/>
      <c r="M33" s="84"/>
      <c r="O33" s="178"/>
    </row>
    <row r="34" spans="3:15" ht="10.5" customHeight="1" x14ac:dyDescent="0.25">
      <c r="C34" s="73"/>
      <c r="D34" s="73"/>
      <c r="E34" s="84"/>
      <c r="F34" s="73"/>
      <c r="G34"/>
      <c r="H34"/>
      <c r="I34"/>
      <c r="J34" s="73"/>
      <c r="K34" s="73"/>
      <c r="L34" s="73"/>
      <c r="M34" s="84"/>
      <c r="O34" s="178"/>
    </row>
    <row r="35" spans="3:15" ht="10.5" customHeight="1" x14ac:dyDescent="0.25">
      <c r="C35"/>
      <c r="D35"/>
      <c r="E35"/>
      <c r="F35"/>
      <c r="G35"/>
      <c r="H35"/>
      <c r="I35"/>
      <c r="J35"/>
      <c r="K35"/>
      <c r="L35"/>
      <c r="M35"/>
      <c r="O35" s="178"/>
    </row>
    <row r="36" spans="3:15" ht="10.5" customHeight="1" x14ac:dyDescent="0.25">
      <c r="C36"/>
      <c r="D36"/>
      <c r="E36"/>
      <c r="F36"/>
      <c r="G36"/>
      <c r="H36"/>
      <c r="I36"/>
      <c r="J36"/>
      <c r="K36"/>
      <c r="L36"/>
      <c r="M36"/>
      <c r="O36" s="178"/>
    </row>
    <row r="37" spans="3:15" ht="10.5" customHeight="1" x14ac:dyDescent="0.25">
      <c r="C37"/>
      <c r="D37"/>
      <c r="E37"/>
      <c r="F37"/>
      <c r="G37"/>
      <c r="H37"/>
      <c r="I37"/>
      <c r="J37"/>
      <c r="K37"/>
      <c r="L37"/>
      <c r="M37"/>
      <c r="O37" s="178"/>
    </row>
    <row r="38" spans="3:15" ht="10.5" customHeight="1" x14ac:dyDescent="0.25">
      <c r="C38"/>
      <c r="D38"/>
      <c r="E38"/>
      <c r="F38"/>
      <c r="G38"/>
      <c r="H38"/>
      <c r="I38"/>
      <c r="J38"/>
      <c r="K38"/>
      <c r="L38"/>
      <c r="M38"/>
      <c r="O38" s="178"/>
    </row>
    <row r="39" spans="3:15" ht="10.5" customHeight="1" x14ac:dyDescent="0.25">
      <c r="C39"/>
      <c r="D39"/>
      <c r="E39"/>
      <c r="F39"/>
      <c r="G39"/>
      <c r="H39"/>
      <c r="I39"/>
      <c r="J39"/>
      <c r="K39"/>
      <c r="L39"/>
      <c r="M39"/>
      <c r="O39" s="178"/>
    </row>
    <row r="40" spans="3:15" ht="10.5" customHeight="1" x14ac:dyDescent="0.25">
      <c r="C40"/>
      <c r="D40"/>
      <c r="E40"/>
      <c r="F40"/>
      <c r="G40"/>
      <c r="H40"/>
      <c r="I40"/>
      <c r="J40"/>
      <c r="K40"/>
      <c r="L40"/>
      <c r="M40"/>
      <c r="O40" s="178"/>
    </row>
    <row r="41" spans="3:15" ht="10.5" customHeight="1" x14ac:dyDescent="0.25">
      <c r="C41"/>
      <c r="D41"/>
      <c r="E41"/>
      <c r="F41"/>
      <c r="G41"/>
      <c r="H41"/>
      <c r="I41"/>
      <c r="J41"/>
      <c r="K41"/>
      <c r="L41"/>
      <c r="M41"/>
      <c r="O41" s="178"/>
    </row>
    <row r="42" spans="3:15" ht="10.5" customHeight="1" x14ac:dyDescent="0.25">
      <c r="C42"/>
      <c r="D42"/>
      <c r="E42"/>
      <c r="F42"/>
      <c r="G42"/>
      <c r="H42"/>
      <c r="I42"/>
      <c r="J42"/>
      <c r="K42"/>
      <c r="L42"/>
      <c r="M42"/>
      <c r="O42" s="178"/>
    </row>
    <row r="43" spans="3:15" ht="10.5" customHeight="1" x14ac:dyDescent="0.25">
      <c r="C43"/>
      <c r="D43"/>
      <c r="E43"/>
      <c r="F43"/>
      <c r="G43"/>
      <c r="H43"/>
      <c r="I43"/>
      <c r="J43"/>
      <c r="K43"/>
      <c r="L43"/>
      <c r="M43"/>
      <c r="O43" s="178"/>
    </row>
    <row r="44" spans="3:15" ht="10.5" customHeight="1" x14ac:dyDescent="0.25">
      <c r="C44"/>
      <c r="D44"/>
      <c r="E44"/>
      <c r="F44"/>
      <c r="G44"/>
      <c r="H44"/>
      <c r="I44"/>
      <c r="J44"/>
      <c r="K44"/>
      <c r="L44"/>
      <c r="M44"/>
      <c r="O44" s="178"/>
    </row>
    <row r="45" spans="3:15" ht="10.5" customHeight="1" x14ac:dyDescent="0.25">
      <c r="C45"/>
      <c r="D45"/>
      <c r="E45"/>
      <c r="F45"/>
      <c r="G45"/>
      <c r="H45"/>
      <c r="I45"/>
      <c r="J45"/>
      <c r="K45"/>
      <c r="L45"/>
      <c r="M45"/>
      <c r="O45" s="178"/>
    </row>
    <row r="46" spans="3:15" ht="10.5" customHeight="1" x14ac:dyDescent="0.25">
      <c r="C46"/>
      <c r="D46"/>
      <c r="E46"/>
      <c r="F46"/>
      <c r="G46"/>
      <c r="H46"/>
      <c r="I46"/>
      <c r="J46"/>
      <c r="K46"/>
      <c r="L46"/>
      <c r="M46"/>
      <c r="O46" s="178"/>
    </row>
    <row r="47" spans="3:15" ht="10.5" customHeight="1" x14ac:dyDescent="0.25">
      <c r="C47"/>
      <c r="D47"/>
      <c r="E47"/>
      <c r="F47"/>
      <c r="G47"/>
      <c r="H47"/>
      <c r="I47"/>
      <c r="J47"/>
      <c r="K47"/>
      <c r="L47"/>
      <c r="M47"/>
      <c r="O47" s="178"/>
    </row>
    <row r="48" spans="3:15" ht="10.5" customHeight="1" x14ac:dyDescent="0.25">
      <c r="C48"/>
      <c r="D48"/>
      <c r="E48"/>
      <c r="F48"/>
      <c r="G48"/>
      <c r="H48"/>
      <c r="I48"/>
      <c r="J48"/>
      <c r="K48"/>
      <c r="L48"/>
      <c r="M48"/>
      <c r="O48" s="178"/>
    </row>
    <row r="49" spans="3:15" ht="10.5" customHeight="1" x14ac:dyDescent="0.25">
      <c r="C49"/>
      <c r="D49"/>
      <c r="E49"/>
      <c r="F49"/>
      <c r="G49"/>
      <c r="H49"/>
      <c r="I49"/>
      <c r="J49"/>
      <c r="K49"/>
      <c r="L49"/>
      <c r="M49"/>
      <c r="O49" s="178"/>
    </row>
    <row r="50" spans="3:15" ht="10.5" customHeight="1" x14ac:dyDescent="0.25">
      <c r="C50"/>
      <c r="D50"/>
      <c r="E50"/>
      <c r="F50"/>
      <c r="G50"/>
      <c r="H50"/>
      <c r="I50"/>
      <c r="J50"/>
      <c r="K50"/>
      <c r="L50"/>
      <c r="M50"/>
      <c r="O50" s="178"/>
    </row>
    <row r="51" spans="3:15" ht="10.5" customHeight="1" x14ac:dyDescent="0.25">
      <c r="C51"/>
      <c r="D51"/>
      <c r="E51"/>
      <c r="F51"/>
      <c r="G51"/>
      <c r="H51"/>
      <c r="I51"/>
      <c r="J51"/>
      <c r="K51"/>
      <c r="L51"/>
      <c r="M51"/>
      <c r="O51" s="178"/>
    </row>
    <row r="52" spans="3:15" ht="10.5" customHeight="1" x14ac:dyDescent="0.25">
      <c r="C52"/>
      <c r="D52"/>
      <c r="E52"/>
      <c r="F52"/>
      <c r="G52"/>
      <c r="H52"/>
      <c r="I52"/>
      <c r="J52"/>
      <c r="K52"/>
      <c r="L52"/>
      <c r="M52"/>
      <c r="O52" s="178"/>
    </row>
    <row r="53" spans="3:15" ht="10.5" customHeight="1" x14ac:dyDescent="0.25">
      <c r="C53"/>
      <c r="D53"/>
      <c r="E53"/>
      <c r="F53"/>
      <c r="G53"/>
      <c r="H53"/>
      <c r="I53"/>
      <c r="J53"/>
      <c r="K53"/>
      <c r="L53"/>
      <c r="M53"/>
      <c r="O53" s="178"/>
    </row>
    <row r="54" spans="3:15" ht="10.5" customHeight="1" x14ac:dyDescent="0.25">
      <c r="C54"/>
      <c r="D54"/>
      <c r="E54"/>
      <c r="F54"/>
      <c r="G54"/>
      <c r="H54"/>
      <c r="I54"/>
      <c r="J54"/>
      <c r="K54"/>
      <c r="L54"/>
      <c r="M54"/>
      <c r="O54" s="178"/>
    </row>
    <row r="55" spans="3:15" ht="10.5" customHeight="1" x14ac:dyDescent="0.25">
      <c r="C55"/>
      <c r="D55"/>
      <c r="E55"/>
      <c r="F55"/>
      <c r="G55"/>
      <c r="H55"/>
      <c r="I55"/>
      <c r="J55"/>
      <c r="K55"/>
      <c r="L55"/>
      <c r="M55"/>
      <c r="O55" s="178"/>
    </row>
    <row r="56" spans="3:15" ht="10.5" customHeight="1" x14ac:dyDescent="0.25">
      <c r="C56"/>
      <c r="D56"/>
      <c r="E56"/>
      <c r="F56"/>
      <c r="G56"/>
      <c r="H56"/>
      <c r="I56"/>
      <c r="J56"/>
      <c r="K56"/>
      <c r="L56"/>
      <c r="M56"/>
      <c r="O56" s="178"/>
    </row>
    <row r="57" spans="3:15" ht="10.5" customHeight="1" x14ac:dyDescent="0.25">
      <c r="C57"/>
      <c r="D57"/>
      <c r="E57"/>
      <c r="F57"/>
      <c r="G57"/>
      <c r="H57"/>
      <c r="I57"/>
      <c r="J57"/>
      <c r="K57"/>
      <c r="L57"/>
      <c r="M57"/>
      <c r="O57" s="178"/>
    </row>
    <row r="58" spans="3:15" ht="10.5" customHeight="1" x14ac:dyDescent="0.25">
      <c r="C58"/>
      <c r="D58"/>
      <c r="E58"/>
      <c r="F58"/>
      <c r="G58"/>
      <c r="H58"/>
      <c r="I58"/>
      <c r="J58"/>
      <c r="K58"/>
      <c r="L58"/>
      <c r="M58"/>
      <c r="O58" s="178"/>
    </row>
    <row r="59" spans="3:15" ht="10.5" customHeight="1" x14ac:dyDescent="0.25">
      <c r="C59"/>
      <c r="D59"/>
      <c r="E59"/>
      <c r="F59"/>
      <c r="G59"/>
      <c r="H59"/>
      <c r="I59"/>
      <c r="J59"/>
      <c r="K59"/>
      <c r="L59"/>
      <c r="M59"/>
      <c r="O59" s="178"/>
    </row>
    <row r="60" spans="3:15" ht="10.5" customHeight="1" x14ac:dyDescent="0.25">
      <c r="C60"/>
      <c r="D60"/>
      <c r="E60"/>
      <c r="F60"/>
      <c r="G60"/>
      <c r="H60"/>
      <c r="I60"/>
      <c r="J60"/>
      <c r="K60"/>
      <c r="L60"/>
      <c r="M60"/>
      <c r="O60" s="178"/>
    </row>
    <row r="61" spans="3:15" ht="10.5" customHeight="1" x14ac:dyDescent="0.25">
      <c r="C61" s="217" t="s">
        <v>151</v>
      </c>
      <c r="D61"/>
      <c r="E61"/>
      <c r="F61"/>
      <c r="G61"/>
      <c r="H61"/>
      <c r="I61"/>
      <c r="J61"/>
      <c r="K61"/>
      <c r="L61"/>
      <c r="M61"/>
      <c r="O61" s="178"/>
    </row>
    <row r="62" spans="3:15" ht="10.5" customHeight="1" x14ac:dyDescent="0.25">
      <c r="C62"/>
      <c r="D62"/>
      <c r="E62"/>
      <c r="F62"/>
      <c r="G62"/>
      <c r="H62"/>
      <c r="I62"/>
      <c r="J62"/>
      <c r="K62"/>
      <c r="L62"/>
      <c r="M62"/>
      <c r="O62" s="178"/>
    </row>
    <row r="63" spans="3:15" ht="10.5" customHeight="1" x14ac:dyDescent="0.25">
      <c r="C63"/>
      <c r="D63"/>
      <c r="E63"/>
      <c r="F63"/>
      <c r="G63"/>
      <c r="H63"/>
      <c r="I63"/>
      <c r="J63"/>
      <c r="K63"/>
      <c r="L63"/>
      <c r="M63"/>
      <c r="O63" s="178"/>
    </row>
    <row r="64" spans="3:15" ht="10.5" customHeight="1" x14ac:dyDescent="0.25">
      <c r="C64"/>
      <c r="D64"/>
      <c r="E64"/>
      <c r="F64"/>
      <c r="G64"/>
      <c r="H64"/>
      <c r="I64"/>
      <c r="J64"/>
      <c r="K64"/>
      <c r="L64"/>
      <c r="M64"/>
      <c r="O64" s="178"/>
    </row>
    <row r="65" spans="3:15" ht="10.5" customHeight="1" x14ac:dyDescent="0.25">
      <c r="C65"/>
      <c r="D65"/>
      <c r="E65"/>
      <c r="F65"/>
      <c r="G65"/>
      <c r="H65"/>
      <c r="I65"/>
      <c r="J65"/>
      <c r="K65"/>
      <c r="L65"/>
      <c r="M65"/>
      <c r="O65" s="178"/>
    </row>
    <row r="66" spans="3:15" ht="10.5" customHeight="1" x14ac:dyDescent="0.25">
      <c r="C66"/>
      <c r="D66"/>
      <c r="E66"/>
      <c r="F66"/>
      <c r="G66"/>
      <c r="H66"/>
      <c r="I66"/>
      <c r="J66"/>
      <c r="K66"/>
      <c r="L66"/>
      <c r="M66"/>
      <c r="O66" s="178"/>
    </row>
    <row r="67" spans="3:15" ht="10.5" customHeight="1" x14ac:dyDescent="0.25">
      <c r="C67"/>
      <c r="D67"/>
      <c r="E67"/>
      <c r="F67"/>
      <c r="G67"/>
      <c r="H67"/>
      <c r="I67"/>
      <c r="J67"/>
      <c r="K67"/>
      <c r="L67"/>
      <c r="M67"/>
      <c r="O67" s="178"/>
    </row>
    <row r="68" spans="3:15" ht="10.5" customHeight="1" x14ac:dyDescent="0.25">
      <c r="C68"/>
      <c r="D68"/>
      <c r="E68"/>
      <c r="F68"/>
      <c r="G68"/>
      <c r="H68"/>
      <c r="I68"/>
      <c r="J68"/>
      <c r="K68"/>
      <c r="L68"/>
      <c r="M68"/>
      <c r="O68" s="178"/>
    </row>
    <row r="69" spans="3:15" ht="10.5" customHeight="1" x14ac:dyDescent="0.25">
      <c r="C69"/>
      <c r="D69"/>
      <c r="E69"/>
      <c r="F69"/>
      <c r="G69"/>
      <c r="H69"/>
      <c r="I69"/>
      <c r="J69"/>
      <c r="K69"/>
      <c r="L69"/>
      <c r="M69"/>
      <c r="O69" s="178"/>
    </row>
    <row r="70" spans="3:15" ht="10.5" customHeight="1" x14ac:dyDescent="0.25">
      <c r="C70"/>
      <c r="D70"/>
      <c r="E70"/>
      <c r="F70"/>
      <c r="G70"/>
      <c r="H70"/>
      <c r="I70"/>
      <c r="J70"/>
      <c r="K70"/>
      <c r="L70"/>
      <c r="M70"/>
      <c r="O70" s="178"/>
    </row>
    <row r="71" spans="3:15" ht="10.5" customHeight="1" x14ac:dyDescent="0.25">
      <c r="C71"/>
      <c r="D71"/>
      <c r="E71"/>
      <c r="F71"/>
      <c r="G71"/>
      <c r="H71"/>
      <c r="I71"/>
      <c r="J71"/>
      <c r="K71"/>
      <c r="L71"/>
      <c r="M71"/>
      <c r="O71" s="178"/>
    </row>
    <row r="72" spans="3:15" ht="11.25" customHeight="1" x14ac:dyDescent="0.25">
      <c r="C72"/>
      <c r="D72"/>
      <c r="E72"/>
      <c r="F72"/>
      <c r="G72"/>
      <c r="H72"/>
      <c r="I72"/>
      <c r="J72"/>
      <c r="K72"/>
      <c r="L72"/>
      <c r="M72"/>
      <c r="O72" s="178"/>
    </row>
    <row r="73" spans="3:15" ht="11.25" customHeight="1" x14ac:dyDescent="0.25">
      <c r="C73"/>
      <c r="D73"/>
      <c r="E73"/>
      <c r="F73"/>
      <c r="G73"/>
      <c r="H73"/>
      <c r="I73"/>
      <c r="J73"/>
      <c r="K73"/>
      <c r="L73"/>
      <c r="M73"/>
      <c r="O73" s="178"/>
    </row>
    <row r="74" spans="3:15" ht="9.75" customHeight="1" x14ac:dyDescent="0.25">
      <c r="C74"/>
      <c r="D74"/>
      <c r="E74"/>
      <c r="F74"/>
      <c r="G74"/>
      <c r="H74"/>
      <c r="I74"/>
      <c r="J74"/>
      <c r="K74"/>
      <c r="L74"/>
      <c r="M74"/>
      <c r="O74" s="178"/>
    </row>
    <row r="75" spans="3:15" x14ac:dyDescent="0.25">
      <c r="C75"/>
      <c r="D75"/>
      <c r="E75"/>
      <c r="F75"/>
      <c r="G75"/>
      <c r="H75"/>
      <c r="I75"/>
      <c r="J75"/>
      <c r="K75"/>
      <c r="L75"/>
      <c r="M75"/>
      <c r="O75" s="178"/>
    </row>
    <row r="76" spans="3:15" x14ac:dyDescent="0.25">
      <c r="C76"/>
      <c r="D76"/>
      <c r="E76"/>
      <c r="F76"/>
      <c r="G76"/>
      <c r="H76"/>
      <c r="I76"/>
      <c r="J76"/>
      <c r="K76"/>
      <c r="L76"/>
      <c r="M76"/>
      <c r="O76" s="178"/>
    </row>
    <row r="77" spans="3:15" x14ac:dyDescent="0.25">
      <c r="C77"/>
      <c r="D77"/>
      <c r="E77"/>
      <c r="F77"/>
      <c r="G77"/>
      <c r="H77"/>
      <c r="I77"/>
      <c r="J77"/>
      <c r="K77"/>
      <c r="L77"/>
      <c r="M77"/>
      <c r="O77" s="178"/>
    </row>
    <row r="78" spans="3:15" x14ac:dyDescent="0.25">
      <c r="C78"/>
      <c r="D78"/>
      <c r="E78"/>
      <c r="F78"/>
      <c r="G78"/>
      <c r="H78"/>
      <c r="I78"/>
      <c r="J78"/>
      <c r="K78"/>
      <c r="L78"/>
      <c r="M78"/>
      <c r="O78" s="178"/>
    </row>
    <row r="79" spans="3:15" x14ac:dyDescent="0.25">
      <c r="C79"/>
      <c r="D79"/>
      <c r="E79"/>
      <c r="F79"/>
      <c r="G79"/>
      <c r="H79"/>
      <c r="I79"/>
      <c r="J79"/>
      <c r="K79"/>
      <c r="L79"/>
      <c r="M79"/>
      <c r="O79" s="178"/>
    </row>
    <row r="80" spans="3:15" x14ac:dyDescent="0.25">
      <c r="C80"/>
      <c r="D80"/>
      <c r="E80"/>
      <c r="F80"/>
      <c r="G80"/>
      <c r="H80"/>
      <c r="I80"/>
      <c r="J80"/>
      <c r="K80"/>
      <c r="L80"/>
      <c r="M80"/>
      <c r="O80" s="178"/>
    </row>
    <row r="81" spans="3:15" x14ac:dyDescent="0.25">
      <c r="C81"/>
      <c r="D81"/>
      <c r="E81"/>
      <c r="F81"/>
      <c r="G81"/>
      <c r="H81"/>
      <c r="I81"/>
      <c r="J81"/>
      <c r="K81"/>
      <c r="L81"/>
      <c r="M81"/>
      <c r="O81" s="178"/>
    </row>
    <row r="82" spans="3:15" x14ac:dyDescent="0.25">
      <c r="C82"/>
      <c r="D82"/>
      <c r="E82"/>
      <c r="F82"/>
      <c r="G82"/>
      <c r="H82"/>
      <c r="I82"/>
      <c r="J82"/>
      <c r="K82"/>
      <c r="L82"/>
      <c r="M82"/>
      <c r="O82" s="178"/>
    </row>
    <row r="83" spans="3:15" x14ac:dyDescent="0.25">
      <c r="C83"/>
      <c r="D83"/>
      <c r="E83"/>
      <c r="F83"/>
      <c r="G83"/>
      <c r="H83"/>
      <c r="I83"/>
      <c r="J83"/>
      <c r="K83"/>
      <c r="L83"/>
      <c r="M83"/>
      <c r="O83" s="178"/>
    </row>
    <row r="84" spans="3:15" x14ac:dyDescent="0.25">
      <c r="C84"/>
      <c r="D84"/>
      <c r="E84"/>
      <c r="F84"/>
      <c r="G84"/>
      <c r="H84"/>
      <c r="I84"/>
      <c r="J84"/>
      <c r="K84"/>
      <c r="L84"/>
      <c r="M84"/>
      <c r="O84" s="178"/>
    </row>
    <row r="85" spans="3:15" x14ac:dyDescent="0.25">
      <c r="C85"/>
      <c r="D85"/>
      <c r="E85"/>
      <c r="F85"/>
      <c r="G85"/>
      <c r="H85"/>
      <c r="I85"/>
      <c r="J85"/>
      <c r="K85"/>
      <c r="L85"/>
      <c r="M85"/>
      <c r="O85" s="178"/>
    </row>
    <row r="86" spans="3:15" x14ac:dyDescent="0.25">
      <c r="C86" s="85"/>
      <c r="D86" s="85"/>
      <c r="E86" s="85"/>
      <c r="F86" s="85"/>
      <c r="G86" s="85"/>
      <c r="H86" s="85"/>
      <c r="I86" s="85"/>
      <c r="J86" s="85"/>
      <c r="K86" s="85"/>
      <c r="L86" s="85"/>
      <c r="M86" s="68"/>
    </row>
    <row r="87" spans="3:15" x14ac:dyDescent="0.25">
      <c r="M87" s="2"/>
    </row>
    <row r="88" spans="3:15" ht="6.75" customHeight="1" x14ac:dyDescent="0.25">
      <c r="M88" s="2"/>
    </row>
    <row r="89" spans="3:15" x14ac:dyDescent="0.25">
      <c r="M89" s="2"/>
    </row>
  </sheetData>
  <mergeCells count="1">
    <mergeCell ref="C5:M5"/>
  </mergeCells>
  <phoneticPr fontId="2" type="noConversion"/>
  <pageMargins left="0.27" right="0.28999999999999998" top="0.71" bottom="0.48" header="0.5" footer="0.34"/>
  <pageSetup scale="7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29"/>
    <pageSetUpPr fitToPage="1"/>
  </sheetPr>
  <dimension ref="B1:X56"/>
  <sheetViews>
    <sheetView zoomScaleNormal="100" zoomScaleSheetLayoutView="100" workbookViewId="0"/>
  </sheetViews>
  <sheetFormatPr defaultColWidth="9.1796875" defaultRowHeight="12.5" x14ac:dyDescent="0.25"/>
  <cols>
    <col min="1" max="1" width="3.81640625" style="2" customWidth="1"/>
    <col min="2" max="2" width="3" style="2" customWidth="1"/>
    <col min="3" max="3" width="30.26953125" style="2" customWidth="1"/>
    <col min="4" max="4" width="3.54296875" style="2" customWidth="1"/>
    <col min="5" max="5" width="15.7265625" style="2" customWidth="1"/>
    <col min="6" max="6" width="4.81640625" style="2" customWidth="1"/>
    <col min="7" max="7" width="15.7265625" style="2" customWidth="1"/>
    <col min="8" max="8" width="5.1796875" style="2" customWidth="1"/>
    <col min="9" max="9" width="15.26953125" style="2" customWidth="1"/>
    <col min="10" max="10" width="4" style="2" customWidth="1"/>
    <col min="11" max="11" width="20.453125" style="2" customWidth="1"/>
    <col min="12" max="12" width="2.81640625" style="2" customWidth="1"/>
    <col min="13" max="13" width="9.1796875" style="2"/>
    <col min="14" max="14" width="14.7265625" style="2" customWidth="1"/>
    <col min="15" max="15" width="13.54296875" style="2" customWidth="1"/>
    <col min="16" max="16" width="14.26953125" style="2" customWidth="1"/>
    <col min="17" max="17" width="12.453125" style="2" customWidth="1"/>
    <col min="18" max="18" width="16.54296875" style="2" bestFit="1" customWidth="1"/>
    <col min="19" max="19" width="9.1796875" style="2"/>
    <col min="20" max="20" width="16.54296875" style="2" bestFit="1" customWidth="1"/>
    <col min="21" max="16384" width="9.1796875" style="2"/>
  </cols>
  <sheetData>
    <row r="1" spans="2:24" ht="13" thickBot="1" x14ac:dyDescent="0.3"/>
    <row r="2" spans="2:24" ht="15" customHeight="1" x14ac:dyDescent="0.25">
      <c r="B2" s="7"/>
      <c r="C2" s="8"/>
      <c r="D2" s="8"/>
      <c r="E2" s="8"/>
      <c r="F2" s="8"/>
      <c r="G2" s="8"/>
      <c r="H2" s="8"/>
      <c r="I2" s="8"/>
      <c r="J2" s="8"/>
      <c r="K2" s="8"/>
      <c r="L2" s="10"/>
    </row>
    <row r="3" spans="2:24" ht="15" customHeight="1" x14ac:dyDescent="0.25">
      <c r="B3" s="11"/>
      <c r="C3" s="4" t="s">
        <v>17</v>
      </c>
      <c r="D3" s="4"/>
      <c r="E3" s="4"/>
      <c r="F3" s="4"/>
      <c r="G3" s="4"/>
      <c r="H3" s="4"/>
      <c r="I3" s="4"/>
      <c r="J3" s="4"/>
      <c r="K3" s="4"/>
      <c r="L3" s="12"/>
    </row>
    <row r="4" spans="2:24" ht="15" customHeight="1" x14ac:dyDescent="0.25">
      <c r="B4" s="11"/>
      <c r="C4" s="4" t="s">
        <v>24</v>
      </c>
      <c r="D4" s="4"/>
      <c r="E4" s="4"/>
      <c r="F4" s="4"/>
      <c r="G4" s="4"/>
      <c r="H4" s="4"/>
      <c r="I4" s="4"/>
      <c r="J4" s="4"/>
      <c r="K4" s="4"/>
      <c r="L4" s="12"/>
    </row>
    <row r="5" spans="2:24" ht="20.25" customHeight="1" x14ac:dyDescent="0.25">
      <c r="B5" s="11"/>
      <c r="C5" s="4"/>
      <c r="D5" s="4"/>
      <c r="E5" s="4"/>
      <c r="F5" s="4"/>
      <c r="G5" s="4"/>
      <c r="H5" s="4"/>
      <c r="I5" s="4"/>
      <c r="J5" s="4"/>
      <c r="K5" s="4"/>
      <c r="L5" s="12"/>
    </row>
    <row r="6" spans="2:24" ht="20.25" customHeight="1" x14ac:dyDescent="0.25">
      <c r="B6" s="11"/>
      <c r="C6" s="4"/>
      <c r="D6" s="4"/>
      <c r="E6" s="4"/>
      <c r="F6" s="4"/>
      <c r="G6" s="4"/>
      <c r="H6" s="4"/>
      <c r="I6" s="4"/>
      <c r="J6" s="4"/>
      <c r="K6" s="4"/>
      <c r="L6" s="12"/>
    </row>
    <row r="7" spans="2:24" ht="18.75" customHeight="1" x14ac:dyDescent="0.3">
      <c r="B7" s="11"/>
      <c r="C7" s="290" t="s">
        <v>36</v>
      </c>
      <c r="D7" s="290"/>
      <c r="E7" s="290"/>
      <c r="F7" s="290"/>
      <c r="G7" s="290"/>
      <c r="H7" s="290"/>
      <c r="I7" s="290"/>
      <c r="J7" s="290"/>
      <c r="K7" s="290"/>
      <c r="L7" s="12"/>
    </row>
    <row r="8" spans="2:24" ht="18.75" customHeight="1" x14ac:dyDescent="0.3">
      <c r="B8" s="11"/>
      <c r="C8" s="290" t="str">
        <f>Summary!C8</f>
        <v>12-Month Period Beginning January 1, 2022</v>
      </c>
      <c r="D8" s="290"/>
      <c r="E8" s="290"/>
      <c r="F8" s="290"/>
      <c r="G8" s="290"/>
      <c r="H8" s="290"/>
      <c r="I8" s="290"/>
      <c r="J8" s="290"/>
      <c r="K8" s="290"/>
      <c r="L8" s="12"/>
    </row>
    <row r="9" spans="2:24" ht="26.25" customHeight="1" x14ac:dyDescent="0.3">
      <c r="B9" s="11"/>
      <c r="C9" s="290"/>
      <c r="D9" s="290"/>
      <c r="E9" s="290"/>
      <c r="F9" s="290"/>
      <c r="G9" s="290"/>
      <c r="H9" s="290"/>
      <c r="I9" s="290"/>
      <c r="J9" s="290"/>
      <c r="K9" s="290"/>
      <c r="L9" s="12"/>
    </row>
    <row r="10" spans="2:24" ht="15" customHeight="1" x14ac:dyDescent="0.25">
      <c r="B10" s="11"/>
      <c r="C10" s="1"/>
      <c r="D10" s="5"/>
      <c r="E10" s="5"/>
      <c r="F10" s="5"/>
      <c r="G10" s="5"/>
      <c r="H10" s="5"/>
      <c r="I10" s="5"/>
      <c r="J10" s="5"/>
      <c r="K10" s="5"/>
      <c r="L10" s="12"/>
    </row>
    <row r="11" spans="2:24" ht="15" customHeight="1" x14ac:dyDescent="0.25">
      <c r="B11" s="11"/>
      <c r="C11" s="35" t="s">
        <v>37</v>
      </c>
      <c r="D11" s="31"/>
      <c r="E11" s="5" t="s">
        <v>38</v>
      </c>
      <c r="F11" s="37"/>
      <c r="G11" s="5" t="s">
        <v>40</v>
      </c>
      <c r="H11" s="35"/>
      <c r="I11" s="49" t="s">
        <v>55</v>
      </c>
      <c r="J11" s="37"/>
      <c r="K11" s="17"/>
      <c r="L11" s="12"/>
    </row>
    <row r="12" spans="2:24" ht="15" customHeight="1" x14ac:dyDescent="0.25">
      <c r="B12" s="11"/>
      <c r="C12" s="36" t="s">
        <v>18</v>
      </c>
      <c r="D12" s="32"/>
      <c r="E12" s="5" t="s">
        <v>39</v>
      </c>
      <c r="F12" s="35"/>
      <c r="G12" s="5" t="s">
        <v>39</v>
      </c>
      <c r="H12" s="35"/>
      <c r="I12" s="5" t="s">
        <v>39</v>
      </c>
      <c r="J12" s="35"/>
      <c r="K12" s="5" t="s">
        <v>56</v>
      </c>
      <c r="L12" s="12"/>
    </row>
    <row r="13" spans="2:24" ht="18" customHeight="1" x14ac:dyDescent="0.25">
      <c r="B13" s="11"/>
      <c r="C13" s="6"/>
      <c r="D13" s="32"/>
      <c r="E13" s="49" t="s">
        <v>108</v>
      </c>
      <c r="F13" s="50"/>
      <c r="G13" s="49" t="s">
        <v>133</v>
      </c>
      <c r="H13" s="50"/>
      <c r="I13" s="255" t="s">
        <v>106</v>
      </c>
      <c r="J13" s="50"/>
      <c r="K13" s="49" t="s">
        <v>143</v>
      </c>
      <c r="L13" s="12"/>
      <c r="N13" s="2" t="s">
        <v>61</v>
      </c>
    </row>
    <row r="14" spans="2:24" ht="7.5" customHeight="1" x14ac:dyDescent="0.25">
      <c r="B14" s="11"/>
      <c r="C14" s="19"/>
      <c r="D14" s="33"/>
      <c r="E14" s="21"/>
      <c r="F14" s="21"/>
      <c r="G14" s="21"/>
      <c r="H14" s="21"/>
      <c r="I14" s="21"/>
      <c r="J14" s="21"/>
      <c r="K14" s="21"/>
      <c r="L14" s="12"/>
    </row>
    <row r="15" spans="2:24" ht="13.5" customHeight="1" x14ac:dyDescent="0.25">
      <c r="B15" s="11"/>
      <c r="C15" s="32"/>
      <c r="D15" s="32"/>
      <c r="E15" s="32"/>
      <c r="F15" s="32"/>
      <c r="G15" s="32"/>
      <c r="H15" s="32"/>
      <c r="I15" s="32"/>
      <c r="J15" s="32"/>
      <c r="K15" s="32"/>
      <c r="L15" s="12"/>
      <c r="N15" s="271" t="s">
        <v>165</v>
      </c>
      <c r="O15" s="213"/>
      <c r="P15" s="213"/>
      <c r="Q15" s="213"/>
      <c r="R15" s="213"/>
      <c r="S15" s="213"/>
      <c r="T15" s="213"/>
      <c r="U15" s="213"/>
      <c r="V15" s="213"/>
      <c r="W15" s="213"/>
      <c r="X15" s="213"/>
    </row>
    <row r="16" spans="2:24" ht="13.5" customHeight="1" x14ac:dyDescent="0.25">
      <c r="B16" s="11"/>
      <c r="C16" s="51">
        <f>Variables!A5</f>
        <v>44562</v>
      </c>
      <c r="D16" s="62"/>
      <c r="E16" s="228">
        <v>366197559</v>
      </c>
      <c r="F16" s="260"/>
      <c r="G16" s="228">
        <v>101137919</v>
      </c>
      <c r="H16" s="260"/>
      <c r="I16" s="261">
        <v>121999906</v>
      </c>
      <c r="J16" s="260"/>
      <c r="K16" s="228">
        <v>192495348</v>
      </c>
      <c r="L16" s="12"/>
      <c r="N16" s="271" t="s">
        <v>166</v>
      </c>
      <c r="O16" s="88"/>
      <c r="P16" s="88"/>
      <c r="Q16" s="88"/>
    </row>
    <row r="17" spans="2:17" ht="13.5" customHeight="1" x14ac:dyDescent="0.25">
      <c r="B17" s="11"/>
      <c r="C17" s="1"/>
      <c r="D17" s="32"/>
      <c r="E17" s="179"/>
      <c r="F17" s="262"/>
      <c r="G17" s="179"/>
      <c r="H17" s="180"/>
      <c r="I17" s="263"/>
      <c r="J17" s="180"/>
      <c r="K17" s="179"/>
      <c r="L17" s="12"/>
    </row>
    <row r="18" spans="2:17" ht="13.5" customHeight="1" x14ac:dyDescent="0.25">
      <c r="B18" s="11"/>
      <c r="C18" s="51">
        <f>C16+31</f>
        <v>44593</v>
      </c>
      <c r="D18" s="62"/>
      <c r="E18" s="228">
        <v>339954929</v>
      </c>
      <c r="F18" s="260"/>
      <c r="G18" s="228">
        <v>98311124</v>
      </c>
      <c r="H18" s="260"/>
      <c r="I18" s="261">
        <v>116040593</v>
      </c>
      <c r="J18" s="260"/>
      <c r="K18" s="228">
        <v>182605156</v>
      </c>
      <c r="L18" s="12"/>
      <c r="N18" s="247"/>
      <c r="O18" s="88"/>
      <c r="P18" s="88"/>
      <c r="Q18" s="88"/>
    </row>
    <row r="19" spans="2:17" ht="13.5" customHeight="1" x14ac:dyDescent="0.25">
      <c r="B19" s="11"/>
      <c r="C19" s="1"/>
      <c r="D19" s="32"/>
      <c r="E19" s="179"/>
      <c r="F19" s="262"/>
      <c r="G19" s="179"/>
      <c r="H19" s="180"/>
      <c r="I19" s="263"/>
      <c r="J19" s="180"/>
      <c r="K19" s="179"/>
      <c r="L19" s="12"/>
      <c r="N19" s="90"/>
    </row>
    <row r="20" spans="2:17" ht="13.5" customHeight="1" x14ac:dyDescent="0.25">
      <c r="B20" s="11"/>
      <c r="C20" s="51">
        <f>C18+31</f>
        <v>44624</v>
      </c>
      <c r="D20" s="62"/>
      <c r="E20" s="228">
        <v>283688593</v>
      </c>
      <c r="F20" s="260"/>
      <c r="G20" s="228">
        <v>89759417</v>
      </c>
      <c r="H20" s="260"/>
      <c r="I20" s="261">
        <v>111131961</v>
      </c>
      <c r="J20" s="260"/>
      <c r="K20" s="228">
        <v>178165239</v>
      </c>
      <c r="L20" s="12"/>
      <c r="N20" s="88"/>
      <c r="O20" s="88"/>
      <c r="P20" s="88"/>
      <c r="Q20" s="88"/>
    </row>
    <row r="21" spans="2:17" ht="13.5" customHeight="1" x14ac:dyDescent="0.25">
      <c r="B21" s="11"/>
      <c r="C21" s="1"/>
      <c r="D21" s="32"/>
      <c r="E21" s="179"/>
      <c r="F21" s="262"/>
      <c r="G21" s="179"/>
      <c r="H21" s="180"/>
      <c r="I21" s="263"/>
      <c r="J21" s="180"/>
      <c r="K21" s="179"/>
      <c r="L21" s="12"/>
    </row>
    <row r="22" spans="2:17" ht="13.5" customHeight="1" x14ac:dyDescent="0.25">
      <c r="B22" s="11"/>
      <c r="C22" s="51">
        <f>C20+31</f>
        <v>44655</v>
      </c>
      <c r="D22" s="62"/>
      <c r="E22" s="228">
        <v>262542124</v>
      </c>
      <c r="F22" s="260"/>
      <c r="G22" s="228">
        <v>91863033</v>
      </c>
      <c r="H22" s="260"/>
      <c r="I22" s="261">
        <v>113721597</v>
      </c>
      <c r="J22" s="260"/>
      <c r="K22" s="228">
        <v>186480588</v>
      </c>
      <c r="L22" s="12"/>
      <c r="N22" s="88"/>
      <c r="O22" s="88"/>
      <c r="P22" s="88"/>
      <c r="Q22" s="88"/>
    </row>
    <row r="23" spans="2:17" ht="13.5" customHeight="1" x14ac:dyDescent="0.25">
      <c r="B23" s="11"/>
      <c r="C23" s="1"/>
      <c r="D23" s="32"/>
      <c r="E23" s="179"/>
      <c r="F23" s="262"/>
      <c r="G23" s="179"/>
      <c r="H23" s="181"/>
      <c r="I23" s="263"/>
      <c r="J23" s="181"/>
      <c r="K23" s="179"/>
      <c r="L23" s="12"/>
    </row>
    <row r="24" spans="2:17" ht="13.5" customHeight="1" x14ac:dyDescent="0.25">
      <c r="B24" s="11"/>
      <c r="C24" s="51">
        <f>C22+31</f>
        <v>44686</v>
      </c>
      <c r="D24" s="62"/>
      <c r="E24" s="228">
        <v>255643688</v>
      </c>
      <c r="F24" s="260"/>
      <c r="G24" s="228">
        <v>92499611</v>
      </c>
      <c r="H24" s="260"/>
      <c r="I24" s="261">
        <v>114861397</v>
      </c>
      <c r="J24" s="260"/>
      <c r="K24" s="228">
        <v>193507760</v>
      </c>
      <c r="L24" s="12"/>
      <c r="N24" s="88"/>
      <c r="O24" s="88"/>
      <c r="P24" s="88"/>
      <c r="Q24" s="88"/>
    </row>
    <row r="25" spans="2:17" ht="13.5" customHeight="1" x14ac:dyDescent="0.25">
      <c r="B25" s="11"/>
      <c r="C25" s="1"/>
      <c r="D25" s="31"/>
      <c r="E25" s="179"/>
      <c r="F25" s="264"/>
      <c r="G25" s="179"/>
      <c r="H25" s="179"/>
      <c r="I25" s="263"/>
      <c r="J25" s="179"/>
      <c r="K25" s="179"/>
      <c r="L25" s="12"/>
    </row>
    <row r="26" spans="2:17" ht="13.5" customHeight="1" x14ac:dyDescent="0.25">
      <c r="B26" s="11"/>
      <c r="C26" s="51">
        <f>C24+31</f>
        <v>44717</v>
      </c>
      <c r="D26" s="62"/>
      <c r="E26" s="228">
        <v>374439583</v>
      </c>
      <c r="F26" s="260"/>
      <c r="G26" s="228">
        <v>113501431</v>
      </c>
      <c r="H26" s="260"/>
      <c r="I26" s="261">
        <v>130159716</v>
      </c>
      <c r="J26" s="260"/>
      <c r="K26" s="228">
        <v>213053915</v>
      </c>
      <c r="L26" s="12"/>
      <c r="N26" s="88"/>
      <c r="O26" s="88"/>
      <c r="P26" s="88"/>
      <c r="Q26" s="88"/>
    </row>
    <row r="27" spans="2:17" ht="13.5" customHeight="1" x14ac:dyDescent="0.25">
      <c r="B27" s="11"/>
      <c r="C27" s="1"/>
      <c r="D27" s="31"/>
      <c r="E27" s="179"/>
      <c r="F27" s="264"/>
      <c r="G27" s="179"/>
      <c r="H27" s="179"/>
      <c r="I27" s="263"/>
      <c r="J27" s="179"/>
      <c r="K27" s="179"/>
      <c r="L27" s="12"/>
    </row>
    <row r="28" spans="2:17" ht="13.5" customHeight="1" x14ac:dyDescent="0.25">
      <c r="B28" s="11"/>
      <c r="C28" s="51">
        <f>C26+31</f>
        <v>44748</v>
      </c>
      <c r="D28" s="62"/>
      <c r="E28" s="228">
        <v>483088260</v>
      </c>
      <c r="F28" s="260"/>
      <c r="G28" s="228">
        <v>128790308</v>
      </c>
      <c r="H28" s="260"/>
      <c r="I28" s="261">
        <v>138872793</v>
      </c>
      <c r="J28" s="260"/>
      <c r="K28" s="228">
        <v>229080596</v>
      </c>
      <c r="L28" s="12"/>
      <c r="N28" s="88"/>
      <c r="O28" s="88"/>
      <c r="P28" s="88"/>
      <c r="Q28" s="88"/>
    </row>
    <row r="29" spans="2:17" ht="13.5" customHeight="1" x14ac:dyDescent="0.25">
      <c r="B29" s="11"/>
      <c r="C29" s="1"/>
      <c r="D29" s="31"/>
      <c r="E29" s="179"/>
      <c r="F29" s="264"/>
      <c r="G29" s="179"/>
      <c r="H29" s="179"/>
      <c r="I29" s="263"/>
      <c r="J29" s="179"/>
      <c r="K29" s="179"/>
      <c r="L29" s="12"/>
    </row>
    <row r="30" spans="2:17" ht="13.5" customHeight="1" x14ac:dyDescent="0.25">
      <c r="B30" s="11"/>
      <c r="C30" s="51">
        <f>C28+31</f>
        <v>44779</v>
      </c>
      <c r="D30" s="62"/>
      <c r="E30" s="228">
        <v>467792617</v>
      </c>
      <c r="F30" s="260"/>
      <c r="G30" s="228">
        <v>124912238</v>
      </c>
      <c r="H30" s="260"/>
      <c r="I30" s="261">
        <v>135822663</v>
      </c>
      <c r="J30" s="260"/>
      <c r="K30" s="228">
        <v>223673700</v>
      </c>
      <c r="L30" s="12"/>
      <c r="P30" s="88"/>
      <c r="Q30" s="88"/>
    </row>
    <row r="31" spans="2:17" ht="13.5" customHeight="1" x14ac:dyDescent="0.25">
      <c r="B31" s="11"/>
      <c r="C31" s="1"/>
      <c r="D31" s="31"/>
      <c r="E31" s="179"/>
      <c r="F31" s="264"/>
      <c r="G31" s="179"/>
      <c r="H31" s="179"/>
      <c r="I31" s="263"/>
      <c r="J31" s="179"/>
      <c r="K31" s="179"/>
      <c r="L31" s="12"/>
    </row>
    <row r="32" spans="2:17" ht="13.5" customHeight="1" x14ac:dyDescent="0.25">
      <c r="B32" s="11"/>
      <c r="C32" s="51">
        <f>C30+31</f>
        <v>44810</v>
      </c>
      <c r="D32" s="62"/>
      <c r="E32" s="228">
        <v>427411550</v>
      </c>
      <c r="F32" s="260"/>
      <c r="G32" s="228">
        <v>123354683</v>
      </c>
      <c r="H32" s="260"/>
      <c r="I32" s="261">
        <v>136409730</v>
      </c>
      <c r="J32" s="260"/>
      <c r="K32" s="228">
        <v>225032083</v>
      </c>
      <c r="L32" s="12"/>
      <c r="P32" s="88"/>
      <c r="Q32" s="88"/>
    </row>
    <row r="33" spans="2:20" ht="13.5" customHeight="1" x14ac:dyDescent="0.25">
      <c r="B33" s="11"/>
      <c r="C33" s="1"/>
      <c r="D33" s="27"/>
      <c r="E33" s="179"/>
      <c r="F33" s="259"/>
      <c r="G33" s="179"/>
      <c r="H33" s="182"/>
      <c r="I33" s="263"/>
      <c r="J33" s="182"/>
      <c r="K33" s="179"/>
      <c r="L33" s="12"/>
    </row>
    <row r="34" spans="2:20" ht="13.5" customHeight="1" x14ac:dyDescent="0.25">
      <c r="B34" s="11"/>
      <c r="C34" s="51">
        <f>C32+31</f>
        <v>44841</v>
      </c>
      <c r="D34" s="62"/>
      <c r="E34" s="228">
        <v>276359354</v>
      </c>
      <c r="F34" s="260"/>
      <c r="G34" s="228">
        <v>95110273</v>
      </c>
      <c r="H34" s="260"/>
      <c r="I34" s="261">
        <v>114652136</v>
      </c>
      <c r="J34" s="260"/>
      <c r="K34" s="228">
        <v>195715913</v>
      </c>
      <c r="L34" s="12"/>
      <c r="P34" s="88"/>
      <c r="Q34" s="88"/>
    </row>
    <row r="35" spans="2:20" ht="13.5" customHeight="1" x14ac:dyDescent="0.25">
      <c r="B35" s="11"/>
      <c r="C35" s="1"/>
      <c r="D35" s="31"/>
      <c r="E35" s="179"/>
      <c r="F35" s="264"/>
      <c r="G35" s="179"/>
      <c r="H35" s="179"/>
      <c r="I35" s="263"/>
      <c r="J35" s="179"/>
      <c r="K35" s="179"/>
      <c r="L35" s="12"/>
    </row>
    <row r="36" spans="2:20" ht="13.5" customHeight="1" x14ac:dyDescent="0.25">
      <c r="B36" s="11"/>
      <c r="C36" s="51">
        <f>C34+31</f>
        <v>44872</v>
      </c>
      <c r="D36" s="62"/>
      <c r="E36" s="228">
        <v>244676894</v>
      </c>
      <c r="F36" s="260"/>
      <c r="G36" s="228">
        <v>86614427</v>
      </c>
      <c r="H36" s="260"/>
      <c r="I36" s="261">
        <v>107287389</v>
      </c>
      <c r="J36" s="260"/>
      <c r="K36" s="228">
        <v>183444683</v>
      </c>
      <c r="L36" s="12"/>
      <c r="P36" s="88"/>
      <c r="Q36" s="88"/>
    </row>
    <row r="37" spans="2:20" ht="13.5" customHeight="1" x14ac:dyDescent="0.25">
      <c r="B37" s="11"/>
      <c r="C37" s="1"/>
      <c r="D37" s="27"/>
      <c r="E37" s="179"/>
      <c r="F37" s="259"/>
      <c r="G37" s="179"/>
      <c r="H37" s="182"/>
      <c r="I37" s="263"/>
      <c r="J37" s="182"/>
      <c r="K37" s="179"/>
      <c r="L37" s="12"/>
    </row>
    <row r="38" spans="2:20" ht="13.5" customHeight="1" x14ac:dyDescent="0.25">
      <c r="B38" s="11"/>
      <c r="C38" s="51">
        <f>C36+31</f>
        <v>44903</v>
      </c>
      <c r="D38" s="62"/>
      <c r="E38" s="228">
        <v>316372843</v>
      </c>
      <c r="F38" s="260"/>
      <c r="G38" s="228">
        <v>94327761</v>
      </c>
      <c r="H38" s="260"/>
      <c r="I38" s="261">
        <v>110936527</v>
      </c>
      <c r="J38" s="260"/>
      <c r="K38" s="228">
        <v>191758766</v>
      </c>
      <c r="L38" s="12"/>
      <c r="N38" s="247" t="s">
        <v>167</v>
      </c>
      <c r="P38" s="88"/>
      <c r="Q38" s="88"/>
    </row>
    <row r="39" spans="2:20" ht="9.75" customHeight="1" x14ac:dyDescent="0.25">
      <c r="B39" s="11"/>
      <c r="C39" s="51"/>
      <c r="D39" s="27"/>
      <c r="E39" s="18"/>
      <c r="F39" s="55"/>
      <c r="G39" s="18"/>
      <c r="H39" s="55"/>
      <c r="I39" s="18"/>
      <c r="J39" s="55"/>
      <c r="K39" s="18"/>
      <c r="L39" s="12"/>
    </row>
    <row r="40" spans="2:20" ht="9.75" customHeight="1" x14ac:dyDescent="0.25">
      <c r="B40" s="11"/>
      <c r="C40" s="52"/>
      <c r="D40" s="52"/>
      <c r="E40" s="56"/>
      <c r="F40" s="57"/>
      <c r="G40" s="56"/>
      <c r="H40" s="57"/>
      <c r="I40" s="56"/>
      <c r="J40" s="57"/>
      <c r="K40" s="56"/>
      <c r="L40" s="12"/>
    </row>
    <row r="41" spans="2:20" ht="13.5" customHeight="1" x14ac:dyDescent="0.25">
      <c r="B41" s="11"/>
      <c r="C41" s="53" t="s">
        <v>16</v>
      </c>
      <c r="D41" s="53"/>
      <c r="E41" s="228">
        <f>SUM(E16:E38)</f>
        <v>4098167994</v>
      </c>
      <c r="F41" s="229"/>
      <c r="G41" s="228">
        <f>SUM(G16:G38)</f>
        <v>1240182225</v>
      </c>
      <c r="H41" s="229"/>
      <c r="I41" s="228">
        <f>SUM(I16:I38)</f>
        <v>1451896408</v>
      </c>
      <c r="J41" s="229"/>
      <c r="K41" s="228">
        <f>SUM(K16:K38)</f>
        <v>2395013747</v>
      </c>
      <c r="L41" s="12"/>
      <c r="N41" s="88">
        <v>4060766640</v>
      </c>
      <c r="O41" s="88"/>
      <c r="P41" s="88">
        <v>1184295690</v>
      </c>
      <c r="Q41" s="88"/>
      <c r="R41" s="88">
        <v>1586851962</v>
      </c>
      <c r="S41" s="88"/>
      <c r="T41" s="88">
        <v>2201264679</v>
      </c>
    </row>
    <row r="42" spans="2:20" ht="7.5" customHeight="1" x14ac:dyDescent="0.25">
      <c r="B42" s="11"/>
      <c r="C42" s="33"/>
      <c r="D42" s="33"/>
      <c r="E42" s="33"/>
      <c r="F42" s="33"/>
      <c r="G42" s="33"/>
      <c r="H42" s="33"/>
      <c r="I42" s="33"/>
      <c r="J42" s="33"/>
      <c r="K42" s="33"/>
      <c r="L42" s="12"/>
      <c r="N42" s="88"/>
    </row>
    <row r="43" spans="2:20" ht="13.5" customHeight="1" x14ac:dyDescent="0.25">
      <c r="B43" s="11"/>
      <c r="C43" s="28"/>
      <c r="D43" s="34"/>
      <c r="E43" s="34"/>
      <c r="F43" s="34"/>
      <c r="G43" s="34"/>
      <c r="H43" s="34"/>
      <c r="I43" s="34"/>
      <c r="J43" s="34"/>
      <c r="K43" s="34"/>
      <c r="L43" s="12"/>
      <c r="N43" s="265">
        <f>E41/N41-1</f>
        <v>9.2104169768296718E-3</v>
      </c>
      <c r="P43" s="265">
        <f>G41/P41-1</f>
        <v>4.7189680306951143E-2</v>
      </c>
      <c r="R43" s="265">
        <f>I41/R41-1</f>
        <v>-8.5046089510396272E-2</v>
      </c>
      <c r="T43" s="265">
        <f>K41/T41-1</f>
        <v>8.8017161156657142E-2</v>
      </c>
    </row>
    <row r="44" spans="2:20" ht="13.5" customHeight="1" x14ac:dyDescent="0.25">
      <c r="B44" s="11"/>
      <c r="C44" s="34" t="s">
        <v>42</v>
      </c>
      <c r="D44" s="34"/>
      <c r="E44" s="54">
        <f>ROUND('DCR2'!E10,0)</f>
        <v>2601265</v>
      </c>
      <c r="F44" s="54"/>
      <c r="G44" s="54">
        <f>ROUND('DCR2'!E12,0)</f>
        <v>544801</v>
      </c>
      <c r="H44" s="54"/>
      <c r="I44" s="54">
        <f>ROUND('DCR2'!E13,0)</f>
        <v>1655625</v>
      </c>
      <c r="J44" s="54"/>
      <c r="K44" s="54">
        <f>ROUND('DCR2'!E14,0)</f>
        <v>389414</v>
      </c>
      <c r="L44" s="12"/>
      <c r="N44" s="88"/>
    </row>
    <row r="45" spans="2:20" ht="13.5" customHeight="1" x14ac:dyDescent="0.25">
      <c r="B45" s="11"/>
      <c r="C45" s="32"/>
      <c r="D45" s="32"/>
      <c r="E45" s="32"/>
      <c r="F45" s="32"/>
      <c r="G45" s="32"/>
      <c r="H45" s="32"/>
      <c r="I45" s="32"/>
      <c r="J45" s="32"/>
      <c r="K45" s="32"/>
      <c r="L45" s="12"/>
      <c r="N45" s="88"/>
    </row>
    <row r="46" spans="2:20" ht="13.5" customHeight="1" x14ac:dyDescent="0.25">
      <c r="B46" s="11"/>
      <c r="C46" s="32"/>
      <c r="D46" s="32"/>
      <c r="E46" s="32"/>
      <c r="F46" s="32"/>
      <c r="G46" s="32"/>
      <c r="H46" s="32"/>
      <c r="I46" s="32"/>
      <c r="J46" s="32"/>
      <c r="K46" s="32"/>
      <c r="L46" s="12"/>
      <c r="N46" s="88"/>
    </row>
    <row r="47" spans="2:20" ht="13.5" customHeight="1" x14ac:dyDescent="0.25">
      <c r="B47" s="11"/>
      <c r="C47" s="4" t="s">
        <v>43</v>
      </c>
      <c r="D47" s="4"/>
      <c r="E47" s="58">
        <f>E44/E41*100</f>
        <v>6.3473849871660479E-2</v>
      </c>
      <c r="F47" s="58"/>
      <c r="G47" s="58">
        <f>G44/G41*100</f>
        <v>4.3929108885591393E-2</v>
      </c>
      <c r="H47" s="58"/>
      <c r="I47" s="58">
        <f>I44/I41*100</f>
        <v>0.11403189586236651</v>
      </c>
      <c r="J47" s="58"/>
      <c r="K47" s="58">
        <f>K44/K41*100</f>
        <v>1.6259363875793235E-2</v>
      </c>
      <c r="L47" s="12"/>
      <c r="N47" s="89"/>
    </row>
    <row r="48" spans="2:20" ht="13.5" customHeight="1" x14ac:dyDescent="0.25">
      <c r="B48" s="11"/>
      <c r="C48" s="4"/>
      <c r="D48" s="4"/>
      <c r="E48" s="4"/>
      <c r="F48" s="4"/>
      <c r="G48" s="4"/>
      <c r="H48" s="4"/>
      <c r="I48" s="4"/>
      <c r="J48" s="4"/>
      <c r="K48" s="4"/>
      <c r="L48" s="12"/>
    </row>
    <row r="49" spans="2:14" ht="13.5" customHeight="1" x14ac:dyDescent="0.25">
      <c r="B49" s="11"/>
      <c r="C49" s="4"/>
      <c r="D49" s="4"/>
      <c r="E49" s="4"/>
      <c r="F49" s="4"/>
      <c r="G49" s="4"/>
      <c r="H49" s="4"/>
      <c r="I49" s="4"/>
      <c r="J49" s="4"/>
      <c r="K49" s="4"/>
      <c r="L49" s="12"/>
    </row>
    <row r="50" spans="2:14" ht="13.5" customHeight="1" x14ac:dyDescent="0.25">
      <c r="B50" s="11"/>
      <c r="C50" s="4"/>
      <c r="D50" s="4"/>
      <c r="E50" s="4"/>
      <c r="F50" s="4"/>
      <c r="G50" s="4"/>
      <c r="H50" s="4"/>
      <c r="I50" s="4"/>
      <c r="J50" s="4"/>
      <c r="K50" s="4"/>
      <c r="L50" s="12"/>
    </row>
    <row r="51" spans="2:14" ht="9.75" customHeight="1" thickBot="1" x14ac:dyDescent="0.3">
      <c r="B51" s="13"/>
      <c r="C51" s="14"/>
      <c r="D51" s="14"/>
      <c r="E51" s="14"/>
      <c r="F51" s="14"/>
      <c r="G51" s="14"/>
      <c r="H51" s="14"/>
      <c r="I51" s="14"/>
      <c r="J51" s="14"/>
      <c r="K51" s="14"/>
      <c r="L51" s="16"/>
    </row>
    <row r="54" spans="2:14" x14ac:dyDescent="0.25">
      <c r="E54" s="88"/>
      <c r="F54" s="88"/>
      <c r="G54" s="88"/>
      <c r="H54" s="88"/>
      <c r="I54" s="88"/>
      <c r="J54" s="88"/>
      <c r="K54" s="88"/>
      <c r="N54" s="88"/>
    </row>
    <row r="56" spans="2:14" x14ac:dyDescent="0.25">
      <c r="E56" s="270"/>
      <c r="G56" s="270"/>
      <c r="H56" s="270"/>
      <c r="I56" s="270"/>
      <c r="J56" s="270"/>
      <c r="K56" s="270"/>
      <c r="L56" s="270"/>
      <c r="M56" s="270"/>
      <c r="N56" s="270"/>
    </row>
  </sheetData>
  <mergeCells count="3">
    <mergeCell ref="C9:K9"/>
    <mergeCell ref="C8:K8"/>
    <mergeCell ref="C7:K7"/>
  </mergeCells>
  <phoneticPr fontId="2" type="noConversion"/>
  <pageMargins left="0.75" right="0.75" top="1" bottom="1" header="0.5" footer="0.5"/>
  <pageSetup scale="7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indexed="43"/>
    <pageSetUpPr fitToPage="1"/>
  </sheetPr>
  <dimension ref="B1:K52"/>
  <sheetViews>
    <sheetView zoomScaleNormal="100" zoomScaleSheetLayoutView="100" workbookViewId="0"/>
  </sheetViews>
  <sheetFormatPr defaultColWidth="9.1796875" defaultRowHeight="12.5" x14ac:dyDescent="0.25"/>
  <cols>
    <col min="1" max="1" width="3.81640625" style="2" customWidth="1"/>
    <col min="2" max="2" width="3" style="2" customWidth="1"/>
    <col min="3" max="3" width="24.1796875" style="2" customWidth="1"/>
    <col min="4" max="4" width="15.81640625" style="2" customWidth="1"/>
    <col min="5" max="5" width="15.7265625" style="2" customWidth="1"/>
    <col min="6" max="6" width="15.54296875" style="2" customWidth="1"/>
    <col min="7" max="7" width="24.26953125" style="2" customWidth="1"/>
    <col min="8" max="8" width="7.1796875" style="2" customWidth="1"/>
    <col min="9" max="9" width="18.453125" style="2" customWidth="1"/>
    <col min="10" max="10" width="6.453125" style="3" customWidth="1"/>
    <col min="11" max="11" width="2.81640625" style="2" customWidth="1"/>
    <col min="12" max="16384" width="9.1796875" style="2"/>
  </cols>
  <sheetData>
    <row r="1" spans="2:11" ht="13" thickBot="1" x14ac:dyDescent="0.3"/>
    <row r="2" spans="2:11" ht="15" customHeight="1" x14ac:dyDescent="0.25">
      <c r="B2" s="7"/>
      <c r="C2" s="8"/>
      <c r="D2" s="8"/>
      <c r="E2" s="8"/>
      <c r="F2" s="8"/>
      <c r="G2" s="8"/>
      <c r="H2" s="8"/>
      <c r="I2" s="8"/>
      <c r="J2" s="9"/>
      <c r="K2" s="10"/>
    </row>
    <row r="3" spans="2:11" ht="15" customHeight="1" x14ac:dyDescent="0.25">
      <c r="B3" s="11"/>
      <c r="C3" s="4" t="s">
        <v>17</v>
      </c>
      <c r="D3" s="4"/>
      <c r="E3" s="4"/>
      <c r="F3" s="4"/>
      <c r="G3" s="4"/>
      <c r="H3" s="4"/>
      <c r="I3" s="4"/>
      <c r="J3" s="5"/>
      <c r="K3" s="12"/>
    </row>
    <row r="4" spans="2:11" ht="15" customHeight="1" x14ac:dyDescent="0.25">
      <c r="B4" s="11"/>
      <c r="C4" s="4" t="s">
        <v>48</v>
      </c>
      <c r="D4" s="4"/>
      <c r="E4" s="4"/>
      <c r="F4" s="4"/>
      <c r="G4" s="4"/>
      <c r="H4" s="4"/>
      <c r="I4" s="4"/>
      <c r="J4" s="5"/>
      <c r="K4" s="12"/>
    </row>
    <row r="5" spans="2:11" ht="20.25" customHeight="1" x14ac:dyDescent="0.25">
      <c r="B5" s="11"/>
      <c r="C5" s="4"/>
      <c r="D5" s="4"/>
      <c r="E5" s="4"/>
      <c r="F5" s="4"/>
      <c r="G5" s="4"/>
      <c r="H5" s="4"/>
      <c r="I5" s="4"/>
      <c r="J5" s="5"/>
      <c r="K5" s="12"/>
    </row>
    <row r="6" spans="2:11" ht="20.25" customHeight="1" x14ac:dyDescent="0.25">
      <c r="B6" s="11"/>
      <c r="C6" s="4"/>
      <c r="D6" s="4"/>
      <c r="E6" s="4"/>
      <c r="F6" s="4"/>
      <c r="G6" s="4"/>
      <c r="H6" s="4"/>
      <c r="I6" s="4"/>
      <c r="J6" s="5"/>
      <c r="K6" s="12"/>
    </row>
    <row r="7" spans="2:11" ht="18.75" customHeight="1" x14ac:dyDescent="0.3">
      <c r="B7" s="11"/>
      <c r="C7" s="290" t="s">
        <v>149</v>
      </c>
      <c r="D7" s="290"/>
      <c r="E7" s="290"/>
      <c r="F7" s="290"/>
      <c r="G7" s="290"/>
      <c r="H7" s="290"/>
      <c r="I7" s="290"/>
      <c r="J7" s="290"/>
      <c r="K7" s="12"/>
    </row>
    <row r="8" spans="2:11" ht="18.75" customHeight="1" x14ac:dyDescent="0.3">
      <c r="B8" s="11"/>
      <c r="C8" s="290" t="str">
        <f>Summary!C8</f>
        <v>12-Month Period Beginning January 1, 2022</v>
      </c>
      <c r="D8" s="290"/>
      <c r="E8" s="290"/>
      <c r="F8" s="290"/>
      <c r="G8" s="290"/>
      <c r="H8" s="290"/>
      <c r="I8" s="290"/>
      <c r="J8" s="290"/>
      <c r="K8" s="12"/>
    </row>
    <row r="9" spans="2:11" ht="26.25" customHeight="1" x14ac:dyDescent="0.3">
      <c r="B9" s="11"/>
      <c r="C9" s="290"/>
      <c r="D9" s="290"/>
      <c r="E9" s="290"/>
      <c r="F9" s="290"/>
      <c r="G9" s="290"/>
      <c r="H9" s="290"/>
      <c r="I9" s="290"/>
      <c r="J9" s="290"/>
      <c r="K9" s="12"/>
    </row>
    <row r="10" spans="2:11" ht="15" customHeight="1" x14ac:dyDescent="0.25">
      <c r="B10" s="11"/>
      <c r="C10" s="5"/>
      <c r="D10" s="5"/>
      <c r="E10" s="5"/>
      <c r="F10" s="5"/>
      <c r="G10" s="5"/>
      <c r="H10" s="5"/>
      <c r="I10" s="5"/>
      <c r="J10" s="5"/>
      <c r="K10" s="12"/>
    </row>
    <row r="11" spans="2:11" ht="15" customHeight="1" x14ac:dyDescent="0.25">
      <c r="B11" s="11"/>
      <c r="C11" s="6" t="s">
        <v>0</v>
      </c>
      <c r="D11" s="1"/>
      <c r="E11" s="5"/>
      <c r="F11" s="17" t="s">
        <v>46</v>
      </c>
      <c r="G11" s="5"/>
      <c r="H11" s="5"/>
      <c r="I11" s="17" t="s">
        <v>45</v>
      </c>
      <c r="J11" s="1"/>
      <c r="K11" s="12"/>
    </row>
    <row r="12" spans="2:11" ht="15" customHeight="1" x14ac:dyDescent="0.25">
      <c r="B12" s="11"/>
      <c r="C12" s="1"/>
      <c r="D12" s="4"/>
      <c r="E12" s="5"/>
      <c r="F12" s="5" t="s">
        <v>47</v>
      </c>
      <c r="G12" s="294" t="s">
        <v>27</v>
      </c>
      <c r="H12" s="294"/>
      <c r="I12" s="5" t="s">
        <v>7</v>
      </c>
      <c r="J12" s="5"/>
      <c r="K12" s="12"/>
    </row>
    <row r="13" spans="2:11" ht="18" customHeight="1" x14ac:dyDescent="0.25">
      <c r="B13" s="11"/>
      <c r="C13" s="6"/>
      <c r="D13" s="4"/>
      <c r="E13" s="5"/>
      <c r="F13" s="5" t="s">
        <v>26</v>
      </c>
      <c r="G13" s="294" t="s">
        <v>28</v>
      </c>
      <c r="H13" s="294"/>
      <c r="I13" s="49" t="s">
        <v>129</v>
      </c>
      <c r="J13" s="5"/>
      <c r="K13" s="12"/>
    </row>
    <row r="14" spans="2:11" ht="7.5" customHeight="1" x14ac:dyDescent="0.25">
      <c r="B14" s="11"/>
      <c r="C14" s="19"/>
      <c r="D14" s="20"/>
      <c r="E14" s="21"/>
      <c r="F14" s="21"/>
      <c r="G14" s="21"/>
      <c r="H14" s="21"/>
      <c r="I14" s="21"/>
      <c r="J14" s="21"/>
      <c r="K14" s="12"/>
    </row>
    <row r="15" spans="2:11" ht="15" customHeight="1" x14ac:dyDescent="0.25">
      <c r="B15" s="11"/>
      <c r="C15" s="4"/>
      <c r="D15" s="4"/>
      <c r="E15" s="4"/>
      <c r="F15" s="4"/>
      <c r="G15" s="4"/>
      <c r="H15" s="4"/>
      <c r="I15" s="4"/>
      <c r="J15" s="5"/>
      <c r="K15" s="12"/>
    </row>
    <row r="16" spans="2:11" ht="37.5" x14ac:dyDescent="0.25">
      <c r="B16" s="11"/>
      <c r="C16" s="173"/>
      <c r="D16" s="173" t="s">
        <v>144</v>
      </c>
      <c r="E16" s="22"/>
      <c r="F16" s="29">
        <f>DRLS2!E48</f>
        <v>215884.19</v>
      </c>
      <c r="G16" s="227">
        <f>DRLS2!E41</f>
        <v>4098167994</v>
      </c>
      <c r="H16" s="26" t="s">
        <v>18</v>
      </c>
      <c r="I16" s="22">
        <f>F16*100/G16</f>
        <v>5.26782187348272E-3</v>
      </c>
      <c r="J16" s="5" t="s">
        <v>3</v>
      </c>
      <c r="K16" s="12"/>
    </row>
    <row r="17" spans="2:11" ht="15" customHeight="1" x14ac:dyDescent="0.25">
      <c r="B17" s="11"/>
      <c r="C17" s="4"/>
      <c r="D17" s="4"/>
      <c r="E17" s="22"/>
      <c r="F17" s="29"/>
      <c r="G17" s="227"/>
      <c r="H17" s="26"/>
      <c r="I17" s="22"/>
      <c r="J17" s="5"/>
      <c r="K17" s="12"/>
    </row>
    <row r="18" spans="2:11" x14ac:dyDescent="0.25">
      <c r="B18" s="11"/>
      <c r="C18" s="173"/>
      <c r="D18" s="173" t="s">
        <v>133</v>
      </c>
      <c r="E18" s="22"/>
      <c r="F18" s="29">
        <f>DRLS2!G48</f>
        <v>309164.11</v>
      </c>
      <c r="G18" s="227">
        <f>DRLS2!G41</f>
        <v>1240182225</v>
      </c>
      <c r="H18" s="26" t="s">
        <v>18</v>
      </c>
      <c r="I18" s="22">
        <f>F18*100/G18</f>
        <v>2.4928926069715279E-2</v>
      </c>
      <c r="J18" s="5" t="s">
        <v>3</v>
      </c>
      <c r="K18" s="12"/>
    </row>
    <row r="19" spans="2:11" ht="15" customHeight="1" x14ac:dyDescent="0.25">
      <c r="B19" s="11"/>
      <c r="C19" s="4"/>
      <c r="D19" s="4"/>
      <c r="E19" s="22"/>
      <c r="F19" s="29"/>
      <c r="G19" s="227"/>
      <c r="H19" s="26"/>
      <c r="I19" s="22"/>
      <c r="J19" s="5"/>
      <c r="K19" s="12"/>
    </row>
    <row r="20" spans="2:11" x14ac:dyDescent="0.25">
      <c r="B20" s="11"/>
      <c r="C20" s="234"/>
      <c r="D20" s="173" t="s">
        <v>106</v>
      </c>
      <c r="E20" s="22"/>
      <c r="F20" s="29">
        <f>DRLS2!I48</f>
        <v>1196242.76</v>
      </c>
      <c r="G20" s="227">
        <f>DRLS2!I41</f>
        <v>1451896408</v>
      </c>
      <c r="H20" s="26" t="s">
        <v>18</v>
      </c>
      <c r="I20" s="22">
        <f>F20*100/G20</f>
        <v>8.2391743199353662E-2</v>
      </c>
      <c r="J20" s="5" t="s">
        <v>3</v>
      </c>
      <c r="K20" s="12"/>
    </row>
    <row r="21" spans="2:11" ht="15" customHeight="1" x14ac:dyDescent="0.25">
      <c r="B21" s="11"/>
      <c r="C21" s="4"/>
      <c r="D21" s="173"/>
      <c r="E21" s="22"/>
      <c r="F21" s="29"/>
      <c r="G21" s="227"/>
      <c r="H21" s="26"/>
      <c r="I21" s="22"/>
      <c r="J21" s="5"/>
      <c r="K21" s="12"/>
    </row>
    <row r="22" spans="2:11" ht="25" x14ac:dyDescent="0.25">
      <c r="B22" s="11"/>
      <c r="C22" s="233"/>
      <c r="D22" s="233" t="s">
        <v>158</v>
      </c>
      <c r="E22" s="22"/>
      <c r="F22" s="29">
        <f>DRLS2!K48</f>
        <v>119403.86</v>
      </c>
      <c r="G22" s="227">
        <f>DRLS2!K41</f>
        <v>2395013747</v>
      </c>
      <c r="H22" s="26" t="s">
        <v>18</v>
      </c>
      <c r="I22" s="22">
        <f>F22*100/G22</f>
        <v>4.985518774143387E-3</v>
      </c>
      <c r="J22" s="5" t="s">
        <v>3</v>
      </c>
      <c r="K22" s="12"/>
    </row>
    <row r="23" spans="2:11" ht="15" customHeight="1" x14ac:dyDescent="0.25">
      <c r="B23" s="11"/>
      <c r="C23" s="4"/>
      <c r="D23" s="4"/>
      <c r="E23" s="4"/>
      <c r="F23" s="29"/>
      <c r="G23" s="169"/>
      <c r="H23" s="4"/>
      <c r="I23" s="4"/>
      <c r="J23" s="5"/>
      <c r="K23" s="12"/>
    </row>
    <row r="24" spans="2:11" ht="7.5" customHeight="1" x14ac:dyDescent="0.25">
      <c r="B24" s="11"/>
      <c r="C24" s="4"/>
      <c r="D24" s="4"/>
      <c r="E24" s="4"/>
      <c r="F24" s="29"/>
      <c r="G24" s="4"/>
      <c r="H24" s="4"/>
      <c r="I24" s="4"/>
      <c r="J24" s="5"/>
      <c r="K24" s="12"/>
    </row>
    <row r="25" spans="2:11" ht="22.5" customHeight="1" x14ac:dyDescent="0.25">
      <c r="B25" s="11"/>
      <c r="C25" s="1" t="s">
        <v>98</v>
      </c>
      <c r="D25" s="1"/>
      <c r="E25" s="1"/>
      <c r="F25" s="30">
        <f>SUM(F16:F24)</f>
        <v>1840694.9200000002</v>
      </c>
      <c r="G25" s="1"/>
      <c r="H25" s="1"/>
      <c r="I25" s="1"/>
      <c r="J25" s="17"/>
      <c r="K25" s="12"/>
    </row>
    <row r="26" spans="2:11" ht="15" customHeight="1" x14ac:dyDescent="0.25">
      <c r="B26" s="11"/>
      <c r="C26" s="1"/>
      <c r="D26" s="1"/>
      <c r="E26" s="1"/>
      <c r="F26" s="1"/>
      <c r="G26" s="1"/>
      <c r="H26" s="1"/>
      <c r="I26" s="1"/>
      <c r="J26" s="17"/>
      <c r="K26" s="12"/>
    </row>
    <row r="27" spans="2:11" ht="18.75" customHeight="1" x14ac:dyDescent="0.25">
      <c r="B27" s="11"/>
      <c r="C27" s="1"/>
      <c r="D27" s="1"/>
      <c r="E27" s="1"/>
      <c r="F27" s="1"/>
      <c r="G27" s="1"/>
      <c r="H27" s="1"/>
      <c r="I27" s="1"/>
      <c r="J27" s="17"/>
      <c r="K27" s="12"/>
    </row>
    <row r="28" spans="2:11" ht="17.25" customHeight="1" x14ac:dyDescent="0.25">
      <c r="B28" s="11"/>
      <c r="C28" s="1"/>
      <c r="D28" s="1"/>
      <c r="E28" s="1"/>
      <c r="F28" s="1"/>
      <c r="G28" s="1"/>
      <c r="H28" s="1"/>
      <c r="I28" s="1"/>
      <c r="J28" s="17"/>
      <c r="K28" s="12"/>
    </row>
    <row r="29" spans="2:11" ht="15" customHeight="1" x14ac:dyDescent="0.25">
      <c r="B29" s="11"/>
      <c r="C29" s="1"/>
      <c r="D29" s="1"/>
      <c r="E29" s="1"/>
      <c r="F29" s="1"/>
      <c r="G29" s="1"/>
      <c r="H29" s="1"/>
      <c r="I29" s="1"/>
      <c r="J29" s="17"/>
      <c r="K29" s="12"/>
    </row>
    <row r="30" spans="2:11" ht="15" customHeight="1" x14ac:dyDescent="0.25">
      <c r="B30" s="11"/>
      <c r="C30" s="1"/>
      <c r="D30" s="1"/>
      <c r="E30" s="1"/>
      <c r="F30" s="1"/>
      <c r="G30" s="1"/>
      <c r="H30" s="1"/>
      <c r="I30" s="1"/>
      <c r="J30" s="17"/>
      <c r="K30" s="12"/>
    </row>
    <row r="31" spans="2:11" ht="15" customHeight="1" x14ac:dyDescent="0.25">
      <c r="B31" s="11"/>
      <c r="C31" s="1"/>
      <c r="D31" s="1"/>
      <c r="E31" s="1"/>
      <c r="F31" s="1"/>
      <c r="G31" s="1"/>
      <c r="H31" s="1"/>
      <c r="I31" s="1"/>
      <c r="J31" s="17"/>
      <c r="K31" s="12"/>
    </row>
    <row r="32" spans="2:11" ht="15" customHeight="1" x14ac:dyDescent="0.25">
      <c r="B32" s="11"/>
      <c r="C32" s="296"/>
      <c r="D32" s="300"/>
      <c r="E32" s="300"/>
      <c r="F32" s="300"/>
      <c r="G32" s="300"/>
      <c r="H32" s="300"/>
      <c r="I32" s="300"/>
      <c r="J32" s="300"/>
      <c r="K32" s="12"/>
    </row>
    <row r="33" spans="2:11" ht="12.75" customHeight="1" x14ac:dyDescent="0.25">
      <c r="B33" s="11"/>
      <c r="C33" s="300"/>
      <c r="D33" s="300"/>
      <c r="E33" s="300"/>
      <c r="F33" s="300"/>
      <c r="G33" s="300"/>
      <c r="H33" s="300"/>
      <c r="I33" s="300"/>
      <c r="J33" s="300"/>
      <c r="K33" s="12"/>
    </row>
    <row r="34" spans="2:11" ht="12.75" customHeight="1" x14ac:dyDescent="0.25">
      <c r="B34" s="11"/>
      <c r="C34" s="300"/>
      <c r="D34" s="300"/>
      <c r="E34" s="300"/>
      <c r="F34" s="300"/>
      <c r="G34" s="300"/>
      <c r="H34" s="300"/>
      <c r="I34" s="300"/>
      <c r="J34" s="300"/>
      <c r="K34" s="12"/>
    </row>
    <row r="35" spans="2:11" ht="15" customHeight="1" x14ac:dyDescent="0.25">
      <c r="B35" s="11"/>
      <c r="C35" s="1"/>
      <c r="D35" s="1"/>
      <c r="E35" s="1"/>
      <c r="F35" s="1"/>
      <c r="G35" s="1"/>
      <c r="H35" s="1"/>
      <c r="I35" s="1"/>
      <c r="J35" s="17"/>
      <c r="K35" s="12"/>
    </row>
    <row r="36" spans="2:11" ht="15" customHeight="1" x14ac:dyDescent="0.25">
      <c r="B36" s="11"/>
      <c r="C36" s="297"/>
      <c r="D36" s="299"/>
      <c r="E36" s="299"/>
      <c r="F36" s="299"/>
      <c r="G36" s="299"/>
      <c r="H36" s="299"/>
      <c r="I36" s="299"/>
      <c r="J36" s="299"/>
      <c r="K36" s="12"/>
    </row>
    <row r="37" spans="2:11" ht="15" customHeight="1" x14ac:dyDescent="0.25">
      <c r="B37" s="11"/>
      <c r="C37" s="299"/>
      <c r="D37" s="299"/>
      <c r="E37" s="299"/>
      <c r="F37" s="299"/>
      <c r="G37" s="299"/>
      <c r="H37" s="299"/>
      <c r="I37" s="299"/>
      <c r="J37" s="299"/>
      <c r="K37" s="12"/>
    </row>
    <row r="38" spans="2:11" ht="15" customHeight="1" x14ac:dyDescent="0.25">
      <c r="B38" s="11"/>
      <c r="C38" s="299"/>
      <c r="D38" s="299"/>
      <c r="E38" s="299"/>
      <c r="F38" s="299"/>
      <c r="G38" s="299"/>
      <c r="H38" s="299"/>
      <c r="I38" s="299"/>
      <c r="J38" s="299"/>
      <c r="K38" s="12"/>
    </row>
    <row r="39" spans="2:11" ht="15" customHeight="1" x14ac:dyDescent="0.25">
      <c r="B39" s="11"/>
      <c r="C39" s="299"/>
      <c r="D39" s="299"/>
      <c r="E39" s="299"/>
      <c r="F39" s="299"/>
      <c r="G39" s="299"/>
      <c r="H39" s="299"/>
      <c r="I39" s="299"/>
      <c r="J39" s="299"/>
      <c r="K39" s="12"/>
    </row>
    <row r="40" spans="2:11" ht="15" customHeight="1" x14ac:dyDescent="0.25">
      <c r="B40" s="11"/>
      <c r="C40" s="299"/>
      <c r="D40" s="299"/>
      <c r="E40" s="299"/>
      <c r="F40" s="299"/>
      <c r="G40" s="299"/>
      <c r="H40" s="299"/>
      <c r="I40" s="299"/>
      <c r="J40" s="299"/>
      <c r="K40" s="12"/>
    </row>
    <row r="41" spans="2:11" ht="15" customHeight="1" x14ac:dyDescent="0.25">
      <c r="B41" s="11"/>
      <c r="C41" s="1"/>
      <c r="D41" s="1"/>
      <c r="E41" s="1"/>
      <c r="F41" s="1"/>
      <c r="G41" s="1"/>
      <c r="H41" s="1"/>
      <c r="I41" s="1"/>
      <c r="J41" s="17"/>
      <c r="K41" s="12"/>
    </row>
    <row r="42" spans="2:11" ht="15" customHeight="1" x14ac:dyDescent="0.25">
      <c r="B42" s="11"/>
      <c r="C42" s="291"/>
      <c r="D42" s="292"/>
      <c r="E42" s="292"/>
      <c r="F42" s="292"/>
      <c r="G42" s="292"/>
      <c r="H42" s="292"/>
      <c r="I42" s="292"/>
      <c r="J42" s="292"/>
      <c r="K42" s="12"/>
    </row>
    <row r="43" spans="2:11" ht="15" customHeight="1" x14ac:dyDescent="0.25">
      <c r="B43" s="11"/>
      <c r="C43" s="292"/>
      <c r="D43" s="292"/>
      <c r="E43" s="292"/>
      <c r="F43" s="292"/>
      <c r="G43" s="292"/>
      <c r="H43" s="292"/>
      <c r="I43" s="292"/>
      <c r="J43" s="292"/>
      <c r="K43" s="12"/>
    </row>
    <row r="44" spans="2:11" ht="15" customHeight="1" x14ac:dyDescent="0.25">
      <c r="B44" s="11"/>
      <c r="C44" s="4"/>
      <c r="D44" s="4"/>
      <c r="E44" s="4"/>
      <c r="F44" s="4"/>
      <c r="G44" s="4"/>
      <c r="H44" s="4"/>
      <c r="I44" s="4"/>
      <c r="J44" s="5"/>
      <c r="K44" s="12"/>
    </row>
    <row r="45" spans="2:11" ht="15" customHeight="1" x14ac:dyDescent="0.25">
      <c r="B45" s="11"/>
      <c r="C45" s="4"/>
      <c r="D45" s="4"/>
      <c r="E45" s="4"/>
      <c r="F45" s="4"/>
      <c r="G45" s="4"/>
      <c r="H45" s="4"/>
      <c r="I45" s="4"/>
      <c r="J45" s="5"/>
      <c r="K45" s="12"/>
    </row>
    <row r="46" spans="2:11" ht="15" customHeight="1" x14ac:dyDescent="0.25">
      <c r="B46" s="11"/>
      <c r="C46" s="4"/>
      <c r="D46" s="4"/>
      <c r="E46" s="4"/>
      <c r="F46" s="4"/>
      <c r="G46" s="4"/>
      <c r="H46" s="4"/>
      <c r="I46" s="4"/>
      <c r="J46" s="5"/>
      <c r="K46" s="12"/>
    </row>
    <row r="47" spans="2:11" ht="15" customHeight="1" x14ac:dyDescent="0.25">
      <c r="B47" s="11"/>
      <c r="C47" s="4"/>
      <c r="D47" s="4"/>
      <c r="E47" s="4"/>
      <c r="F47" s="4"/>
      <c r="G47" s="4"/>
      <c r="H47" s="4"/>
      <c r="I47" s="4"/>
      <c r="J47" s="5"/>
      <c r="K47" s="12"/>
    </row>
    <row r="48" spans="2:11" ht="15" customHeight="1" x14ac:dyDescent="0.25">
      <c r="B48" s="11"/>
      <c r="C48" s="4"/>
      <c r="D48" s="4"/>
      <c r="E48" s="4"/>
      <c r="F48" s="4"/>
      <c r="G48" s="4"/>
      <c r="H48" s="4"/>
      <c r="I48" s="4"/>
      <c r="J48" s="5"/>
      <c r="K48" s="12"/>
    </row>
    <row r="49" spans="2:11" ht="15" customHeight="1" x14ac:dyDescent="0.25">
      <c r="B49" s="11"/>
      <c r="C49" s="4"/>
      <c r="D49" s="4"/>
      <c r="E49" s="4"/>
      <c r="F49" s="4"/>
      <c r="G49" s="4"/>
      <c r="H49" s="4"/>
      <c r="I49" s="4"/>
      <c r="J49" s="5"/>
      <c r="K49" s="12"/>
    </row>
    <row r="50" spans="2:11" ht="15" customHeight="1" x14ac:dyDescent="0.25">
      <c r="B50" s="11"/>
      <c r="C50" s="4"/>
      <c r="D50" s="4"/>
      <c r="E50" s="4"/>
      <c r="F50" s="4"/>
      <c r="G50" s="4"/>
      <c r="H50" s="4"/>
      <c r="I50" s="4"/>
      <c r="J50" s="5"/>
      <c r="K50" s="12"/>
    </row>
    <row r="51" spans="2:11" ht="15" customHeight="1" x14ac:dyDescent="0.25">
      <c r="B51" s="11"/>
      <c r="C51" s="4"/>
      <c r="D51" s="4"/>
      <c r="E51" s="4"/>
      <c r="F51" s="4"/>
      <c r="G51" s="4"/>
      <c r="H51" s="4"/>
      <c r="I51" s="4"/>
      <c r="J51" s="5"/>
      <c r="K51" s="12"/>
    </row>
    <row r="52" spans="2:11" ht="9.75" customHeight="1" thickBot="1" x14ac:dyDescent="0.3">
      <c r="B52" s="13"/>
      <c r="C52" s="14"/>
      <c r="D52" s="14"/>
      <c r="E52" s="14"/>
      <c r="F52" s="14"/>
      <c r="G52" s="14"/>
      <c r="H52" s="14"/>
      <c r="I52" s="14"/>
      <c r="J52" s="15"/>
      <c r="K52" s="16"/>
    </row>
  </sheetData>
  <mergeCells count="8">
    <mergeCell ref="C36:J40"/>
    <mergeCell ref="C42:J43"/>
    <mergeCell ref="C9:J9"/>
    <mergeCell ref="C8:J8"/>
    <mergeCell ref="C7:J7"/>
    <mergeCell ref="G12:H12"/>
    <mergeCell ref="G13:H13"/>
    <mergeCell ref="C32:J34"/>
  </mergeCells>
  <phoneticPr fontId="2" type="noConversion"/>
  <pageMargins left="0.75" right="0.75" top="1" bottom="1" header="0.5" footer="0.5"/>
  <pageSetup scale="71"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indexed="43"/>
    <pageSetUpPr fitToPage="1"/>
  </sheetPr>
  <dimension ref="B1:R61"/>
  <sheetViews>
    <sheetView showGridLines="0" zoomScale="70" zoomScaleNormal="70" zoomScaleSheetLayoutView="100" workbookViewId="0"/>
  </sheetViews>
  <sheetFormatPr defaultColWidth="9.1796875" defaultRowHeight="12.5" x14ac:dyDescent="0.25"/>
  <cols>
    <col min="1" max="1" width="3.81640625" style="2" customWidth="1"/>
    <col min="2" max="2" width="3" style="2" customWidth="1"/>
    <col min="3" max="3" width="30.26953125" style="2" customWidth="1"/>
    <col min="4" max="4" width="2.81640625" style="2" customWidth="1"/>
    <col min="5" max="5" width="15.7265625" style="2" customWidth="1"/>
    <col min="6" max="6" width="3.1796875" style="2" customWidth="1"/>
    <col min="7" max="7" width="15.7265625" style="2" customWidth="1"/>
    <col min="8" max="8" width="4" style="2" customWidth="1"/>
    <col min="9" max="9" width="15.26953125" style="2" customWidth="1"/>
    <col min="10" max="10" width="2.7265625" style="2" customWidth="1"/>
    <col min="11" max="11" width="20.453125" style="2" customWidth="1"/>
    <col min="12" max="12" width="2.81640625" style="2" customWidth="1"/>
    <col min="13" max="13" width="9.1796875" style="2"/>
    <col min="14" max="14" width="22.54296875" style="2" customWidth="1"/>
    <col min="15" max="15" width="15" style="2" bestFit="1" customWidth="1"/>
    <col min="16" max="17" width="9.1796875" style="2"/>
    <col min="18" max="18" width="16" style="2" bestFit="1" customWidth="1"/>
    <col min="19" max="16384" width="9.1796875" style="2"/>
  </cols>
  <sheetData>
    <row r="1" spans="2:12" ht="13" thickBot="1" x14ac:dyDescent="0.3"/>
    <row r="2" spans="2:12" ht="15" customHeight="1" x14ac:dyDescent="0.25">
      <c r="B2" s="7"/>
      <c r="C2" s="8"/>
      <c r="D2" s="8"/>
      <c r="E2" s="8"/>
      <c r="F2" s="8"/>
      <c r="G2" s="8"/>
      <c r="H2" s="8"/>
      <c r="I2" s="8"/>
      <c r="J2" s="8"/>
      <c r="K2" s="8"/>
      <c r="L2" s="10"/>
    </row>
    <row r="3" spans="2:12" ht="15" customHeight="1" x14ac:dyDescent="0.25">
      <c r="B3" s="11"/>
      <c r="C3" s="4" t="s">
        <v>17</v>
      </c>
      <c r="D3" s="4"/>
      <c r="E3" s="4"/>
      <c r="F3" s="4"/>
      <c r="G3" s="4"/>
      <c r="H3" s="4"/>
      <c r="I3" s="4"/>
      <c r="J3" s="4"/>
      <c r="K3" s="4"/>
      <c r="L3" s="12"/>
    </row>
    <row r="4" spans="2:12" ht="15" customHeight="1" x14ac:dyDescent="0.25">
      <c r="B4" s="11"/>
      <c r="C4" s="4" t="s">
        <v>48</v>
      </c>
      <c r="D4" s="4"/>
      <c r="E4" s="4"/>
      <c r="F4" s="4"/>
      <c r="G4" s="4"/>
      <c r="H4" s="4"/>
      <c r="I4" s="4"/>
      <c r="J4" s="4"/>
      <c r="K4" s="4"/>
      <c r="L4" s="12"/>
    </row>
    <row r="5" spans="2:12" ht="20.25" customHeight="1" x14ac:dyDescent="0.25">
      <c r="B5" s="11"/>
      <c r="C5" s="4"/>
      <c r="D5" s="4"/>
      <c r="E5" s="4"/>
      <c r="F5" s="4"/>
      <c r="G5" s="4"/>
      <c r="H5" s="4"/>
      <c r="I5" s="4"/>
      <c r="J5" s="4"/>
      <c r="K5" s="4"/>
      <c r="L5" s="12"/>
    </row>
    <row r="6" spans="2:12" ht="12" customHeight="1" x14ac:dyDescent="0.25">
      <c r="B6" s="11"/>
      <c r="C6" s="4"/>
      <c r="D6" s="4"/>
      <c r="E6" s="4"/>
      <c r="F6" s="4"/>
      <c r="G6" s="4"/>
      <c r="H6" s="4"/>
      <c r="I6" s="4"/>
      <c r="J6" s="4"/>
      <c r="K6" s="4"/>
      <c r="L6" s="12"/>
    </row>
    <row r="7" spans="2:12" ht="18.75" customHeight="1" x14ac:dyDescent="0.3">
      <c r="B7" s="11"/>
      <c r="C7" s="290" t="s">
        <v>124</v>
      </c>
      <c r="D7" s="290"/>
      <c r="E7" s="290"/>
      <c r="F7" s="290"/>
      <c r="G7" s="290"/>
      <c r="H7" s="290"/>
      <c r="I7" s="290"/>
      <c r="J7" s="290"/>
      <c r="K7" s="290"/>
      <c r="L7" s="12"/>
    </row>
    <row r="8" spans="2:12" ht="18.75" customHeight="1" x14ac:dyDescent="0.3">
      <c r="B8" s="11"/>
      <c r="C8" s="290" t="str">
        <f>Summary!C8</f>
        <v>12-Month Period Beginning January 1, 2022</v>
      </c>
      <c r="D8" s="290"/>
      <c r="E8" s="290"/>
      <c r="F8" s="290"/>
      <c r="G8" s="290"/>
      <c r="H8" s="290"/>
      <c r="I8" s="290"/>
      <c r="J8" s="290"/>
      <c r="K8" s="290"/>
      <c r="L8" s="12"/>
    </row>
    <row r="9" spans="2:12" ht="11.25" customHeight="1" x14ac:dyDescent="0.3">
      <c r="B9" s="11"/>
      <c r="C9" s="290"/>
      <c r="D9" s="290"/>
      <c r="E9" s="290"/>
      <c r="F9" s="290"/>
      <c r="G9" s="290"/>
      <c r="H9" s="290"/>
      <c r="I9" s="290"/>
      <c r="J9" s="290"/>
      <c r="K9" s="290"/>
      <c r="L9" s="12"/>
    </row>
    <row r="10" spans="2:12" ht="11.25" customHeight="1" x14ac:dyDescent="0.25">
      <c r="B10" s="11"/>
      <c r="C10" s="1"/>
      <c r="D10" s="5"/>
      <c r="E10" s="5"/>
      <c r="F10" s="5"/>
      <c r="G10" s="5"/>
      <c r="H10" s="5"/>
      <c r="I10" s="5"/>
      <c r="J10" s="5"/>
      <c r="K10" s="5"/>
      <c r="L10" s="12"/>
    </row>
    <row r="11" spans="2:12" ht="15" customHeight="1" x14ac:dyDescent="0.25">
      <c r="B11" s="11"/>
      <c r="C11" s="35" t="s">
        <v>37</v>
      </c>
      <c r="D11" s="31"/>
      <c r="E11" s="5" t="s">
        <v>38</v>
      </c>
      <c r="F11" s="37"/>
      <c r="G11" s="5" t="s">
        <v>40</v>
      </c>
      <c r="H11" s="35"/>
      <c r="I11" s="49" t="s">
        <v>55</v>
      </c>
      <c r="J11" s="37"/>
      <c r="K11" s="17"/>
      <c r="L11" s="12"/>
    </row>
    <row r="12" spans="2:12" ht="15" customHeight="1" x14ac:dyDescent="0.25">
      <c r="B12" s="11"/>
      <c r="C12" s="36" t="s">
        <v>18</v>
      </c>
      <c r="D12" s="32"/>
      <c r="E12" s="5" t="s">
        <v>39</v>
      </c>
      <c r="F12" s="35"/>
      <c r="G12" s="5" t="s">
        <v>39</v>
      </c>
      <c r="H12" s="35"/>
      <c r="I12" s="5" t="s">
        <v>39</v>
      </c>
      <c r="J12" s="35"/>
      <c r="K12" s="5" t="s">
        <v>56</v>
      </c>
      <c r="L12" s="12"/>
    </row>
    <row r="13" spans="2:12" ht="18" customHeight="1" x14ac:dyDescent="0.25">
      <c r="B13" s="11"/>
      <c r="C13" s="6"/>
      <c r="D13" s="32"/>
      <c r="E13" s="49" t="s">
        <v>108</v>
      </c>
      <c r="F13" s="50"/>
      <c r="G13" s="49" t="s">
        <v>133</v>
      </c>
      <c r="H13" s="50"/>
      <c r="I13" s="255" t="s">
        <v>106</v>
      </c>
      <c r="J13" s="50"/>
      <c r="K13" s="49" t="s">
        <v>143</v>
      </c>
      <c r="L13" s="12"/>
    </row>
    <row r="14" spans="2:12" ht="7.5" customHeight="1" x14ac:dyDescent="0.25">
      <c r="B14" s="11"/>
      <c r="C14" s="19"/>
      <c r="D14" s="33"/>
      <c r="E14" s="21"/>
      <c r="F14" s="21"/>
      <c r="G14" s="21"/>
      <c r="H14" s="21"/>
      <c r="I14" s="21"/>
      <c r="J14" s="21"/>
      <c r="K14" s="21"/>
      <c r="L14" s="12"/>
    </row>
    <row r="15" spans="2:12" ht="13.5" customHeight="1" x14ac:dyDescent="0.25">
      <c r="B15" s="11"/>
      <c r="C15" s="32"/>
      <c r="D15" s="32"/>
      <c r="E15" s="32"/>
      <c r="F15" s="32"/>
      <c r="G15" s="32"/>
      <c r="H15" s="32"/>
      <c r="I15" s="32"/>
      <c r="J15" s="32"/>
      <c r="K15" s="32"/>
      <c r="L15" s="12"/>
    </row>
    <row r="16" spans="2:12" ht="13.5" customHeight="1" x14ac:dyDescent="0.25">
      <c r="B16" s="11"/>
      <c r="C16" s="51">
        <f>Variables!A5</f>
        <v>44562</v>
      </c>
      <c r="D16" s="31"/>
      <c r="E16" s="228">
        <f>'DCR3'!E16</f>
        <v>366197559</v>
      </c>
      <c r="F16" s="230"/>
      <c r="G16" s="228">
        <f>'DCR3'!G16</f>
        <v>101137919</v>
      </c>
      <c r="H16" s="180"/>
      <c r="I16" s="228">
        <f>'DCR3'!I16</f>
        <v>121999906</v>
      </c>
      <c r="J16" s="180"/>
      <c r="K16" s="228">
        <f>'DCR3'!K16</f>
        <v>192495348</v>
      </c>
      <c r="L16" s="12"/>
    </row>
    <row r="17" spans="2:18" ht="13.5" customHeight="1" x14ac:dyDescent="0.25">
      <c r="B17" s="11"/>
      <c r="C17" s="1"/>
      <c r="D17" s="32"/>
      <c r="E17" s="179"/>
      <c r="F17" s="230"/>
      <c r="G17" s="179"/>
      <c r="H17" s="180"/>
      <c r="I17" s="179"/>
      <c r="J17" s="180"/>
      <c r="K17" s="179"/>
      <c r="L17" s="12"/>
    </row>
    <row r="18" spans="2:18" ht="13.5" customHeight="1" x14ac:dyDescent="0.25">
      <c r="B18" s="11"/>
      <c r="C18" s="51">
        <f>C16+31</f>
        <v>44593</v>
      </c>
      <c r="D18" s="1"/>
      <c r="E18" s="228">
        <f>'DCR3'!E18</f>
        <v>339954929</v>
      </c>
      <c r="F18" s="230"/>
      <c r="G18" s="228">
        <f>'DCR3'!G18</f>
        <v>98311124</v>
      </c>
      <c r="H18" s="180"/>
      <c r="I18" s="228">
        <f>'DCR3'!I18</f>
        <v>116040593</v>
      </c>
      <c r="J18" s="180"/>
      <c r="K18" s="228">
        <f>'DCR3'!K18</f>
        <v>182605156</v>
      </c>
      <c r="L18" s="12"/>
    </row>
    <row r="19" spans="2:18" ht="13.5" customHeight="1" x14ac:dyDescent="0.25">
      <c r="B19" s="11"/>
      <c r="C19" s="1"/>
      <c r="D19" s="32"/>
      <c r="E19" s="179"/>
      <c r="F19" s="230"/>
      <c r="G19" s="179"/>
      <c r="H19" s="180"/>
      <c r="I19" s="179"/>
      <c r="J19" s="180"/>
      <c r="K19" s="179"/>
      <c r="L19" s="12"/>
    </row>
    <row r="20" spans="2:18" ht="13.5" customHeight="1" x14ac:dyDescent="0.25">
      <c r="B20" s="11"/>
      <c r="C20" s="51">
        <f>C18+31</f>
        <v>44624</v>
      </c>
      <c r="D20" s="1"/>
      <c r="E20" s="228">
        <f>'DCR3'!E20</f>
        <v>283688593</v>
      </c>
      <c r="F20" s="230"/>
      <c r="G20" s="228">
        <f>'DCR3'!G20</f>
        <v>89759417</v>
      </c>
      <c r="H20" s="180"/>
      <c r="I20" s="228">
        <f>'DCR3'!I20</f>
        <v>111131961</v>
      </c>
      <c r="J20" s="180"/>
      <c r="K20" s="228">
        <f>'DCR3'!K20</f>
        <v>178165239</v>
      </c>
      <c r="L20" s="12"/>
    </row>
    <row r="21" spans="2:18" ht="13.5" customHeight="1" x14ac:dyDescent="0.25">
      <c r="B21" s="11"/>
      <c r="C21" s="1"/>
      <c r="D21" s="32"/>
      <c r="E21" s="179"/>
      <c r="F21" s="230"/>
      <c r="G21" s="179"/>
      <c r="H21" s="180"/>
      <c r="I21" s="179"/>
      <c r="J21" s="180"/>
      <c r="K21" s="179"/>
      <c r="L21" s="12"/>
    </row>
    <row r="22" spans="2:18" ht="13.5" customHeight="1" x14ac:dyDescent="0.25">
      <c r="B22" s="11"/>
      <c r="C22" s="51">
        <f>C20+31</f>
        <v>44655</v>
      </c>
      <c r="D22" s="1"/>
      <c r="E22" s="228">
        <f>'DCR3'!E22</f>
        <v>262542124</v>
      </c>
      <c r="F22" s="230"/>
      <c r="G22" s="228">
        <f>'DCR3'!G22</f>
        <v>91863033</v>
      </c>
      <c r="H22" s="180"/>
      <c r="I22" s="228">
        <f>'DCR3'!I22</f>
        <v>113721597</v>
      </c>
      <c r="J22" s="180"/>
      <c r="K22" s="228">
        <f>'DCR3'!K22</f>
        <v>186480588</v>
      </c>
      <c r="L22" s="12"/>
    </row>
    <row r="23" spans="2:18" ht="13.5" customHeight="1" x14ac:dyDescent="0.25">
      <c r="B23" s="11"/>
      <c r="C23" s="1"/>
      <c r="D23" s="32"/>
      <c r="E23" s="179"/>
      <c r="F23" s="231"/>
      <c r="G23" s="179"/>
      <c r="H23" s="181"/>
      <c r="I23" s="179"/>
      <c r="J23" s="181"/>
      <c r="K23" s="179"/>
      <c r="L23" s="12"/>
    </row>
    <row r="24" spans="2:18" ht="13.5" customHeight="1" x14ac:dyDescent="0.25">
      <c r="B24" s="11"/>
      <c r="C24" s="51">
        <f>C22+31</f>
        <v>44686</v>
      </c>
      <c r="D24" s="32"/>
      <c r="E24" s="228">
        <f>'DCR3'!E24</f>
        <v>255643688</v>
      </c>
      <c r="F24" s="230"/>
      <c r="G24" s="228">
        <f>'DCR3'!G24</f>
        <v>92499611</v>
      </c>
      <c r="H24" s="180"/>
      <c r="I24" s="228">
        <f>'DCR3'!I24</f>
        <v>114861397</v>
      </c>
      <c r="J24" s="180"/>
      <c r="K24" s="228">
        <f>'DCR3'!K24</f>
        <v>193507760</v>
      </c>
      <c r="L24" s="12"/>
    </row>
    <row r="25" spans="2:18" ht="13.5" customHeight="1" x14ac:dyDescent="0.25">
      <c r="B25" s="11"/>
      <c r="C25" s="1"/>
      <c r="D25" s="31"/>
      <c r="E25" s="179"/>
      <c r="F25" s="231"/>
      <c r="G25" s="179"/>
      <c r="H25" s="179"/>
      <c r="I25" s="179"/>
      <c r="J25" s="179"/>
      <c r="K25" s="179"/>
      <c r="L25" s="12"/>
    </row>
    <row r="26" spans="2:18" ht="13.5" customHeight="1" x14ac:dyDescent="0.25">
      <c r="B26" s="11"/>
      <c r="C26" s="51">
        <f>C24+31</f>
        <v>44717</v>
      </c>
      <c r="D26" s="31"/>
      <c r="E26" s="228">
        <f>'DCR3'!E26</f>
        <v>374439583</v>
      </c>
      <c r="F26" s="230"/>
      <c r="G26" s="228">
        <f>'DCR3'!G26</f>
        <v>113501431</v>
      </c>
      <c r="H26" s="180"/>
      <c r="I26" s="228">
        <f>'DCR3'!I26</f>
        <v>130159716</v>
      </c>
      <c r="J26" s="180"/>
      <c r="K26" s="228">
        <f>'DCR3'!K26</f>
        <v>213053915</v>
      </c>
      <c r="L26" s="12"/>
    </row>
    <row r="27" spans="2:18" ht="13.5" customHeight="1" x14ac:dyDescent="0.25">
      <c r="B27" s="11"/>
      <c r="C27" s="1"/>
      <c r="D27" s="31"/>
      <c r="E27" s="179"/>
      <c r="F27" s="181"/>
      <c r="G27" s="179"/>
      <c r="H27" s="179"/>
      <c r="I27" s="179"/>
      <c r="J27" s="179"/>
      <c r="K27" s="179"/>
      <c r="L27" s="12"/>
    </row>
    <row r="28" spans="2:18" ht="13.5" customHeight="1" x14ac:dyDescent="0.25">
      <c r="B28" s="11"/>
      <c r="C28" s="51">
        <f>C26+31</f>
        <v>44748</v>
      </c>
      <c r="D28" s="31"/>
      <c r="E28" s="228">
        <f>'DCR3'!E28</f>
        <v>483088260</v>
      </c>
      <c r="F28" s="230"/>
      <c r="G28" s="228">
        <f>'DCR3'!G28</f>
        <v>128790308</v>
      </c>
      <c r="H28" s="180"/>
      <c r="I28" s="228">
        <f>'DCR3'!I28</f>
        <v>138872793</v>
      </c>
      <c r="J28" s="180"/>
      <c r="K28" s="228">
        <f>'DCR3'!K28</f>
        <v>229080596</v>
      </c>
      <c r="L28" s="12"/>
    </row>
    <row r="29" spans="2:18" ht="13.5" customHeight="1" x14ac:dyDescent="0.25">
      <c r="B29" s="11"/>
      <c r="C29" s="1"/>
      <c r="D29" s="31"/>
      <c r="E29" s="179"/>
      <c r="F29" s="181"/>
      <c r="G29" s="179"/>
      <c r="H29" s="179"/>
      <c r="I29" s="179"/>
      <c r="J29" s="179"/>
      <c r="K29" s="179"/>
      <c r="L29" s="12"/>
      <c r="O29" s="246" t="s">
        <v>18</v>
      </c>
      <c r="P29" s="3" t="s">
        <v>147</v>
      </c>
    </row>
    <row r="30" spans="2:18" ht="13.5" customHeight="1" x14ac:dyDescent="0.25">
      <c r="B30" s="11"/>
      <c r="C30" s="51">
        <f>C28+31</f>
        <v>44779</v>
      </c>
      <c r="D30" s="31"/>
      <c r="E30" s="228">
        <f>'DCR3'!E30</f>
        <v>467792617</v>
      </c>
      <c r="F30" s="230"/>
      <c r="G30" s="228">
        <f>'DCR3'!G30</f>
        <v>124912238</v>
      </c>
      <c r="H30" s="180"/>
      <c r="I30" s="228">
        <f>'DCR3'!I30</f>
        <v>135822663</v>
      </c>
      <c r="J30" s="180"/>
      <c r="K30" s="228">
        <f>'DCR3'!K30</f>
        <v>223673700</v>
      </c>
      <c r="L30" s="12"/>
      <c r="N30" s="88" t="s">
        <v>146</v>
      </c>
      <c r="O30" s="276">
        <v>2893890</v>
      </c>
      <c r="P30" s="280">
        <v>7.46E-2</v>
      </c>
      <c r="Q30" s="88"/>
      <c r="R30" s="88"/>
    </row>
    <row r="31" spans="2:18" ht="13.5" customHeight="1" x14ac:dyDescent="0.25">
      <c r="B31" s="11"/>
      <c r="C31" s="1"/>
      <c r="D31" s="31"/>
      <c r="E31" s="179"/>
      <c r="F31" s="179"/>
      <c r="G31" s="179"/>
      <c r="H31" s="179"/>
      <c r="I31" s="179"/>
      <c r="J31" s="179"/>
      <c r="K31" s="179"/>
      <c r="L31" s="12"/>
      <c r="N31" s="2" t="s">
        <v>1</v>
      </c>
      <c r="O31" s="276">
        <v>3379212</v>
      </c>
      <c r="P31" s="280">
        <v>9.1490000000000002E-2</v>
      </c>
      <c r="R31" s="88"/>
    </row>
    <row r="32" spans="2:18" ht="13.5" customHeight="1" x14ac:dyDescent="0.25">
      <c r="B32" s="11"/>
      <c r="C32" s="51">
        <f>C30+31</f>
        <v>44810</v>
      </c>
      <c r="D32" s="27"/>
      <c r="E32" s="228">
        <f>'DCR3'!E32</f>
        <v>427411550</v>
      </c>
      <c r="F32" s="230"/>
      <c r="G32" s="228">
        <f>'DCR3'!G32</f>
        <v>123354683</v>
      </c>
      <c r="H32" s="180"/>
      <c r="I32" s="228">
        <f>'DCR3'!I32</f>
        <v>136409730</v>
      </c>
      <c r="J32" s="180"/>
      <c r="K32" s="228">
        <f>'DCR3'!K32</f>
        <v>225032083</v>
      </c>
      <c r="L32" s="12"/>
      <c r="N32" s="2" t="s">
        <v>106</v>
      </c>
      <c r="O32" s="276">
        <v>14391756</v>
      </c>
      <c r="P32" s="280">
        <v>8.3119999999999999E-2</v>
      </c>
      <c r="R32" s="88"/>
    </row>
    <row r="33" spans="2:18" ht="13.5" customHeight="1" x14ac:dyDescent="0.25">
      <c r="B33" s="11"/>
      <c r="C33" s="1"/>
      <c r="D33" s="27"/>
      <c r="E33" s="179"/>
      <c r="F33" s="182"/>
      <c r="G33" s="179"/>
      <c r="H33" s="182"/>
      <c r="I33" s="179"/>
      <c r="J33" s="182"/>
      <c r="K33" s="179"/>
      <c r="L33" s="12"/>
      <c r="N33" s="2" t="s">
        <v>153</v>
      </c>
      <c r="O33" s="276">
        <v>2079120</v>
      </c>
      <c r="P33" s="280">
        <v>5.7430000000000002E-2</v>
      </c>
      <c r="R33" s="88"/>
    </row>
    <row r="34" spans="2:18" ht="13.5" customHeight="1" x14ac:dyDescent="0.25">
      <c r="B34" s="11"/>
      <c r="C34" s="51">
        <f>C32+31</f>
        <v>44841</v>
      </c>
      <c r="D34" s="27"/>
      <c r="E34" s="228">
        <f>'DCR3'!E34</f>
        <v>276359354</v>
      </c>
      <c r="F34" s="230"/>
      <c r="G34" s="228">
        <f>'DCR3'!G34</f>
        <v>95110273</v>
      </c>
      <c r="H34" s="180"/>
      <c r="I34" s="228">
        <f>'DCR3'!I34</f>
        <v>114652136</v>
      </c>
      <c r="J34" s="180"/>
      <c r="K34" s="228">
        <f>'DCR3'!K34</f>
        <v>195715913</v>
      </c>
      <c r="L34" s="12"/>
    </row>
    <row r="35" spans="2:18" ht="13.5" customHeight="1" x14ac:dyDescent="0.25">
      <c r="B35" s="11"/>
      <c r="C35" s="1"/>
      <c r="D35" s="31"/>
      <c r="E35" s="179"/>
      <c r="F35" s="179"/>
      <c r="G35" s="179"/>
      <c r="H35" s="179"/>
      <c r="I35" s="179"/>
      <c r="J35" s="179"/>
      <c r="K35" s="179"/>
      <c r="L35" s="12"/>
    </row>
    <row r="36" spans="2:18" ht="13.5" customHeight="1" x14ac:dyDescent="0.25">
      <c r="B36" s="11"/>
      <c r="C36" s="51">
        <f>C34+31</f>
        <v>44872</v>
      </c>
      <c r="D36" s="27"/>
      <c r="E36" s="228">
        <f>'DCR3'!E36</f>
        <v>244676894</v>
      </c>
      <c r="F36" s="230"/>
      <c r="G36" s="228">
        <f>'DCR3'!G36</f>
        <v>86614427</v>
      </c>
      <c r="H36" s="180"/>
      <c r="I36" s="228">
        <f>'DCR3'!I36</f>
        <v>107287389</v>
      </c>
      <c r="J36" s="180"/>
      <c r="K36" s="228">
        <f>'DCR3'!K36</f>
        <v>183444683</v>
      </c>
      <c r="L36" s="12"/>
    </row>
    <row r="37" spans="2:18" ht="13.5" customHeight="1" x14ac:dyDescent="0.25">
      <c r="B37" s="11"/>
      <c r="C37" s="1"/>
      <c r="D37" s="27"/>
      <c r="E37" s="179"/>
      <c r="F37" s="182"/>
      <c r="G37" s="179"/>
      <c r="H37" s="182"/>
      <c r="I37" s="179"/>
      <c r="J37" s="182"/>
      <c r="K37" s="179"/>
      <c r="L37" s="12"/>
    </row>
    <row r="38" spans="2:18" ht="13.5" customHeight="1" x14ac:dyDescent="0.25">
      <c r="B38" s="11"/>
      <c r="C38" s="51">
        <f>C36+31</f>
        <v>44903</v>
      </c>
      <c r="D38" s="27"/>
      <c r="E38" s="228">
        <f>'DCR3'!E38</f>
        <v>316372843</v>
      </c>
      <c r="F38" s="230"/>
      <c r="G38" s="228">
        <f>'DCR3'!G38</f>
        <v>94327761</v>
      </c>
      <c r="H38" s="180"/>
      <c r="I38" s="228">
        <f>'DCR3'!I38</f>
        <v>110936527</v>
      </c>
      <c r="J38" s="180"/>
      <c r="K38" s="228">
        <f>'DCR3'!K38</f>
        <v>191758766</v>
      </c>
      <c r="L38" s="12"/>
    </row>
    <row r="39" spans="2:18" ht="9.75" customHeight="1" x14ac:dyDescent="0.25">
      <c r="B39" s="11"/>
      <c r="C39" s="51"/>
      <c r="D39" s="27"/>
      <c r="E39" s="18"/>
      <c r="F39" s="55"/>
      <c r="G39" s="18"/>
      <c r="H39" s="55"/>
      <c r="I39" s="18"/>
      <c r="J39" s="55"/>
      <c r="K39" s="18"/>
      <c r="L39" s="12"/>
      <c r="N39" s="199"/>
    </row>
    <row r="40" spans="2:18" ht="9.75" customHeight="1" x14ac:dyDescent="0.25">
      <c r="B40" s="11"/>
      <c r="C40" s="52"/>
      <c r="D40" s="52"/>
      <c r="E40" s="56"/>
      <c r="F40" s="57"/>
      <c r="G40" s="56"/>
      <c r="H40" s="57"/>
      <c r="I40" s="56"/>
      <c r="J40" s="57"/>
      <c r="K40" s="56"/>
      <c r="L40" s="12"/>
      <c r="N40" s="213"/>
    </row>
    <row r="41" spans="2:18" ht="13.5" customHeight="1" x14ac:dyDescent="0.25">
      <c r="B41" s="11"/>
      <c r="C41" s="53" t="s">
        <v>16</v>
      </c>
      <c r="D41" s="53"/>
      <c r="E41" s="228">
        <f>SUM(E16:E38)</f>
        <v>4098167994</v>
      </c>
      <c r="F41" s="229"/>
      <c r="G41" s="228">
        <f>SUM(G16:G38)</f>
        <v>1240182225</v>
      </c>
      <c r="H41" s="229"/>
      <c r="I41" s="228">
        <f>SUM(I16:I38)</f>
        <v>1451896408</v>
      </c>
      <c r="J41" s="229"/>
      <c r="K41" s="228">
        <f>SUM(K16:K38)</f>
        <v>2395013747</v>
      </c>
      <c r="L41" s="12"/>
      <c r="N41" s="225" t="s">
        <v>169</v>
      </c>
    </row>
    <row r="42" spans="2:18" ht="7.5" customHeight="1" x14ac:dyDescent="0.25">
      <c r="B42" s="11"/>
      <c r="C42" s="33"/>
      <c r="D42" s="33"/>
      <c r="E42" s="33"/>
      <c r="F42" s="33"/>
      <c r="G42" s="33"/>
      <c r="H42" s="33"/>
      <c r="I42" s="33"/>
      <c r="J42" s="33"/>
      <c r="K42" s="33"/>
      <c r="L42" s="12"/>
      <c r="N42" s="213"/>
    </row>
    <row r="43" spans="2:18" ht="13.5" customHeight="1" x14ac:dyDescent="0.25">
      <c r="B43" s="11"/>
      <c r="C43" s="28"/>
      <c r="D43" s="34"/>
      <c r="E43" s="34"/>
      <c r="F43" s="34"/>
      <c r="G43" s="34"/>
      <c r="H43" s="34"/>
      <c r="I43" s="34"/>
      <c r="J43" s="34"/>
      <c r="K43" s="34"/>
      <c r="L43" s="12"/>
    </row>
    <row r="44" spans="2:18" ht="13.5" customHeight="1" x14ac:dyDescent="0.25">
      <c r="B44" s="11"/>
      <c r="C44" s="34" t="s">
        <v>49</v>
      </c>
      <c r="D44" s="34"/>
      <c r="E44" s="200">
        <f>O30</f>
        <v>2893890</v>
      </c>
      <c r="F44" s="200"/>
      <c r="G44" s="200">
        <f>O31</f>
        <v>3379212</v>
      </c>
      <c r="H44" s="200"/>
      <c r="I44" s="200">
        <f>O32</f>
        <v>14391756</v>
      </c>
      <c r="J44" s="200"/>
      <c r="K44" s="200">
        <f>O33</f>
        <v>2079120</v>
      </c>
      <c r="L44" s="12"/>
      <c r="N44" s="225" t="s">
        <v>170</v>
      </c>
    </row>
    <row r="45" spans="2:18" ht="13.5" customHeight="1" x14ac:dyDescent="0.25">
      <c r="B45" s="11"/>
      <c r="C45" s="32"/>
      <c r="D45" s="32"/>
      <c r="E45" s="32"/>
      <c r="F45" s="32"/>
      <c r="G45" s="32"/>
      <c r="H45" s="32"/>
      <c r="I45" s="32"/>
      <c r="J45" s="32"/>
      <c r="K45" s="32"/>
      <c r="L45" s="12"/>
      <c r="N45" s="225"/>
    </row>
    <row r="46" spans="2:18" ht="13.5" customHeight="1" x14ac:dyDescent="0.25">
      <c r="B46" s="11"/>
      <c r="C46" s="32" t="s">
        <v>50</v>
      </c>
      <c r="D46" s="32"/>
      <c r="E46" s="281">
        <f>P30</f>
        <v>7.46E-2</v>
      </c>
      <c r="F46" s="282"/>
      <c r="G46" s="282">
        <f>P31</f>
        <v>9.1490000000000002E-2</v>
      </c>
      <c r="H46" s="282"/>
      <c r="I46" s="282">
        <f>P32</f>
        <v>8.3119999999999999E-2</v>
      </c>
      <c r="J46" s="282"/>
      <c r="K46" s="282">
        <f>P33</f>
        <v>5.7430000000000002E-2</v>
      </c>
      <c r="L46" s="12"/>
      <c r="N46" s="225" t="s">
        <v>171</v>
      </c>
    </row>
    <row r="47" spans="2:18" ht="13.5" customHeight="1" x14ac:dyDescent="0.25">
      <c r="B47" s="11"/>
      <c r="C47" s="32"/>
      <c r="D47" s="32"/>
      <c r="E47" s="32"/>
      <c r="F47" s="32"/>
      <c r="G47" s="32"/>
      <c r="H47" s="32"/>
      <c r="I47" s="32"/>
      <c r="J47" s="32"/>
      <c r="K47" s="61"/>
      <c r="L47" s="12"/>
    </row>
    <row r="48" spans="2:18" ht="13.5" customHeight="1" x14ac:dyDescent="0.25">
      <c r="B48" s="11"/>
      <c r="C48" s="32" t="s">
        <v>51</v>
      </c>
      <c r="D48" s="32"/>
      <c r="E48" s="59">
        <f>ROUND(E44*E46,2)</f>
        <v>215884.19</v>
      </c>
      <c r="F48" s="59"/>
      <c r="G48" s="59">
        <f>ROUND(G44*G46,2)</f>
        <v>309164.11</v>
      </c>
      <c r="H48" s="59"/>
      <c r="I48" s="59">
        <f>ROUND(I44*I46,2)</f>
        <v>1196242.76</v>
      </c>
      <c r="J48" s="59"/>
      <c r="K48" s="59">
        <f>ROUND(K44*K46,2)</f>
        <v>119403.86</v>
      </c>
      <c r="L48" s="12"/>
    </row>
    <row r="49" spans="2:15" ht="13.5" customHeight="1" x14ac:dyDescent="0.25">
      <c r="B49" s="11"/>
      <c r="C49" s="32"/>
      <c r="D49" s="32"/>
      <c r="E49" s="32"/>
      <c r="F49" s="32"/>
      <c r="G49" s="32"/>
      <c r="H49" s="32"/>
      <c r="I49" s="32"/>
      <c r="J49" s="32"/>
      <c r="K49" s="32"/>
      <c r="L49" s="12"/>
    </row>
    <row r="50" spans="2:15" ht="13.5" customHeight="1" x14ac:dyDescent="0.25">
      <c r="B50" s="11"/>
      <c r="C50" s="60"/>
      <c r="D50" s="60"/>
      <c r="E50" s="60"/>
      <c r="F50" s="60"/>
      <c r="G50" s="60"/>
      <c r="H50" s="60"/>
      <c r="I50" s="60"/>
      <c r="J50" s="60"/>
      <c r="K50" s="60"/>
      <c r="L50" s="12"/>
      <c r="N50" s="88"/>
      <c r="O50" s="88"/>
    </row>
    <row r="51" spans="2:15" ht="13.5" customHeight="1" x14ac:dyDescent="0.25">
      <c r="B51" s="11"/>
      <c r="C51" s="4" t="s">
        <v>99</v>
      </c>
      <c r="D51" s="4"/>
      <c r="E51" s="58">
        <f>E48/E41*100</f>
        <v>5.26782187348272E-3</v>
      </c>
      <c r="F51" s="58"/>
      <c r="G51" s="58">
        <f>G48/G41*100</f>
        <v>2.4928926069715276E-2</v>
      </c>
      <c r="H51" s="58"/>
      <c r="I51" s="58">
        <f>I48/I41*100</f>
        <v>8.2391743199353662E-2</v>
      </c>
      <c r="J51" s="58"/>
      <c r="K51" s="58">
        <f>K48/K41*100</f>
        <v>4.985518774143387E-3</v>
      </c>
      <c r="L51" s="12"/>
      <c r="N51" s="88"/>
      <c r="O51" s="88"/>
    </row>
    <row r="52" spans="2:15" ht="13.5" customHeight="1" x14ac:dyDescent="0.25">
      <c r="B52" s="11"/>
      <c r="C52" s="4"/>
      <c r="D52" s="4"/>
      <c r="E52" s="4"/>
      <c r="F52" s="4"/>
      <c r="G52" s="4"/>
      <c r="H52" s="4"/>
      <c r="I52" s="4"/>
      <c r="J52" s="4"/>
      <c r="K52" s="4"/>
      <c r="L52" s="12"/>
      <c r="N52" s="88"/>
      <c r="O52" s="88"/>
    </row>
    <row r="53" spans="2:15" ht="13.5" customHeight="1" x14ac:dyDescent="0.25">
      <c r="B53" s="11"/>
      <c r="C53" s="4"/>
      <c r="D53" s="4"/>
      <c r="E53" s="4"/>
      <c r="F53" s="4"/>
      <c r="G53" s="4"/>
      <c r="H53" s="4"/>
      <c r="I53" s="4"/>
      <c r="J53" s="4"/>
      <c r="K53" s="4"/>
      <c r="L53" s="12"/>
      <c r="N53" s="88"/>
      <c r="O53" s="88"/>
    </row>
    <row r="54" spans="2:15" ht="13.5" customHeight="1" x14ac:dyDescent="0.25">
      <c r="B54" s="11"/>
      <c r="C54" s="4"/>
      <c r="D54" s="4"/>
      <c r="E54" s="4"/>
      <c r="F54" s="4"/>
      <c r="G54" s="4"/>
      <c r="H54" s="4"/>
      <c r="I54" s="4"/>
      <c r="J54" s="4"/>
      <c r="K54" s="4"/>
      <c r="L54" s="12"/>
    </row>
    <row r="55" spans="2:15" ht="9.75" customHeight="1" thickBot="1" x14ac:dyDescent="0.3">
      <c r="B55" s="13"/>
      <c r="C55" s="14"/>
      <c r="D55" s="14"/>
      <c r="E55" s="14"/>
      <c r="F55" s="14"/>
      <c r="G55" s="14"/>
      <c r="H55" s="14"/>
      <c r="I55" s="14"/>
      <c r="J55" s="14"/>
      <c r="K55" s="14"/>
      <c r="L55" s="16"/>
    </row>
    <row r="57" spans="2:15" x14ac:dyDescent="0.25">
      <c r="E57" s="89"/>
      <c r="F57" s="89"/>
      <c r="G57" s="89"/>
      <c r="H57" s="89"/>
      <c r="I57" s="89"/>
      <c r="J57" s="89"/>
      <c r="K57" s="89"/>
    </row>
    <row r="58" spans="2:15" x14ac:dyDescent="0.25">
      <c r="E58" s="88"/>
      <c r="G58" s="88"/>
      <c r="H58" s="88"/>
      <c r="I58" s="88"/>
      <c r="J58" s="88"/>
      <c r="K58" s="88"/>
    </row>
    <row r="59" spans="2:15" x14ac:dyDescent="0.25">
      <c r="E59" s="214"/>
      <c r="F59" s="214"/>
      <c r="G59" s="214"/>
      <c r="H59" s="214"/>
      <c r="I59" s="214"/>
      <c r="J59" s="214"/>
      <c r="K59" s="214"/>
    </row>
    <row r="60" spans="2:15" x14ac:dyDescent="0.25">
      <c r="E60" s="91"/>
      <c r="G60" s="91"/>
      <c r="H60" s="91"/>
      <c r="I60" s="91"/>
      <c r="J60" s="91"/>
      <c r="K60" s="91"/>
    </row>
    <row r="61" spans="2:15" x14ac:dyDescent="0.25">
      <c r="E61" s="91"/>
      <c r="G61" s="91"/>
      <c r="H61" s="91"/>
      <c r="I61" s="91"/>
      <c r="J61" s="91"/>
      <c r="K61" s="91"/>
    </row>
  </sheetData>
  <mergeCells count="3">
    <mergeCell ref="C9:K9"/>
    <mergeCell ref="C8:K8"/>
    <mergeCell ref="C7:K7"/>
  </mergeCells>
  <phoneticPr fontId="2" type="noConversion"/>
  <pageMargins left="0.75" right="0.75" top="1" bottom="1" header="0.5" footer="0.5"/>
  <pageSetup scale="8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indexed="42"/>
    <pageSetUpPr fitToPage="1"/>
  </sheetPr>
  <dimension ref="B1:K52"/>
  <sheetViews>
    <sheetView zoomScaleNormal="100" zoomScaleSheetLayoutView="100" workbookViewId="0"/>
  </sheetViews>
  <sheetFormatPr defaultColWidth="9.1796875" defaultRowHeight="12.5" x14ac:dyDescent="0.25"/>
  <cols>
    <col min="1" max="1" width="3.81640625" style="2" customWidth="1"/>
    <col min="2" max="2" width="3" style="2" customWidth="1"/>
    <col min="3" max="3" width="19.26953125" style="2" customWidth="1"/>
    <col min="4" max="4" width="15.54296875" style="2" customWidth="1"/>
    <col min="5" max="5" width="15.7265625" style="2" customWidth="1"/>
    <col min="6" max="6" width="15.54296875" style="2" customWidth="1"/>
    <col min="7" max="7" width="24.26953125" style="2" customWidth="1"/>
    <col min="8" max="8" width="7.1796875" style="2" customWidth="1"/>
    <col min="9" max="9" width="15.81640625" style="2" customWidth="1"/>
    <col min="10" max="10" width="6.453125" style="3" customWidth="1"/>
    <col min="11" max="11" width="2.81640625" style="2" customWidth="1"/>
    <col min="12" max="16384" width="9.1796875" style="2"/>
  </cols>
  <sheetData>
    <row r="1" spans="2:11" ht="13" thickBot="1" x14ac:dyDescent="0.3"/>
    <row r="2" spans="2:11" ht="15" customHeight="1" x14ac:dyDescent="0.25">
      <c r="B2" s="7"/>
      <c r="C2" s="8"/>
      <c r="D2" s="8"/>
      <c r="E2" s="8"/>
      <c r="F2" s="8"/>
      <c r="G2" s="8"/>
      <c r="H2" s="8"/>
      <c r="I2" s="8"/>
      <c r="J2" s="9"/>
      <c r="K2" s="10"/>
    </row>
    <row r="3" spans="2:11" ht="15" customHeight="1" x14ac:dyDescent="0.25">
      <c r="B3" s="11"/>
      <c r="C3" s="4" t="s">
        <v>17</v>
      </c>
      <c r="D3" s="4"/>
      <c r="E3" s="4"/>
      <c r="F3" s="4"/>
      <c r="G3" s="4"/>
      <c r="H3" s="4"/>
      <c r="I3" s="4"/>
      <c r="J3" s="5"/>
      <c r="K3" s="12"/>
    </row>
    <row r="4" spans="2:11" ht="15" customHeight="1" x14ac:dyDescent="0.25">
      <c r="B4" s="11"/>
      <c r="C4" s="4" t="s">
        <v>54</v>
      </c>
      <c r="D4" s="4"/>
      <c r="E4" s="4"/>
      <c r="F4" s="4"/>
      <c r="G4" s="4"/>
      <c r="H4" s="4"/>
      <c r="I4" s="4"/>
      <c r="J4" s="5"/>
      <c r="K4" s="12"/>
    </row>
    <row r="5" spans="2:11" ht="20.25" customHeight="1" x14ac:dyDescent="0.25">
      <c r="B5" s="11"/>
      <c r="C5" s="4"/>
      <c r="D5" s="4"/>
      <c r="E5" s="4"/>
      <c r="F5" s="4"/>
      <c r="G5" s="4"/>
      <c r="H5" s="4"/>
      <c r="I5" s="4"/>
      <c r="J5" s="5"/>
      <c r="K5" s="12"/>
    </row>
    <row r="6" spans="2:11" ht="20.25" customHeight="1" x14ac:dyDescent="0.25">
      <c r="B6" s="11"/>
      <c r="C6" s="4"/>
      <c r="D6" s="4"/>
      <c r="E6" s="4"/>
      <c r="F6" s="4"/>
      <c r="G6" s="4"/>
      <c r="H6" s="4"/>
      <c r="I6" s="4"/>
      <c r="J6" s="5"/>
      <c r="K6" s="12"/>
    </row>
    <row r="7" spans="2:11" ht="18.75" customHeight="1" x14ac:dyDescent="0.3">
      <c r="B7" s="11"/>
      <c r="C7" s="290" t="s">
        <v>58</v>
      </c>
      <c r="D7" s="290"/>
      <c r="E7" s="290"/>
      <c r="F7" s="290"/>
      <c r="G7" s="290"/>
      <c r="H7" s="290"/>
      <c r="I7" s="290"/>
      <c r="J7" s="290"/>
      <c r="K7" s="12"/>
    </row>
    <row r="8" spans="2:11" ht="18.75" customHeight="1" x14ac:dyDescent="0.3">
      <c r="B8" s="11"/>
      <c r="C8" s="290" t="str">
        <f>Summary!C8</f>
        <v>12-Month Period Beginning January 1, 2022</v>
      </c>
      <c r="D8" s="290"/>
      <c r="E8" s="290"/>
      <c r="F8" s="290"/>
      <c r="G8" s="290"/>
      <c r="H8" s="290"/>
      <c r="I8" s="290"/>
      <c r="J8" s="290"/>
      <c r="K8" s="12"/>
    </row>
    <row r="9" spans="2:11" ht="26.25" customHeight="1" x14ac:dyDescent="0.3">
      <c r="B9" s="11"/>
      <c r="C9" s="290"/>
      <c r="D9" s="290"/>
      <c r="E9" s="290"/>
      <c r="F9" s="290"/>
      <c r="G9" s="290"/>
      <c r="H9" s="290"/>
      <c r="I9" s="290"/>
      <c r="J9" s="290"/>
      <c r="K9" s="12"/>
    </row>
    <row r="10" spans="2:11" ht="15" customHeight="1" x14ac:dyDescent="0.25">
      <c r="B10" s="11"/>
      <c r="C10" s="5"/>
      <c r="D10" s="5"/>
      <c r="E10" s="5"/>
      <c r="F10" s="5"/>
      <c r="G10" s="5"/>
      <c r="H10" s="5"/>
      <c r="I10" s="5"/>
      <c r="J10" s="5"/>
      <c r="K10" s="12"/>
    </row>
    <row r="11" spans="2:11" ht="15" customHeight="1" x14ac:dyDescent="0.25">
      <c r="B11" s="11"/>
      <c r="C11" s="6" t="s">
        <v>0</v>
      </c>
      <c r="D11" s="1"/>
      <c r="E11" s="5"/>
      <c r="F11" s="17" t="s">
        <v>25</v>
      </c>
      <c r="G11" s="5"/>
      <c r="H11" s="5"/>
      <c r="I11" s="17" t="s">
        <v>25</v>
      </c>
      <c r="J11" s="1"/>
      <c r="K11" s="12"/>
    </row>
    <row r="12" spans="2:11" ht="15" customHeight="1" x14ac:dyDescent="0.25">
      <c r="B12" s="11"/>
      <c r="C12" s="1"/>
      <c r="D12" s="4"/>
      <c r="E12" s="5"/>
      <c r="F12" s="5" t="s">
        <v>9</v>
      </c>
      <c r="G12" s="294" t="s">
        <v>27</v>
      </c>
      <c r="H12" s="294"/>
      <c r="I12" s="5" t="s">
        <v>9</v>
      </c>
      <c r="J12" s="5"/>
      <c r="K12" s="12"/>
    </row>
    <row r="13" spans="2:11" ht="18" customHeight="1" x14ac:dyDescent="0.25">
      <c r="B13" s="11"/>
      <c r="C13" s="6"/>
      <c r="D13" s="4"/>
      <c r="E13" s="5"/>
      <c r="F13" s="5" t="s">
        <v>26</v>
      </c>
      <c r="G13" s="294" t="s">
        <v>28</v>
      </c>
      <c r="H13" s="294"/>
      <c r="I13" s="5" t="s">
        <v>52</v>
      </c>
      <c r="J13" s="5"/>
      <c r="K13" s="12"/>
    </row>
    <row r="14" spans="2:11" ht="7.5" customHeight="1" x14ac:dyDescent="0.25">
      <c r="B14" s="11"/>
      <c r="C14" s="19"/>
      <c r="D14" s="20"/>
      <c r="E14" s="21"/>
      <c r="F14" s="21"/>
      <c r="G14" s="21"/>
      <c r="H14" s="21"/>
      <c r="I14" s="21"/>
      <c r="J14" s="21"/>
      <c r="K14" s="12"/>
    </row>
    <row r="15" spans="2:11" ht="15" customHeight="1" x14ac:dyDescent="0.25">
      <c r="B15" s="11"/>
      <c r="C15" s="4"/>
      <c r="D15" s="4"/>
      <c r="E15" s="4"/>
      <c r="F15" s="4"/>
      <c r="G15" s="4"/>
      <c r="H15" s="4"/>
      <c r="I15" s="4"/>
      <c r="J15" s="5"/>
      <c r="K15" s="12"/>
    </row>
    <row r="16" spans="2:11" ht="37.5" x14ac:dyDescent="0.25">
      <c r="B16" s="11"/>
      <c r="C16" s="173"/>
      <c r="D16" s="173" t="s">
        <v>144</v>
      </c>
      <c r="E16" s="22"/>
      <c r="F16" s="87">
        <f>DSMI2!E44</f>
        <v>0</v>
      </c>
      <c r="G16" s="227">
        <f>DSMI2!E41</f>
        <v>4098167994</v>
      </c>
      <c r="H16" s="26" t="s">
        <v>18</v>
      </c>
      <c r="I16" s="22">
        <f>F16*100/G16</f>
        <v>0</v>
      </c>
      <c r="J16" s="5" t="s">
        <v>3</v>
      </c>
      <c r="K16" s="12"/>
    </row>
    <row r="17" spans="2:11" ht="15" customHeight="1" x14ac:dyDescent="0.25">
      <c r="B17" s="11"/>
      <c r="C17" s="4"/>
      <c r="D17" s="4"/>
      <c r="E17" s="22"/>
      <c r="F17" s="87"/>
      <c r="G17" s="169"/>
      <c r="H17" s="26"/>
      <c r="I17" s="22"/>
      <c r="J17" s="5"/>
      <c r="K17" s="12"/>
    </row>
    <row r="18" spans="2:11" x14ac:dyDescent="0.25">
      <c r="B18" s="11"/>
      <c r="C18" s="173"/>
      <c r="D18" s="173" t="s">
        <v>133</v>
      </c>
      <c r="E18" s="22"/>
      <c r="F18" s="87">
        <f>DSMI2!G44</f>
        <v>0</v>
      </c>
      <c r="G18" s="227">
        <f>DSMI2!G41</f>
        <v>1240182225</v>
      </c>
      <c r="H18" s="26" t="s">
        <v>18</v>
      </c>
      <c r="I18" s="22">
        <f>F18*100/G18</f>
        <v>0</v>
      </c>
      <c r="J18" s="5" t="s">
        <v>3</v>
      </c>
      <c r="K18" s="12"/>
    </row>
    <row r="19" spans="2:11" ht="15" customHeight="1" x14ac:dyDescent="0.25">
      <c r="B19" s="11"/>
      <c r="C19" s="4"/>
      <c r="D19" s="4"/>
      <c r="E19" s="22"/>
      <c r="F19" s="87"/>
      <c r="G19" s="169"/>
      <c r="H19" s="26"/>
      <c r="I19" s="22"/>
      <c r="J19" s="5"/>
      <c r="K19" s="12"/>
    </row>
    <row r="20" spans="2:11" x14ac:dyDescent="0.25">
      <c r="B20" s="11"/>
      <c r="C20" s="234"/>
      <c r="D20" s="173" t="s">
        <v>106</v>
      </c>
      <c r="E20" s="22"/>
      <c r="F20" s="87">
        <f>DSMI2!I44</f>
        <v>0</v>
      </c>
      <c r="G20" s="227">
        <f>DSMI2!I41</f>
        <v>1451896408</v>
      </c>
      <c r="H20" s="26" t="s">
        <v>18</v>
      </c>
      <c r="I20" s="22">
        <f>F20*100/G20</f>
        <v>0</v>
      </c>
      <c r="J20" s="5" t="s">
        <v>3</v>
      </c>
      <c r="K20" s="12"/>
    </row>
    <row r="21" spans="2:11" ht="15" customHeight="1" x14ac:dyDescent="0.25">
      <c r="B21" s="11"/>
      <c r="C21" s="4"/>
      <c r="D21" s="173"/>
      <c r="E21" s="22"/>
      <c r="F21" s="87"/>
      <c r="G21" s="169"/>
      <c r="H21" s="26"/>
      <c r="I21" s="22"/>
      <c r="J21" s="5"/>
      <c r="K21" s="12"/>
    </row>
    <row r="22" spans="2:11" ht="25" x14ac:dyDescent="0.25">
      <c r="B22" s="11"/>
      <c r="C22" s="233"/>
      <c r="D22" s="233" t="s">
        <v>158</v>
      </c>
      <c r="E22" s="22"/>
      <c r="F22" s="87">
        <f>DSMI2!K44</f>
        <v>0</v>
      </c>
      <c r="G22" s="227">
        <f>DSMI2!K41</f>
        <v>2395013747</v>
      </c>
      <c r="H22" s="26" t="s">
        <v>18</v>
      </c>
      <c r="I22" s="22">
        <f>F22*100/G22</f>
        <v>0</v>
      </c>
      <c r="J22" s="5" t="s">
        <v>3</v>
      </c>
      <c r="K22" s="12"/>
    </row>
    <row r="23" spans="2:11" ht="15" customHeight="1" x14ac:dyDescent="0.25">
      <c r="B23" s="11"/>
      <c r="C23" s="4"/>
      <c r="D23" s="4"/>
      <c r="E23" s="4"/>
      <c r="F23" s="29"/>
      <c r="G23" s="4"/>
      <c r="H23" s="4"/>
      <c r="I23" s="4"/>
      <c r="J23" s="5"/>
      <c r="K23" s="12"/>
    </row>
    <row r="24" spans="2:11" ht="7.5" customHeight="1" x14ac:dyDescent="0.25">
      <c r="B24" s="11"/>
      <c r="C24" s="4"/>
      <c r="D24" s="4"/>
      <c r="E24" s="4"/>
      <c r="F24" s="29"/>
      <c r="G24" s="4"/>
      <c r="H24" s="4"/>
      <c r="I24" s="4"/>
      <c r="J24" s="5"/>
      <c r="K24" s="12"/>
    </row>
    <row r="25" spans="2:11" ht="22.5" customHeight="1" x14ac:dyDescent="0.25">
      <c r="B25" s="11"/>
      <c r="C25" s="1" t="s">
        <v>100</v>
      </c>
      <c r="D25" s="1"/>
      <c r="E25" s="1"/>
      <c r="F25" s="30">
        <f>SUM(F16:F24)</f>
        <v>0</v>
      </c>
      <c r="G25" s="1"/>
      <c r="H25" s="1"/>
      <c r="I25" s="1"/>
      <c r="J25" s="17"/>
      <c r="K25" s="12"/>
    </row>
    <row r="26" spans="2:11" ht="15" customHeight="1" x14ac:dyDescent="0.25">
      <c r="B26" s="11"/>
      <c r="C26" s="1"/>
      <c r="D26" s="1"/>
      <c r="E26" s="1"/>
      <c r="F26" s="1"/>
      <c r="G26" s="1"/>
      <c r="H26" s="1"/>
      <c r="I26" s="1"/>
      <c r="J26" s="17"/>
      <c r="K26" s="12"/>
    </row>
    <row r="27" spans="2:11" ht="18.75" customHeight="1" x14ac:dyDescent="0.25">
      <c r="B27" s="11"/>
      <c r="C27" s="1"/>
      <c r="D27" s="1"/>
      <c r="E27" s="1"/>
      <c r="F27" s="1"/>
      <c r="G27" s="1"/>
      <c r="H27" s="1"/>
      <c r="I27" s="1"/>
      <c r="J27" s="17"/>
      <c r="K27" s="12"/>
    </row>
    <row r="28" spans="2:11" ht="17.25" customHeight="1" x14ac:dyDescent="0.25">
      <c r="B28" s="11"/>
      <c r="C28" s="1"/>
      <c r="D28" s="1"/>
      <c r="E28" s="1"/>
      <c r="F28" s="1"/>
      <c r="G28" s="1"/>
      <c r="H28" s="1"/>
      <c r="I28" s="1"/>
      <c r="J28" s="17"/>
      <c r="K28" s="12"/>
    </row>
    <row r="29" spans="2:11" ht="15" customHeight="1" x14ac:dyDescent="0.25">
      <c r="B29" s="11"/>
      <c r="C29" s="1"/>
      <c r="D29" s="1"/>
      <c r="E29" s="1"/>
      <c r="F29" s="1"/>
      <c r="G29" s="1"/>
      <c r="H29" s="1"/>
      <c r="I29" s="1"/>
      <c r="J29" s="17"/>
      <c r="K29" s="12"/>
    </row>
    <row r="30" spans="2:11" ht="15" customHeight="1" x14ac:dyDescent="0.25">
      <c r="B30" s="11"/>
      <c r="C30" s="1"/>
      <c r="D30" s="1"/>
      <c r="E30" s="1"/>
      <c r="F30" s="1"/>
      <c r="G30" s="1"/>
      <c r="H30" s="1"/>
      <c r="I30" s="1"/>
      <c r="J30" s="17"/>
      <c r="K30" s="12"/>
    </row>
    <row r="31" spans="2:11" ht="15" customHeight="1" x14ac:dyDescent="0.25">
      <c r="B31" s="11"/>
      <c r="C31" s="1"/>
      <c r="D31" s="1"/>
      <c r="E31" s="63"/>
      <c r="F31" s="1"/>
      <c r="G31" s="1"/>
      <c r="H31" s="1"/>
      <c r="I31" s="1"/>
      <c r="J31" s="17"/>
      <c r="K31" s="12"/>
    </row>
    <row r="32" spans="2:11" ht="15" customHeight="1" x14ac:dyDescent="0.25">
      <c r="B32" s="11"/>
      <c r="C32" s="301" t="s">
        <v>134</v>
      </c>
      <c r="D32" s="296"/>
      <c r="E32" s="296"/>
      <c r="F32" s="296"/>
      <c r="G32" s="296"/>
      <c r="H32" s="296"/>
      <c r="I32" s="296"/>
      <c r="J32" s="296"/>
      <c r="K32" s="12"/>
    </row>
    <row r="33" spans="2:11" ht="12.75" customHeight="1" x14ac:dyDescent="0.25">
      <c r="B33" s="11"/>
      <c r="C33" s="296"/>
      <c r="D33" s="296"/>
      <c r="E33" s="296"/>
      <c r="F33" s="296"/>
      <c r="G33" s="296"/>
      <c r="H33" s="296"/>
      <c r="I33" s="296"/>
      <c r="J33" s="296"/>
      <c r="K33" s="12"/>
    </row>
    <row r="34" spans="2:11" ht="12.75" customHeight="1" x14ac:dyDescent="0.25">
      <c r="B34" s="11"/>
      <c r="C34" s="296"/>
      <c r="D34" s="296"/>
      <c r="E34" s="296"/>
      <c r="F34" s="296"/>
      <c r="G34" s="296"/>
      <c r="H34" s="296"/>
      <c r="I34" s="296"/>
      <c r="J34" s="296"/>
      <c r="K34" s="12"/>
    </row>
    <row r="35" spans="2:11" ht="15" customHeight="1" x14ac:dyDescent="0.25">
      <c r="B35" s="11"/>
      <c r="C35" s="1"/>
      <c r="D35" s="1"/>
      <c r="E35" s="1"/>
      <c r="F35" s="1"/>
      <c r="G35" s="1"/>
      <c r="H35" s="1"/>
      <c r="I35" s="1"/>
      <c r="J35" s="17"/>
      <c r="K35" s="12"/>
    </row>
    <row r="36" spans="2:11" ht="15" customHeight="1" x14ac:dyDescent="0.25">
      <c r="B36" s="11"/>
      <c r="C36" s="296"/>
      <c r="D36" s="300"/>
      <c r="E36" s="300"/>
      <c r="F36" s="300"/>
      <c r="G36" s="300"/>
      <c r="H36" s="300"/>
      <c r="I36" s="300"/>
      <c r="J36" s="300"/>
      <c r="K36" s="12"/>
    </row>
    <row r="37" spans="2:11" ht="15" customHeight="1" x14ac:dyDescent="0.25">
      <c r="B37" s="11"/>
      <c r="C37" s="300"/>
      <c r="D37" s="300"/>
      <c r="E37" s="300"/>
      <c r="F37" s="300"/>
      <c r="G37" s="300"/>
      <c r="H37" s="300"/>
      <c r="I37" s="300"/>
      <c r="J37" s="300"/>
      <c r="K37" s="12"/>
    </row>
    <row r="38" spans="2:11" ht="15" customHeight="1" x14ac:dyDescent="0.25">
      <c r="B38" s="11"/>
      <c r="C38" s="300"/>
      <c r="D38" s="300"/>
      <c r="E38" s="300"/>
      <c r="F38" s="300"/>
      <c r="G38" s="300"/>
      <c r="H38" s="300"/>
      <c r="I38" s="300"/>
      <c r="J38" s="300"/>
      <c r="K38" s="12"/>
    </row>
    <row r="39" spans="2:11" ht="15" customHeight="1" x14ac:dyDescent="0.25">
      <c r="B39" s="11"/>
      <c r="C39" s="300"/>
      <c r="D39" s="300"/>
      <c r="E39" s="300"/>
      <c r="F39" s="300"/>
      <c r="G39" s="300"/>
      <c r="H39" s="300"/>
      <c r="I39" s="300"/>
      <c r="J39" s="300"/>
      <c r="K39" s="12"/>
    </row>
    <row r="40" spans="2:11" ht="15" customHeight="1" x14ac:dyDescent="0.25">
      <c r="B40" s="11"/>
      <c r="C40" s="300"/>
      <c r="D40" s="300"/>
      <c r="E40" s="300"/>
      <c r="F40" s="300"/>
      <c r="G40" s="300"/>
      <c r="H40" s="300"/>
      <c r="I40" s="300"/>
      <c r="J40" s="300"/>
      <c r="K40" s="12"/>
    </row>
    <row r="41" spans="2:11" ht="15" customHeight="1" x14ac:dyDescent="0.25">
      <c r="B41" s="11"/>
      <c r="C41" s="1"/>
      <c r="D41" s="1"/>
      <c r="E41" s="1"/>
      <c r="F41" s="1"/>
      <c r="G41" s="1"/>
      <c r="H41" s="1"/>
      <c r="I41" s="1"/>
      <c r="J41" s="17"/>
      <c r="K41" s="12"/>
    </row>
    <row r="42" spans="2:11" ht="15" customHeight="1" x14ac:dyDescent="0.25">
      <c r="B42" s="11"/>
      <c r="C42" s="291"/>
      <c r="D42" s="292"/>
      <c r="E42" s="292"/>
      <c r="F42" s="292"/>
      <c r="G42" s="292"/>
      <c r="H42" s="292"/>
      <c r="I42" s="292"/>
      <c r="J42" s="292"/>
      <c r="K42" s="12"/>
    </row>
    <row r="43" spans="2:11" ht="15" customHeight="1" x14ac:dyDescent="0.25">
      <c r="B43" s="11"/>
      <c r="C43" s="292"/>
      <c r="D43" s="292"/>
      <c r="E43" s="292"/>
      <c r="F43" s="292"/>
      <c r="G43" s="292"/>
      <c r="H43" s="292"/>
      <c r="I43" s="292"/>
      <c r="J43" s="292"/>
      <c r="K43" s="12"/>
    </row>
    <row r="44" spans="2:11" ht="15" customHeight="1" x14ac:dyDescent="0.25">
      <c r="B44" s="11"/>
      <c r="C44" s="4"/>
      <c r="D44" s="4"/>
      <c r="E44" s="4"/>
      <c r="F44" s="4"/>
      <c r="G44" s="4"/>
      <c r="H44" s="4"/>
      <c r="I44" s="4"/>
      <c r="J44" s="5"/>
      <c r="K44" s="12"/>
    </row>
    <row r="45" spans="2:11" ht="15" customHeight="1" x14ac:dyDescent="0.25">
      <c r="B45" s="11"/>
      <c r="C45" s="4"/>
      <c r="D45" s="4"/>
      <c r="E45" s="4"/>
      <c r="F45" s="4"/>
      <c r="G45" s="4"/>
      <c r="H45" s="4"/>
      <c r="I45" s="4"/>
      <c r="J45" s="5"/>
      <c r="K45" s="12"/>
    </row>
    <row r="46" spans="2:11" ht="15" customHeight="1" x14ac:dyDescent="0.25">
      <c r="B46" s="11"/>
      <c r="C46" s="4"/>
      <c r="D46" s="4"/>
      <c r="E46" s="4"/>
      <c r="F46" s="4"/>
      <c r="G46" s="4"/>
      <c r="H46" s="4"/>
      <c r="I46" s="4"/>
      <c r="J46" s="5"/>
      <c r="K46" s="12"/>
    </row>
    <row r="47" spans="2:11" ht="15" customHeight="1" x14ac:dyDescent="0.25">
      <c r="B47" s="11"/>
      <c r="C47" s="4"/>
      <c r="D47" s="4"/>
      <c r="E47" s="4"/>
      <c r="F47" s="4"/>
      <c r="G47" s="4"/>
      <c r="H47" s="4"/>
      <c r="I47" s="4"/>
      <c r="J47" s="5"/>
      <c r="K47" s="12"/>
    </row>
    <row r="48" spans="2:11" ht="15" customHeight="1" x14ac:dyDescent="0.25">
      <c r="B48" s="11"/>
      <c r="C48" s="4"/>
      <c r="D48" s="4"/>
      <c r="E48" s="4"/>
      <c r="F48" s="4"/>
      <c r="G48" s="4"/>
      <c r="H48" s="4"/>
      <c r="I48" s="4"/>
      <c r="J48" s="5"/>
      <c r="K48" s="12"/>
    </row>
    <row r="49" spans="2:11" ht="15" customHeight="1" x14ac:dyDescent="0.25">
      <c r="B49" s="11"/>
      <c r="C49" s="4"/>
      <c r="D49" s="4"/>
      <c r="E49" s="4"/>
      <c r="F49" s="4"/>
      <c r="G49" s="4"/>
      <c r="H49" s="4"/>
      <c r="I49" s="4"/>
      <c r="J49" s="5"/>
      <c r="K49" s="12"/>
    </row>
    <row r="50" spans="2:11" ht="15" customHeight="1" x14ac:dyDescent="0.25">
      <c r="B50" s="11"/>
      <c r="C50" s="4"/>
      <c r="D50" s="4"/>
      <c r="E50" s="4"/>
      <c r="F50" s="4"/>
      <c r="G50" s="4"/>
      <c r="H50" s="4"/>
      <c r="I50" s="4"/>
      <c r="J50" s="5"/>
      <c r="K50" s="12"/>
    </row>
    <row r="51" spans="2:11" ht="15" customHeight="1" x14ac:dyDescent="0.25">
      <c r="B51" s="11"/>
      <c r="C51" s="4"/>
      <c r="D51" s="4"/>
      <c r="E51" s="4"/>
      <c r="F51" s="4"/>
      <c r="G51" s="4"/>
      <c r="H51" s="4"/>
      <c r="I51" s="4"/>
      <c r="J51" s="5"/>
      <c r="K51" s="12"/>
    </row>
    <row r="52" spans="2:11" ht="9.75" customHeight="1" thickBot="1" x14ac:dyDescent="0.3">
      <c r="B52" s="13"/>
      <c r="C52" s="14"/>
      <c r="D52" s="14"/>
      <c r="E52" s="14"/>
      <c r="F52" s="14"/>
      <c r="G52" s="14"/>
      <c r="H52" s="14"/>
      <c r="I52" s="14"/>
      <c r="J52" s="15"/>
      <c r="K52" s="16"/>
    </row>
  </sheetData>
  <mergeCells count="8">
    <mergeCell ref="C36:J40"/>
    <mergeCell ref="C42:J43"/>
    <mergeCell ref="C9:J9"/>
    <mergeCell ref="C8:J8"/>
    <mergeCell ref="C7:J7"/>
    <mergeCell ref="G12:H12"/>
    <mergeCell ref="G13:H13"/>
    <mergeCell ref="C32:J34"/>
  </mergeCells>
  <phoneticPr fontId="2" type="noConversion"/>
  <pageMargins left="0.75" right="0.75" top="1" bottom="1" header="0.5" footer="0.5"/>
  <pageSetup scale="76"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Witness_x0020_Testimony xmlns="65bfb563-8fe2-4d34-a09f-38a217d8feea" xsi:nil="true"/>
    <Year xmlns="65bfb563-8fe2-4d34-a09f-38a217d8feea">2022</Year>
    <Review_x0020_Case_x0020_Doc_x0020_Types xmlns="65bfb563-8fe2-4d34-a09f-38a217d8feea">Application and Testimony</Review_x0020_Case_x0020_Doc_x0020_Types>
    <Case_x0020__x0023_ xmlns="f789fa03-9022-4931-acb2-79f11ac92edf" xsi:nil="true"/>
    <Data_x0020_Request_x0020_Party xmlns="f789fa03-9022-4931-acb2-79f11ac92edf" xsi:nil="true"/>
    <Status_x0020__x0028_Internal_x0020_Use_x0020_Only_x0029_ xmlns="2ad705b9-adad-42ba-803b-2580de5ca47a"/>
    <Company xmlns="65bfb563-8fe2-4d34-a09f-38a217d8feea">
      <Value>KU/LGE</Value>
    </Company>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19667D7F8CBFF45A0023D5B213D8939" ma:contentTypeVersion="22" ma:contentTypeDescription="Create a new document." ma:contentTypeScope="" ma:versionID="b9b78f44fcbdeed75fe9243c89172492">
  <xsd:schema xmlns:xsd="http://www.w3.org/2001/XMLSchema" xmlns:xs="http://www.w3.org/2001/XMLSchema" xmlns:p="http://schemas.microsoft.com/office/2006/metadata/properties" xmlns:ns2="65bfb563-8fe2-4d34-a09f-38a217d8feea" xmlns:ns3="f789fa03-9022-4931-acb2-79f11ac92edf" xmlns:ns4="2ad705b9-adad-42ba-803b-2580de5ca47a" targetNamespace="http://schemas.microsoft.com/office/2006/metadata/properties" ma:root="true" ma:fieldsID="decf80c15f113b4e8d768579f16cba6a" ns2:_="" ns3:_="" ns4:_="">
    <xsd:import namespace="65bfb563-8fe2-4d34-a09f-38a217d8feea"/>
    <xsd:import namespace="f789fa03-9022-4931-acb2-79f11ac92edf"/>
    <xsd:import namespace="2ad705b9-adad-42ba-803b-2580de5ca47a"/>
    <xsd:element name="properties">
      <xsd:complexType>
        <xsd:sequence>
          <xsd:element name="documentManagement">
            <xsd:complexType>
              <xsd:all>
                <xsd:element ref="ns2:Company" minOccurs="0"/>
                <xsd:element ref="ns2:Year"/>
                <xsd:element ref="ns2:Review_x0020_Case_x0020_Doc_x0020_Types"/>
                <xsd:element ref="ns2:Witness_x0020_Testimony" minOccurs="0"/>
                <xsd:element ref="ns3:Data_x0020_Request_x0020_Party" minOccurs="0"/>
                <xsd:element ref="ns3:Case_x0020__x0023_" minOccurs="0"/>
                <xsd:element ref="ns4:Status_x0020__x0028_Internal_x0020_Use_x0020_Only_x0029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bfb563-8fe2-4d34-a09f-38a217d8feea" elementFormDefault="qualified">
    <xsd:import namespace="http://schemas.microsoft.com/office/2006/documentManagement/types"/>
    <xsd:import namespace="http://schemas.microsoft.com/office/infopath/2007/PartnerControls"/>
    <xsd:element name="Company" ma:index="2" nillable="true" ma:displayName="Company" ma:internalName="Company" ma:requiredMultiChoice="true">
      <xsd:complexType>
        <xsd:complexContent>
          <xsd:extension base="dms:MultiChoice">
            <xsd:sequence>
              <xsd:element name="Value" maxOccurs="unbounded" minOccurs="0" nillable="true">
                <xsd:simpleType>
                  <xsd:restriction base="dms:Choice">
                    <xsd:enumeration value="KU/LGE"/>
                  </xsd:restriction>
                </xsd:simpleType>
              </xsd:element>
            </xsd:sequence>
          </xsd:extension>
        </xsd:complexContent>
      </xsd:complexType>
    </xsd:element>
    <xsd:element name="Year" ma:index="3" ma:displayName="Year" ma:default="2022" ma:format="Dropdown" ma:internalName="Year">
      <xsd:simpleType>
        <xsd:restriction base="dms:Choice">
          <xsd:enumeration value="2022"/>
        </xsd:restriction>
      </xsd:simpleType>
    </xsd:element>
    <xsd:element name="Review_x0020_Case_x0020_Doc_x0020_Types" ma:index="4" ma:displayName="Document Types" ma:format="Dropdown" ma:internalName="Review_x0020_Case_x0020_Doc_x0020_Types">
      <xsd:simpleType>
        <xsd:restriction base="dms:Choice">
          <xsd:enumeration value="Application and Testimony"/>
          <xsd:enumeration value="First Data Requests"/>
          <xsd:enumeration value="Second Data Requests"/>
        </xsd:restriction>
      </xsd:simpleType>
    </xsd:element>
    <xsd:element name="Witness_x0020_Testimony" ma:index="5" nillable="true" ma:displayName="Witness" ma:format="Dropdown" ma:internalName="Witness_x0020_Testimony">
      <xsd:simpleType>
        <xsd:restriction base="dms:Choice">
          <xsd:enumeration value="Lovekamp, Rick"/>
          <xsd:enumeration value="Multiple"/>
        </xsd:restriction>
      </xsd:simpleType>
    </xsd:element>
  </xsd:schema>
  <xsd:schema xmlns:xsd="http://www.w3.org/2001/XMLSchema" xmlns:xs="http://www.w3.org/2001/XMLSchema" xmlns:dms="http://schemas.microsoft.com/office/2006/documentManagement/types" xmlns:pc="http://schemas.microsoft.com/office/infopath/2007/PartnerControls" targetNamespace="f789fa03-9022-4931-acb2-79f11ac92edf" elementFormDefault="qualified">
    <xsd:import namespace="http://schemas.microsoft.com/office/2006/documentManagement/types"/>
    <xsd:import namespace="http://schemas.microsoft.com/office/infopath/2007/PartnerControls"/>
    <xsd:element name="Data_x0020_Request_x0020_Party" ma:index="6" nillable="true" ma:displayName="Data Request Party" ma:format="Dropdown" ma:internalName="Data_x0020_Request_x0020_Party">
      <xsd:simpleType>
        <xsd:restriction base="dms:Choice">
          <xsd:enumeration value="Public Service Commission"/>
          <xsd:enumeration value="Attorney General"/>
          <xsd:enumeration value="Ky. Industrial Utility Cust."/>
          <xsd:enumeration value="Assoc. of Community Ministries"/>
          <xsd:enumeration value="Lex.-Fay. Urban Co. Gov’t."/>
          <xsd:enumeration value="Comm. Act. Council for Lex.-Fay., Bourb., Harr., &amp; Nich. Cos."/>
          <xsd:enumeration value="Kroger"/>
          <xsd:enumeration value="Ky. Cable Telecomm. Assoc."/>
          <xsd:enumeration value="Sierra Club"/>
          <xsd:enumeration value="Walmart"/>
          <xsd:enumeration value="Ky. School Boards Assoc."/>
          <xsd:enumeration value="U.S. Dept. of Defense"/>
          <xsd:enumeration value="Metro. Housing Coalition"/>
        </xsd:restriction>
      </xsd:simpleType>
    </xsd:element>
    <xsd:element name="Case_x0020__x0023_" ma:index="7" nillable="true" ma:displayName="Case #" ma:internalName="Case_x0020__x0023_">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ad705b9-adad-42ba-803b-2580de5ca47a" elementFormDefault="qualified">
    <xsd:import namespace="http://schemas.microsoft.com/office/2006/documentManagement/types"/>
    <xsd:import namespace="http://schemas.microsoft.com/office/infopath/2007/PartnerControls"/>
    <xsd:element name="Status_x0020__x0028_Internal_x0020_Use_x0020_Only_x0029_" ma:index="8" nillable="true" ma:displayName="Status (Internal Use Only)" ma:internalName="Status_x0020__x0028_Internal_x0020_Use_x0020_Only_x0029_">
      <xsd:complexType>
        <xsd:complexContent>
          <xsd:extension base="dms:MultiChoice">
            <xsd:sequence>
              <xsd:element name="Value" maxOccurs="unbounded" minOccurs="0" nillable="true">
                <xsd:simpleType>
                  <xsd:restriction base="dms:Choice">
                    <xsd:enumeration value="Final"/>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923BF0-E7BC-4B8B-B916-173A0F4361FE}">
  <ds:schemaRefs>
    <ds:schemaRef ds:uri="http://schemas.microsoft.com/sharepoint/v3/contenttype/forms"/>
  </ds:schemaRefs>
</ds:datastoreItem>
</file>

<file path=customXml/itemProps2.xml><?xml version="1.0" encoding="utf-8"?>
<ds:datastoreItem xmlns:ds="http://schemas.openxmlformats.org/officeDocument/2006/customXml" ds:itemID="{E30098D1-8061-4EAB-B62C-C21866D777E3}">
  <ds:schemaRefs>
    <ds:schemaRef ds:uri="http://schemas.openxmlformats.org/package/2006/metadata/core-properties"/>
    <ds:schemaRef ds:uri="http://purl.org/dc/terms/"/>
    <ds:schemaRef ds:uri="f789fa03-9022-4931-acb2-79f11ac92edf"/>
    <ds:schemaRef ds:uri="http://schemas.microsoft.com/office/2006/documentManagement/types"/>
    <ds:schemaRef ds:uri="http://schemas.microsoft.com/office/2006/metadata/properties"/>
    <ds:schemaRef ds:uri="http://purl.org/dc/elements/1.1/"/>
    <ds:schemaRef ds:uri="http://schemas.microsoft.com/office/infopath/2007/PartnerControls"/>
    <ds:schemaRef ds:uri="2ad705b9-adad-42ba-803b-2580de5ca47a"/>
    <ds:schemaRef ds:uri="65bfb563-8fe2-4d34-a09f-38a217d8feea"/>
    <ds:schemaRef ds:uri="http://www.w3.org/XML/1998/namespace"/>
    <ds:schemaRef ds:uri="http://purl.org/dc/dcmitype/"/>
  </ds:schemaRefs>
</ds:datastoreItem>
</file>

<file path=customXml/itemProps3.xml><?xml version="1.0" encoding="utf-8"?>
<ds:datastoreItem xmlns:ds="http://schemas.openxmlformats.org/officeDocument/2006/customXml" ds:itemID="{3D840A0F-6448-48EB-839B-DAB83BA611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bfb563-8fe2-4d34-a09f-38a217d8feea"/>
    <ds:schemaRef ds:uri="f789fa03-9022-4931-acb2-79f11ac92edf"/>
    <ds:schemaRef ds:uri="2ad705b9-adad-42ba-803b-2580de5ca4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18</vt:i4>
      </vt:variant>
    </vt:vector>
  </HeadingPairs>
  <TitlesOfParts>
    <vt:vector size="33" baseType="lpstr">
      <vt:lpstr>Variables</vt:lpstr>
      <vt:lpstr>Front</vt:lpstr>
      <vt:lpstr>Summary</vt:lpstr>
      <vt:lpstr>DCR1</vt:lpstr>
      <vt:lpstr>DCR2</vt:lpstr>
      <vt:lpstr>DCR3</vt:lpstr>
      <vt:lpstr>DRLS1</vt:lpstr>
      <vt:lpstr>DRLS2</vt:lpstr>
      <vt:lpstr>DSMI1</vt:lpstr>
      <vt:lpstr>DSMI2</vt:lpstr>
      <vt:lpstr>DCCR1</vt:lpstr>
      <vt:lpstr>DCCR2</vt:lpstr>
      <vt:lpstr>DCCR3</vt:lpstr>
      <vt:lpstr>DCCR4</vt:lpstr>
      <vt:lpstr>DCCR5</vt:lpstr>
      <vt:lpstr>finish</vt:lpstr>
      <vt:lpstr>DCCR1!Print_Area</vt:lpstr>
      <vt:lpstr>DCCR2!Print_Area</vt:lpstr>
      <vt:lpstr>DCCR3!Print_Area</vt:lpstr>
      <vt:lpstr>DCCR4!Print_Area</vt:lpstr>
      <vt:lpstr>DCCR5!Print_Area</vt:lpstr>
      <vt:lpstr>'DCR1'!Print_Area</vt:lpstr>
      <vt:lpstr>'DCR2'!Print_Area</vt:lpstr>
      <vt:lpstr>'DCR3'!Print_Area</vt:lpstr>
      <vt:lpstr>DRLS1!Print_Area</vt:lpstr>
      <vt:lpstr>DRLS2!Print_Area</vt:lpstr>
      <vt:lpstr>DSMI1!Print_Area</vt:lpstr>
      <vt:lpstr>DSMI2!Print_Area</vt:lpstr>
      <vt:lpstr>Front!Print_Area</vt:lpstr>
      <vt:lpstr>Summary!Print_Area</vt:lpstr>
      <vt:lpstr>start</vt:lpstr>
      <vt:lpstr>thisyear</vt:lpstr>
      <vt:lpstr>year</vt:lpstr>
    </vt:vector>
  </TitlesOfParts>
  <Company>LG&amp;E Energy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E026212</dc:creator>
  <cp:lastModifiedBy>Harris, Don</cp:lastModifiedBy>
  <cp:lastPrinted>2019-11-18T20:37:04Z</cp:lastPrinted>
  <dcterms:created xsi:type="dcterms:W3CDTF">2009-01-28T19:21:21Z</dcterms:created>
  <dcterms:modified xsi:type="dcterms:W3CDTF">2022-04-27T18:58:17Z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965de27-20ef-4eb5-94ff-abaf6a06cb9e_Enabled">
    <vt:lpwstr>true</vt:lpwstr>
  </property>
  <property fmtid="{D5CDD505-2E9C-101B-9397-08002B2CF9AE}" pid="3" name="MSIP_Label_e965de27-20ef-4eb5-94ff-abaf6a06cb9e_SetDate">
    <vt:lpwstr>2021-11-02T18:17:28Z</vt:lpwstr>
  </property>
  <property fmtid="{D5CDD505-2E9C-101B-9397-08002B2CF9AE}" pid="4" name="MSIP_Label_e965de27-20ef-4eb5-94ff-abaf6a06cb9e_Method">
    <vt:lpwstr>Privileged</vt:lpwstr>
  </property>
  <property fmtid="{D5CDD505-2E9C-101B-9397-08002B2CF9AE}" pid="5" name="MSIP_Label_e965de27-20ef-4eb5-94ff-abaf6a06cb9e_Name">
    <vt:lpwstr>e965de27-20ef-4eb5-94ff-abaf6a06cb9e</vt:lpwstr>
  </property>
  <property fmtid="{D5CDD505-2E9C-101B-9397-08002B2CF9AE}" pid="6" name="MSIP_Label_e965de27-20ef-4eb5-94ff-abaf6a06cb9e_SiteId">
    <vt:lpwstr>5ee3b0ba-a559-45ee-a69e-6d3e963a3e72</vt:lpwstr>
  </property>
  <property fmtid="{D5CDD505-2E9C-101B-9397-08002B2CF9AE}" pid="7" name="MSIP_Label_e965de27-20ef-4eb5-94ff-abaf6a06cb9e_ActionId">
    <vt:lpwstr>83e070d0-0325-4853-b586-4cb72099000e</vt:lpwstr>
  </property>
  <property fmtid="{D5CDD505-2E9C-101B-9397-08002B2CF9AE}" pid="8" name="MSIP_Label_e965de27-20ef-4eb5-94ff-abaf6a06cb9e_ContentBits">
    <vt:lpwstr>0</vt:lpwstr>
  </property>
  <property fmtid="{D5CDD505-2E9C-101B-9397-08002B2CF9AE}" pid="9" name="ContentTypeId">
    <vt:lpwstr>0x010100919667D7F8CBFF45A0023D5B213D8939</vt:lpwstr>
  </property>
</Properties>
</file>