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West Laurel\RFI #1 Files\"/>
    </mc:Choice>
  </mc:AlternateContent>
  <xr:revisionPtr revIDLastSave="0" documentId="8_{07DBCE90-B484-427C-9C3D-7A32BAE98D54}" xr6:coauthVersionLast="47" xr6:coauthVersionMax="47" xr10:uidLastSave="{00000000-0000-0000-0000-000000000000}"/>
  <bookViews>
    <workbookView xWindow="14700" yWindow="60" windowWidth="14400" windowHeight="15600" xr2:uid="{29AC3386-970A-49F4-A238-8C41C83374E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1" l="1"/>
  <c r="D79" i="1" s="1"/>
  <c r="H12" i="1" s="1"/>
  <c r="B72" i="1"/>
  <c r="B71" i="1"/>
  <c r="D67" i="1"/>
  <c r="C66" i="1"/>
  <c r="E66" i="1" s="1"/>
  <c r="D65" i="1"/>
  <c r="C65" i="1"/>
  <c r="C67" i="1" s="1"/>
  <c r="C71" i="1" s="1"/>
  <c r="F64" i="1"/>
  <c r="E64" i="1"/>
  <c r="B59" i="1"/>
  <c r="B58" i="1"/>
  <c r="D53" i="1"/>
  <c r="D54" i="1" s="1"/>
  <c r="C53" i="1"/>
  <c r="C54" i="1" s="1"/>
  <c r="E52" i="1"/>
  <c r="G52" i="1" s="1"/>
  <c r="D52" i="1"/>
  <c r="C52" i="1"/>
  <c r="F51" i="1"/>
  <c r="E51" i="1"/>
  <c r="B46" i="1"/>
  <c r="B45" i="1"/>
  <c r="B44" i="1"/>
  <c r="D39" i="1"/>
  <c r="D40" i="1" s="1"/>
  <c r="G7" i="1" s="1"/>
  <c r="C39" i="1"/>
  <c r="E39" i="1" s="1"/>
  <c r="D38" i="1"/>
  <c r="C38" i="1"/>
  <c r="E38" i="1" s="1"/>
  <c r="D37" i="1"/>
  <c r="E37" i="1" s="1"/>
  <c r="C37" i="1"/>
  <c r="G36" i="1"/>
  <c r="F36" i="1"/>
  <c r="E36" i="1"/>
  <c r="B31" i="1"/>
  <c r="B30" i="1"/>
  <c r="B29" i="1"/>
  <c r="B28" i="1"/>
  <c r="B27" i="1"/>
  <c r="D22" i="1"/>
  <c r="C22" i="1"/>
  <c r="H22" i="1" s="1"/>
  <c r="D21" i="1"/>
  <c r="C21" i="1"/>
  <c r="G21" i="1" s="1"/>
  <c r="D20" i="1"/>
  <c r="C20" i="1"/>
  <c r="F20" i="1" s="1"/>
  <c r="D19" i="1"/>
  <c r="F19" i="1" s="1"/>
  <c r="C19" i="1"/>
  <c r="E19" i="1" s="1"/>
  <c r="E18" i="1"/>
  <c r="J18" i="1" s="1"/>
  <c r="D18" i="1"/>
  <c r="C18" i="1"/>
  <c r="I17" i="1"/>
  <c r="H17" i="1"/>
  <c r="G17" i="1"/>
  <c r="F17" i="1"/>
  <c r="E17" i="1"/>
  <c r="C58" i="1" l="1"/>
  <c r="F8" i="1"/>
  <c r="C73" i="1"/>
  <c r="F9" i="1" s="1"/>
  <c r="F71" i="1"/>
  <c r="H38" i="1"/>
  <c r="J19" i="1"/>
  <c r="G20" i="1"/>
  <c r="G23" i="1" s="1"/>
  <c r="D29" i="1" s="1"/>
  <c r="F29" i="1" s="1"/>
  <c r="F38" i="1"/>
  <c r="F40" i="1" s="1"/>
  <c r="D45" i="1" s="1"/>
  <c r="F45" i="1" s="1"/>
  <c r="F66" i="1"/>
  <c r="G66" i="1" s="1"/>
  <c r="E40" i="1"/>
  <c r="D44" i="1" s="1"/>
  <c r="H37" i="1"/>
  <c r="E53" i="1"/>
  <c r="F53" i="1"/>
  <c r="F54" i="1" s="1"/>
  <c r="D59" i="1" s="1"/>
  <c r="F59" i="1" s="1"/>
  <c r="F22" i="1"/>
  <c r="E20" i="1"/>
  <c r="E65" i="1"/>
  <c r="F65" i="1" s="1"/>
  <c r="F67" i="1" s="1"/>
  <c r="D72" i="1" s="1"/>
  <c r="F72" i="1" s="1"/>
  <c r="C23" i="1"/>
  <c r="E21" i="1"/>
  <c r="E22" i="1"/>
  <c r="I22" i="1" s="1"/>
  <c r="I23" i="1" s="1"/>
  <c r="D31" i="1" s="1"/>
  <c r="F31" i="1" s="1"/>
  <c r="F39" i="1"/>
  <c r="H39" i="1" s="1"/>
  <c r="G39" i="1"/>
  <c r="G40" i="1" s="1"/>
  <c r="D46" i="1" s="1"/>
  <c r="F46" i="1" s="1"/>
  <c r="G22" i="1"/>
  <c r="C40" i="1"/>
  <c r="D23" i="1"/>
  <c r="G6" i="1" s="1"/>
  <c r="F21" i="1"/>
  <c r="F23" i="1" s="1"/>
  <c r="D28" i="1" s="1"/>
  <c r="F28" i="1" s="1"/>
  <c r="H21" i="1" l="1"/>
  <c r="H23" i="1" s="1"/>
  <c r="D30" i="1" s="1"/>
  <c r="F30" i="1" s="1"/>
  <c r="F73" i="1"/>
  <c r="H9" i="1" s="1"/>
  <c r="E23" i="1"/>
  <c r="D27" i="1" s="1"/>
  <c r="D32" i="1" s="1"/>
  <c r="G53" i="1"/>
  <c r="G54" i="1" s="1"/>
  <c r="E54" i="1"/>
  <c r="D58" i="1" s="1"/>
  <c r="D60" i="1" s="1"/>
  <c r="G8" i="1" s="1"/>
  <c r="G10" i="1" s="1"/>
  <c r="F6" i="1"/>
  <c r="C27" i="1"/>
  <c r="J20" i="1"/>
  <c r="J22" i="1"/>
  <c r="H40" i="1"/>
  <c r="F7" i="1"/>
  <c r="C44" i="1"/>
  <c r="G65" i="1"/>
  <c r="G67" i="1" s="1"/>
  <c r="E67" i="1"/>
  <c r="D71" i="1" s="1"/>
  <c r="D73" i="1" s="1"/>
  <c r="G9" i="1" s="1"/>
  <c r="D47" i="1"/>
  <c r="C60" i="1"/>
  <c r="F58" i="1"/>
  <c r="F60" i="1" s="1"/>
  <c r="H8" i="1" s="1"/>
  <c r="C47" i="1" l="1"/>
  <c r="F44" i="1"/>
  <c r="F47" i="1" s="1"/>
  <c r="H7" i="1" s="1"/>
  <c r="C32" i="1"/>
  <c r="F27" i="1"/>
  <c r="F32" i="1" s="1"/>
  <c r="H6" i="1" s="1"/>
  <c r="H10" i="1" s="1"/>
  <c r="H13" i="1" s="1"/>
  <c r="F10" i="1"/>
  <c r="J23" i="1"/>
  <c r="J21" i="1"/>
</calcChain>
</file>

<file path=xl/sharedStrings.xml><?xml version="1.0" encoding="utf-8"?>
<sst xmlns="http://schemas.openxmlformats.org/spreadsheetml/2006/main" count="99" uniqueCount="30">
  <si>
    <t>CURRENT BILLING ANALYSIS - 2020 USAGE &amp; EXISTING RATES</t>
  </si>
  <si>
    <t>West Laurel Water Association, Inc.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</si>
  <si>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</si>
  <si>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</si>
  <si>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</si>
  <si>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</si>
  <si>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</si>
  <si>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</si>
  <si>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</si>
  <si>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 xml:space="preserve">     3" Meters</t>
  </si>
  <si>
    <t>Retail Sales</t>
  </si>
  <si>
    <t>Sales for Resale</t>
  </si>
  <si>
    <t>Total Pro Forma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</si>
  <si>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</si>
  <si>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</si>
  <si>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</si>
  <si>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</si>
  <si>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</si>
  <si>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</si>
  <si>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</si>
  <si>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</si>
  <si>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</si>
  <si>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</si>
  <si>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</si>
  <si>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</si>
  <si>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2" METERS</t>
  </si>
  <si>
    <t>3" METERS</t>
  </si>
  <si>
    <t>SALES FOR RESALE</t>
  </si>
  <si>
    <t>Cumberland</t>
  </si>
  <si>
    <t>Falls Hwy 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</si>
</sst>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5" fontId="2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43" fontId="2" fillId="0" borderId="0" xfId="0" applyNumberFormat="1" applyFont="1"/>
    <xf numFmtId="43" fontId="2" fillId="0" borderId="0" xfId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43" fontId="2" fillId="0" borderId="0" xfId="1" applyFont="1" applyFill="1"/>
    <xf numFmtId="0" fontId="2" fillId="0" borderId="0" xfId="0" applyFont="1" applyAlignment="1">
      <alignment horizontal="right"/>
    </xf>
    <xf numFmtId="164" fontId="5" fillId="0" borderId="0" xfId="1" applyNumberFormat="1" applyFont="1" applyFill="1"/>
    <xf numFmtId="0" fontId="7" fillId="0" borderId="0" xfId="0" applyFont="1"/>
    <xf numFmtId="0" fontId="2" fillId="0" borderId="0" xfId="0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Fill="1"/>
    <xf numFmtId="164" fontId="2" fillId="0" borderId="0" xfId="1" applyNumberFormat="1" applyFont="1" applyFill="1" applyBorder="1"/>
    <xf numFmtId="37" fontId="2" fillId="0" borderId="1" xfId="0" applyNumberFormat="1" applyFont="1" applyBorder="1"/>
    <xf numFmtId="164" fontId="2" fillId="0" borderId="1" xfId="1" applyNumberFormat="1" applyFont="1" applyFill="1" applyBorder="1"/>
    <xf numFmtId="164" fontId="2" fillId="0" borderId="0" xfId="1" applyNumberFormat="1" applyFont="1" applyBorder="1"/>
    <xf numFmtId="0" fontId="6" fillId="0" borderId="0" xfId="0" applyFont="1" applyAlignment="1">
      <alignment horizontal="left"/>
    </xf>
    <xf numFmtId="44" fontId="2" fillId="0" borderId="0" xfId="2" applyFont="1"/>
    <xf numFmtId="43" fontId="2" fillId="0" borderId="1" xfId="1" applyFont="1" applyBorder="1"/>
    <xf numFmtId="164" fontId="2" fillId="0" borderId="1" xfId="1" applyNumberFormat="1" applyFont="1" applyBorder="1"/>
    <xf numFmtId="3" fontId="2" fillId="0" borderId="0" xfId="0" applyNumberFormat="1" applyFont="1"/>
    <xf numFmtId="0" fontId="3" fillId="0" borderId="0" xfId="0" applyFont="1"/>
  </cellXfs>
  <cellStyles count="3">
    <cellStyle name="Comma 2" xfId="1" xr:uid="{73922AC8-1454-4EA3-B579-5472D8A7B180}"/>
    <cellStyle name="Currency 2" xfId="2" xr:uid="{407A01A0-25A5-4956-A7D6-B8966E1744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ili/Google%20Drive/West%20Laurel/West%20Laurel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O"/>
      <sheetName val="Adj"/>
      <sheetName val="DeprAdj"/>
      <sheetName val="DSch"/>
      <sheetName val="Rates"/>
      <sheetName val="Bills"/>
      <sheetName val="ExBA"/>
      <sheetName val="PropBA"/>
      <sheetName val="Notice"/>
      <sheetName val="App A"/>
    </sheetNames>
    <sheetDataSet>
      <sheetData sheetId="0"/>
      <sheetData sheetId="1"/>
      <sheetData sheetId="2"/>
      <sheetData sheetId="3"/>
      <sheetData sheetId="4">
        <row r="22">
          <cell r="F22">
            <v>156.54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49D2-E5E2-4BE7-BA9D-14EC1AE36012}">
  <dimension ref="A1:J79"/>
  <sheetViews>
    <sheetView tabSelected="1" workbookViewId="0">
      <selection activeCell="F10" sqref="F10"/>
    </sheetView>
  </sheetViews>
  <sheetFormatPr defaultRowHeight="15" x14ac:dyDescent="0.25"/>
  <cols>
    <col min="1" max="1" width="13.7109375" customWidth="1"/>
    <col min="2" max="2" width="10" customWidth="1"/>
    <col min="3" max="3" width="9.28515625" customWidth="1"/>
    <col min="4" max="7" width="13.85546875" customWidth="1"/>
    <col min="8" max="9" width="12.5703125" customWidth="1"/>
    <col min="10" max="10" width="13.2851562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4" t="s">
        <v>2</v>
      </c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5"/>
      <c r="E5" s="6"/>
      <c r="F5" s="7" t="s">
        <v>3</v>
      </c>
      <c r="G5" s="7" t="s">
        <v>4</v>
      </c>
      <c r="H5" s="7" t="s">
        <v>5</v>
      </c>
      <c r="I5" s="3"/>
      <c r="J5" s="3"/>
    </row>
    <row r="6" spans="1:10" x14ac:dyDescent="0.25">
      <c r="A6" s="3"/>
      <c r="B6" s="3"/>
      <c r="C6" s="3"/>
      <c r="D6" s="3" t="s">
        <v>6</v>
      </c>
      <c r="E6" s="3"/>
      <c r="F6" s="8">
        <f>C23</f>
        <v>61675</v>
      </c>
      <c r="G6" s="9">
        <f>D23</f>
        <v>239739800</v>
      </c>
      <c r="H6" s="10">
        <f>F32</f>
        <v>2463074.2579999999</v>
      </c>
      <c r="I6" s="3"/>
      <c r="J6" s="3"/>
    </row>
    <row r="7" spans="1:10" x14ac:dyDescent="0.25">
      <c r="A7" s="3"/>
      <c r="B7" s="3"/>
      <c r="C7" s="3"/>
      <c r="D7" s="3" t="s">
        <v>7</v>
      </c>
      <c r="E7" s="3"/>
      <c r="F7" s="8">
        <f>C40</f>
        <v>234</v>
      </c>
      <c r="G7" s="9">
        <f>D40</f>
        <v>1764900</v>
      </c>
      <c r="H7" s="8">
        <f>F47</f>
        <v>19204.212</v>
      </c>
      <c r="I7" s="3"/>
      <c r="J7" s="3"/>
    </row>
    <row r="8" spans="1:10" x14ac:dyDescent="0.25">
      <c r="A8" s="3"/>
      <c r="B8" s="3"/>
      <c r="C8" s="3"/>
      <c r="D8" s="3" t="s">
        <v>8</v>
      </c>
      <c r="E8" s="3"/>
      <c r="F8" s="8">
        <f>C54</f>
        <v>192</v>
      </c>
      <c r="G8" s="9">
        <f>D60</f>
        <v>7155200</v>
      </c>
      <c r="H8" s="8">
        <f>F60</f>
        <v>64729.760000000002</v>
      </c>
      <c r="I8" s="3"/>
      <c r="J8" s="3"/>
    </row>
    <row r="9" spans="1:10" ht="17.25" x14ac:dyDescent="0.4">
      <c r="A9" s="3"/>
      <c r="B9" s="3"/>
      <c r="C9" s="3"/>
      <c r="D9" s="3" t="s">
        <v>9</v>
      </c>
      <c r="E9" s="3"/>
      <c r="F9" s="11">
        <f>C73</f>
        <v>36</v>
      </c>
      <c r="G9" s="12">
        <f>D73</f>
        <v>119000</v>
      </c>
      <c r="H9" s="11">
        <f>F73</f>
        <v>8027.64</v>
      </c>
      <c r="I9" s="3"/>
      <c r="J9" s="3"/>
    </row>
    <row r="10" spans="1:10" x14ac:dyDescent="0.25">
      <c r="A10" s="3"/>
      <c r="B10" s="3"/>
      <c r="C10" s="3"/>
      <c r="D10" s="3" t="s">
        <v>10</v>
      </c>
      <c r="E10" s="3"/>
      <c r="F10" s="13">
        <f>SUM(F6:F9)</f>
        <v>62137</v>
      </c>
      <c r="G10" s="13">
        <f>SUM(G6:G9)</f>
        <v>248778900</v>
      </c>
      <c r="H10" s="14">
        <f>SUM(H6:H9)</f>
        <v>2555035.8699999996</v>
      </c>
      <c r="I10" s="3"/>
      <c r="J10" s="15"/>
    </row>
    <row r="11" spans="1:10" ht="6.95" customHeight="1" x14ac:dyDescent="0.25">
      <c r="A11" s="3"/>
      <c r="B11" s="3"/>
      <c r="C11" s="3"/>
      <c r="D11" s="3"/>
      <c r="E11" s="3"/>
      <c r="F11" s="13"/>
      <c r="G11" s="13"/>
      <c r="H11" s="14"/>
      <c r="I11" s="3"/>
      <c r="J11" s="15"/>
    </row>
    <row r="12" spans="1:10" ht="17.25" x14ac:dyDescent="0.4">
      <c r="A12" s="3"/>
      <c r="B12" s="3"/>
      <c r="C12" s="3"/>
      <c r="D12" s="3" t="s">
        <v>11</v>
      </c>
      <c r="E12" s="3"/>
      <c r="F12" s="3"/>
      <c r="G12" s="9"/>
      <c r="H12" s="11">
        <f>D79</f>
        <v>1878.48</v>
      </c>
      <c r="I12" s="3"/>
      <c r="J12" s="16"/>
    </row>
    <row r="13" spans="1:10" x14ac:dyDescent="0.25">
      <c r="A13" s="3"/>
      <c r="B13" s="3"/>
      <c r="C13" s="3"/>
      <c r="D13" s="17" t="s">
        <v>12</v>
      </c>
      <c r="E13" s="18"/>
      <c r="F13" s="18"/>
      <c r="G13" s="18"/>
      <c r="H13" s="19">
        <f>H10+H12</f>
        <v>2556914.3499999996</v>
      </c>
      <c r="I13" s="14"/>
      <c r="J13" s="20"/>
    </row>
    <row r="14" spans="1:10" ht="17.25" x14ac:dyDescent="0.4">
      <c r="A14" s="3"/>
      <c r="B14" s="3"/>
      <c r="C14" s="3"/>
      <c r="D14" s="3"/>
      <c r="E14" s="3"/>
      <c r="F14" s="21"/>
      <c r="G14" s="22"/>
      <c r="H14" s="3"/>
      <c r="I14" s="14"/>
      <c r="J14" s="20"/>
    </row>
    <row r="15" spans="1:10" ht="15.75" x14ac:dyDescent="0.25">
      <c r="A15" s="23" t="s">
        <v>13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24" t="s">
        <v>14</v>
      </c>
      <c r="F16" s="24" t="s">
        <v>15</v>
      </c>
      <c r="G16" s="24" t="s">
        <v>15</v>
      </c>
      <c r="H16" s="24" t="s">
        <v>15</v>
      </c>
      <c r="I16" s="24" t="s">
        <v>16</v>
      </c>
      <c r="J16" s="3"/>
    </row>
    <row r="17" spans="1:10" x14ac:dyDescent="0.25">
      <c r="A17" s="3"/>
      <c r="B17" s="7" t="s">
        <v>17</v>
      </c>
      <c r="C17" s="25" t="s">
        <v>18</v>
      </c>
      <c r="D17" s="25" t="s">
        <v>19</v>
      </c>
      <c r="E17" s="25">
        <f>B18</f>
        <v>1000</v>
      </c>
      <c r="F17" s="25">
        <f>B19</f>
        <v>2000</v>
      </c>
      <c r="G17" s="25">
        <f>B20</f>
        <v>2000</v>
      </c>
      <c r="H17" s="25">
        <f>B21</f>
        <v>5000</v>
      </c>
      <c r="I17" s="25">
        <f>B22</f>
        <v>10000</v>
      </c>
      <c r="J17" s="7" t="s">
        <v>20</v>
      </c>
    </row>
    <row r="18" spans="1:10" x14ac:dyDescent="0.25">
      <c r="A18" s="21" t="s">
        <v>14</v>
      </c>
      <c r="B18" s="26">
        <v>1000</v>
      </c>
      <c r="C18" s="27">
        <f>8402+311</f>
        <v>8713</v>
      </c>
      <c r="D18" s="27">
        <f>3534300+117800</f>
        <v>3652100</v>
      </c>
      <c r="E18" s="27">
        <f>D18</f>
        <v>3652100</v>
      </c>
      <c r="F18" s="27">
        <v>0</v>
      </c>
      <c r="G18" s="27"/>
      <c r="H18" s="27"/>
      <c r="I18" s="27">
        <v>0</v>
      </c>
      <c r="J18" s="27">
        <f>SUM(E18:I18)</f>
        <v>3652100</v>
      </c>
    </row>
    <row r="19" spans="1:10" x14ac:dyDescent="0.25">
      <c r="A19" s="21" t="s">
        <v>15</v>
      </c>
      <c r="B19" s="26">
        <v>2000</v>
      </c>
      <c r="C19" s="27">
        <f>21071+536</f>
        <v>21607</v>
      </c>
      <c r="D19" s="27">
        <f>44354700+1007700</f>
        <v>45362400</v>
      </c>
      <c r="E19" s="27">
        <f>C19*E$17</f>
        <v>21607000</v>
      </c>
      <c r="F19" s="27">
        <f>D19-E19</f>
        <v>23755400</v>
      </c>
      <c r="G19" s="27"/>
      <c r="H19" s="27"/>
      <c r="I19" s="27">
        <v>0</v>
      </c>
      <c r="J19" s="27">
        <f>SUM(E19:I19)</f>
        <v>45362400</v>
      </c>
    </row>
    <row r="20" spans="1:10" x14ac:dyDescent="0.25">
      <c r="A20" s="21" t="s">
        <v>15</v>
      </c>
      <c r="B20" s="26">
        <v>2000</v>
      </c>
      <c r="C20" s="27">
        <f>17189+121</f>
        <v>17310</v>
      </c>
      <c r="D20" s="27">
        <f>67691800+469400</f>
        <v>68161200</v>
      </c>
      <c r="E20" s="27">
        <f>C20*E$17</f>
        <v>17310000</v>
      </c>
      <c r="F20" s="27">
        <f>$C20*F$17</f>
        <v>34620000</v>
      </c>
      <c r="G20" s="27">
        <f>D20-(E20+F20)</f>
        <v>16231200</v>
      </c>
      <c r="H20" s="27"/>
      <c r="I20" s="27"/>
      <c r="J20" s="27">
        <f>SUM(E20:I20)</f>
        <v>68161200</v>
      </c>
    </row>
    <row r="21" spans="1:10" x14ac:dyDescent="0.25">
      <c r="A21" s="21" t="s">
        <v>15</v>
      </c>
      <c r="B21" s="26">
        <v>5000</v>
      </c>
      <c r="C21" s="27">
        <f>11394+45</f>
        <v>11439</v>
      </c>
      <c r="D21" s="27">
        <f>76241900+314600</f>
        <v>76556500</v>
      </c>
      <c r="E21" s="27">
        <f>C21*E$17</f>
        <v>11439000</v>
      </c>
      <c r="F21" s="27">
        <f>$C21*F$17</f>
        <v>22878000</v>
      </c>
      <c r="G21" s="28">
        <f>$C21*G$17</f>
        <v>22878000</v>
      </c>
      <c r="H21" s="27">
        <f>D21-E21-F21-G21</f>
        <v>19361500</v>
      </c>
      <c r="I21" s="27"/>
      <c r="J21" s="27">
        <f>SUM(E21:I21)</f>
        <v>76556500</v>
      </c>
    </row>
    <row r="22" spans="1:10" x14ac:dyDescent="0.25">
      <c r="A22" s="21" t="s">
        <v>16</v>
      </c>
      <c r="B22" s="29">
        <v>10000</v>
      </c>
      <c r="C22" s="30">
        <f>2573+33</f>
        <v>2606</v>
      </c>
      <c r="D22" s="30">
        <f>45464600+543000</f>
        <v>46007600</v>
      </c>
      <c r="E22" s="30">
        <f>C22*E$17</f>
        <v>2606000</v>
      </c>
      <c r="F22" s="30">
        <f>$C22*F$17</f>
        <v>5212000</v>
      </c>
      <c r="G22" s="30">
        <f>$C22*G$17</f>
        <v>5212000</v>
      </c>
      <c r="H22" s="30">
        <f>C22*H17</f>
        <v>13030000</v>
      </c>
      <c r="I22" s="30">
        <f>D22-(F22+E22+G22+H22)</f>
        <v>19947600</v>
      </c>
      <c r="J22" s="30">
        <f>SUM(E22:I22)</f>
        <v>46007600</v>
      </c>
    </row>
    <row r="23" spans="1:10" x14ac:dyDescent="0.25">
      <c r="A23" s="21"/>
      <c r="B23" s="26"/>
      <c r="C23" s="31">
        <f t="shared" ref="C23:J23" si="0">SUM(C18:C22)</f>
        <v>61675</v>
      </c>
      <c r="D23" s="31">
        <f t="shared" si="0"/>
        <v>239739800</v>
      </c>
      <c r="E23" s="31">
        <f t="shared" si="0"/>
        <v>56614100</v>
      </c>
      <c r="F23" s="31">
        <f t="shared" si="0"/>
        <v>86465400</v>
      </c>
      <c r="G23" s="31">
        <f t="shared" si="0"/>
        <v>44321200</v>
      </c>
      <c r="H23" s="31">
        <f t="shared" si="0"/>
        <v>32391500</v>
      </c>
      <c r="I23" s="31">
        <f t="shared" si="0"/>
        <v>19947600</v>
      </c>
      <c r="J23" s="31">
        <f t="shared" si="0"/>
        <v>239739800</v>
      </c>
    </row>
    <row r="24" spans="1:10" x14ac:dyDescent="0.25">
      <c r="A24" s="21"/>
      <c r="B24" s="26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32" t="s">
        <v>21</v>
      </c>
      <c r="B25" s="32"/>
      <c r="C25" s="3"/>
      <c r="D25" s="26"/>
      <c r="E25" s="26"/>
      <c r="F25" s="26"/>
      <c r="G25" s="26"/>
      <c r="H25" s="26"/>
      <c r="I25" s="26"/>
      <c r="J25" s="26"/>
    </row>
    <row r="26" spans="1:10" x14ac:dyDescent="0.25">
      <c r="A26" s="21"/>
      <c r="B26" s="7"/>
      <c r="C26" s="25" t="s">
        <v>18</v>
      </c>
      <c r="D26" s="7" t="s">
        <v>19</v>
      </c>
      <c r="E26" s="25" t="s">
        <v>22</v>
      </c>
      <c r="F26" s="25" t="s">
        <v>23</v>
      </c>
      <c r="G26" s="26"/>
      <c r="H26" s="26"/>
      <c r="I26" s="26"/>
      <c r="J26" s="26"/>
    </row>
    <row r="27" spans="1:10" x14ac:dyDescent="0.25">
      <c r="A27" s="21" t="s">
        <v>14</v>
      </c>
      <c r="B27" s="26">
        <f>B18</f>
        <v>1000</v>
      </c>
      <c r="C27" s="8">
        <f>C23</f>
        <v>61675</v>
      </c>
      <c r="D27" s="27">
        <f>E23</f>
        <v>56614100</v>
      </c>
      <c r="E27" s="33">
        <v>14.79</v>
      </c>
      <c r="F27" s="10">
        <f>E27*C27</f>
        <v>912173.25</v>
      </c>
      <c r="G27" s="26"/>
      <c r="H27" s="3"/>
      <c r="I27" s="3"/>
      <c r="J27" s="26"/>
    </row>
    <row r="28" spans="1:10" x14ac:dyDescent="0.25">
      <c r="A28" s="21" t="s">
        <v>15</v>
      </c>
      <c r="B28" s="26">
        <f>B19</f>
        <v>2000</v>
      </c>
      <c r="C28" s="3"/>
      <c r="D28" s="27">
        <f>F23</f>
        <v>86465400</v>
      </c>
      <c r="E28" s="16">
        <v>9</v>
      </c>
      <c r="F28" s="8">
        <f>E28*(D28/1000)</f>
        <v>778188.6</v>
      </c>
      <c r="G28" s="26"/>
      <c r="H28" s="3"/>
      <c r="I28" s="3"/>
      <c r="J28" s="26"/>
    </row>
    <row r="29" spans="1:10" x14ac:dyDescent="0.25">
      <c r="A29" s="21" t="s">
        <v>15</v>
      </c>
      <c r="B29" s="26">
        <f>B20</f>
        <v>2000</v>
      </c>
      <c r="C29" s="3"/>
      <c r="D29" s="27">
        <f>G23</f>
        <v>44321200</v>
      </c>
      <c r="E29" s="16">
        <v>8.57</v>
      </c>
      <c r="F29" s="8">
        <f>E29*(D29/1000)</f>
        <v>379832.68400000001</v>
      </c>
      <c r="G29" s="26"/>
      <c r="H29" s="3"/>
      <c r="I29" s="3"/>
      <c r="J29" s="26"/>
    </row>
    <row r="30" spans="1:10" x14ac:dyDescent="0.25">
      <c r="A30" s="21" t="s">
        <v>15</v>
      </c>
      <c r="B30" s="26">
        <f>B21</f>
        <v>5000</v>
      </c>
      <c r="C30" s="3"/>
      <c r="D30" s="27">
        <f>H23</f>
        <v>32391500</v>
      </c>
      <c r="E30" s="16">
        <v>8.0399999999999991</v>
      </c>
      <c r="F30" s="8">
        <f>E30*(D30/1000)</f>
        <v>260427.65999999997</v>
      </c>
      <c r="G30" s="26"/>
      <c r="H30" s="3"/>
      <c r="I30" s="3"/>
      <c r="J30" s="26"/>
    </row>
    <row r="31" spans="1:10" x14ac:dyDescent="0.25">
      <c r="A31" s="21" t="s">
        <v>16</v>
      </c>
      <c r="B31" s="29">
        <f>B22</f>
        <v>10000</v>
      </c>
      <c r="C31" s="6"/>
      <c r="D31" s="30">
        <f>I23</f>
        <v>19947600</v>
      </c>
      <c r="E31" s="34">
        <v>6.64</v>
      </c>
      <c r="F31" s="35">
        <f>E31*(D31/1000)</f>
        <v>132452.06399999998</v>
      </c>
      <c r="G31" s="26"/>
      <c r="H31" s="3"/>
      <c r="I31" s="3"/>
      <c r="J31" s="26"/>
    </row>
    <row r="32" spans="1:10" x14ac:dyDescent="0.25">
      <c r="A32" s="21"/>
      <c r="B32" s="26" t="s">
        <v>20</v>
      </c>
      <c r="C32" s="8">
        <f>SUM(C27:C31)</f>
        <v>61675</v>
      </c>
      <c r="D32" s="31">
        <f>SUM(D27:D31)</f>
        <v>239739800</v>
      </c>
      <c r="E32" s="3"/>
      <c r="F32" s="10">
        <f>SUM(F27:F31)</f>
        <v>2463074.2579999999</v>
      </c>
      <c r="G32" s="26"/>
      <c r="H32" s="26"/>
      <c r="I32" s="26"/>
      <c r="J32" s="26"/>
    </row>
    <row r="33" spans="1:10" x14ac:dyDescent="0.25">
      <c r="A33" s="21"/>
      <c r="B33" s="26"/>
      <c r="C33" s="8"/>
      <c r="D33" s="31"/>
      <c r="E33" s="3"/>
      <c r="F33" s="10"/>
      <c r="G33" s="26"/>
      <c r="H33" s="26"/>
      <c r="I33" s="26"/>
      <c r="J33" s="26"/>
    </row>
    <row r="34" spans="1:10" ht="15.75" x14ac:dyDescent="0.25">
      <c r="A34" s="23" t="s">
        <v>24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24" t="s">
        <v>14</v>
      </c>
      <c r="F35" s="24" t="s">
        <v>15</v>
      </c>
      <c r="G35" s="24" t="s">
        <v>16</v>
      </c>
      <c r="H35" s="3"/>
      <c r="I35" s="3"/>
      <c r="J35" s="3"/>
    </row>
    <row r="36" spans="1:10" x14ac:dyDescent="0.25">
      <c r="A36" s="3"/>
      <c r="B36" s="7" t="s">
        <v>17</v>
      </c>
      <c r="C36" s="25" t="s">
        <v>18</v>
      </c>
      <c r="D36" s="25" t="s">
        <v>19</v>
      </c>
      <c r="E36" s="25">
        <f>B37</f>
        <v>5000</v>
      </c>
      <c r="F36" s="25">
        <f>B38</f>
        <v>5000</v>
      </c>
      <c r="G36" s="25">
        <f>B39</f>
        <v>10000</v>
      </c>
      <c r="H36" s="7" t="s">
        <v>20</v>
      </c>
      <c r="I36" s="3"/>
      <c r="J36" s="3"/>
    </row>
    <row r="37" spans="1:10" x14ac:dyDescent="0.25">
      <c r="A37" s="21" t="s">
        <v>14</v>
      </c>
      <c r="B37" s="26">
        <v>5000</v>
      </c>
      <c r="C37" s="27">
        <f>80+87</f>
        <v>167</v>
      </c>
      <c r="D37" s="27">
        <f>165200+182900</f>
        <v>348100</v>
      </c>
      <c r="E37" s="27">
        <f>D37</f>
        <v>348100</v>
      </c>
      <c r="F37" s="27">
        <v>0</v>
      </c>
      <c r="G37" s="27">
        <v>0</v>
      </c>
      <c r="H37" s="27">
        <f>SUM(E37:G37)</f>
        <v>348100</v>
      </c>
      <c r="I37" s="3"/>
      <c r="J37" s="3"/>
    </row>
    <row r="38" spans="1:10" x14ac:dyDescent="0.25">
      <c r="A38" s="21" t="s">
        <v>15</v>
      </c>
      <c r="B38" s="26">
        <v>5000</v>
      </c>
      <c r="C38" s="27">
        <f>13+13</f>
        <v>26</v>
      </c>
      <c r="D38" s="27">
        <f>85100+82600</f>
        <v>167700</v>
      </c>
      <c r="E38" s="27">
        <f>$C38*E$36</f>
        <v>130000</v>
      </c>
      <c r="F38" s="27">
        <f>D38-E38</f>
        <v>37700</v>
      </c>
      <c r="G38" s="27">
        <v>0</v>
      </c>
      <c r="H38" s="27">
        <f>SUM(E38:G38)</f>
        <v>167700</v>
      </c>
      <c r="I38" s="3"/>
      <c r="J38" s="3"/>
    </row>
    <row r="39" spans="1:10" x14ac:dyDescent="0.25">
      <c r="A39" s="21" t="s">
        <v>16</v>
      </c>
      <c r="B39" s="29">
        <v>10000</v>
      </c>
      <c r="C39" s="30">
        <f>3+38</f>
        <v>41</v>
      </c>
      <c r="D39" s="30">
        <f>52600+1196500</f>
        <v>1249100</v>
      </c>
      <c r="E39" s="30">
        <f>$C39*E$36</f>
        <v>205000</v>
      </c>
      <c r="F39" s="30">
        <f>$C39*F$36</f>
        <v>205000</v>
      </c>
      <c r="G39" s="30">
        <f>D39-(F39+E39)</f>
        <v>839100</v>
      </c>
      <c r="H39" s="30">
        <f>SUM(E39:G39)</f>
        <v>1249100</v>
      </c>
      <c r="I39" s="3"/>
      <c r="J39" s="3"/>
    </row>
    <row r="40" spans="1:10" x14ac:dyDescent="0.25">
      <c r="A40" s="21"/>
      <c r="B40" s="26"/>
      <c r="C40" s="31">
        <f t="shared" ref="C40:H40" si="1">SUM(C37:C39)</f>
        <v>234</v>
      </c>
      <c r="D40" s="31">
        <f t="shared" si="1"/>
        <v>1764900</v>
      </c>
      <c r="E40" s="31">
        <f t="shared" si="1"/>
        <v>683100</v>
      </c>
      <c r="F40" s="31">
        <f t="shared" si="1"/>
        <v>242700</v>
      </c>
      <c r="G40" s="31">
        <f t="shared" si="1"/>
        <v>839100</v>
      </c>
      <c r="H40" s="31">
        <f t="shared" si="1"/>
        <v>1764900</v>
      </c>
      <c r="I40" s="3"/>
      <c r="J40" s="3"/>
    </row>
    <row r="41" spans="1:10" x14ac:dyDescent="0.25">
      <c r="A41" s="21"/>
      <c r="B41" s="26"/>
      <c r="C41" s="3"/>
      <c r="D41" s="26"/>
      <c r="E41" s="26"/>
      <c r="F41" s="26"/>
      <c r="G41" s="26"/>
      <c r="H41" s="26"/>
      <c r="I41" s="26"/>
      <c r="J41" s="26"/>
    </row>
    <row r="42" spans="1:10" x14ac:dyDescent="0.25">
      <c r="A42" s="32" t="s">
        <v>21</v>
      </c>
      <c r="B42" s="32"/>
      <c r="C42" s="3"/>
      <c r="D42" s="26"/>
      <c r="E42" s="26"/>
      <c r="F42" s="26"/>
      <c r="G42" s="26"/>
      <c r="H42" s="26"/>
      <c r="I42" s="26"/>
      <c r="J42" s="26"/>
    </row>
    <row r="43" spans="1:10" x14ac:dyDescent="0.25">
      <c r="A43" s="21"/>
      <c r="B43" s="7"/>
      <c r="C43" s="25" t="s">
        <v>18</v>
      </c>
      <c r="D43" s="7" t="s">
        <v>19</v>
      </c>
      <c r="E43" s="25" t="s">
        <v>22</v>
      </c>
      <c r="F43" s="25" t="s">
        <v>23</v>
      </c>
      <c r="G43" s="26"/>
      <c r="H43" s="26"/>
      <c r="I43" s="26"/>
      <c r="J43" s="26"/>
    </row>
    <row r="44" spans="1:10" x14ac:dyDescent="0.25">
      <c r="A44" s="21" t="s">
        <v>14</v>
      </c>
      <c r="B44" s="26">
        <f>B37</f>
        <v>5000</v>
      </c>
      <c r="C44" s="8">
        <f>C40</f>
        <v>234</v>
      </c>
      <c r="D44" s="27">
        <f>E40</f>
        <v>683100</v>
      </c>
      <c r="E44" s="33">
        <v>49.92</v>
      </c>
      <c r="F44" s="10">
        <f>E44*C44</f>
        <v>11681.28</v>
      </c>
      <c r="G44" s="26"/>
      <c r="H44" s="3"/>
      <c r="I44" s="3"/>
      <c r="J44" s="26"/>
    </row>
    <row r="45" spans="1:10" x14ac:dyDescent="0.25">
      <c r="A45" s="21" t="s">
        <v>15</v>
      </c>
      <c r="B45" s="26">
        <f>B38</f>
        <v>5000</v>
      </c>
      <c r="C45" s="3"/>
      <c r="D45" s="27">
        <f>F40</f>
        <v>242700</v>
      </c>
      <c r="E45" s="16">
        <v>8.0399999999999991</v>
      </c>
      <c r="F45" s="8">
        <f>E45*(D45/1000)</f>
        <v>1951.3079999999998</v>
      </c>
      <c r="G45" s="26"/>
      <c r="H45" s="3"/>
      <c r="I45" s="3"/>
      <c r="J45" s="26"/>
    </row>
    <row r="46" spans="1:10" x14ac:dyDescent="0.25">
      <c r="A46" s="21" t="s">
        <v>16</v>
      </c>
      <c r="B46" s="29">
        <f>B39</f>
        <v>10000</v>
      </c>
      <c r="C46" s="6"/>
      <c r="D46" s="30">
        <f>G40</f>
        <v>839100</v>
      </c>
      <c r="E46" s="34">
        <v>6.64</v>
      </c>
      <c r="F46" s="35">
        <f>E46*(D46/1000)</f>
        <v>5571.6239999999998</v>
      </c>
      <c r="G46" s="26"/>
      <c r="H46" s="3"/>
      <c r="I46" s="3"/>
      <c r="J46" s="26"/>
    </row>
    <row r="47" spans="1:10" x14ac:dyDescent="0.25">
      <c r="A47" s="21"/>
      <c r="B47" s="26" t="s">
        <v>20</v>
      </c>
      <c r="C47" s="8">
        <f>SUM(C44:C46)</f>
        <v>234</v>
      </c>
      <c r="D47" s="31">
        <f>SUM(D44:D46)</f>
        <v>1764900</v>
      </c>
      <c r="E47" s="3"/>
      <c r="F47" s="10">
        <f>SUM(F44:F46)</f>
        <v>19204.212</v>
      </c>
      <c r="G47" s="26"/>
      <c r="H47" s="26"/>
      <c r="I47" s="26"/>
      <c r="J47" s="26"/>
    </row>
    <row r="48" spans="1:10" x14ac:dyDescent="0.25">
      <c r="A48" s="21"/>
      <c r="B48" s="26"/>
      <c r="C48" s="8"/>
      <c r="D48" s="31"/>
      <c r="E48" s="3"/>
      <c r="F48" s="10"/>
      <c r="G48" s="26"/>
      <c r="H48" s="26"/>
      <c r="I48" s="26"/>
      <c r="J48" s="26"/>
    </row>
    <row r="49" spans="1:10" ht="15.75" x14ac:dyDescent="0.25">
      <c r="A49" s="23" t="s">
        <v>25</v>
      </c>
      <c r="B49" s="3"/>
      <c r="C49" s="3"/>
      <c r="D49" s="3"/>
      <c r="E49" s="3"/>
      <c r="F49" s="3"/>
      <c r="G49" s="3"/>
      <c r="H49" s="3"/>
      <c r="I49" s="3"/>
      <c r="J49" s="26"/>
    </row>
    <row r="50" spans="1:10" x14ac:dyDescent="0.25">
      <c r="A50" s="3"/>
      <c r="B50" s="3"/>
      <c r="C50" s="3"/>
      <c r="D50" s="3"/>
      <c r="E50" s="24" t="s">
        <v>14</v>
      </c>
      <c r="F50" s="24" t="s">
        <v>16</v>
      </c>
      <c r="G50" s="3"/>
      <c r="H50" s="26"/>
      <c r="I50" s="3"/>
      <c r="J50" s="3"/>
    </row>
    <row r="51" spans="1:10" x14ac:dyDescent="0.25">
      <c r="A51" s="3"/>
      <c r="B51" s="7" t="s">
        <v>17</v>
      </c>
      <c r="C51" s="25" t="s">
        <v>18</v>
      </c>
      <c r="D51" s="25" t="s">
        <v>19</v>
      </c>
      <c r="E51" s="25">
        <f>B52</f>
        <v>20000</v>
      </c>
      <c r="F51" s="25">
        <f>B53</f>
        <v>20000</v>
      </c>
      <c r="G51" s="7" t="s">
        <v>20</v>
      </c>
      <c r="H51" s="26"/>
      <c r="I51" s="3"/>
      <c r="J51" s="3"/>
    </row>
    <row r="52" spans="1:10" x14ac:dyDescent="0.25">
      <c r="A52" s="21" t="s">
        <v>14</v>
      </c>
      <c r="B52" s="26">
        <v>20000</v>
      </c>
      <c r="C52" s="27">
        <f>64+65</f>
        <v>129</v>
      </c>
      <c r="D52" s="27">
        <f>372100+301100</f>
        <v>673200</v>
      </c>
      <c r="E52" s="27">
        <f>D52</f>
        <v>673200</v>
      </c>
      <c r="F52" s="27">
        <v>0</v>
      </c>
      <c r="G52" s="27">
        <f>SUM(E52:F52)</f>
        <v>673200</v>
      </c>
      <c r="H52" s="26"/>
      <c r="I52" s="3"/>
      <c r="J52" s="3"/>
    </row>
    <row r="53" spans="1:10" x14ac:dyDescent="0.25">
      <c r="A53" s="21" t="s">
        <v>16</v>
      </c>
      <c r="B53" s="29">
        <v>20000</v>
      </c>
      <c r="C53" s="30">
        <f>20+43</f>
        <v>63</v>
      </c>
      <c r="D53" s="30">
        <f>963700+5518300</f>
        <v>6482000</v>
      </c>
      <c r="E53" s="30">
        <f>$C53*E$51</f>
        <v>1260000</v>
      </c>
      <c r="F53" s="30">
        <f>D53-E53</f>
        <v>5222000</v>
      </c>
      <c r="G53" s="30">
        <f>SUM(E53:F53)</f>
        <v>6482000</v>
      </c>
      <c r="H53" s="26"/>
      <c r="I53" s="3"/>
      <c r="J53" s="3"/>
    </row>
    <row r="54" spans="1:10" x14ac:dyDescent="0.25">
      <c r="A54" s="21"/>
      <c r="B54" s="26"/>
      <c r="C54" s="31">
        <f>SUM(C52:C53)</f>
        <v>192</v>
      </c>
      <c r="D54" s="31">
        <f>SUM(D52:D53)</f>
        <v>7155200</v>
      </c>
      <c r="E54" s="31">
        <f>SUM(E52:E53)</f>
        <v>1933200</v>
      </c>
      <c r="F54" s="31">
        <f>SUM(F52:F53)</f>
        <v>5222000</v>
      </c>
      <c r="G54" s="31">
        <f>SUM(G52:G53)</f>
        <v>7155200</v>
      </c>
      <c r="H54" s="26"/>
      <c r="I54" s="3"/>
      <c r="J54" s="3"/>
    </row>
    <row r="55" spans="1:10" x14ac:dyDescent="0.25">
      <c r="A55" s="21"/>
      <c r="B55" s="26"/>
      <c r="C55" s="3"/>
      <c r="D55" s="26"/>
      <c r="E55" s="26"/>
      <c r="F55" s="26"/>
      <c r="G55" s="26"/>
      <c r="H55" s="26"/>
      <c r="I55" s="26"/>
      <c r="J55" s="26"/>
    </row>
    <row r="56" spans="1:10" x14ac:dyDescent="0.25">
      <c r="A56" s="32" t="s">
        <v>21</v>
      </c>
      <c r="B56" s="32"/>
      <c r="C56" s="3"/>
      <c r="D56" s="26"/>
      <c r="E56" s="26"/>
      <c r="F56" s="26"/>
      <c r="G56" s="26"/>
      <c r="H56" s="26"/>
      <c r="I56" s="26"/>
      <c r="J56" s="26"/>
    </row>
    <row r="57" spans="1:10" x14ac:dyDescent="0.25">
      <c r="A57" s="21"/>
      <c r="B57" s="7"/>
      <c r="C57" s="25" t="s">
        <v>18</v>
      </c>
      <c r="D57" s="7" t="s">
        <v>19</v>
      </c>
      <c r="E57" s="25" t="s">
        <v>22</v>
      </c>
      <c r="F57" s="25" t="s">
        <v>23</v>
      </c>
      <c r="G57" s="26"/>
      <c r="H57" s="26"/>
      <c r="I57" s="26"/>
      <c r="J57" s="26"/>
    </row>
    <row r="58" spans="1:10" x14ac:dyDescent="0.25">
      <c r="A58" s="21" t="s">
        <v>14</v>
      </c>
      <c r="B58" s="26">
        <f>B52</f>
        <v>20000</v>
      </c>
      <c r="C58" s="8">
        <f>C54</f>
        <v>192</v>
      </c>
      <c r="D58" s="27">
        <f>E54</f>
        <v>1933200</v>
      </c>
      <c r="E58" s="33">
        <v>156.54</v>
      </c>
      <c r="F58" s="10">
        <f>E58*C58</f>
        <v>30055.68</v>
      </c>
      <c r="G58" s="26"/>
      <c r="H58" s="3"/>
      <c r="I58" s="3"/>
      <c r="J58" s="26"/>
    </row>
    <row r="59" spans="1:10" x14ac:dyDescent="0.25">
      <c r="A59" s="21" t="s">
        <v>16</v>
      </c>
      <c r="B59" s="29">
        <f>B53</f>
        <v>20000</v>
      </c>
      <c r="C59" s="6"/>
      <c r="D59" s="30">
        <f>F54</f>
        <v>5222000</v>
      </c>
      <c r="E59" s="34">
        <v>6.64</v>
      </c>
      <c r="F59" s="35">
        <f>E59*(D59/1000)</f>
        <v>34674.080000000002</v>
      </c>
      <c r="G59" s="26"/>
      <c r="H59" s="3"/>
      <c r="I59" s="3"/>
      <c r="J59" s="26"/>
    </row>
    <row r="60" spans="1:10" x14ac:dyDescent="0.25">
      <c r="A60" s="21"/>
      <c r="B60" s="26" t="s">
        <v>20</v>
      </c>
      <c r="C60" s="8">
        <f>SUM(C58:C59)</f>
        <v>192</v>
      </c>
      <c r="D60" s="31">
        <f>SUM(D58:D59)</f>
        <v>7155200</v>
      </c>
      <c r="E60" s="3"/>
      <c r="F60" s="10">
        <f>SUM(F58:F59)</f>
        <v>64729.760000000002</v>
      </c>
      <c r="G60" s="26"/>
      <c r="H60" s="26"/>
      <c r="I60" s="26"/>
      <c r="J60" s="26"/>
    </row>
    <row r="61" spans="1:10" x14ac:dyDescent="0.25">
      <c r="A61" s="21"/>
      <c r="B61" s="26"/>
      <c r="C61" s="36"/>
      <c r="D61" s="31"/>
      <c r="E61" s="3"/>
      <c r="F61" s="33"/>
      <c r="G61" s="26"/>
      <c r="H61" s="26"/>
      <c r="I61" s="26"/>
      <c r="J61" s="26"/>
    </row>
    <row r="62" spans="1:10" ht="15.75" x14ac:dyDescent="0.25">
      <c r="A62" s="23" t="s">
        <v>26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24" t="s">
        <v>14</v>
      </c>
      <c r="F63" s="24" t="s">
        <v>16</v>
      </c>
      <c r="G63" s="3"/>
      <c r="H63" s="3"/>
      <c r="I63" s="3"/>
      <c r="J63" s="3"/>
    </row>
    <row r="64" spans="1:10" x14ac:dyDescent="0.25">
      <c r="A64" s="3"/>
      <c r="B64" s="7" t="s">
        <v>17</v>
      </c>
      <c r="C64" s="25" t="s">
        <v>18</v>
      </c>
      <c r="D64" s="25" t="s">
        <v>19</v>
      </c>
      <c r="E64" s="25">
        <f>B65</f>
        <v>30000</v>
      </c>
      <c r="F64" s="25">
        <f>B66</f>
        <v>30000</v>
      </c>
      <c r="G64" s="7" t="s">
        <v>20</v>
      </c>
      <c r="H64" s="3"/>
      <c r="I64" s="3"/>
      <c r="J64" s="3"/>
    </row>
    <row r="65" spans="1:10" x14ac:dyDescent="0.25">
      <c r="A65" s="21" t="s">
        <v>14</v>
      </c>
      <c r="B65" s="26">
        <v>30000</v>
      </c>
      <c r="C65" s="27">
        <f>12+24</f>
        <v>36</v>
      </c>
      <c r="D65" s="27">
        <f>61700+57300</f>
        <v>119000</v>
      </c>
      <c r="E65" s="27">
        <f>D65</f>
        <v>119000</v>
      </c>
      <c r="F65" s="27">
        <f>D65-E65</f>
        <v>0</v>
      </c>
      <c r="G65" s="27">
        <f>SUM(E65:F65)</f>
        <v>119000</v>
      </c>
      <c r="H65" s="3"/>
      <c r="I65" s="3"/>
      <c r="J65" s="3"/>
    </row>
    <row r="66" spans="1:10" x14ac:dyDescent="0.25">
      <c r="A66" s="21" t="s">
        <v>16</v>
      </c>
      <c r="B66" s="29">
        <v>30000</v>
      </c>
      <c r="C66" s="30">
        <f>0</f>
        <v>0</v>
      </c>
      <c r="D66" s="30">
        <v>0</v>
      </c>
      <c r="E66" s="30">
        <f>$C66*E$64</f>
        <v>0</v>
      </c>
      <c r="F66" s="30">
        <f>D66-E66</f>
        <v>0</v>
      </c>
      <c r="G66" s="30">
        <f>SUM(E66:F66)</f>
        <v>0</v>
      </c>
      <c r="H66" s="3"/>
      <c r="I66" s="3"/>
      <c r="J66" s="3"/>
    </row>
    <row r="67" spans="1:10" x14ac:dyDescent="0.25">
      <c r="A67" s="21"/>
      <c r="B67" s="26"/>
      <c r="C67" s="31">
        <f>SUM(C65:C66)</f>
        <v>36</v>
      </c>
      <c r="D67" s="31">
        <f>SUM(D65:D66)</f>
        <v>119000</v>
      </c>
      <c r="E67" s="31">
        <f>SUM(E65:E66)</f>
        <v>119000</v>
      </c>
      <c r="F67" s="31">
        <f>SUM(F65:F66)</f>
        <v>0</v>
      </c>
      <c r="G67" s="31">
        <f>SUM(G65:G66)</f>
        <v>119000</v>
      </c>
      <c r="H67" s="3"/>
      <c r="I67" s="3"/>
      <c r="J67" s="3"/>
    </row>
    <row r="68" spans="1:10" x14ac:dyDescent="0.25">
      <c r="A68" s="21"/>
      <c r="B68" s="26"/>
      <c r="C68" s="3"/>
      <c r="D68" s="26"/>
      <c r="E68" s="26"/>
      <c r="F68" s="26"/>
      <c r="G68" s="26"/>
      <c r="H68" s="26"/>
      <c r="I68" s="3"/>
      <c r="J68" s="3"/>
    </row>
    <row r="69" spans="1:10" x14ac:dyDescent="0.25">
      <c r="A69" s="32" t="s">
        <v>21</v>
      </c>
      <c r="B69" s="32"/>
      <c r="C69" s="3"/>
      <c r="D69" s="26"/>
      <c r="E69" s="26"/>
      <c r="F69" s="26"/>
      <c r="G69" s="26"/>
      <c r="H69" s="26"/>
      <c r="I69" s="3"/>
      <c r="J69" s="3"/>
    </row>
    <row r="70" spans="1:10" x14ac:dyDescent="0.25">
      <c r="A70" s="21"/>
      <c r="B70" s="7"/>
      <c r="C70" s="25" t="s">
        <v>18</v>
      </c>
      <c r="D70" s="7" t="s">
        <v>19</v>
      </c>
      <c r="E70" s="25" t="s">
        <v>22</v>
      </c>
      <c r="F70" s="25" t="s">
        <v>23</v>
      </c>
      <c r="G70" s="26"/>
      <c r="H70" s="26"/>
      <c r="I70" s="3"/>
      <c r="J70" s="3"/>
    </row>
    <row r="71" spans="1:10" x14ac:dyDescent="0.25">
      <c r="A71" s="21" t="s">
        <v>14</v>
      </c>
      <c r="B71" s="26">
        <f>B65</f>
        <v>30000</v>
      </c>
      <c r="C71" s="8">
        <f>C67</f>
        <v>36</v>
      </c>
      <c r="D71" s="27">
        <f>E67</f>
        <v>119000</v>
      </c>
      <c r="E71" s="33">
        <v>222.99</v>
      </c>
      <c r="F71" s="10">
        <f>E71*C71</f>
        <v>8027.64</v>
      </c>
      <c r="G71" s="26"/>
      <c r="H71" s="3"/>
      <c r="I71" s="3"/>
      <c r="J71" s="3"/>
    </row>
    <row r="72" spans="1:10" x14ac:dyDescent="0.25">
      <c r="A72" s="21" t="s">
        <v>16</v>
      </c>
      <c r="B72" s="29">
        <f>B66</f>
        <v>30000</v>
      </c>
      <c r="C72" s="6"/>
      <c r="D72" s="30">
        <f>F67</f>
        <v>0</v>
      </c>
      <c r="E72" s="34">
        <v>6.64</v>
      </c>
      <c r="F72" s="35">
        <f>E72*(D72/1000)</f>
        <v>0</v>
      </c>
      <c r="G72" s="26"/>
      <c r="H72" s="3"/>
      <c r="I72" s="3"/>
      <c r="J72" s="3"/>
    </row>
    <row r="73" spans="1:10" x14ac:dyDescent="0.25">
      <c r="A73" s="21"/>
      <c r="B73" s="26" t="s">
        <v>20</v>
      </c>
      <c r="C73" s="8">
        <f>SUM(C71:C72)</f>
        <v>36</v>
      </c>
      <c r="D73" s="31">
        <f>SUM(D71:D72)</f>
        <v>119000</v>
      </c>
      <c r="E73" s="3"/>
      <c r="F73" s="10">
        <f>SUM(F71:F72)</f>
        <v>8027.64</v>
      </c>
      <c r="G73" s="26"/>
      <c r="H73" s="26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7" t="s">
        <v>27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25" t="s">
        <v>18</v>
      </c>
      <c r="C77" s="25" t="s">
        <v>22</v>
      </c>
      <c r="D77" s="7" t="s">
        <v>20</v>
      </c>
      <c r="E77" s="3"/>
      <c r="F77" s="3"/>
      <c r="G77" s="3"/>
      <c r="H77" s="3"/>
      <c r="I77" s="3"/>
      <c r="J77" s="3"/>
    </row>
    <row r="78" spans="1:10" x14ac:dyDescent="0.25">
      <c r="A78" s="3" t="s">
        <v>28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21" t="s">
        <v>29</v>
      </c>
      <c r="B79" s="8">
        <v>12</v>
      </c>
      <c r="C79" s="16">
        <f>[1]Rates!F22</f>
        <v>156.54</v>
      </c>
      <c r="D79" s="10">
        <f>B79*C79</f>
        <v>1878.48</v>
      </c>
      <c r="E79" s="3"/>
      <c r="F79" s="3"/>
      <c r="G79" s="3"/>
      <c r="H79" s="3"/>
      <c r="I79" s="3"/>
      <c r="J79" s="3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2022-05-30T21:34:05Z</dcterms:created>
  <dcterms:modified xsi:type="dcterms:W3CDTF">2022-05-30T21:41:50Z</dcterms:modified>
</cp:coreProperties>
</file>