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Bronston WA/"/>
    </mc:Choice>
  </mc:AlternateContent>
  <xr:revisionPtr revIDLastSave="0" documentId="8_{ED18F6D3-6EA2-46F8-9DCD-9739F5CE9D95}" xr6:coauthVersionLast="47" xr6:coauthVersionMax="47" xr10:uidLastSave="{00000000-0000-0000-0000-000000000000}"/>
  <bookViews>
    <workbookView xWindow="-98" yWindow="-98" windowWidth="20715" windowHeight="13155" tabRatio="493" xr2:uid="{00000000-000D-0000-FFFF-FFFF00000000}"/>
  </bookViews>
  <sheets>
    <sheet name="2022" sheetId="78" r:id="rId1"/>
    <sheet name="Deposits" sheetId="79" r:id="rId2"/>
    <sheet name="Blank" sheetId="217" r:id="rId3"/>
    <sheet name="December 2022" sheetId="220" r:id="rId4"/>
    <sheet name="November 2022" sheetId="219" r:id="rId5"/>
    <sheet name="October 2022" sheetId="218" r:id="rId6"/>
    <sheet name="September 2022" sheetId="207" r:id="rId7"/>
    <sheet name="August 2022" sheetId="216" r:id="rId8"/>
    <sheet name="July 2022" sheetId="215" r:id="rId9"/>
    <sheet name="June 2022" sheetId="214" r:id="rId10"/>
    <sheet name="May 2022" sheetId="213" r:id="rId11"/>
    <sheet name="April 2022" sheetId="210" r:id="rId12"/>
    <sheet name="March 2022" sheetId="209" r:id="rId13"/>
    <sheet name="February 2022" sheetId="208" r:id="rId14"/>
    <sheet name="January 2022" sheetId="110" r:id="rId15"/>
    <sheet name="TOTAL 2022" sheetId="76" r:id="rId16"/>
    <sheet name="Total Feb 2022-Jan 2023" sheetId="77" r:id="rId17"/>
    <sheet name="REV SINKING 1-03" sheetId="31" r:id="rId18"/>
    <sheet name="REV SINKING 2-05" sheetId="49" r:id="rId19"/>
    <sheet name="REV SINKING 3-09" sheetId="81" r:id="rId20"/>
    <sheet name="REV SINKING 4-11" sheetId="119" r:id="rId21"/>
    <sheet name="REV SINKING 5-13" sheetId="163" r:id="rId22"/>
    <sheet name="REV SINKING 6-19" sheetId="212" r:id="rId23"/>
    <sheet name="BWA OFFICE" sheetId="35" r:id="rId24"/>
    <sheet name="DEPRECIATION 4" sheetId="120" r:id="rId25"/>
    <sheet name="DEPRECIATION 5" sheetId="171" r:id="rId26"/>
    <sheet name="DEPRECIATION 6" sheetId="211" r:id="rId27"/>
    <sheet name="Short-Lived Assets" sheetId="143" r:id="rId28"/>
    <sheet name="CAPITAL SAVINGS" sheetId="156" r:id="rId29"/>
    <sheet name="ACCUMULATIVE CAPITAL" sheetId="37" r:id="rId30"/>
    <sheet name="DEPRECIATION 1" sheetId="34" r:id="rId31"/>
    <sheet name="DEPRECIATION 2" sheetId="33" r:id="rId32"/>
    <sheet name="DEPRECIATION 3" sheetId="88" r:id="rId33"/>
    <sheet name="SAVINGS SUMMARY" sheetId="38" r:id="rId34"/>
    <sheet name="Payroll Summary" sheetId="60" r:id="rId35"/>
    <sheet name="Calculations" sheetId="105" r:id="rId36"/>
    <sheet name="Loans" sheetId="206" r:id="rId37"/>
  </sheets>
  <definedNames>
    <definedName name="_xlnm.Print_Titles" localSheetId="0">'2022'!$1:$1</definedName>
    <definedName name="_xlnm.Print_Titles" localSheetId="11">'April 2022'!$A:$A,'April 2022'!$3:$3</definedName>
    <definedName name="_xlnm.Print_Titles" localSheetId="7">'August 2022'!$A:$A,'August 2022'!$3:$3</definedName>
    <definedName name="_xlnm.Print_Titles" localSheetId="2">Blank!$A:$A,Blank!$3:$3</definedName>
    <definedName name="_xlnm.Print_Titles" localSheetId="3">'December 2022'!$A:$A,'December 2022'!$3:$3</definedName>
    <definedName name="_xlnm.Print_Titles" localSheetId="13">'February 2022'!$A:$A,'February 2022'!$3:$3</definedName>
    <definedName name="_xlnm.Print_Titles" localSheetId="14">'January 2022'!$A:$A,'January 2022'!$3:$3</definedName>
    <definedName name="_xlnm.Print_Titles" localSheetId="8">'July 2022'!$A:$A,'July 2022'!$3:$3</definedName>
    <definedName name="_xlnm.Print_Titles" localSheetId="9">'June 2022'!$A:$A,'June 2022'!$3:$3</definedName>
    <definedName name="_xlnm.Print_Titles" localSheetId="12">'March 2022'!$A:$A,'March 2022'!$3:$3</definedName>
    <definedName name="_xlnm.Print_Titles" localSheetId="10">'May 2022'!$A:$A,'May 2022'!$3:$3</definedName>
    <definedName name="_xlnm.Print_Titles" localSheetId="4">'November 2022'!$A:$A,'November 2022'!$3:$3</definedName>
    <definedName name="_xlnm.Print_Titles" localSheetId="5">'October 2022'!$A:$A,'October 2022'!$3:$3</definedName>
    <definedName name="_xlnm.Print_Titles" localSheetId="34">'Payroll Summary'!$A:$A,'Payroll Summary'!$4:$4</definedName>
    <definedName name="_xlnm.Print_Titles" localSheetId="6">'September 2022'!$A:$A,'September 2022'!$3:$3</definedName>
    <definedName name="_xlnm.Print_Titles" localSheetId="15">'TOTAL 2022'!$A:$A,'TOTAL 2022'!$4:$4</definedName>
    <definedName name="_xlnm.Print_Titles" localSheetId="16">'Total Feb 2022-Jan 2023'!$A:$A,'Total Feb 2022-Jan 2023'!$4:$4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4" i="213" l="1"/>
  <c r="E36" i="78" l="1"/>
  <c r="E38" i="78"/>
  <c r="E58" i="78"/>
  <c r="E37" i="78"/>
  <c r="E42" i="78"/>
  <c r="E31" i="78"/>
  <c r="H36" i="60" l="1"/>
  <c r="L35" i="60"/>
  <c r="G36" i="60"/>
  <c r="F36" i="60"/>
  <c r="E36" i="60"/>
  <c r="D36" i="60"/>
  <c r="C36" i="60"/>
  <c r="C56" i="79" l="1"/>
  <c r="E58" i="79" s="1"/>
  <c r="E41" i="78" l="1"/>
  <c r="E39" i="78"/>
  <c r="E63" i="78"/>
  <c r="E2" i="78"/>
  <c r="C41" i="79" l="1"/>
  <c r="C22" i="210" l="1"/>
  <c r="D17" i="78" l="1"/>
  <c r="D54" i="78" l="1"/>
  <c r="N28" i="78"/>
  <c r="D5" i="78"/>
  <c r="D3" i="78"/>
  <c r="D2" i="78"/>
  <c r="N72" i="209" l="1"/>
  <c r="L50" i="60" l="1"/>
  <c r="L34" i="60"/>
  <c r="L41" i="60"/>
  <c r="L28" i="60"/>
  <c r="AQ7" i="76" l="1"/>
  <c r="AR7" i="76"/>
  <c r="AU7" i="76"/>
  <c r="P6" i="76" l="1"/>
  <c r="R6" i="76"/>
  <c r="S6" i="76"/>
  <c r="U6" i="76"/>
  <c r="W6" i="76"/>
  <c r="Y6" i="76"/>
  <c r="Z6" i="76"/>
  <c r="AA6" i="76"/>
  <c r="AC6" i="76"/>
  <c r="AE6" i="76"/>
  <c r="AF6" i="76"/>
  <c r="AG6" i="76"/>
  <c r="AH6" i="76"/>
  <c r="AI6" i="76"/>
  <c r="AJ6" i="76"/>
  <c r="AK6" i="76"/>
  <c r="AN6" i="76"/>
  <c r="AP6" i="76"/>
  <c r="AQ6" i="76"/>
  <c r="AR6" i="76"/>
  <c r="AS6" i="76"/>
  <c r="AU6" i="76"/>
  <c r="L19" i="60" l="1"/>
  <c r="L20" i="60"/>
  <c r="B67" i="78" l="1"/>
  <c r="N24" i="78" l="1"/>
  <c r="L6" i="60" l="1"/>
  <c r="AF134" i="220" l="1"/>
  <c r="AE134" i="220"/>
  <c r="L67" i="78" l="1"/>
  <c r="AU134" i="220" l="1"/>
  <c r="AT134" i="220"/>
  <c r="AS134" i="220"/>
  <c r="AR134" i="220"/>
  <c r="AQ134" i="220"/>
  <c r="AP134" i="220"/>
  <c r="AO134" i="220"/>
  <c r="AN134" i="220"/>
  <c r="AM134" i="220"/>
  <c r="AL134" i="220"/>
  <c r="AK134" i="220"/>
  <c r="AJ134" i="220"/>
  <c r="AI134" i="220"/>
  <c r="AH134" i="220"/>
  <c r="AG134" i="220"/>
  <c r="AD134" i="220"/>
  <c r="M132" i="220" s="1"/>
  <c r="AC134" i="220"/>
  <c r="AB134" i="220"/>
  <c r="AA134" i="220"/>
  <c r="Z134" i="220"/>
  <c r="Y134" i="220"/>
  <c r="X134" i="220"/>
  <c r="W134" i="220"/>
  <c r="V134" i="220"/>
  <c r="U134" i="220"/>
  <c r="T134" i="220"/>
  <c r="S134" i="220"/>
  <c r="R134" i="220"/>
  <c r="Q134" i="220"/>
  <c r="P134" i="220"/>
  <c r="O134" i="220"/>
  <c r="N134" i="220"/>
  <c r="L134" i="220"/>
  <c r="K134" i="220"/>
  <c r="J134" i="220"/>
  <c r="I134" i="220"/>
  <c r="H134" i="220"/>
  <c r="G134" i="220"/>
  <c r="F134" i="220"/>
  <c r="E134" i="220"/>
  <c r="D134" i="220"/>
  <c r="C134" i="220"/>
  <c r="B134" i="220"/>
  <c r="M134" i="220" l="1"/>
  <c r="AW134" i="220" s="1"/>
  <c r="P16" i="77"/>
  <c r="T16" i="77"/>
  <c r="X16" i="77"/>
  <c r="AB16" i="77"/>
  <c r="AF16" i="77"/>
  <c r="AJ16" i="77"/>
  <c r="AN16" i="77"/>
  <c r="AR16" i="77"/>
  <c r="Q16" i="77"/>
  <c r="U16" i="77"/>
  <c r="Y16" i="77"/>
  <c r="AC16" i="77"/>
  <c r="AG16" i="77"/>
  <c r="AK16" i="77"/>
  <c r="AO16" i="77"/>
  <c r="AS16" i="77"/>
  <c r="N16" i="77"/>
  <c r="R16" i="77"/>
  <c r="V16" i="77"/>
  <c r="Z16" i="77"/>
  <c r="AD16" i="77"/>
  <c r="AH16" i="77"/>
  <c r="AL16" i="77"/>
  <c r="AP16" i="77"/>
  <c r="AT16" i="77"/>
  <c r="O16" i="77"/>
  <c r="S16" i="77"/>
  <c r="W16" i="77"/>
  <c r="AA16" i="77"/>
  <c r="AE16" i="77"/>
  <c r="AI16" i="77"/>
  <c r="AM16" i="77"/>
  <c r="AQ16" i="77"/>
  <c r="AU16" i="77"/>
  <c r="C16" i="77"/>
  <c r="G16" i="77"/>
  <c r="K16" i="77"/>
  <c r="D16" i="77"/>
  <c r="H16" i="77"/>
  <c r="L16" i="77"/>
  <c r="E16" i="77"/>
  <c r="I16" i="77"/>
  <c r="B16" i="77"/>
  <c r="F16" i="77"/>
  <c r="J16" i="77"/>
  <c r="M16" i="77" l="1"/>
  <c r="C125" i="218"/>
  <c r="C13" i="77" s="1"/>
  <c r="L75" i="60" l="1"/>
  <c r="AU119" i="219" l="1"/>
  <c r="AT119" i="219"/>
  <c r="AS119" i="219"/>
  <c r="AR119" i="219"/>
  <c r="AQ119" i="219"/>
  <c r="AP119" i="219"/>
  <c r="AO119" i="219"/>
  <c r="AN119" i="219"/>
  <c r="AM119" i="219"/>
  <c r="AL119" i="219"/>
  <c r="AK119" i="219"/>
  <c r="AJ119" i="219"/>
  <c r="AI119" i="219"/>
  <c r="AH119" i="219"/>
  <c r="AG119" i="219"/>
  <c r="AF119" i="219"/>
  <c r="AE119" i="219"/>
  <c r="AD119" i="219"/>
  <c r="AC119" i="219"/>
  <c r="AB119" i="219"/>
  <c r="AA119" i="219"/>
  <c r="Z119" i="219"/>
  <c r="Y119" i="219"/>
  <c r="X119" i="219"/>
  <c r="W119" i="219"/>
  <c r="V119" i="219"/>
  <c r="U119" i="219"/>
  <c r="T119" i="219"/>
  <c r="S119" i="219"/>
  <c r="R119" i="219"/>
  <c r="Q119" i="219"/>
  <c r="P119" i="219"/>
  <c r="O119" i="219"/>
  <c r="N119" i="219"/>
  <c r="L119" i="219"/>
  <c r="K119" i="219"/>
  <c r="J119" i="219"/>
  <c r="I119" i="219"/>
  <c r="H119" i="219"/>
  <c r="G119" i="219"/>
  <c r="F119" i="219"/>
  <c r="E119" i="219"/>
  <c r="D119" i="219"/>
  <c r="C119" i="219"/>
  <c r="B119" i="219"/>
  <c r="C149" i="79"/>
  <c r="G14" i="77" l="1"/>
  <c r="K14" i="77"/>
  <c r="T14" i="77"/>
  <c r="AF14" i="77"/>
  <c r="AN14" i="77"/>
  <c r="AR14" i="77"/>
  <c r="D14" i="77"/>
  <c r="H14" i="77"/>
  <c r="L14" i="77"/>
  <c r="Q14" i="77"/>
  <c r="U14" i="77"/>
  <c r="Y14" i="77"/>
  <c r="AC14" i="77"/>
  <c r="AG14" i="77"/>
  <c r="AK14" i="77"/>
  <c r="AO14" i="77"/>
  <c r="E14" i="77"/>
  <c r="I14" i="77"/>
  <c r="R14" i="77"/>
  <c r="V14" i="77"/>
  <c r="Z14" i="77"/>
  <c r="AH14" i="77"/>
  <c r="AL14" i="77"/>
  <c r="AP14" i="77"/>
  <c r="F14" i="77"/>
  <c r="J14" i="77"/>
  <c r="S14" i="77"/>
  <c r="W14" i="77"/>
  <c r="AA14" i="77"/>
  <c r="AE14" i="77"/>
  <c r="AI14" i="77"/>
  <c r="AQ14" i="77"/>
  <c r="AU14" i="77"/>
  <c r="AD14" i="77"/>
  <c r="AT14" i="77"/>
  <c r="AS14" i="77"/>
  <c r="P14" i="77"/>
  <c r="AM14" i="77"/>
  <c r="X14" i="77"/>
  <c r="O14" i="77"/>
  <c r="N14" i="77"/>
  <c r="L69" i="78"/>
  <c r="B14" i="77"/>
  <c r="AJ14" i="77"/>
  <c r="AB14" i="77"/>
  <c r="C14" i="77"/>
  <c r="M117" i="219"/>
  <c r="M119" i="219" s="1"/>
  <c r="N64" i="78"/>
  <c r="AW119" i="219" l="1"/>
  <c r="M14" i="77"/>
  <c r="D9" i="206"/>
  <c r="E9" i="206"/>
  <c r="C9" i="206"/>
  <c r="AU125" i="218"/>
  <c r="AU13" i="77" s="1"/>
  <c r="AT125" i="218"/>
  <c r="AT13" i="77" s="1"/>
  <c r="AS125" i="218"/>
  <c r="AS13" i="77" s="1"/>
  <c r="AR125" i="218"/>
  <c r="AR13" i="77" s="1"/>
  <c r="AQ125" i="218"/>
  <c r="AQ13" i="77" s="1"/>
  <c r="AP125" i="218"/>
  <c r="AP13" i="77" s="1"/>
  <c r="AO125" i="218"/>
  <c r="AO13" i="77" s="1"/>
  <c r="AN125" i="218"/>
  <c r="AN13" i="77" s="1"/>
  <c r="AM125" i="218"/>
  <c r="AM13" i="77" s="1"/>
  <c r="AL125" i="218"/>
  <c r="AL13" i="77" s="1"/>
  <c r="AK125" i="218"/>
  <c r="AK13" i="77" s="1"/>
  <c r="AJ125" i="218"/>
  <c r="AJ13" i="77" s="1"/>
  <c r="AI125" i="218"/>
  <c r="AI13" i="77" s="1"/>
  <c r="AH125" i="218"/>
  <c r="AH13" i="77" s="1"/>
  <c r="AG125" i="218"/>
  <c r="AG13" i="77" s="1"/>
  <c r="AF125" i="218"/>
  <c r="AF13" i="77" s="1"/>
  <c r="AE125" i="218"/>
  <c r="AE13" i="77" s="1"/>
  <c r="AD125" i="218"/>
  <c r="AD13" i="77" s="1"/>
  <c r="AC125" i="218"/>
  <c r="AC13" i="77" s="1"/>
  <c r="AB125" i="218"/>
  <c r="AB13" i="77" s="1"/>
  <c r="AA125" i="218"/>
  <c r="AA13" i="77" s="1"/>
  <c r="Z125" i="218"/>
  <c r="Z13" i="77" s="1"/>
  <c r="Y125" i="218"/>
  <c r="Y13" i="77" s="1"/>
  <c r="X125" i="218"/>
  <c r="X13" i="77" s="1"/>
  <c r="W125" i="218"/>
  <c r="W13" i="77" s="1"/>
  <c r="V125" i="218"/>
  <c r="V13" i="77" s="1"/>
  <c r="U125" i="218"/>
  <c r="U13" i="77" s="1"/>
  <c r="T125" i="218"/>
  <c r="T13" i="77" s="1"/>
  <c r="S125" i="218"/>
  <c r="S13" i="77" s="1"/>
  <c r="R125" i="218"/>
  <c r="R13" i="77" s="1"/>
  <c r="Q125" i="218"/>
  <c r="Q13" i="77" s="1"/>
  <c r="P125" i="218"/>
  <c r="P13" i="77" s="1"/>
  <c r="O125" i="218"/>
  <c r="O13" i="77" s="1"/>
  <c r="N125" i="218"/>
  <c r="N13" i="77" s="1"/>
  <c r="L125" i="218"/>
  <c r="L13" i="77" s="1"/>
  <c r="K125" i="218"/>
  <c r="K13" i="77" s="1"/>
  <c r="J125" i="218"/>
  <c r="J13" i="77" s="1"/>
  <c r="I125" i="218"/>
  <c r="I13" i="77" s="1"/>
  <c r="H125" i="218"/>
  <c r="H13" i="77" s="1"/>
  <c r="G125" i="218"/>
  <c r="G13" i="77" s="1"/>
  <c r="F125" i="218"/>
  <c r="F13" i="77" s="1"/>
  <c r="E125" i="218"/>
  <c r="E13" i="77" s="1"/>
  <c r="D125" i="218"/>
  <c r="D13" i="77" s="1"/>
  <c r="B125" i="218"/>
  <c r="B13" i="77" s="1"/>
  <c r="AU118" i="217"/>
  <c r="AT118" i="217"/>
  <c r="AS118" i="217"/>
  <c r="AR118" i="217"/>
  <c r="AQ118" i="217"/>
  <c r="AP118" i="217"/>
  <c r="AO118" i="217"/>
  <c r="AN118" i="217"/>
  <c r="AM118" i="217"/>
  <c r="AL118" i="217"/>
  <c r="AK118" i="217"/>
  <c r="AJ118" i="217"/>
  <c r="AI118" i="217"/>
  <c r="AH118" i="217"/>
  <c r="AG118" i="217"/>
  <c r="AF118" i="217"/>
  <c r="AE118" i="217"/>
  <c r="AD118" i="217"/>
  <c r="AC118" i="217"/>
  <c r="AB118" i="217"/>
  <c r="AA118" i="217"/>
  <c r="Z118" i="217"/>
  <c r="Y118" i="217"/>
  <c r="X118" i="217"/>
  <c r="W118" i="217"/>
  <c r="V118" i="217"/>
  <c r="U118" i="217"/>
  <c r="T118" i="217"/>
  <c r="S118" i="217"/>
  <c r="R118" i="217"/>
  <c r="Q118" i="217"/>
  <c r="P118" i="217"/>
  <c r="O118" i="217"/>
  <c r="N118" i="217"/>
  <c r="L118" i="217"/>
  <c r="K118" i="217"/>
  <c r="J118" i="217"/>
  <c r="I118" i="217"/>
  <c r="H118" i="217"/>
  <c r="G118" i="217"/>
  <c r="F118" i="217"/>
  <c r="E118" i="217"/>
  <c r="D118" i="217"/>
  <c r="C118" i="217"/>
  <c r="B118" i="217"/>
  <c r="M116" i="217" l="1"/>
  <c r="M118" i="217" s="1"/>
  <c r="AW118" i="217" s="1"/>
  <c r="M123" i="218"/>
  <c r="M125" i="218" s="1"/>
  <c r="M13" i="77" s="1"/>
  <c r="K69" i="78"/>
  <c r="C120" i="217"/>
  <c r="AW125" i="218" l="1"/>
  <c r="L83" i="60"/>
  <c r="L77" i="60"/>
  <c r="C109" i="79" l="1"/>
  <c r="O113" i="215" l="1"/>
  <c r="N113" i="215"/>
  <c r="B113" i="215"/>
  <c r="B10" i="77" l="1"/>
  <c r="O10" i="77"/>
  <c r="N10" i="77"/>
  <c r="AU121" i="216" l="1"/>
  <c r="AT121" i="216"/>
  <c r="AS121" i="216"/>
  <c r="AR121" i="216"/>
  <c r="AQ121" i="216"/>
  <c r="AP121" i="216"/>
  <c r="AO121" i="216"/>
  <c r="AN121" i="216"/>
  <c r="AM121" i="216"/>
  <c r="AL121" i="216"/>
  <c r="AK121" i="216"/>
  <c r="AJ121" i="216"/>
  <c r="AI121" i="216"/>
  <c r="AH121" i="216"/>
  <c r="AG121" i="216"/>
  <c r="AF121" i="216"/>
  <c r="AE121" i="216"/>
  <c r="AD121" i="216"/>
  <c r="AC121" i="216"/>
  <c r="AB121" i="216"/>
  <c r="AA121" i="216"/>
  <c r="Z121" i="216"/>
  <c r="Y121" i="216"/>
  <c r="X121" i="216"/>
  <c r="W121" i="216"/>
  <c r="V121" i="216"/>
  <c r="U121" i="216"/>
  <c r="T121" i="216"/>
  <c r="S121" i="216"/>
  <c r="R121" i="216"/>
  <c r="Q121" i="216"/>
  <c r="P121" i="216"/>
  <c r="O121" i="216"/>
  <c r="N121" i="216"/>
  <c r="L121" i="216"/>
  <c r="K121" i="216"/>
  <c r="J121" i="216"/>
  <c r="I121" i="216"/>
  <c r="H121" i="216"/>
  <c r="G121" i="216"/>
  <c r="F121" i="216"/>
  <c r="E121" i="216"/>
  <c r="D121" i="216"/>
  <c r="C121" i="216"/>
  <c r="B121" i="216"/>
  <c r="M119" i="216" l="1"/>
  <c r="M121" i="216" s="1"/>
  <c r="M11" i="77" s="1"/>
  <c r="H11" i="77"/>
  <c r="U11" i="77"/>
  <c r="AO11" i="77"/>
  <c r="E11" i="77"/>
  <c r="G11" i="77"/>
  <c r="K11" i="77"/>
  <c r="P11" i="77"/>
  <c r="AB11" i="77"/>
  <c r="AJ11" i="77"/>
  <c r="AN11" i="77"/>
  <c r="AR11" i="77"/>
  <c r="L11" i="77"/>
  <c r="Y11" i="77"/>
  <c r="AK11" i="77"/>
  <c r="AS11" i="77"/>
  <c r="I11" i="77"/>
  <c r="R11" i="77"/>
  <c r="V11" i="77"/>
  <c r="Z11" i="77"/>
  <c r="AD11" i="77"/>
  <c r="AH11" i="77"/>
  <c r="AL11" i="77"/>
  <c r="AP11" i="77"/>
  <c r="D11" i="77"/>
  <c r="AG11" i="77"/>
  <c r="F11" i="77"/>
  <c r="J11" i="77"/>
  <c r="W11" i="77"/>
  <c r="AI11" i="77"/>
  <c r="AM11" i="77"/>
  <c r="AQ11" i="77"/>
  <c r="AU11" i="77"/>
  <c r="X11" i="77"/>
  <c r="AF11" i="77"/>
  <c r="AE11" i="77"/>
  <c r="AC11" i="77"/>
  <c r="AA11" i="77"/>
  <c r="C11" i="77"/>
  <c r="T11" i="77"/>
  <c r="AT11" i="77"/>
  <c r="S11" i="77"/>
  <c r="Q11" i="77"/>
  <c r="O11" i="77"/>
  <c r="N11" i="77"/>
  <c r="I69" i="78"/>
  <c r="B11" i="77"/>
  <c r="AW121" i="216" l="1"/>
  <c r="C115" i="214" l="1"/>
  <c r="D115" i="214"/>
  <c r="E115" i="214"/>
  <c r="F115" i="214"/>
  <c r="G115" i="214"/>
  <c r="H115" i="214"/>
  <c r="I115" i="214"/>
  <c r="J115" i="214"/>
  <c r="K115" i="214"/>
  <c r="L115" i="214"/>
  <c r="N115" i="214"/>
  <c r="O115" i="214"/>
  <c r="P115" i="214"/>
  <c r="Q115" i="214"/>
  <c r="R115" i="214"/>
  <c r="S115" i="214"/>
  <c r="T115" i="214"/>
  <c r="U115" i="214"/>
  <c r="V115" i="214"/>
  <c r="W115" i="214"/>
  <c r="X115" i="214"/>
  <c r="Y115" i="214"/>
  <c r="Z115" i="214"/>
  <c r="AA115" i="214"/>
  <c r="AB115" i="214"/>
  <c r="AC115" i="214"/>
  <c r="AD115" i="214"/>
  <c r="AE115" i="214"/>
  <c r="AF115" i="214"/>
  <c r="AG115" i="214"/>
  <c r="AH115" i="214"/>
  <c r="AI115" i="214"/>
  <c r="AJ115" i="214"/>
  <c r="AK115" i="214"/>
  <c r="AL115" i="214"/>
  <c r="AM115" i="214"/>
  <c r="AN115" i="214"/>
  <c r="AO115" i="214"/>
  <c r="AP115" i="214"/>
  <c r="AQ115" i="214"/>
  <c r="AR115" i="214"/>
  <c r="AS115" i="214"/>
  <c r="AT115" i="214"/>
  <c r="AU115" i="214"/>
  <c r="B115" i="214"/>
  <c r="B9" i="77" l="1"/>
  <c r="G69" i="78"/>
  <c r="AN9" i="77"/>
  <c r="AF9" i="77"/>
  <c r="AB9" i="77"/>
  <c r="T9" i="77"/>
  <c r="C9" i="77"/>
  <c r="AQ9" i="77"/>
  <c r="AI9" i="77"/>
  <c r="AA9" i="77"/>
  <c r="O9" i="77"/>
  <c r="F9" i="77"/>
  <c r="AS9" i="77"/>
  <c r="AO9" i="77"/>
  <c r="AK9" i="77"/>
  <c r="AG9" i="77"/>
  <c r="AC9" i="77"/>
  <c r="Y9" i="77"/>
  <c r="U9" i="77"/>
  <c r="Q9" i="77"/>
  <c r="L9" i="77"/>
  <c r="H9" i="77"/>
  <c r="D9" i="77"/>
  <c r="AR9" i="77"/>
  <c r="AJ9" i="77"/>
  <c r="X9" i="77"/>
  <c r="P9" i="77"/>
  <c r="K9" i="77"/>
  <c r="G9" i="77"/>
  <c r="AU9" i="77"/>
  <c r="AM9" i="77"/>
  <c r="AE9" i="77"/>
  <c r="W9" i="77"/>
  <c r="S9" i="77"/>
  <c r="J9" i="77"/>
  <c r="AT9" i="77"/>
  <c r="AP9" i="77"/>
  <c r="AL9" i="77"/>
  <c r="AH9" i="77"/>
  <c r="AD9" i="77"/>
  <c r="Z9" i="77"/>
  <c r="V9" i="77"/>
  <c r="R9" i="77"/>
  <c r="N9" i="77"/>
  <c r="I9" i="77"/>
  <c r="E9" i="77"/>
  <c r="M112" i="214"/>
  <c r="M115" i="214" s="1"/>
  <c r="AU113" i="215"/>
  <c r="AT113" i="215"/>
  <c r="AS113" i="215"/>
  <c r="AR113" i="215"/>
  <c r="AQ113" i="215"/>
  <c r="AP113" i="215"/>
  <c r="AO113" i="215"/>
  <c r="AN113" i="215"/>
  <c r="AM113" i="215"/>
  <c r="AL113" i="215"/>
  <c r="AK113" i="215"/>
  <c r="AJ113" i="215"/>
  <c r="AI113" i="215"/>
  <c r="AH113" i="215"/>
  <c r="AG113" i="215"/>
  <c r="AF113" i="215"/>
  <c r="AE113" i="215"/>
  <c r="AD113" i="215"/>
  <c r="AC113" i="215"/>
  <c r="AB113" i="215"/>
  <c r="AA113" i="215"/>
  <c r="Z113" i="215"/>
  <c r="Y113" i="215"/>
  <c r="X113" i="215"/>
  <c r="W113" i="215"/>
  <c r="V113" i="215"/>
  <c r="U113" i="215"/>
  <c r="T113" i="215"/>
  <c r="S113" i="215"/>
  <c r="R113" i="215"/>
  <c r="Q113" i="215"/>
  <c r="P113" i="215"/>
  <c r="L113" i="215"/>
  <c r="K113" i="215"/>
  <c r="J113" i="215"/>
  <c r="I113" i="215"/>
  <c r="H113" i="215"/>
  <c r="G113" i="215"/>
  <c r="F113" i="215"/>
  <c r="E113" i="215"/>
  <c r="D113" i="215"/>
  <c r="C113" i="215"/>
  <c r="H69" i="78"/>
  <c r="E10" i="77" l="1"/>
  <c r="P10" i="77"/>
  <c r="AF10" i="77"/>
  <c r="M9" i="77"/>
  <c r="F10" i="77"/>
  <c r="J10" i="77"/>
  <c r="Q10" i="77"/>
  <c r="U10" i="77"/>
  <c r="Y10" i="77"/>
  <c r="AC10" i="77"/>
  <c r="AG10" i="77"/>
  <c r="AK10" i="77"/>
  <c r="AO10" i="77"/>
  <c r="AS10" i="77"/>
  <c r="G10" i="77"/>
  <c r="K10" i="77"/>
  <c r="R10" i="77"/>
  <c r="V10" i="77"/>
  <c r="Z10" i="77"/>
  <c r="AD10" i="77"/>
  <c r="AH10" i="77"/>
  <c r="AL10" i="77"/>
  <c r="AP10" i="77"/>
  <c r="AT10" i="77"/>
  <c r="I10" i="77"/>
  <c r="T10" i="77"/>
  <c r="AB10" i="77"/>
  <c r="AJ10" i="77"/>
  <c r="AN10" i="77"/>
  <c r="AR10" i="77"/>
  <c r="D10" i="77"/>
  <c r="H10" i="77"/>
  <c r="L10" i="77"/>
  <c r="S10" i="77"/>
  <c r="W10" i="77"/>
  <c r="AA10" i="77"/>
  <c r="AE10" i="77"/>
  <c r="AI10" i="77"/>
  <c r="AQ10" i="77"/>
  <c r="AU10" i="77"/>
  <c r="AM10" i="77"/>
  <c r="X10" i="77"/>
  <c r="C10" i="77"/>
  <c r="M109" i="215"/>
  <c r="M113" i="215" s="1"/>
  <c r="AW113" i="215" l="1"/>
  <c r="M10" i="77"/>
  <c r="AW115" i="214"/>
  <c r="AU109" i="213" l="1"/>
  <c r="AT109" i="213"/>
  <c r="AS109" i="213"/>
  <c r="AR109" i="213"/>
  <c r="AQ109" i="213"/>
  <c r="AP109" i="213"/>
  <c r="AO109" i="213"/>
  <c r="AN109" i="213"/>
  <c r="AM109" i="213"/>
  <c r="AL109" i="213"/>
  <c r="AK109" i="213"/>
  <c r="AJ109" i="213"/>
  <c r="AI109" i="213"/>
  <c r="AH109" i="213"/>
  <c r="AG109" i="213"/>
  <c r="AF109" i="213"/>
  <c r="AE109" i="213"/>
  <c r="AD109" i="213"/>
  <c r="AC109" i="213"/>
  <c r="AB109" i="213"/>
  <c r="AA109" i="213"/>
  <c r="Z109" i="213"/>
  <c r="Y109" i="213"/>
  <c r="X109" i="213"/>
  <c r="W109" i="213"/>
  <c r="V109" i="213"/>
  <c r="U109" i="213"/>
  <c r="T109" i="213"/>
  <c r="S109" i="213"/>
  <c r="R109" i="213"/>
  <c r="Q109" i="213"/>
  <c r="P109" i="213"/>
  <c r="O109" i="213"/>
  <c r="N109" i="213"/>
  <c r="L109" i="213"/>
  <c r="K109" i="213"/>
  <c r="J109" i="213"/>
  <c r="I109" i="213"/>
  <c r="H109" i="213"/>
  <c r="G109" i="213"/>
  <c r="F109" i="213"/>
  <c r="E109" i="213"/>
  <c r="D109" i="213"/>
  <c r="C109" i="213"/>
  <c r="B109" i="213"/>
  <c r="AR8" i="77" l="1"/>
  <c r="AQ8" i="77"/>
  <c r="AU8" i="77"/>
  <c r="AS8" i="77"/>
  <c r="H8" i="77"/>
  <c r="U8" i="77"/>
  <c r="E8" i="77"/>
  <c r="G8" i="77"/>
  <c r="K8" i="77"/>
  <c r="P8" i="77"/>
  <c r="AB8" i="77"/>
  <c r="AN8" i="77"/>
  <c r="L8" i="77"/>
  <c r="Y8" i="77"/>
  <c r="AG8" i="77"/>
  <c r="I8" i="77"/>
  <c r="R8" i="77"/>
  <c r="V8" i="77"/>
  <c r="Z8" i="77"/>
  <c r="M107" i="213"/>
  <c r="M109" i="213" s="1"/>
  <c r="M8" i="77" s="1"/>
  <c r="AD8" i="77"/>
  <c r="AH8" i="77"/>
  <c r="AL8" i="77"/>
  <c r="AP8" i="77"/>
  <c r="D8" i="77"/>
  <c r="Q8" i="77"/>
  <c r="AO8" i="77"/>
  <c r="F8" i="77"/>
  <c r="J8" i="77"/>
  <c r="AI8" i="77"/>
  <c r="AC8" i="77"/>
  <c r="W8" i="77"/>
  <c r="AK8" i="77"/>
  <c r="AF8" i="77"/>
  <c r="AE8" i="77"/>
  <c r="AJ8" i="77"/>
  <c r="AM8" i="77"/>
  <c r="S8" i="77"/>
  <c r="X8" i="77"/>
  <c r="AA8" i="77"/>
  <c r="C8" i="77"/>
  <c r="AT8" i="77"/>
  <c r="T8" i="77"/>
  <c r="O8" i="77"/>
  <c r="N8" i="77"/>
  <c r="F69" i="78"/>
  <c r="B8" i="77"/>
  <c r="D5" i="212"/>
  <c r="D6" i="212" s="1"/>
  <c r="D7" i="212" s="1"/>
  <c r="D8" i="212" s="1"/>
  <c r="D9" i="212" s="1"/>
  <c r="D10" i="212" s="1"/>
  <c r="D11" i="212" s="1"/>
  <c r="D12" i="212" s="1"/>
  <c r="D13" i="212" s="1"/>
  <c r="D14" i="212" s="1"/>
  <c r="D15" i="212" s="1"/>
  <c r="D16" i="212" s="1"/>
  <c r="D17" i="212" s="1"/>
  <c r="D18" i="212" s="1"/>
  <c r="D19" i="212" s="1"/>
  <c r="D20" i="212" s="1"/>
  <c r="D21" i="212" s="1"/>
  <c r="B20" i="38" s="1"/>
  <c r="AW109" i="213" l="1"/>
  <c r="D5" i="211" l="1"/>
  <c r="D6" i="211" s="1"/>
  <c r="D7" i="211" s="1"/>
  <c r="D8" i="211" s="1"/>
  <c r="D9" i="211" s="1"/>
  <c r="D10" i="211" s="1"/>
  <c r="D11" i="211" s="1"/>
  <c r="D12" i="211" s="1"/>
  <c r="D13" i="211" s="1"/>
  <c r="D14" i="211" s="1"/>
  <c r="D15" i="211" s="1"/>
  <c r="D16" i="211" s="1"/>
  <c r="D17" i="211" s="1"/>
  <c r="D18" i="211" s="1"/>
  <c r="D19" i="211" s="1"/>
  <c r="D20" i="211" s="1"/>
  <c r="D21" i="211" s="1"/>
  <c r="B14" i="38" s="1"/>
  <c r="AU127" i="210" l="1"/>
  <c r="AU8" i="76" s="1"/>
  <c r="AT127" i="210"/>
  <c r="AT8" i="76" s="1"/>
  <c r="AS127" i="210"/>
  <c r="AS8" i="76" s="1"/>
  <c r="AR127" i="210"/>
  <c r="AR8" i="76" s="1"/>
  <c r="AQ127" i="210"/>
  <c r="AQ8" i="76" s="1"/>
  <c r="AP127" i="210"/>
  <c r="AP8" i="76" s="1"/>
  <c r="AO127" i="210"/>
  <c r="AO8" i="76" s="1"/>
  <c r="AN127" i="210"/>
  <c r="AN8" i="76" s="1"/>
  <c r="AM127" i="210"/>
  <c r="AM8" i="76" s="1"/>
  <c r="AL127" i="210"/>
  <c r="AL8" i="76" s="1"/>
  <c r="AK127" i="210"/>
  <c r="AK8" i="76" s="1"/>
  <c r="AJ127" i="210"/>
  <c r="AJ8" i="76" s="1"/>
  <c r="AI127" i="210"/>
  <c r="AI8" i="76" s="1"/>
  <c r="AH127" i="210"/>
  <c r="AH8" i="76" s="1"/>
  <c r="AG127" i="210"/>
  <c r="AG8" i="76" s="1"/>
  <c r="AF127" i="210"/>
  <c r="AF8" i="76" s="1"/>
  <c r="AE127" i="210"/>
  <c r="AE8" i="76" s="1"/>
  <c r="AD127" i="210"/>
  <c r="AD8" i="76" s="1"/>
  <c r="AC127" i="210"/>
  <c r="AC8" i="76" s="1"/>
  <c r="AB127" i="210"/>
  <c r="AB8" i="76" s="1"/>
  <c r="AA127" i="210"/>
  <c r="AA8" i="76" s="1"/>
  <c r="Z127" i="210"/>
  <c r="Z8" i="76" s="1"/>
  <c r="Y127" i="210"/>
  <c r="Y8" i="76" s="1"/>
  <c r="X127" i="210"/>
  <c r="X8" i="76" s="1"/>
  <c r="W127" i="210"/>
  <c r="W8" i="76" s="1"/>
  <c r="V127" i="210"/>
  <c r="V8" i="76" s="1"/>
  <c r="U127" i="210"/>
  <c r="U8" i="76" s="1"/>
  <c r="T127" i="210"/>
  <c r="T8" i="76" s="1"/>
  <c r="S127" i="210"/>
  <c r="S8" i="76" s="1"/>
  <c r="R127" i="210"/>
  <c r="R8" i="76" s="1"/>
  <c r="Q127" i="210"/>
  <c r="Q8" i="76" s="1"/>
  <c r="P127" i="210"/>
  <c r="P8" i="76" s="1"/>
  <c r="O127" i="210"/>
  <c r="O8" i="76" s="1"/>
  <c r="N127" i="210"/>
  <c r="N8" i="76" s="1"/>
  <c r="L127" i="210"/>
  <c r="L8" i="76" s="1"/>
  <c r="K127" i="210"/>
  <c r="K8" i="76" s="1"/>
  <c r="J127" i="210"/>
  <c r="J8" i="76" s="1"/>
  <c r="I127" i="210"/>
  <c r="I8" i="76" s="1"/>
  <c r="H127" i="210"/>
  <c r="H8" i="76" s="1"/>
  <c r="G127" i="210"/>
  <c r="G8" i="76" s="1"/>
  <c r="F127" i="210"/>
  <c r="F8" i="76" s="1"/>
  <c r="E127" i="210"/>
  <c r="E8" i="76" s="1"/>
  <c r="D127" i="210"/>
  <c r="D8" i="76" s="1"/>
  <c r="C127" i="210"/>
  <c r="C8" i="76" s="1"/>
  <c r="B127" i="210"/>
  <c r="B8" i="76" s="1"/>
  <c r="R7" i="77" l="1"/>
  <c r="AH7" i="77"/>
  <c r="T7" i="77"/>
  <c r="AF7" i="77"/>
  <c r="AR7" i="77"/>
  <c r="U7" i="77"/>
  <c r="AC7" i="77"/>
  <c r="AK7" i="77"/>
  <c r="AP7" i="77"/>
  <c r="W7" i="77"/>
  <c r="AE7" i="77"/>
  <c r="AI7" i="77"/>
  <c r="AQ7" i="77"/>
  <c r="AU7" i="77"/>
  <c r="P7" i="77"/>
  <c r="V7" i="77"/>
  <c r="AB7" i="77"/>
  <c r="AL7" i="77"/>
  <c r="AN7" i="77"/>
  <c r="AD7" i="77"/>
  <c r="AT7" i="77"/>
  <c r="AA7" i="77"/>
  <c r="AO7" i="77"/>
  <c r="AS7" i="77"/>
  <c r="Z7" i="77"/>
  <c r="G7" i="77"/>
  <c r="K7" i="77"/>
  <c r="D7" i="77"/>
  <c r="H7" i="77"/>
  <c r="L7" i="77"/>
  <c r="E7" i="77"/>
  <c r="I7" i="77"/>
  <c r="F7" i="77"/>
  <c r="J7" i="77"/>
  <c r="S7" i="77"/>
  <c r="AJ7" i="77"/>
  <c r="Y7" i="77"/>
  <c r="Q7" i="77"/>
  <c r="AM7" i="77"/>
  <c r="AG7" i="77"/>
  <c r="X7" i="77"/>
  <c r="C7" i="77"/>
  <c r="O7" i="77"/>
  <c r="N7" i="77"/>
  <c r="E69" i="78"/>
  <c r="B7" i="77"/>
  <c r="M125" i="210"/>
  <c r="M127" i="210" s="1"/>
  <c r="M8" i="76" s="1"/>
  <c r="AU136" i="209"/>
  <c r="AT136" i="209"/>
  <c r="AT7" i="76" s="1"/>
  <c r="AS136" i="209"/>
  <c r="AS7" i="76" s="1"/>
  <c r="AR136" i="209"/>
  <c r="AQ136" i="209"/>
  <c r="AP136" i="209"/>
  <c r="AP7" i="76" s="1"/>
  <c r="AO136" i="209"/>
  <c r="AO7" i="76" s="1"/>
  <c r="AN136" i="209"/>
  <c r="AN7" i="76" s="1"/>
  <c r="AM136" i="209"/>
  <c r="AM7" i="76" s="1"/>
  <c r="AL136" i="209"/>
  <c r="AL7" i="76" s="1"/>
  <c r="AK136" i="209"/>
  <c r="AK7" i="76" s="1"/>
  <c r="AJ136" i="209"/>
  <c r="AJ7" i="76" s="1"/>
  <c r="AI136" i="209"/>
  <c r="AI7" i="76" s="1"/>
  <c r="AH136" i="209"/>
  <c r="AH7" i="76" s="1"/>
  <c r="AG136" i="209"/>
  <c r="AG7" i="76" s="1"/>
  <c r="AF136" i="209"/>
  <c r="AF7" i="76" s="1"/>
  <c r="AE136" i="209"/>
  <c r="AE7" i="76" s="1"/>
  <c r="AD136" i="209"/>
  <c r="AD7" i="76" s="1"/>
  <c r="AC136" i="209"/>
  <c r="AC7" i="76" s="1"/>
  <c r="AB136" i="209"/>
  <c r="AB7" i="76" s="1"/>
  <c r="AA136" i="209"/>
  <c r="AA7" i="76" s="1"/>
  <c r="Z136" i="209"/>
  <c r="Z7" i="76" s="1"/>
  <c r="Y136" i="209"/>
  <c r="Y7" i="76" s="1"/>
  <c r="X136" i="209"/>
  <c r="X7" i="76" s="1"/>
  <c r="W136" i="209"/>
  <c r="W7" i="76" s="1"/>
  <c r="V136" i="209"/>
  <c r="V7" i="76" s="1"/>
  <c r="U136" i="209"/>
  <c r="U7" i="76" s="1"/>
  <c r="T136" i="209"/>
  <c r="T7" i="76" s="1"/>
  <c r="S136" i="209"/>
  <c r="S7" i="76" s="1"/>
  <c r="R136" i="209"/>
  <c r="R7" i="76" s="1"/>
  <c r="Q136" i="209"/>
  <c r="Q7" i="76" s="1"/>
  <c r="P136" i="209"/>
  <c r="P7" i="76" s="1"/>
  <c r="O136" i="209"/>
  <c r="O7" i="76" s="1"/>
  <c r="N136" i="209"/>
  <c r="N7" i="76" s="1"/>
  <c r="L136" i="209"/>
  <c r="L7" i="76" s="1"/>
  <c r="K136" i="209"/>
  <c r="K7" i="76" s="1"/>
  <c r="J136" i="209"/>
  <c r="J7" i="76" s="1"/>
  <c r="I136" i="209"/>
  <c r="I7" i="76" s="1"/>
  <c r="H136" i="209"/>
  <c r="H7" i="76" s="1"/>
  <c r="G136" i="209"/>
  <c r="G7" i="76" s="1"/>
  <c r="F136" i="209"/>
  <c r="F7" i="76" s="1"/>
  <c r="E136" i="209"/>
  <c r="E7" i="76" s="1"/>
  <c r="D136" i="209"/>
  <c r="D7" i="76" s="1"/>
  <c r="C136" i="209"/>
  <c r="C7" i="76" s="1"/>
  <c r="B136" i="209"/>
  <c r="B7" i="76" s="1"/>
  <c r="E6" i="77" l="1"/>
  <c r="R6" i="77"/>
  <c r="Z6" i="77"/>
  <c r="AT6" i="77"/>
  <c r="J6" i="77"/>
  <c r="W6" i="77"/>
  <c r="AE6" i="77"/>
  <c r="AU6" i="77"/>
  <c r="D6" i="77"/>
  <c r="H6" i="77"/>
  <c r="L6" i="77"/>
  <c r="Q6" i="77"/>
  <c r="U6" i="77"/>
  <c r="Y6" i="77"/>
  <c r="AC6" i="77"/>
  <c r="AG6" i="77"/>
  <c r="AK6" i="77"/>
  <c r="AO6" i="77"/>
  <c r="AS6" i="77"/>
  <c r="AD6" i="77"/>
  <c r="AL6" i="77"/>
  <c r="F6" i="77"/>
  <c r="S6" i="77"/>
  <c r="AM6" i="77"/>
  <c r="I6" i="77"/>
  <c r="V6" i="77"/>
  <c r="AH6" i="77"/>
  <c r="AP6" i="77"/>
  <c r="O6" i="77"/>
  <c r="AA6" i="77"/>
  <c r="AI6" i="77"/>
  <c r="AQ6" i="77"/>
  <c r="G6" i="77"/>
  <c r="K6" i="77"/>
  <c r="P6" i="77"/>
  <c r="T6" i="77"/>
  <c r="X6" i="77"/>
  <c r="AF6" i="77"/>
  <c r="AJ6" i="77"/>
  <c r="AN6" i="77"/>
  <c r="AR6" i="77"/>
  <c r="AW127" i="210"/>
  <c r="M7" i="77"/>
  <c r="AB6" i="77"/>
  <c r="C6" i="77"/>
  <c r="N6" i="77"/>
  <c r="D69" i="78"/>
  <c r="B6" i="77"/>
  <c r="M134" i="209"/>
  <c r="M136" i="209" s="1"/>
  <c r="M7" i="76" s="1"/>
  <c r="M6" i="77" l="1"/>
  <c r="AW136" i="209"/>
  <c r="AU118" i="208"/>
  <c r="AT118" i="208"/>
  <c r="AT6" i="76" s="1"/>
  <c r="AS118" i="208"/>
  <c r="AR118" i="208"/>
  <c r="AQ118" i="208"/>
  <c r="AP118" i="208"/>
  <c r="AO118" i="208"/>
  <c r="AO6" i="76" s="1"/>
  <c r="AN118" i="208"/>
  <c r="AM118" i="208"/>
  <c r="AM6" i="76" s="1"/>
  <c r="AL118" i="208"/>
  <c r="AL6" i="76" s="1"/>
  <c r="AK118" i="208"/>
  <c r="AJ118" i="208"/>
  <c r="AI118" i="208"/>
  <c r="AH118" i="208"/>
  <c r="AG118" i="208"/>
  <c r="AF118" i="208"/>
  <c r="AE118" i="208"/>
  <c r="AD118" i="208"/>
  <c r="AD6" i="76" s="1"/>
  <c r="AC118" i="208"/>
  <c r="AB118" i="208"/>
  <c r="AB6" i="76" s="1"/>
  <c r="AA118" i="208"/>
  <c r="Z118" i="208"/>
  <c r="Y118" i="208"/>
  <c r="X118" i="208"/>
  <c r="X6" i="76" s="1"/>
  <c r="W118" i="208"/>
  <c r="V118" i="208"/>
  <c r="V6" i="76" s="1"/>
  <c r="U118" i="208"/>
  <c r="T118" i="208"/>
  <c r="T6" i="76" s="1"/>
  <c r="S118" i="208"/>
  <c r="R118" i="208"/>
  <c r="Q118" i="208"/>
  <c r="Q6" i="76" s="1"/>
  <c r="P118" i="208"/>
  <c r="O118" i="208"/>
  <c r="O6" i="76" s="1"/>
  <c r="N118" i="208"/>
  <c r="N6" i="76" s="1"/>
  <c r="L118" i="208"/>
  <c r="L6" i="76" s="1"/>
  <c r="K118" i="208"/>
  <c r="K6" i="76" s="1"/>
  <c r="J118" i="208"/>
  <c r="J6" i="76" s="1"/>
  <c r="I118" i="208"/>
  <c r="I6" i="76" s="1"/>
  <c r="H118" i="208"/>
  <c r="H6" i="76" s="1"/>
  <c r="G118" i="208"/>
  <c r="G6" i="76" s="1"/>
  <c r="F118" i="208"/>
  <c r="F6" i="76" s="1"/>
  <c r="E118" i="208"/>
  <c r="E6" i="76" s="1"/>
  <c r="D118" i="208"/>
  <c r="D6" i="76" s="1"/>
  <c r="C118" i="208"/>
  <c r="C6" i="76" s="1"/>
  <c r="B118" i="208"/>
  <c r="B6" i="76" l="1"/>
  <c r="C69" i="78"/>
  <c r="M109" i="208"/>
  <c r="M118" i="208" s="1"/>
  <c r="K5" i="77"/>
  <c r="T5" i="77"/>
  <c r="AB5" i="77"/>
  <c r="AF5" i="77"/>
  <c r="AJ5" i="77"/>
  <c r="AN5" i="77"/>
  <c r="AR5" i="77"/>
  <c r="D5" i="77"/>
  <c r="L5" i="77"/>
  <c r="U5" i="77"/>
  <c r="AC5" i="77"/>
  <c r="AK5" i="77"/>
  <c r="F5" i="77"/>
  <c r="J5" i="77"/>
  <c r="S5" i="77"/>
  <c r="W5" i="77"/>
  <c r="AA5" i="77"/>
  <c r="AE5" i="77"/>
  <c r="AI5" i="77"/>
  <c r="AM5" i="77"/>
  <c r="AQ5" i="77"/>
  <c r="AU5" i="77"/>
  <c r="G5" i="77"/>
  <c r="X5" i="77"/>
  <c r="H5" i="77"/>
  <c r="Q5" i="77"/>
  <c r="Y5" i="77"/>
  <c r="AG5" i="77"/>
  <c r="AO5" i="77"/>
  <c r="AS5" i="77"/>
  <c r="E5" i="77"/>
  <c r="I5" i="77"/>
  <c r="R5" i="77"/>
  <c r="V5" i="77"/>
  <c r="Z5" i="77"/>
  <c r="AD5" i="77"/>
  <c r="AH5" i="77"/>
  <c r="AL5" i="77"/>
  <c r="AP5" i="77"/>
  <c r="AT5" i="77"/>
  <c r="P5" i="77"/>
  <c r="C5" i="77"/>
  <c r="O5" i="77"/>
  <c r="N5" i="77"/>
  <c r="B5" i="77"/>
  <c r="AU121" i="207"/>
  <c r="AT121" i="207"/>
  <c r="AS121" i="207"/>
  <c r="AR121" i="207"/>
  <c r="AQ121" i="207"/>
  <c r="AP121" i="207"/>
  <c r="AO121" i="207"/>
  <c r="AN121" i="207"/>
  <c r="AM121" i="207"/>
  <c r="AL121" i="207"/>
  <c r="AK121" i="207"/>
  <c r="AJ121" i="207"/>
  <c r="AI121" i="207"/>
  <c r="AH121" i="207"/>
  <c r="AG121" i="207"/>
  <c r="AF121" i="207"/>
  <c r="AE121" i="207"/>
  <c r="AD121" i="207"/>
  <c r="AC121" i="207"/>
  <c r="AB121" i="207"/>
  <c r="AA121" i="207"/>
  <c r="Z121" i="207"/>
  <c r="Y121" i="207"/>
  <c r="X121" i="207"/>
  <c r="W121" i="207"/>
  <c r="V121" i="207"/>
  <c r="U121" i="207"/>
  <c r="T121" i="207"/>
  <c r="S121" i="207"/>
  <c r="R121" i="207"/>
  <c r="Q121" i="207"/>
  <c r="P121" i="207"/>
  <c r="O121" i="207"/>
  <c r="N121" i="207"/>
  <c r="L121" i="207"/>
  <c r="K121" i="207"/>
  <c r="J121" i="207"/>
  <c r="I121" i="207"/>
  <c r="H121" i="207"/>
  <c r="G121" i="207"/>
  <c r="F121" i="207"/>
  <c r="E121" i="207"/>
  <c r="D121" i="207"/>
  <c r="C121" i="207"/>
  <c r="B121" i="207"/>
  <c r="J69" i="78" s="1"/>
  <c r="AW118" i="208" l="1"/>
  <c r="M6" i="76"/>
  <c r="AR12" i="77"/>
  <c r="AQ12" i="77"/>
  <c r="AU12" i="77"/>
  <c r="M5" i="77"/>
  <c r="AS12" i="77"/>
  <c r="AT12" i="77"/>
  <c r="F12" i="77"/>
  <c r="J12" i="77"/>
  <c r="S12" i="77"/>
  <c r="AI12" i="77"/>
  <c r="G12" i="77"/>
  <c r="K12" i="77"/>
  <c r="P12" i="77"/>
  <c r="T12" i="77"/>
  <c r="AB12" i="77"/>
  <c r="AN12" i="77"/>
  <c r="D12" i="77"/>
  <c r="H12" i="77"/>
  <c r="L12" i="77"/>
  <c r="Q12" i="77"/>
  <c r="U12" i="77"/>
  <c r="Y12" i="77"/>
  <c r="AG12" i="77"/>
  <c r="AO12" i="77"/>
  <c r="E12" i="77"/>
  <c r="I12" i="77"/>
  <c r="R12" i="77"/>
  <c r="V12" i="77"/>
  <c r="Z12" i="77"/>
  <c r="AD12" i="77"/>
  <c r="AH12" i="77"/>
  <c r="AL12" i="77"/>
  <c r="AP12" i="77"/>
  <c r="W12" i="77"/>
  <c r="AK12" i="77"/>
  <c r="AJ12" i="77"/>
  <c r="AM12" i="77"/>
  <c r="AA12" i="77"/>
  <c r="X12" i="77"/>
  <c r="AF12" i="77"/>
  <c r="AE12" i="77"/>
  <c r="O12" i="77"/>
  <c r="N12" i="77"/>
  <c r="B12" i="77"/>
  <c r="AC12" i="77"/>
  <c r="C12" i="77"/>
  <c r="M119" i="207"/>
  <c r="M121" i="207" s="1"/>
  <c r="AW121" i="207" l="1"/>
  <c r="M12" i="77"/>
  <c r="L71" i="60"/>
  <c r="L62" i="60" l="1"/>
  <c r="L56" i="60" l="1"/>
  <c r="L29" i="60" l="1"/>
  <c r="C136" i="79" l="1"/>
  <c r="C122" i="79"/>
  <c r="C96" i="79"/>
  <c r="C82" i="79"/>
  <c r="C28" i="79"/>
  <c r="C15" i="79"/>
  <c r="M67" i="78" l="1"/>
  <c r="AV15" i="76" l="1"/>
  <c r="M71" i="78" l="1"/>
  <c r="N17" i="78" l="1"/>
  <c r="N18" i="78"/>
  <c r="N59" i="78" l="1"/>
  <c r="AL114" i="110" l="1"/>
  <c r="AL5" i="76" s="1"/>
  <c r="AJ114" i="110"/>
  <c r="AJ5" i="76" s="1"/>
  <c r="AK18" i="77" l="1"/>
  <c r="AL18" i="77"/>
  <c r="AL19" i="76"/>
  <c r="AW20" i="76"/>
  <c r="L12" i="60" l="1"/>
  <c r="L7" i="60"/>
  <c r="L33" i="60"/>
  <c r="L32" i="60"/>
  <c r="L39" i="60"/>
  <c r="L40" i="60"/>
  <c r="L38" i="60"/>
  <c r="L48" i="60"/>
  <c r="L49" i="60"/>
  <c r="L47" i="60"/>
  <c r="L54" i="60"/>
  <c r="L55" i="60"/>
  <c r="L53" i="60"/>
  <c r="L60" i="60"/>
  <c r="L61" i="60"/>
  <c r="L59" i="60"/>
  <c r="L69" i="60"/>
  <c r="L70" i="60"/>
  <c r="L68" i="60"/>
  <c r="L76" i="60"/>
  <c r="L74" i="60"/>
  <c r="L81" i="60"/>
  <c r="L82" i="60"/>
  <c r="L80" i="60"/>
  <c r="L17" i="60"/>
  <c r="L18" i="60"/>
  <c r="L16" i="60"/>
  <c r="L36" i="60" l="1"/>
  <c r="N41" i="78"/>
  <c r="N23" i="78" l="1"/>
  <c r="L26" i="60" l="1"/>
  <c r="L27" i="60"/>
  <c r="N4" i="78" l="1"/>
  <c r="N5" i="78"/>
  <c r="N27" i="78" l="1"/>
  <c r="D5" i="171" l="1"/>
  <c r="D6" i="171" s="1"/>
  <c r="D7" i="171" s="1"/>
  <c r="D8" i="171" l="1"/>
  <c r="D9" i="171" s="1"/>
  <c r="D10" i="171" s="1"/>
  <c r="D11" i="171" s="1"/>
  <c r="D12" i="171" s="1"/>
  <c r="D13" i="171" s="1"/>
  <c r="D14" i="171" s="1"/>
  <c r="D15" i="171" s="1"/>
  <c r="D16" i="171" s="1"/>
  <c r="D17" i="171" s="1"/>
  <c r="D18" i="171" s="1"/>
  <c r="D19" i="171" s="1"/>
  <c r="D20" i="171" s="1"/>
  <c r="B13" i="38" s="1"/>
  <c r="AV13" i="76"/>
  <c r="D5" i="163" l="1"/>
  <c r="D6" i="163" s="1"/>
  <c r="D7" i="163" s="1"/>
  <c r="D8" i="163" s="1"/>
  <c r="D9" i="163" s="1"/>
  <c r="D10" i="163" s="1"/>
  <c r="D11" i="163" s="1"/>
  <c r="D12" i="163" s="1"/>
  <c r="D13" i="163" s="1"/>
  <c r="D14" i="163" s="1"/>
  <c r="D15" i="163" s="1"/>
  <c r="D16" i="163" s="1"/>
  <c r="D17" i="163" s="1"/>
  <c r="D18" i="163" s="1"/>
  <c r="D19" i="163" s="1"/>
  <c r="D20" i="163" s="1"/>
  <c r="D21" i="163" s="1"/>
  <c r="B19" i="38" s="1"/>
  <c r="AV9" i="76" l="1"/>
  <c r="D5" i="33" l="1"/>
  <c r="N29" i="78" l="1"/>
  <c r="D6" i="156" l="1"/>
  <c r="D7" i="156" s="1"/>
  <c r="D8" i="156" s="1"/>
  <c r="D9" i="156" s="1"/>
  <c r="D10" i="156" l="1"/>
  <c r="D11" i="156" s="1"/>
  <c r="D12" i="156" s="1"/>
  <c r="D13" i="156" s="1"/>
  <c r="D14" i="156" s="1"/>
  <c r="D15" i="156" s="1"/>
  <c r="D16" i="156" s="1"/>
  <c r="D17" i="156" s="1"/>
  <c r="D18" i="156" s="1"/>
  <c r="D19" i="156" s="1"/>
  <c r="D20" i="156" s="1"/>
  <c r="D21" i="156" s="1"/>
  <c r="D22" i="156" s="1"/>
  <c r="D23" i="156" s="1"/>
  <c r="B6" i="38" s="1"/>
  <c r="C12" i="206" s="1"/>
  <c r="D5" i="143"/>
  <c r="D6" i="143" s="1"/>
  <c r="D7" i="143" s="1"/>
  <c r="D8" i="143" s="1"/>
  <c r="D9" i="143" s="1"/>
  <c r="D10" i="143" s="1"/>
  <c r="D11" i="143" s="1"/>
  <c r="D12" i="143" s="1"/>
  <c r="D13" i="143" s="1"/>
  <c r="D14" i="143" s="1"/>
  <c r="D15" i="143" s="1"/>
  <c r="D16" i="143" s="1"/>
  <c r="D17" i="143" s="1"/>
  <c r="D18" i="143" s="1"/>
  <c r="D19" i="143" s="1"/>
  <c r="D20" i="143" s="1"/>
  <c r="D21" i="143" s="1"/>
  <c r="B7" i="38" l="1"/>
  <c r="C13" i="206" s="1"/>
  <c r="N22" i="78" l="1"/>
  <c r="N65" i="78" l="1"/>
  <c r="N26" i="78"/>
  <c r="K67" i="78" l="1"/>
  <c r="K71" i="78" s="1"/>
  <c r="J67" i="78"/>
  <c r="I67" i="78"/>
  <c r="I71" i="78" s="1"/>
  <c r="H67" i="78"/>
  <c r="G67" i="78"/>
  <c r="G71" i="78" s="1"/>
  <c r="F67" i="78"/>
  <c r="E67" i="78"/>
  <c r="E71" i="78" s="1"/>
  <c r="D67" i="78"/>
  <c r="C67" i="78"/>
  <c r="N66" i="78"/>
  <c r="N63" i="78"/>
  <c r="N62" i="78"/>
  <c r="N61" i="78"/>
  <c r="N60" i="78"/>
  <c r="N58" i="78"/>
  <c r="N57" i="78"/>
  <c r="N56" i="78"/>
  <c r="N55" i="78"/>
  <c r="N54" i="78"/>
  <c r="N53" i="78"/>
  <c r="N52" i="78"/>
  <c r="N51" i="78"/>
  <c r="N50" i="78"/>
  <c r="N49" i="78"/>
  <c r="N48" i="78"/>
  <c r="N47" i="78"/>
  <c r="N46" i="78"/>
  <c r="N45" i="78"/>
  <c r="N44" i="78"/>
  <c r="N43" i="78"/>
  <c r="N42" i="78"/>
  <c r="N40" i="78"/>
  <c r="N39" i="78"/>
  <c r="N38" i="78"/>
  <c r="N37" i="78"/>
  <c r="N36" i="78"/>
  <c r="N35" i="78"/>
  <c r="N34" i="78"/>
  <c r="N33" i="78"/>
  <c r="N32" i="78"/>
  <c r="N31" i="78"/>
  <c r="N30" i="78"/>
  <c r="N25" i="78"/>
  <c r="N21" i="78"/>
  <c r="N20" i="78"/>
  <c r="N19" i="78"/>
  <c r="N16" i="78"/>
  <c r="N15" i="78"/>
  <c r="N14" i="78"/>
  <c r="N13" i="78"/>
  <c r="N12" i="78"/>
  <c r="N11" i="78"/>
  <c r="N10" i="78"/>
  <c r="N9" i="78"/>
  <c r="N8" i="78"/>
  <c r="N6" i="78"/>
  <c r="N3" i="78"/>
  <c r="N2" i="78"/>
  <c r="F71" i="78" l="1"/>
  <c r="J71" i="78"/>
  <c r="N67" i="78"/>
  <c r="D71" i="78"/>
  <c r="H71" i="78"/>
  <c r="L71" i="78"/>
  <c r="C71" i="78" l="1"/>
  <c r="D5" i="120" l="1"/>
  <c r="D6" i="120" s="1"/>
  <c r="D7" i="120" s="1"/>
  <c r="D8" i="120" s="1"/>
  <c r="D9" i="120" s="1"/>
  <c r="D10" i="120" s="1"/>
  <c r="D11" i="120" s="1"/>
  <c r="D5" i="119"/>
  <c r="D6" i="119" s="1"/>
  <c r="D7" i="119" s="1"/>
  <c r="D12" i="120" l="1"/>
  <c r="D13" i="120" s="1"/>
  <c r="D14" i="120" s="1"/>
  <c r="D15" i="120" s="1"/>
  <c r="D16" i="120" s="1"/>
  <c r="D17" i="120" s="1"/>
  <c r="D18" i="120" s="1"/>
  <c r="D19" i="120" s="1"/>
  <c r="D20" i="120" s="1"/>
  <c r="D21" i="120" s="1"/>
  <c r="B12" i="38" s="1"/>
  <c r="D8" i="119"/>
  <c r="D9" i="119" s="1"/>
  <c r="D10" i="119" s="1"/>
  <c r="D11" i="119" s="1"/>
  <c r="D12" i="119" s="1"/>
  <c r="D13" i="119" s="1"/>
  <c r="D14" i="119" s="1"/>
  <c r="D15" i="119" s="1"/>
  <c r="D16" i="119" s="1"/>
  <c r="D17" i="119" s="1"/>
  <c r="D18" i="119" s="1"/>
  <c r="D19" i="119" s="1"/>
  <c r="D20" i="119" s="1"/>
  <c r="D21" i="119" s="1"/>
  <c r="B18" i="38" s="1"/>
  <c r="AV6" i="76" l="1"/>
  <c r="L5" i="60" l="1"/>
  <c r="AV12" i="76" l="1"/>
  <c r="AU114" i="110" l="1"/>
  <c r="AU5" i="76" s="1"/>
  <c r="AT114" i="110"/>
  <c r="AT5" i="76" s="1"/>
  <c r="AS114" i="110"/>
  <c r="AS5" i="76" s="1"/>
  <c r="AR114" i="110"/>
  <c r="AR5" i="76" s="1"/>
  <c r="AQ114" i="110"/>
  <c r="AQ5" i="76" s="1"/>
  <c r="AP114" i="110"/>
  <c r="AP5" i="76" s="1"/>
  <c r="AO114" i="110"/>
  <c r="AO5" i="76" s="1"/>
  <c r="AN114" i="110"/>
  <c r="AN5" i="76" s="1"/>
  <c r="AM114" i="110"/>
  <c r="AM5" i="76" s="1"/>
  <c r="AK114" i="110"/>
  <c r="AI114" i="110"/>
  <c r="AI5" i="76" s="1"/>
  <c r="AH114" i="110"/>
  <c r="AH5" i="76" s="1"/>
  <c r="AG114" i="110"/>
  <c r="AG5" i="76" s="1"/>
  <c r="AF114" i="110"/>
  <c r="AF5" i="76" s="1"/>
  <c r="AE114" i="110"/>
  <c r="AE5" i="76" s="1"/>
  <c r="AD114" i="110"/>
  <c r="AD5" i="76" s="1"/>
  <c r="AC114" i="110"/>
  <c r="AC5" i="76" s="1"/>
  <c r="AB114" i="110"/>
  <c r="AB5" i="76" s="1"/>
  <c r="AA114" i="110"/>
  <c r="AA5" i="76" s="1"/>
  <c r="Z114" i="110"/>
  <c r="Z5" i="76" s="1"/>
  <c r="Y114" i="110"/>
  <c r="Y5" i="76" s="1"/>
  <c r="X114" i="110"/>
  <c r="X5" i="76" s="1"/>
  <c r="W114" i="110"/>
  <c r="W5" i="76" s="1"/>
  <c r="V114" i="110"/>
  <c r="V5" i="76" s="1"/>
  <c r="U114" i="110"/>
  <c r="U5" i="76" s="1"/>
  <c r="T114" i="110"/>
  <c r="T5" i="76" s="1"/>
  <c r="S114" i="110"/>
  <c r="S5" i="76" s="1"/>
  <c r="R114" i="110"/>
  <c r="R5" i="76" s="1"/>
  <c r="Q114" i="110"/>
  <c r="Q5" i="76" s="1"/>
  <c r="P114" i="110"/>
  <c r="P5" i="76" s="1"/>
  <c r="O114" i="110"/>
  <c r="O5" i="76" s="1"/>
  <c r="N114" i="110"/>
  <c r="N5" i="76" s="1"/>
  <c r="L114" i="110"/>
  <c r="L5" i="76" s="1"/>
  <c r="K114" i="110"/>
  <c r="K5" i="76" s="1"/>
  <c r="J114" i="110"/>
  <c r="J5" i="76" s="1"/>
  <c r="I114" i="110"/>
  <c r="I5" i="76" s="1"/>
  <c r="H114" i="110"/>
  <c r="H5" i="76" s="1"/>
  <c r="G114" i="110"/>
  <c r="G5" i="76" s="1"/>
  <c r="F114" i="110"/>
  <c r="F5" i="76" s="1"/>
  <c r="E114" i="110"/>
  <c r="E5" i="76" s="1"/>
  <c r="D114" i="110"/>
  <c r="D5" i="76" s="1"/>
  <c r="C114" i="110"/>
  <c r="C5" i="76" s="1"/>
  <c r="B114" i="110"/>
  <c r="B5" i="76" s="1"/>
  <c r="AK5" i="76" l="1"/>
  <c r="AK19" i="76" s="1"/>
  <c r="B69" i="78"/>
  <c r="B71" i="78" s="1"/>
  <c r="C116" i="110"/>
  <c r="C2" i="208" s="1"/>
  <c r="C120" i="208" s="1"/>
  <c r="C2" i="209" s="1"/>
  <c r="C138" i="209" s="1"/>
  <c r="C2" i="210" s="1"/>
  <c r="C129" i="210" s="1"/>
  <c r="C2" i="213" s="1"/>
  <c r="C111" i="213" s="1"/>
  <c r="C2" i="214" s="1"/>
  <c r="C117" i="214" s="1"/>
  <c r="C2" i="215" s="1"/>
  <c r="C115" i="215" s="1"/>
  <c r="C2" i="216" s="1"/>
  <c r="C123" i="216" s="1"/>
  <c r="C2" i="207" s="1"/>
  <c r="C123" i="207" s="1"/>
  <c r="C2" i="218" s="1"/>
  <c r="C127" i="218" s="1"/>
  <c r="C2" i="219" s="1"/>
  <c r="C121" i="219" s="1"/>
  <c r="C2" i="220" s="1"/>
  <c r="C136" i="220" s="1"/>
  <c r="M112" i="110"/>
  <c r="M114" i="110" l="1"/>
  <c r="M5" i="76" s="1"/>
  <c r="N69" i="78"/>
  <c r="N71" i="78" s="1"/>
  <c r="C69" i="79"/>
  <c r="AW114" i="110" l="1"/>
  <c r="D37" i="105"/>
  <c r="D27" i="105"/>
  <c r="D17" i="105"/>
  <c r="D9" i="105"/>
  <c r="E17" i="79" l="1"/>
  <c r="E30" i="79" s="1"/>
  <c r="E43" i="79" l="1"/>
  <c r="E44" i="79"/>
  <c r="E71" i="79" l="1"/>
  <c r="E84" i="79" s="1"/>
  <c r="E85" i="79" s="1"/>
  <c r="E98" i="79" s="1"/>
  <c r="E111" i="79" l="1"/>
  <c r="AV14" i="76"/>
  <c r="E124" i="79" l="1"/>
  <c r="E125" i="79" s="1"/>
  <c r="E138" i="79" s="1"/>
  <c r="E151" i="79" s="1"/>
  <c r="E164" i="79" s="1"/>
  <c r="AO18" i="77"/>
  <c r="AO19" i="76"/>
  <c r="D5" i="88" l="1"/>
  <c r="D6" i="88" s="1"/>
  <c r="D7" i="88" s="1"/>
  <c r="D8" i="88" s="1"/>
  <c r="D9" i="88" s="1"/>
  <c r="D10" i="88" s="1"/>
  <c r="D11" i="88" s="1"/>
  <c r="D12" i="88" s="1"/>
  <c r="D13" i="88" s="1"/>
  <c r="D14" i="88" s="1"/>
  <c r="D15" i="88" s="1"/>
  <c r="D16" i="88" s="1"/>
  <c r="D17" i="88" s="1"/>
  <c r="D18" i="88" s="1"/>
  <c r="D19" i="88" s="1"/>
  <c r="D20" i="88" s="1"/>
  <c r="D21" i="88" s="1"/>
  <c r="B11" i="38" s="1"/>
  <c r="D6" i="81" l="1"/>
  <c r="D7" i="81" s="1"/>
  <c r="D8" i="81" s="1"/>
  <c r="D9" i="81" s="1"/>
  <c r="D10" i="81" s="1"/>
  <c r="D11" i="81" s="1"/>
  <c r="D12" i="81" s="1"/>
  <c r="D13" i="81" s="1"/>
  <c r="D14" i="81" s="1"/>
  <c r="D15" i="81" s="1"/>
  <c r="D16" i="81" s="1"/>
  <c r="D17" i="81" s="1"/>
  <c r="D18" i="81" s="1"/>
  <c r="D19" i="81" s="1"/>
  <c r="D20" i="81" s="1"/>
  <c r="D21" i="81" s="1"/>
  <c r="D22" i="81" s="1"/>
  <c r="D23" i="81" s="1"/>
  <c r="E8" i="60"/>
  <c r="D84" i="60"/>
  <c r="E84" i="60"/>
  <c r="F84" i="60"/>
  <c r="G84" i="60"/>
  <c r="H84" i="60"/>
  <c r="I84" i="60"/>
  <c r="J84" i="60"/>
  <c r="K84" i="60"/>
  <c r="C84" i="60"/>
  <c r="D78" i="60"/>
  <c r="E78" i="60"/>
  <c r="F78" i="60"/>
  <c r="G78" i="60"/>
  <c r="H78" i="60"/>
  <c r="I78" i="60"/>
  <c r="J78" i="60"/>
  <c r="K78" i="60"/>
  <c r="L78" i="60"/>
  <c r="C78" i="60"/>
  <c r="D72" i="60"/>
  <c r="E72" i="60"/>
  <c r="F72" i="60"/>
  <c r="G72" i="60"/>
  <c r="H72" i="60"/>
  <c r="I72" i="60"/>
  <c r="J72" i="60"/>
  <c r="K72" i="60"/>
  <c r="L72" i="60"/>
  <c r="C72" i="60"/>
  <c r="D63" i="60"/>
  <c r="E63" i="60"/>
  <c r="F63" i="60"/>
  <c r="G63" i="60"/>
  <c r="H63" i="60"/>
  <c r="I63" i="60"/>
  <c r="J63" i="60"/>
  <c r="K63" i="60"/>
  <c r="L63" i="60"/>
  <c r="C63" i="60"/>
  <c r="D57" i="60"/>
  <c r="E57" i="60"/>
  <c r="F57" i="60"/>
  <c r="G57" i="60"/>
  <c r="H57" i="60"/>
  <c r="I57" i="60"/>
  <c r="J57" i="60"/>
  <c r="K57" i="60"/>
  <c r="L57" i="60"/>
  <c r="C57" i="60"/>
  <c r="D51" i="60"/>
  <c r="E51" i="60"/>
  <c r="F51" i="60"/>
  <c r="G51" i="60"/>
  <c r="H51" i="60"/>
  <c r="I51" i="60"/>
  <c r="J51" i="60"/>
  <c r="K51" i="60"/>
  <c r="L51" i="60"/>
  <c r="C51" i="60"/>
  <c r="D42" i="60"/>
  <c r="E42" i="60"/>
  <c r="F42" i="60"/>
  <c r="G42" i="60"/>
  <c r="H42" i="60"/>
  <c r="I42" i="60"/>
  <c r="J42" i="60"/>
  <c r="K42" i="60"/>
  <c r="L42" i="60"/>
  <c r="C42" i="60"/>
  <c r="I36" i="60"/>
  <c r="J36" i="60"/>
  <c r="K36" i="60"/>
  <c r="D30" i="60"/>
  <c r="E30" i="60"/>
  <c r="F30" i="60"/>
  <c r="G30" i="60"/>
  <c r="H30" i="60"/>
  <c r="I30" i="60"/>
  <c r="J30" i="60"/>
  <c r="K30" i="60"/>
  <c r="C30" i="60"/>
  <c r="D21" i="60"/>
  <c r="E21" i="60"/>
  <c r="F21" i="60"/>
  <c r="G21" i="60"/>
  <c r="H21" i="60"/>
  <c r="I21" i="60"/>
  <c r="J21" i="60"/>
  <c r="K21" i="60"/>
  <c r="L21" i="60"/>
  <c r="C21" i="60"/>
  <c r="D14" i="60"/>
  <c r="E14" i="60"/>
  <c r="F14" i="60"/>
  <c r="G14" i="60"/>
  <c r="H14" i="60"/>
  <c r="I14" i="60"/>
  <c r="J14" i="60"/>
  <c r="K14" i="60"/>
  <c r="L14" i="60"/>
  <c r="C14" i="60"/>
  <c r="D8" i="60"/>
  <c r="F8" i="60"/>
  <c r="G8" i="60"/>
  <c r="H8" i="60"/>
  <c r="I8" i="60"/>
  <c r="J8" i="60"/>
  <c r="K8" i="60"/>
  <c r="E6" i="31"/>
  <c r="E7" i="31" s="1"/>
  <c r="E8" i="31" s="1"/>
  <c r="E9" i="31" s="1"/>
  <c r="E10" i="31" s="1"/>
  <c r="E11" i="31" s="1"/>
  <c r="E12" i="31" s="1"/>
  <c r="E13" i="31" s="1"/>
  <c r="E14" i="31" s="1"/>
  <c r="E15" i="31" s="1"/>
  <c r="E16" i="31" s="1"/>
  <c r="E17" i="31" s="1"/>
  <c r="E18" i="31" s="1"/>
  <c r="E19" i="31" s="1"/>
  <c r="E20" i="31" s="1"/>
  <c r="E21" i="31" s="1"/>
  <c r="E22" i="31" s="1"/>
  <c r="E23" i="31" s="1"/>
  <c r="E24" i="31" s="1"/>
  <c r="E25" i="31" s="1"/>
  <c r="E5" i="35"/>
  <c r="D6" i="49"/>
  <c r="D7" i="49" s="1"/>
  <c r="D8" i="49" s="1"/>
  <c r="D9" i="49" s="1"/>
  <c r="D10" i="49" s="1"/>
  <c r="D11" i="49" s="1"/>
  <c r="D12" i="49" s="1"/>
  <c r="D13" i="49" s="1"/>
  <c r="D14" i="49" s="1"/>
  <c r="E5" i="34"/>
  <c r="E6" i="34" s="1"/>
  <c r="E7" i="34" s="1"/>
  <c r="E8" i="34" s="1"/>
  <c r="E9" i="34" s="1"/>
  <c r="E10" i="34" s="1"/>
  <c r="E11" i="34" s="1"/>
  <c r="E12" i="34" s="1"/>
  <c r="E13" i="34" s="1"/>
  <c r="E14" i="34" s="1"/>
  <c r="E15" i="34" s="1"/>
  <c r="E16" i="34" s="1"/>
  <c r="E17" i="34" s="1"/>
  <c r="E18" i="34" s="1"/>
  <c r="E19" i="34" s="1"/>
  <c r="E20" i="34" s="1"/>
  <c r="E21" i="34" s="1"/>
  <c r="D5" i="37"/>
  <c r="D6" i="37" s="1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D20" i="37" s="1"/>
  <c r="D21" i="37" s="1"/>
  <c r="D22" i="37" s="1"/>
  <c r="D6" i="33"/>
  <c r="D7" i="33" s="1"/>
  <c r="D8" i="33" s="1"/>
  <c r="D9" i="33" s="1"/>
  <c r="D10" i="33" s="1"/>
  <c r="D11" i="33" s="1"/>
  <c r="D12" i="33" s="1"/>
  <c r="D13" i="33" s="1"/>
  <c r="D14" i="33" s="1"/>
  <c r="D15" i="33" s="1"/>
  <c r="D16" i="33" s="1"/>
  <c r="D17" i="33" s="1"/>
  <c r="D18" i="33" s="1"/>
  <c r="D19" i="33" s="1"/>
  <c r="D20" i="33" s="1"/>
  <c r="D21" i="33" s="1"/>
  <c r="B10" i="38" s="1"/>
  <c r="D15" i="49" l="1"/>
  <c r="D16" i="49" s="1"/>
  <c r="D17" i="49" s="1"/>
  <c r="D18" i="49" s="1"/>
  <c r="D19" i="49" s="1"/>
  <c r="D20" i="49" s="1"/>
  <c r="D21" i="49" s="1"/>
  <c r="D22" i="49" s="1"/>
  <c r="D23" i="49" s="1"/>
  <c r="D24" i="49" s="1"/>
  <c r="D25" i="49" s="1"/>
  <c r="B16" i="38" s="1"/>
  <c r="E6" i="35"/>
  <c r="E7" i="35" s="1"/>
  <c r="E8" i="35" s="1"/>
  <c r="E9" i="35" s="1"/>
  <c r="E10" i="35" s="1"/>
  <c r="E11" i="35" s="1"/>
  <c r="E12" i="35" s="1"/>
  <c r="E13" i="35" s="1"/>
  <c r="E14" i="35" s="1"/>
  <c r="E15" i="35" s="1"/>
  <c r="E16" i="35" s="1"/>
  <c r="E17" i="35" s="1"/>
  <c r="E18" i="35" s="1"/>
  <c r="E19" i="35" s="1"/>
  <c r="E20" i="35" s="1"/>
  <c r="E21" i="35" s="1"/>
  <c r="E22" i="35" s="1"/>
  <c r="E23" i="35" s="1"/>
  <c r="E24" i="35" s="1"/>
  <c r="E25" i="35" s="1"/>
  <c r="E26" i="35" s="1"/>
  <c r="E27" i="35" s="1"/>
  <c r="E28" i="35" s="1"/>
  <c r="AN19" i="76"/>
  <c r="AE19" i="76"/>
  <c r="N19" i="76"/>
  <c r="Y19" i="76"/>
  <c r="U19" i="76"/>
  <c r="I19" i="76"/>
  <c r="L84" i="60"/>
  <c r="L86" i="60" s="1"/>
  <c r="K86" i="60"/>
  <c r="H86" i="60"/>
  <c r="G86" i="60"/>
  <c r="L65" i="60"/>
  <c r="H65" i="60"/>
  <c r="K44" i="60"/>
  <c r="I44" i="60"/>
  <c r="H44" i="60"/>
  <c r="C44" i="60"/>
  <c r="L44" i="60"/>
  <c r="E44" i="60"/>
  <c r="D44" i="60"/>
  <c r="J44" i="60"/>
  <c r="H23" i="60"/>
  <c r="G65" i="60"/>
  <c r="G44" i="60"/>
  <c r="C65" i="60"/>
  <c r="I65" i="60"/>
  <c r="E65" i="60"/>
  <c r="K65" i="60"/>
  <c r="J23" i="60"/>
  <c r="D23" i="60"/>
  <c r="F44" i="60"/>
  <c r="J65" i="60"/>
  <c r="K23" i="60"/>
  <c r="G23" i="60"/>
  <c r="F23" i="60"/>
  <c r="F65" i="60"/>
  <c r="D65" i="60"/>
  <c r="E23" i="60"/>
  <c r="I86" i="60"/>
  <c r="J86" i="60"/>
  <c r="F86" i="60"/>
  <c r="E86" i="60"/>
  <c r="D86" i="60"/>
  <c r="C86" i="60"/>
  <c r="I23" i="60"/>
  <c r="B5" i="38"/>
  <c r="C11" i="206" s="1"/>
  <c r="E22" i="34"/>
  <c r="E23" i="34" s="1"/>
  <c r="B9" i="38"/>
  <c r="AR19" i="76"/>
  <c r="Z19" i="76"/>
  <c r="T19" i="76"/>
  <c r="D19" i="76"/>
  <c r="R19" i="76"/>
  <c r="AG19" i="76"/>
  <c r="AC19" i="76"/>
  <c r="B17" i="38" l="1"/>
  <c r="B8" i="38"/>
  <c r="D7" i="38" s="1"/>
  <c r="H88" i="60"/>
  <c r="G88" i="60"/>
  <c r="J88" i="60"/>
  <c r="K88" i="60"/>
  <c r="F88" i="60"/>
  <c r="D88" i="60"/>
  <c r="I88" i="60"/>
  <c r="E88" i="60"/>
  <c r="E19" i="76"/>
  <c r="AU19" i="76"/>
  <c r="AA18" i="77"/>
  <c r="G18" i="77"/>
  <c r="AQ19" i="76"/>
  <c r="AP19" i="76"/>
  <c r="AI19" i="76"/>
  <c r="AS18" i="77"/>
  <c r="Q19" i="76"/>
  <c r="AH19" i="76"/>
  <c r="AA19" i="76"/>
  <c r="AI18" i="77"/>
  <c r="AM18" i="77"/>
  <c r="X19" i="76"/>
  <c r="X18" i="77"/>
  <c r="AM19" i="76"/>
  <c r="P19" i="76"/>
  <c r="C19" i="76"/>
  <c r="O19" i="76"/>
  <c r="B19" i="76"/>
  <c r="H18" i="77"/>
  <c r="AF19" i="76"/>
  <c r="AJ19" i="76"/>
  <c r="L19" i="76"/>
  <c r="L18" i="77"/>
  <c r="AB18" i="77"/>
  <c r="AD19" i="76"/>
  <c r="J19" i="76"/>
  <c r="V18" i="77"/>
  <c r="AH18" i="77"/>
  <c r="K18" i="77"/>
  <c r="W19" i="76"/>
  <c r="AT19" i="76"/>
  <c r="AB19" i="76"/>
  <c r="C18" i="77"/>
  <c r="AE18" i="77"/>
  <c r="AU18" i="77"/>
  <c r="H19" i="76"/>
  <c r="K19" i="76"/>
  <c r="S19" i="76"/>
  <c r="V19" i="76"/>
  <c r="F19" i="76"/>
  <c r="AG18" i="77"/>
  <c r="N18" i="77"/>
  <c r="AF18" i="77"/>
  <c r="Q18" i="77"/>
  <c r="Y18" i="77"/>
  <c r="G19" i="76"/>
  <c r="AS19" i="76"/>
  <c r="AQ18" i="77"/>
  <c r="U18" i="77"/>
  <c r="B18" i="77"/>
  <c r="D18" i="77"/>
  <c r="I18" i="77"/>
  <c r="AR18" i="77"/>
  <c r="AJ18" i="77"/>
  <c r="F18" i="77"/>
  <c r="P18" i="77"/>
  <c r="O18" i="77"/>
  <c r="W18" i="77"/>
  <c r="R18" i="77"/>
  <c r="S18" i="77"/>
  <c r="AC18" i="77"/>
  <c r="E18" i="77"/>
  <c r="Z18" i="77"/>
  <c r="AD18" i="77"/>
  <c r="J18" i="77"/>
  <c r="T18" i="77"/>
  <c r="AT18" i="77"/>
  <c r="AN18" i="77"/>
  <c r="AP18" i="77"/>
  <c r="M18" i="77" l="1"/>
  <c r="C20" i="77"/>
  <c r="C22" i="76"/>
  <c r="M19" i="76"/>
  <c r="B15" i="38"/>
  <c r="B21" i="38" s="1"/>
  <c r="L8" i="60"/>
  <c r="L23" i="60" s="1"/>
  <c r="L88" i="60" s="1"/>
  <c r="C8" i="60"/>
  <c r="C162" i="79"/>
  <c r="E166" i="79" s="1"/>
  <c r="C23" i="60" l="1"/>
  <c r="C88" i="60" s="1"/>
  <c r="N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tc={6DE9999F-7123-451A-B629-267F9B8C064A}</author>
  </authors>
  <commentList>
    <comment ref="A50" authorId="0" shapeId="0" xr:uid="{00000000-0006-0000-09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#16227 dated 6/26/20, #16295 dated 8/27/20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tc={EB0E7DF6-43FB-4AE5-BBA0-AA18DBC5921F}</author>
    <author>tc={94570546-FE42-4A24-B0EE-CE66A3B8AA75}</author>
  </authors>
  <commentList>
    <comment ref="AT52" authorId="0" shapeId="0" xr:uid="{00000000-0006-0000-0D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Reimburse from Construction Project</t>
      </text>
    </comment>
    <comment ref="AB66" authorId="1" shapeId="0" xr:uid="{00000000-0006-0000-0D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In memory of Leland Keith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6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 pay Jack Pigman's bill of $4000.00. Will not deposit $3250.00 this month. </t>
        </r>
      </text>
    </comment>
  </commentList>
</comments>
</file>

<file path=xl/sharedStrings.xml><?xml version="1.0" encoding="utf-8"?>
<sst xmlns="http://schemas.openxmlformats.org/spreadsheetml/2006/main" count="1748" uniqueCount="730">
  <si>
    <t>MONTH:</t>
  </si>
  <si>
    <t>DESCRIPTION</t>
  </si>
  <si>
    <t>DEPOSITS</t>
  </si>
  <si>
    <t>CHECKS</t>
  </si>
  <si>
    <t>MED CARE</t>
  </si>
  <si>
    <t>FICA</t>
  </si>
  <si>
    <t>FWT</t>
  </si>
  <si>
    <t>KWT</t>
  </si>
  <si>
    <t>TOTAL WAGES</t>
  </si>
  <si>
    <t>ACCT REC</t>
  </si>
  <si>
    <t>PENALTY</t>
  </si>
  <si>
    <t>OFFICE SUPPLIES</t>
  </si>
  <si>
    <t>OFFICE EXPENSE</t>
  </si>
  <si>
    <t>MOLDEN'S MULTIPLE SERV</t>
  </si>
  <si>
    <t>DON MOLDENS</t>
  </si>
  <si>
    <t>PIPE SUPPLIES</t>
  </si>
  <si>
    <t>MISC</t>
  </si>
  <si>
    <t>REFUND MISC</t>
  </si>
  <si>
    <t>TOTALS</t>
  </si>
  <si>
    <t>BALANCE</t>
  </si>
  <si>
    <t>SCHOOL TAX</t>
  </si>
  <si>
    <t>BEGINNING BALANCE</t>
  </si>
  <si>
    <t>ENDING BALANCE:</t>
  </si>
  <si>
    <t>TANK &amp; LINES EXPENSE</t>
  </si>
  <si>
    <t>NSF CHECK</t>
  </si>
  <si>
    <t>METER RESET FEE</t>
  </si>
  <si>
    <t>METER TURN ON FEE</t>
  </si>
  <si>
    <t>MEMBERSHIP FEE</t>
  </si>
  <si>
    <t>WATER PURCHASED</t>
  </si>
  <si>
    <t>WATER SOLD</t>
  </si>
  <si>
    <t>VEHICLE: GAS &amp; EXPENSE</t>
  </si>
  <si>
    <t>CREDIT CARD SERVICE CHARGE</t>
  </si>
  <si>
    <t>KY SALES &amp; USAGE</t>
  </si>
  <si>
    <t>RENT DEPOSIT</t>
  </si>
  <si>
    <t>METER RECONNECT FEE</t>
  </si>
  <si>
    <t>METER TAP ON FEE</t>
  </si>
  <si>
    <t>ELECTRIC</t>
  </si>
  <si>
    <t>SAVINGS</t>
  </si>
  <si>
    <t>RENT REFUND</t>
  </si>
  <si>
    <t>INTEREST PD</t>
  </si>
  <si>
    <t>ACCT #</t>
  </si>
  <si>
    <t>DATE</t>
  </si>
  <si>
    <t>DEPOSIT</t>
  </si>
  <si>
    <t>WITHDRAWL</t>
  </si>
  <si>
    <t>DESCRIPTION OF SAVINGS ACCOUNT</t>
  </si>
  <si>
    <t xml:space="preserve">"Depreciation Reserve Acct Proj 2000" $930.00 per Quarter ($3710.00 annually) until $24,000.00 is reached. </t>
  </si>
  <si>
    <t>"Accumulative Capital Account"</t>
  </si>
  <si>
    <t>Account</t>
  </si>
  <si>
    <t>Balance</t>
  </si>
  <si>
    <t>Accumulative Capital</t>
  </si>
  <si>
    <t>Short Lived Assets</t>
  </si>
  <si>
    <t>BWA Office</t>
  </si>
  <si>
    <t>Depreciation #2</t>
  </si>
  <si>
    <t>METERS</t>
  </si>
  <si>
    <t>Savings Account Summary</t>
  </si>
  <si>
    <t>Revenue Sinking Fund #2</t>
  </si>
  <si>
    <t>Revenue Sinking Fund #1</t>
  </si>
  <si>
    <t>Depreciation #1</t>
  </si>
  <si>
    <t>Occp Tax</t>
  </si>
  <si>
    <t>Child Support</t>
  </si>
  <si>
    <t>Delta Dental</t>
  </si>
  <si>
    <t>EMPLOYER PAID INSURANCE</t>
  </si>
  <si>
    <t>J.C. NEW-SALARY</t>
  </si>
  <si>
    <t>VICTORIA RAMSEY-SALARY</t>
  </si>
  <si>
    <t>"BWA Office Account" for Tax Prep and Director's Salary and Company Ins.</t>
  </si>
  <si>
    <t>AFLAC</t>
  </si>
  <si>
    <t>STATE TAX</t>
  </si>
  <si>
    <t>Net Pay</t>
  </si>
  <si>
    <t>Gross Pay</t>
  </si>
  <si>
    <t>1st Quarter Totals</t>
  </si>
  <si>
    <t>2nd Quarter</t>
  </si>
  <si>
    <t>January Monthly Total</t>
  </si>
  <si>
    <t>February Monthly Total</t>
  </si>
  <si>
    <t>March Monthly Total</t>
  </si>
  <si>
    <t>April Monthly Total</t>
  </si>
  <si>
    <t>May Monthly Total</t>
  </si>
  <si>
    <t>June Monthly Total</t>
  </si>
  <si>
    <t>2nd Quarter Totals</t>
  </si>
  <si>
    <t>3rd Quarter</t>
  </si>
  <si>
    <t>July Monthly Totals</t>
  </si>
  <si>
    <t>August Monthly Totals</t>
  </si>
  <si>
    <t>September Monthly Totals</t>
  </si>
  <si>
    <t xml:space="preserve">3RD Quarter Totals </t>
  </si>
  <si>
    <t>October  Monthly Totals</t>
  </si>
  <si>
    <t>November Monthly Totals</t>
  </si>
  <si>
    <t>December Monthly Totals</t>
  </si>
  <si>
    <t xml:space="preserve">4TH Quarter Totals </t>
  </si>
  <si>
    <t>YEAR END TOTALS</t>
  </si>
  <si>
    <t>OFFICE PHONE &amp; CELL PHONES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</si>
  <si>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</si>
  <si>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</si>
  <si>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</si>
  <si>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</si>
  <si>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</si>
  <si>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</si>
  <si>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</si>
  <si>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</si>
  <si>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Sept.</t>
  </si>
  <si>
    <t>Oct</t>
  </si>
  <si>
    <t>Nov</t>
  </si>
  <si>
    <t>Dec</t>
  </si>
  <si>
    <t>Total</t>
  </si>
  <si>
    <t>Total Expenses</t>
  </si>
  <si>
    <t>Deposits</t>
  </si>
  <si>
    <t>Difference</t>
  </si>
  <si>
    <t>Member Deposit Account</t>
  </si>
  <si>
    <t>Name</t>
  </si>
  <si>
    <t>Property Address</t>
  </si>
  <si>
    <t>Withdrawals</t>
  </si>
  <si>
    <t>Date</t>
  </si>
  <si>
    <t>Depreciation #3</t>
  </si>
  <si>
    <t>Revenue Sinking Fund #3</t>
  </si>
  <si>
    <t>SEWER PAYMENTS</t>
  </si>
  <si>
    <t>Monthly Balance</t>
  </si>
  <si>
    <t>2009   Depreciation Reserve #2  $375.00 per month until $45,000.00 is reached.</t>
  </si>
  <si>
    <t>2012 Depreciation Reserve 3 Pay $480 per quarter until balance reaches $19200.00</t>
  </si>
  <si>
    <t>Transfer to General Fund</t>
  </si>
  <si>
    <t>1st Quarter</t>
  </si>
  <si>
    <t>Interest</t>
  </si>
  <si>
    <t>AMOUNT</t>
  </si>
  <si>
    <t>EMPLOYEE</t>
  </si>
  <si>
    <t>EMPLOYER</t>
  </si>
  <si>
    <t>MEDICARE</t>
  </si>
  <si>
    <t>OFFICE &amp; CELL PHONES</t>
  </si>
  <si>
    <t>MOLDEN PIPE SUPPLIES</t>
  </si>
  <si>
    <t>VEHICLE  EXPENSE</t>
  </si>
  <si>
    <t>KASI MORROW-SALARY</t>
  </si>
  <si>
    <t>2014 Depreciation Reserve 4 Pay $245.00 per month until balance reaches $29,400 for loan 91/11</t>
  </si>
  <si>
    <t>KASI MORROW - SALARY</t>
  </si>
  <si>
    <t>Revenue Sinking Fund #4</t>
  </si>
  <si>
    <t xml:space="preserve">  </t>
  </si>
  <si>
    <t>4th Quarter</t>
  </si>
  <si>
    <t>J.C. New Salary</t>
  </si>
  <si>
    <t>Victoria Ramsey Salary</t>
  </si>
  <si>
    <t>Contract Labor</t>
  </si>
  <si>
    <t>Kasi Morrow</t>
  </si>
  <si>
    <t>Monticello Utility Comm</t>
  </si>
  <si>
    <t>Federal Withholding Tax</t>
  </si>
  <si>
    <t>Occupational Tax</t>
  </si>
  <si>
    <t>KY State Withholding Tax</t>
  </si>
  <si>
    <t xml:space="preserve">Ky Sales &amp; Use Tax </t>
  </si>
  <si>
    <t>Pulaski &amp; Wayne School Tax</t>
  </si>
  <si>
    <t>AFLAC Insurance</t>
  </si>
  <si>
    <t>KY Dept Unemployment Ins</t>
  </si>
  <si>
    <t>Microbac Lab - Testing</t>
  </si>
  <si>
    <t>Sinking Fund #2</t>
  </si>
  <si>
    <t>Sinking Fund #3</t>
  </si>
  <si>
    <t>BWA Office Savings</t>
  </si>
  <si>
    <t>Postage</t>
  </si>
  <si>
    <t>Returned Check</t>
  </si>
  <si>
    <t xml:space="preserve">So KY RECC - Electric </t>
  </si>
  <si>
    <t>Verizon Wireless</t>
  </si>
  <si>
    <t>Office Supplies</t>
  </si>
  <si>
    <t>Office Expense</t>
  </si>
  <si>
    <t>Vehicle: Gas &amp; Expense</t>
  </si>
  <si>
    <t>Meters &amp; Supplies</t>
  </si>
  <si>
    <t>Tank &amp; Line Expense</t>
  </si>
  <si>
    <t>Rental Deposit Refund</t>
  </si>
  <si>
    <t>Modern Security</t>
  </si>
  <si>
    <t>Leland Keith</t>
  </si>
  <si>
    <t>Eric Keith</t>
  </si>
  <si>
    <t>Workman's Comp Insurance</t>
  </si>
  <si>
    <t>Water Cert. Rnwl</t>
  </si>
  <si>
    <t>Annual Report/Audit</t>
  </si>
  <si>
    <t>Conferences</t>
  </si>
  <si>
    <t>Field Materials</t>
  </si>
  <si>
    <t>Rural Water Assoc (Annual fee)</t>
  </si>
  <si>
    <t>PSC Assest Tax</t>
  </si>
  <si>
    <t>Sewer Payments</t>
  </si>
  <si>
    <t>Transfer to Member Deposit</t>
  </si>
  <si>
    <t>Refund/Overpayment</t>
  </si>
  <si>
    <t>Depreciation Reserve #4</t>
  </si>
  <si>
    <t>KASI MORROW</t>
  </si>
  <si>
    <t>Sinking Fund #4</t>
  </si>
  <si>
    <t>Short-Lived Assets Account $235.00 per month until $25,900 is reached</t>
  </si>
  <si>
    <t>Clint Keith</t>
  </si>
  <si>
    <t>Phone/Internet</t>
  </si>
  <si>
    <t>Capital Savings</t>
  </si>
  <si>
    <t>2018 Depreciation Reserve 5 Pay $430.00 per month until balance reaches $51,600 for loan 91/11</t>
  </si>
  <si>
    <t>Depreciation Reserve #5</t>
  </si>
  <si>
    <t>Chris Early</t>
  </si>
  <si>
    <t>CHRIS EARLY-SALARY</t>
  </si>
  <si>
    <t>91-13</t>
  </si>
  <si>
    <t>Sinking Fund #5</t>
  </si>
  <si>
    <t>Revenue Sinking Fund #5</t>
  </si>
  <si>
    <t>Depreciation #4</t>
  </si>
  <si>
    <t>Depreciation #5</t>
  </si>
  <si>
    <t>J. C. NEW-SALARY</t>
  </si>
  <si>
    <t>Garnishment</t>
  </si>
  <si>
    <t>TANK, LINES, &amp; FIELD</t>
  </si>
  <si>
    <t>PARTS</t>
  </si>
  <si>
    <t>Parts</t>
  </si>
  <si>
    <t>CHRIS EARLY</t>
  </si>
  <si>
    <t>AssuredPartners (Insurance)</t>
  </si>
  <si>
    <t>Ampstun/MM -Annual support</t>
  </si>
  <si>
    <t>Maintenance Labor</t>
  </si>
  <si>
    <t xml:space="preserve"> 91-03       30695120</t>
  </si>
  <si>
    <r>
      <t xml:space="preserve">"Revenue Sinking Fund #2 - Highway 90/790 Project Payment of </t>
    </r>
    <r>
      <rPr>
        <b/>
        <sz val="10"/>
        <rFont val="Arial"/>
        <family val="2"/>
      </rPr>
      <t>$44685.00</t>
    </r>
    <r>
      <rPr>
        <sz val="10"/>
        <rFont val="Arial"/>
        <family val="2"/>
      </rPr>
      <t xml:space="preserve"> beginning </t>
    </r>
    <r>
      <rPr>
        <b/>
        <i/>
        <u/>
        <sz val="10"/>
        <rFont val="Arial"/>
        <family val="2"/>
      </rPr>
      <t>Feb</t>
    </r>
    <r>
      <rPr>
        <sz val="10"/>
        <rFont val="Arial"/>
        <family val="2"/>
      </rPr>
      <t xml:space="preserve"> 2011 Loan 91-05</t>
    </r>
  </si>
  <si>
    <t xml:space="preserve"> 91-05 30774220</t>
  </si>
  <si>
    <t>91-09 - 30893320</t>
  </si>
  <si>
    <t>91-11 30774220</t>
  </si>
  <si>
    <r>
      <t xml:space="preserve">Loan 91.11 "Revenue Sinking Fund #4 - Colyer Rd/Waitsboro Project Payment </t>
    </r>
    <r>
      <rPr>
        <b/>
        <sz val="10"/>
        <rFont val="Arial"/>
        <family val="2"/>
      </rPr>
      <t>$29151.00</t>
    </r>
    <r>
      <rPr>
        <sz val="10"/>
        <rFont val="Arial"/>
        <family val="2"/>
      </rPr>
      <t xml:space="preserve">. $2450.00 per month </t>
    </r>
    <r>
      <rPr>
        <b/>
        <sz val="10"/>
        <rFont val="Arial"/>
        <family val="2"/>
      </rPr>
      <t>March 13</t>
    </r>
  </si>
  <si>
    <r>
      <t xml:space="preserve">Loan  "Revenue Sinking Fund #5 - Green Hill/Cedar Hill Heights Project Payment </t>
    </r>
    <r>
      <rPr>
        <b/>
        <sz val="10"/>
        <rFont val="Arial"/>
        <family val="2"/>
      </rPr>
      <t>$51,116</t>
    </r>
    <r>
      <rPr>
        <sz val="10"/>
        <rFont val="Arial"/>
        <family val="2"/>
      </rPr>
      <t xml:space="preserve">. $4300.00 per month </t>
    </r>
    <r>
      <rPr>
        <b/>
        <sz val="10"/>
        <rFont val="Arial"/>
        <family val="2"/>
      </rPr>
      <t xml:space="preserve">May 4. </t>
    </r>
  </si>
  <si>
    <r>
      <t>"REVENUE SINKING FUND"DEPOSIT 2000.00 IN CITIZEN BANK EACH MONTH WITH DEPOSIT SLIP UNTIL $</t>
    </r>
    <r>
      <rPr>
        <b/>
        <sz val="10"/>
        <rFont val="Arial"/>
        <family val="2"/>
      </rPr>
      <t>22368.00</t>
    </r>
    <r>
      <rPr>
        <sz val="10"/>
        <rFont val="Arial"/>
        <family val="2"/>
      </rPr>
      <t xml:space="preserve"> FOR </t>
    </r>
    <r>
      <rPr>
        <b/>
        <i/>
        <u/>
        <sz val="10"/>
        <rFont val="Arial"/>
        <family val="2"/>
      </rPr>
      <t>JULY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28</t>
    </r>
    <r>
      <rPr>
        <sz val="10"/>
        <rFont val="Arial"/>
        <family val="2"/>
      </rPr>
      <t xml:space="preserve"> W/D DIRECTLY FROM BANK.  418000.00 LOAN FOR ECHO POINT PROJECT FOR 40 YR. PD IN 2046</t>
    </r>
  </si>
  <si>
    <t>Tools</t>
  </si>
  <si>
    <t>Matthew Tucker</t>
  </si>
  <si>
    <t>Tank Inspection</t>
  </si>
  <si>
    <t>Project Expense</t>
  </si>
  <si>
    <t>3rd Qtr</t>
  </si>
  <si>
    <t>Account Name</t>
  </si>
  <si>
    <t>Amt of Loan</t>
  </si>
  <si>
    <t>Mthly Savings</t>
  </si>
  <si>
    <t>Yearly Pymt</t>
  </si>
  <si>
    <t>Depreciation Savings</t>
  </si>
  <si>
    <t>2003-Revenue Sinking Fund #1- Echo Pt Line &amp; Tank</t>
  </si>
  <si>
    <t>2005-Revenue Sinking Fund #2-Hwy 90/Hwy 790</t>
  </si>
  <si>
    <t>2009-Revenue Sinking Fund #3-Twin Rivers</t>
  </si>
  <si>
    <t>$480/Qtr $19,200.00</t>
  </si>
  <si>
    <t>2011-Revenue Sinking Fund #4-Colyer Rd/Old Waitsboro Rd/Luther Eaton Tank</t>
  </si>
  <si>
    <t>$245/Mthly $29,400.00</t>
  </si>
  <si>
    <t>2013-Revenue Sinking Fund #5-Green Hill/Cedar Hill/John Gover Tank</t>
  </si>
  <si>
    <t>$430/Mthly $51,600.00</t>
  </si>
  <si>
    <t>Savings Accounts</t>
  </si>
  <si>
    <t>Short-Lived Assets</t>
  </si>
  <si>
    <t>Building Maintenance/Expense</t>
  </si>
  <si>
    <t>2/2021-1/2022</t>
  </si>
  <si>
    <t>J C New-Salary</t>
  </si>
  <si>
    <t>Chris Early - Salary</t>
  </si>
  <si>
    <t>Victoria Ramsey-Salary</t>
  </si>
  <si>
    <t>Kasi Morrow - Salary</t>
  </si>
  <si>
    <t>MEMBER SHIP FEE</t>
  </si>
  <si>
    <t>Credit Card Service Fee</t>
  </si>
  <si>
    <t>Federal Withholding</t>
  </si>
  <si>
    <t>Lake Cumberland Outdoors-Veh Exp</t>
  </si>
  <si>
    <t>Revenue Sinking Fund #5 Savings</t>
  </si>
  <si>
    <t>Cintas - Uniforms</t>
  </si>
  <si>
    <t>Lake Cumberland Outdoors - Veh Exp</t>
  </si>
  <si>
    <t>Depreciation Reserve - Savings</t>
  </si>
  <si>
    <t>AFLAC - Employee Insurance</t>
  </si>
  <si>
    <t>Monticello Utility Comm - Purchased Water</t>
  </si>
  <si>
    <t>Ky State Treas - Sales &amp; Use Tax</t>
  </si>
  <si>
    <t>Alvin Morrow</t>
  </si>
  <si>
    <t>Deposit 2/1/21</t>
  </si>
  <si>
    <t>D.O.E - Office Supplies</t>
  </si>
  <si>
    <t>Consolidated Pipe &amp; Supply - Parts</t>
  </si>
  <si>
    <t>J C New - Salary</t>
  </si>
  <si>
    <t>Rate of Interest</t>
  </si>
  <si>
    <t>2021-Revenue Sinking Fund #6-Strawberry/Cedar Bluff/</t>
  </si>
  <si>
    <t>Citizens - Auto Withdrawal</t>
  </si>
  <si>
    <t>"CAPITAL SAVINGS"</t>
  </si>
  <si>
    <t xml:space="preserve">2019 Depreciation Reserve 6 Pay $175.00 per month until balance reaches $21,000 for loan </t>
  </si>
  <si>
    <t>US Postal Service - Late Bills</t>
  </si>
  <si>
    <r>
      <t xml:space="preserve">Loan  "Revenue Sinking Fund #6 - Strawberry Rd/Cedar Bluff Project Payment </t>
    </r>
    <r>
      <rPr>
        <b/>
        <sz val="10"/>
        <rFont val="Arial"/>
        <family val="2"/>
      </rPr>
      <t>$17,722.00</t>
    </r>
    <r>
      <rPr>
        <sz val="10"/>
        <rFont val="Arial"/>
        <family val="2"/>
      </rPr>
      <t xml:space="preserve">. $1500.00 per month </t>
    </r>
    <r>
      <rPr>
        <b/>
        <sz val="10"/>
        <rFont val="Arial"/>
        <family val="2"/>
      </rPr>
      <t xml:space="preserve">March 17. </t>
    </r>
  </si>
  <si>
    <t>Accumulative Capital Savings</t>
  </si>
  <si>
    <t>BWA Savings</t>
  </si>
  <si>
    <t>Cintas-Uniforms</t>
  </si>
  <si>
    <t xml:space="preserve"> </t>
  </si>
  <si>
    <t>Depreciation Reserve-Saving</t>
  </si>
  <si>
    <t>Verizon-Cell Phones</t>
  </si>
  <si>
    <t>Revenue Sinking 6-Saving</t>
  </si>
  <si>
    <t>US Post Office-Late Bills</t>
  </si>
  <si>
    <t>South Kentucky RECC-Electric</t>
  </si>
  <si>
    <t>Spectrum-Internet/Phones</t>
  </si>
  <si>
    <t>Sinking Fund #6</t>
  </si>
  <si>
    <t>91-15</t>
  </si>
  <si>
    <t>New Truck</t>
  </si>
  <si>
    <t>High Tide - Annual</t>
  </si>
  <si>
    <t>$175/Mthly $17722.00</t>
  </si>
  <si>
    <t>Totals</t>
  </si>
  <si>
    <t>JC Cain-Repairs</t>
  </si>
  <si>
    <r>
      <t xml:space="preserve">Loan # 9 "Revenue Sinking Fund #3 - Twin Rivers Project Payment </t>
    </r>
    <r>
      <rPr>
        <b/>
        <sz val="10"/>
        <rFont val="Arial"/>
        <family val="2"/>
      </rPr>
      <t>18979.00</t>
    </r>
    <r>
      <rPr>
        <sz val="10"/>
        <rFont val="Arial"/>
        <family val="2"/>
      </rPr>
      <t xml:space="preserve">  Oct 28</t>
    </r>
  </si>
  <si>
    <t>Revenue Sinking 3-Saving</t>
  </si>
  <si>
    <t>Digital Ocean-Domain</t>
  </si>
  <si>
    <t>Villas Ventures-Sewer</t>
  </si>
  <si>
    <t>Credit Card Fee</t>
  </si>
  <si>
    <t>Jacob Sneed</t>
  </si>
  <si>
    <t>67 Bonnie Blue</t>
  </si>
  <si>
    <t>Ky State Treasurer-State Withholding</t>
  </si>
  <si>
    <t>Spectrum-Phones</t>
  </si>
  <si>
    <t>Lowes-Field</t>
  </si>
  <si>
    <t>US Post Office-Bills</t>
  </si>
  <si>
    <t>Valvoline-Veh Exp</t>
  </si>
  <si>
    <t>Deposit 1/3/22</t>
  </si>
  <si>
    <t>Deposit 1/1/22-Credit Card</t>
  </si>
  <si>
    <t>Deposit 1/2/22-Credit Card</t>
  </si>
  <si>
    <t>Revenue Sinking 2-Savings</t>
  </si>
  <si>
    <t>Revenue Sinking 1-Saving</t>
  </si>
  <si>
    <t>Deposit 1/3/22-Credit Card</t>
  </si>
  <si>
    <t>Deposit 1/4/22</t>
  </si>
  <si>
    <t>Deposit 1/5/22</t>
  </si>
  <si>
    <t>Deposit 1/4/22-Credit Card</t>
  </si>
  <si>
    <t>Revenue Sinking 3-Savings</t>
  </si>
  <si>
    <t>Deposit 1/6/22</t>
  </si>
  <si>
    <t>Deposit 1/5/22-Credit Card</t>
  </si>
  <si>
    <t>Revenue Sinking 4-Saving</t>
  </si>
  <si>
    <t>Deposit 1/6/22-Credit Card</t>
  </si>
  <si>
    <t>Deposit 1/7/22-Credit Card</t>
  </si>
  <si>
    <t>Deposit 1/8/22-Credit Card</t>
  </si>
  <si>
    <t>Revenue Sinking 5-Saving</t>
  </si>
  <si>
    <t>Deposit 1/10/22</t>
  </si>
  <si>
    <t>Monticello Utility Commission</t>
  </si>
  <si>
    <t>Consolidated Pipe &amp; Supply-Parts</t>
  </si>
  <si>
    <t>Deposit 1/10/22-Drafts</t>
  </si>
  <si>
    <t>Deposit 1/9/22-Credit Card</t>
  </si>
  <si>
    <t>Deposit 1/11/22</t>
  </si>
  <si>
    <t>Deposit 1/10/22-Credit Cards</t>
  </si>
  <si>
    <t>Returned Draft- Vivian Hunt</t>
  </si>
  <si>
    <t>KY State Treasurer-School Tax</t>
  </si>
  <si>
    <t>Kentucky State Treasurer-Sales &amp; Usage Tax</t>
  </si>
  <si>
    <t>Sun Auto Parts-Veh Expense</t>
  </si>
  <si>
    <t>Microbac-Office exp</t>
  </si>
  <si>
    <t>Deposit 1/12/22-Credit Card</t>
  </si>
  <si>
    <t>Deposit 1/13/22-Credit Card</t>
  </si>
  <si>
    <t>Deposit 1/14/22-Credit Card</t>
  </si>
  <si>
    <t>Deposit 1/11/22-Credit Card</t>
  </si>
  <si>
    <t>Deposit 1/12/22-Paid at Bank</t>
  </si>
  <si>
    <t>Deposit 1/12/22</t>
  </si>
  <si>
    <t>Deposit 1/16/22-Credit Cards</t>
  </si>
  <si>
    <t>Deposit 1/17/22-Credit Card</t>
  </si>
  <si>
    <t>Deposit 1/18/22-Paid at Bank</t>
  </si>
  <si>
    <t>Deposit 1/18/22</t>
  </si>
  <si>
    <t>Deposit 1/18/22-Credit Card</t>
  </si>
  <si>
    <t>Deposit Interest 2021</t>
  </si>
  <si>
    <t>Deposit 1/19/22-Credit Card</t>
  </si>
  <si>
    <t>Member Deposit-Bollman</t>
  </si>
  <si>
    <t>Member Deposit-Sneed</t>
  </si>
  <si>
    <t>Treasurer KY UI Fund-Office Expense</t>
  </si>
  <si>
    <t>KY State Treasurer-KY withholding</t>
  </si>
  <si>
    <t>Nicholas Bollman</t>
  </si>
  <si>
    <t>1395 Jacksboro Rd</t>
  </si>
  <si>
    <t>114 Scarletts Way</t>
  </si>
  <si>
    <t>Erica Turner</t>
  </si>
  <si>
    <t>Tax Administrator-Qtrly Occ. Tax</t>
  </si>
  <si>
    <t>Deposit 1/21/22</t>
  </si>
  <si>
    <t>Deposit 1/20/22-Credit Card</t>
  </si>
  <si>
    <t>US Post Office-Letter</t>
  </si>
  <si>
    <t>Secretary of State</t>
  </si>
  <si>
    <t>Deposit 1/21/22-Credit Card</t>
  </si>
  <si>
    <t>Deposit 1/22/22-Credit Card</t>
  </si>
  <si>
    <t>Deposit 1/23/22-Credit Card</t>
  </si>
  <si>
    <t>US Postal Service</t>
  </si>
  <si>
    <t>Deposit 1/25/22</t>
  </si>
  <si>
    <t>Deposit 1/24/22-Credit Card</t>
  </si>
  <si>
    <t>Deposit 1/25/22-Credit Card</t>
  </si>
  <si>
    <t>Depreciation ReServe #6</t>
  </si>
  <si>
    <t>BinghamTire-Veh Exp</t>
  </si>
  <si>
    <t>Deposit 1/27/22</t>
  </si>
  <si>
    <t>Joseph Lewis</t>
  </si>
  <si>
    <t>1515-1 Old Hwy 90</t>
  </si>
  <si>
    <t>Deposit 1/26/22-Credit Card</t>
  </si>
  <si>
    <t>Member Deposit-Tucker</t>
  </si>
  <si>
    <t xml:space="preserve">Danny Brown-Deposit Refund </t>
  </si>
  <si>
    <t>Austin Rowe Deposit Refund</t>
  </si>
  <si>
    <t>Deposit 1/27/22-Credit Card</t>
  </si>
  <si>
    <t>Member Deposit-Bevins</t>
  </si>
  <si>
    <t>Naomi Tucker</t>
  </si>
  <si>
    <t>10898 E Highway 90</t>
  </si>
  <si>
    <t>Kelsie Presnell</t>
  </si>
  <si>
    <t>56 Hillview Ave</t>
  </si>
  <si>
    <t>Park Ave</t>
  </si>
  <si>
    <t>Henry Jackson</t>
  </si>
  <si>
    <t>Digital Ocean-Office Exp</t>
  </si>
  <si>
    <t>Assured Partners-Office Exp</t>
  </si>
  <si>
    <t>Deposit 1/28/22-Credit Card</t>
  </si>
  <si>
    <t>Deposit 1/30/22-Credit Card</t>
  </si>
  <si>
    <t>Deposit 1/31/22-Credit Card</t>
  </si>
  <si>
    <t>Revenue Sinking 2-Saving</t>
  </si>
  <si>
    <t>Deposit 2/1/21-Credit Card</t>
  </si>
  <si>
    <t>US Post Office-Office Exp</t>
  </si>
  <si>
    <t>Deposit 2/2/22-</t>
  </si>
  <si>
    <t>Citzens-Auto Withdrawal</t>
  </si>
  <si>
    <t>Member Deposit-Fair</t>
  </si>
  <si>
    <t>Deposit 2/3/22</t>
  </si>
  <si>
    <t>Kentucky State Treasurer-School tax</t>
  </si>
  <si>
    <t>Deposit 2/2/22-Credit Card</t>
  </si>
  <si>
    <t>Kentucky State Treasurer-KY State</t>
  </si>
  <si>
    <t>Deposit 2/3/22 Credit Card</t>
  </si>
  <si>
    <t>Deposit 2/4/22 Credit Card</t>
  </si>
  <si>
    <t>Deposit 2/5/22 Credit Card</t>
  </si>
  <si>
    <t>Deposit 2/7/22</t>
  </si>
  <si>
    <t>Deposit 2/6/22 Credit Card</t>
  </si>
  <si>
    <t>Deposit 2/7/22 Paid at Bank</t>
  </si>
  <si>
    <t>Deposit 2/7/22 Credit Card</t>
  </si>
  <si>
    <t>Revenue Sinking #4 Savings</t>
  </si>
  <si>
    <t>Deposit 2/8/22</t>
  </si>
  <si>
    <t>Deposit 2/8/22 Paid at Bank</t>
  </si>
  <si>
    <t>Deposit 2/8/22 Credit Card</t>
  </si>
  <si>
    <t>Member Deposit - Conner</t>
  </si>
  <si>
    <t>ClearPath - Workmans Comp Ins</t>
  </si>
  <si>
    <t>Deposit 2/9/22</t>
  </si>
  <si>
    <t>Deposit 2/9/22 Paid at Bank</t>
  </si>
  <si>
    <t>Ann Conner</t>
  </si>
  <si>
    <t>1448 Jacksboro Rd</t>
  </si>
  <si>
    <t>David Mounce</t>
  </si>
  <si>
    <t>1731-13 Old Hwy 90</t>
  </si>
  <si>
    <t>JENNIFER TUCKER-SALARY</t>
  </si>
  <si>
    <t>Danville Office Supply-Office Supplies</t>
  </si>
  <si>
    <t>Aflac - Employee Insurance</t>
  </si>
  <si>
    <t>Deposit 2/9/22 Credit Card</t>
  </si>
  <si>
    <t>Deposit 2/10/22 Drafts</t>
  </si>
  <si>
    <t xml:space="preserve">Deposit 2/10/22 </t>
  </si>
  <si>
    <t>Deposit 2/10/22 Paid At Bank</t>
  </si>
  <si>
    <t>BWA Office Account - Savings</t>
  </si>
  <si>
    <t>Member Deposit - Cooper</t>
  </si>
  <si>
    <t>Transferred to Member Deposit</t>
  </si>
  <si>
    <t>1/27/22 Deposited in error</t>
  </si>
  <si>
    <t>Deposit 2/10/22 Credit Card</t>
  </si>
  <si>
    <t>Deposit 2/11/22</t>
  </si>
  <si>
    <t>Returned Draft - Hunt</t>
  </si>
  <si>
    <t>The Villas Ventures - Sewer Charges</t>
  </si>
  <si>
    <t>Jimmy East - Returned Draft</t>
  </si>
  <si>
    <t>Allen Stearns - Returned Draft</t>
  </si>
  <si>
    <t>Deposit 2/14/22</t>
  </si>
  <si>
    <t>Deposit 2/11/22 Credit Card</t>
  </si>
  <si>
    <t>Deposit 2/12/22 Credit Card</t>
  </si>
  <si>
    <t>Deposit 2/13/22 Credit Card</t>
  </si>
  <si>
    <t>Deposit 02/14/22-Credit Card</t>
  </si>
  <si>
    <t>Depreciation #6</t>
  </si>
  <si>
    <t>Deposit 02/15/22-Credit Card</t>
  </si>
  <si>
    <t>Deposit 02/16/22</t>
  </si>
  <si>
    <t>Brennan Chriswell</t>
  </si>
  <si>
    <t xml:space="preserve">188 Rhett Butler </t>
  </si>
  <si>
    <t>Liberty Church Cemetary</t>
  </si>
  <si>
    <t>SoKy RECC-5 Electric Bills</t>
  </si>
  <si>
    <t>Hinkle Contracting-Rock</t>
  </si>
  <si>
    <t>Commonwealth Journal-Subscription</t>
  </si>
  <si>
    <t>WasCon-Tank</t>
  </si>
  <si>
    <t>Verizon - Cell Phones</t>
  </si>
  <si>
    <t>Lake Cumberland Outdoor - Veh. Exp</t>
  </si>
  <si>
    <t>Ferguson - Meters and Parts</t>
  </si>
  <si>
    <t>Deposit 02/16/22 - Credit Cards</t>
  </si>
  <si>
    <t xml:space="preserve">Deposit 02/18/22 </t>
  </si>
  <si>
    <t>Deposit 02/17/22 - Credit Cards</t>
  </si>
  <si>
    <t>MicroBac</t>
  </si>
  <si>
    <t>Scott Coggins - CPR Class</t>
  </si>
  <si>
    <t>Deposit 02/18/22 - Credit Cards</t>
  </si>
  <si>
    <t>Amazon - Sweeper Filters</t>
  </si>
  <si>
    <t>Deposit 02/19/22 - Credit Cards</t>
  </si>
  <si>
    <t>WalMart -Office Supplies</t>
  </si>
  <si>
    <t>Deposit 02/20/22 - Credit Cards</t>
  </si>
  <si>
    <t>Deposit 02/21/22 - Credit Cards</t>
  </si>
  <si>
    <t>Deposit 02/22/22</t>
  </si>
  <si>
    <t>Deposit 02/22/22 - Credit Cards</t>
  </si>
  <si>
    <t>Lowe's - Field</t>
  </si>
  <si>
    <t>Revenue Sinking Fund #6</t>
  </si>
  <si>
    <t>Deposit 02/23/22 - Credit Cards</t>
  </si>
  <si>
    <t xml:space="preserve">Telemetry </t>
  </si>
  <si>
    <t xml:space="preserve">                                                                                                                                                                                     </t>
  </si>
  <si>
    <t>Deposit 2/24/22 Credit Card</t>
  </si>
  <si>
    <t>Deposit 2/25/22</t>
  </si>
  <si>
    <t>Deposit 2/25/22 Paid At Bank</t>
  </si>
  <si>
    <t>U. S Postal Service - Bills</t>
  </si>
  <si>
    <t>Windell Godsey</t>
  </si>
  <si>
    <t>14095 E Hwy 90</t>
  </si>
  <si>
    <t xml:space="preserve">Deposit 02/25/22 </t>
  </si>
  <si>
    <t>Member Deposit - Crockett</t>
  </si>
  <si>
    <t>Southern Shell - Veh. Exp.</t>
  </si>
  <si>
    <t>Deposit 02/25/22 - Credit Card</t>
  </si>
  <si>
    <t>Deposit 02/26/22 - Credit Card</t>
  </si>
  <si>
    <t>Deposit 02/27/22 - Credit Card</t>
  </si>
  <si>
    <t xml:space="preserve">     </t>
  </si>
  <si>
    <t>Joshua Crockett</t>
  </si>
  <si>
    <t>608 Forest Ridge Rd</t>
  </si>
  <si>
    <t>Sarah Cooper</t>
  </si>
  <si>
    <t>59 Cumberland Dr</t>
  </si>
  <si>
    <t>Jessica Fair</t>
  </si>
  <si>
    <t>220 Rhett Butler</t>
  </si>
  <si>
    <t>Kevin Bevins</t>
  </si>
  <si>
    <t>133 Twin Rivers Dr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</si>
  <si>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</si>
  <si>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Jennifer Tucker - Salary</t>
  </si>
  <si>
    <t>Deposit 02/28/22 - Credit Card</t>
  </si>
  <si>
    <t>J C Cain - Repairs and Meter Sets</t>
  </si>
  <si>
    <t>Digital Ocean - Web Browser</t>
  </si>
  <si>
    <t>Deposit - 03/01/22</t>
  </si>
  <si>
    <t>K &amp; T Saw Shop - Field</t>
  </si>
  <si>
    <t>Deposit - Credit Cards 03/01/22</t>
  </si>
  <si>
    <t>Deposit - 03/02/22</t>
  </si>
  <si>
    <t>Deposit - Credit Cards 03/02/22</t>
  </si>
  <si>
    <t>Deposit - 03/03/22</t>
  </si>
  <si>
    <t>Petty Cash - Postage</t>
  </si>
  <si>
    <t>Tractor Supply Co - Field</t>
  </si>
  <si>
    <t>Deposit - Credit Cards 03/03/22</t>
  </si>
  <si>
    <t>Member Deposit - Williamson</t>
  </si>
  <si>
    <t>Shannon Williamson</t>
  </si>
  <si>
    <t>188 Jarrods Way</t>
  </si>
  <si>
    <t>Consolidated Pipe - Parts</t>
  </si>
  <si>
    <t>Pollardwater - Tanks &amp; Lines</t>
  </si>
  <si>
    <t>Ferguson - Tanks &amp; Lines</t>
  </si>
  <si>
    <t>Burnside - Veh Expense</t>
  </si>
  <si>
    <t>Deposit - Credit Cards 03/04/22</t>
  </si>
  <si>
    <t>Deposit - Credit Cards 03/05/22</t>
  </si>
  <si>
    <t>Deposit - Credit Cards 03/06/22</t>
  </si>
  <si>
    <t>Deposit - 03/07/22</t>
  </si>
  <si>
    <t>Deposit - Paid at Bank 03/07/22</t>
  </si>
  <si>
    <t>Deposit - 03/04/22</t>
  </si>
  <si>
    <t>Deposit - 03/08/22</t>
  </si>
  <si>
    <t>Deposit - Credit Cards 03/07/22</t>
  </si>
  <si>
    <t>Monticello Utility - Purchased Water</t>
  </si>
  <si>
    <t>Wayne Weekly - Subscription</t>
  </si>
  <si>
    <t>Commonwealth Journal - Annual Meeting Ad</t>
  </si>
  <si>
    <t>Master Meter - Annual Support</t>
  </si>
  <si>
    <t>Ampstun - Annual Support</t>
  </si>
  <si>
    <t>Deposit - 03/09/22</t>
  </si>
  <si>
    <t>Deposit - Credit Cards 03/08/22</t>
  </si>
  <si>
    <t>Idle Time</t>
  </si>
  <si>
    <t>170 Jarrods Way</t>
  </si>
  <si>
    <t>Depreciation Reserve</t>
  </si>
  <si>
    <t>KY State Treas - KY Witholding</t>
  </si>
  <si>
    <t>KY State Treas - School Tax</t>
  </si>
  <si>
    <t>Federal Witholding</t>
  </si>
  <si>
    <t>Lake Cumberland Outdoors - Veh. Exp.</t>
  </si>
  <si>
    <t>Deposit 3/10/22</t>
  </si>
  <si>
    <t>Deposit 3/10/22 Drafts</t>
  </si>
  <si>
    <t>Deposit 3/9/22 Credit Card</t>
  </si>
  <si>
    <t>Modern Systems - Office Security</t>
  </si>
  <si>
    <t>Deposit - 03/11/22</t>
  </si>
  <si>
    <t>Deposit - Paid at Bank</t>
  </si>
  <si>
    <t>Ky State Treasurer - Sales and Use Tax</t>
  </si>
  <si>
    <t>Deposit 03/10/22 Credit Card</t>
  </si>
  <si>
    <t>Postage - Late Bills</t>
  </si>
  <si>
    <t>Deposit 03/11/22 Credit Card</t>
  </si>
  <si>
    <t>Deposit 03/12/22 Credit Card</t>
  </si>
  <si>
    <t>Deposit 03/13/22 Credit Card</t>
  </si>
  <si>
    <t>Sun Auto - Veh Exp</t>
  </si>
  <si>
    <t>Returned Draft - Stearnes</t>
  </si>
  <si>
    <t xml:space="preserve">Deposit 03/14/22 </t>
  </si>
  <si>
    <t>Michael Beckley</t>
  </si>
  <si>
    <t>Deposit 03/14/22 Credit Card</t>
  </si>
  <si>
    <t>Deposit 03/15/22 Credit Card</t>
  </si>
  <si>
    <t>Deposit 03/16/22</t>
  </si>
  <si>
    <t>SoRECC - 5 Electric Bills</t>
  </si>
  <si>
    <t>Spectrum - Internet and Phones</t>
  </si>
  <si>
    <t>Deposit 03/16/22 Credit Card</t>
  </si>
  <si>
    <t>Deposit 03/17/22 Credit Card</t>
  </si>
  <si>
    <t>Deposit 03/18/22 Credit Card</t>
  </si>
  <si>
    <t>Deposit 03/20/22 Credit Card</t>
  </si>
  <si>
    <t>Deposit 03/21/22</t>
  </si>
  <si>
    <t xml:space="preserve">Deposit 03/21/22 Pd. At Bank </t>
  </si>
  <si>
    <t>MicroBac-Water Samples</t>
  </si>
  <si>
    <t>Deposit 03/21/22 Credit Card</t>
  </si>
  <si>
    <t>Jennifer Tucker</t>
  </si>
  <si>
    <t>Sinking Fund #1</t>
  </si>
  <si>
    <t>BWA Office Account- Savings</t>
  </si>
  <si>
    <t>Deposit 03/22/22 Credit Card</t>
  </si>
  <si>
    <t>Deposit 03/23/22 Credit Card</t>
  </si>
  <si>
    <t>Deposit 03/24/22</t>
  </si>
  <si>
    <t>Deposit 03/24/22 Credit Card</t>
  </si>
  <si>
    <t>Deposit Refund - Pinson</t>
  </si>
  <si>
    <t>Member Deposit - Koger</t>
  </si>
  <si>
    <t>Deposit Refund - Johnson</t>
  </si>
  <si>
    <t>Deposit Refund - Stephens</t>
  </si>
  <si>
    <t>Deposit Refund - Burge</t>
  </si>
  <si>
    <t>Villas Venture</t>
  </si>
  <si>
    <t>Citizens - Auto Pay Fee</t>
  </si>
  <si>
    <t>Deposit 3/25/22 Credit Cards</t>
  </si>
  <si>
    <t xml:space="preserve">Deposit 3/28/22 </t>
  </si>
  <si>
    <t>Deposit 3/28/22 Credit Card</t>
  </si>
  <si>
    <t xml:space="preserve">Deposit 03/28/22 </t>
  </si>
  <si>
    <t>Marty Koger</t>
  </si>
  <si>
    <t>33 Walden Lane</t>
  </si>
  <si>
    <t>Melz Storage - Over payment refund</t>
  </si>
  <si>
    <t>Deposit 03/28/22 Credit Cards</t>
  </si>
  <si>
    <t>Deposit 03/29/22 Credit Cards</t>
  </si>
  <si>
    <t>Deposit 03/31/22</t>
  </si>
  <si>
    <t>J. C. Cain - Maintenance</t>
  </si>
  <si>
    <t>Deposit 03/30/22 Credit Cards</t>
  </si>
  <si>
    <t>Deposit 03/31/22 Credit Cards</t>
  </si>
  <si>
    <t>Deposit 04/01/22</t>
  </si>
  <si>
    <t>Rev. Sinking Fund #1 Savings</t>
  </si>
  <si>
    <t>Ferguson - Tools &amp; Parts</t>
  </si>
  <si>
    <t>Ferguson - Parts</t>
  </si>
  <si>
    <t>Lake Cumberland Outdoors</t>
  </si>
  <si>
    <t>Member Deposit - Russell</t>
  </si>
  <si>
    <t>Deposit 04/01/22 Credit Cards</t>
  </si>
  <si>
    <t>Deposit 04/02/22 Credit Cards</t>
  </si>
  <si>
    <t>Deposit 04/03/22 Credit Cards</t>
  </si>
  <si>
    <t>Deposit 04/04/22</t>
  </si>
  <si>
    <t>Rev. Sinking Fund #2 Savings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</si>
  <si>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</si>
  <si>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Deposit 04/04/22 Credit Cards</t>
  </si>
  <si>
    <t>Deposit 04/05/22</t>
  </si>
  <si>
    <t>Deposit 04/05/22 Credit Cards</t>
  </si>
  <si>
    <t>Waste Connections - Dumpster</t>
  </si>
  <si>
    <t xml:space="preserve">Voided Checks - 16771 &amp; 16810 </t>
  </si>
  <si>
    <t>Consolidated Pipe &amp; Supplies - Parts</t>
  </si>
  <si>
    <t>Deposit 04/06/22</t>
  </si>
  <si>
    <t>Deposit 04/06/22 Credit Cards</t>
  </si>
  <si>
    <t>July Monthly Total</t>
  </si>
  <si>
    <t>August Monthly Total</t>
  </si>
  <si>
    <t>September Monthly Total</t>
  </si>
  <si>
    <t>October Monthy Total</t>
  </si>
  <si>
    <t>November Monthy Total</t>
  </si>
  <si>
    <t>December Monthly Total</t>
  </si>
  <si>
    <t>Deposit 04/07/22</t>
  </si>
  <si>
    <t>Deposit 04/07/22 Credit Cards</t>
  </si>
  <si>
    <t xml:space="preserve">Monticello Utility Commission </t>
  </si>
  <si>
    <t>Deposit 04/08/22</t>
  </si>
  <si>
    <t>Deposit 04/08/22 Credit Cards</t>
  </si>
  <si>
    <t>Member Deposit - McIntosh</t>
  </si>
  <si>
    <t>1115 Old Hwy 90</t>
  </si>
  <si>
    <t>1099 Old Hwy 90</t>
  </si>
  <si>
    <t>Gerald McIntosh</t>
  </si>
  <si>
    <t>Dal-Rs - Field</t>
  </si>
  <si>
    <t>Wal-Mart - Office Supplies</t>
  </si>
  <si>
    <t>Deposit 04/11/22 Credit Cards</t>
  </si>
  <si>
    <t>Deposit/Drafts</t>
  </si>
  <si>
    <t>Depreciation Reserves - Savings</t>
  </si>
  <si>
    <t>Deposit 04/11/22</t>
  </si>
  <si>
    <t>Deposit 04/09/22 Credit Cards</t>
  </si>
  <si>
    <t>Deposit 04/10/22 Credit Cards</t>
  </si>
  <si>
    <t>Deposit 04/12/22</t>
  </si>
  <si>
    <t>Deposit 04/12/22 Credit Cards</t>
  </si>
  <si>
    <t>KY State Treas - Sales and Use Tax</t>
  </si>
  <si>
    <t>KY Qtrly Unemployment Tax</t>
  </si>
  <si>
    <t>Pulaski Co Occupational Tax</t>
  </si>
  <si>
    <t>27 Bonnie Blue</t>
  </si>
  <si>
    <t>Deposit 04/14/22</t>
  </si>
  <si>
    <t>Deposit 04/13/22 Credit Cards</t>
  </si>
  <si>
    <t>Jeremiah Calder</t>
  </si>
  <si>
    <t>SKRECC - 5 Electric Bills</t>
  </si>
  <si>
    <t>Ferguson - Parts &amp; Meters</t>
  </si>
  <si>
    <t>Trifecta - Business Cards</t>
  </si>
  <si>
    <t>Wesley Russell</t>
  </si>
  <si>
    <t>Deposit 04/14/22 Credit Cards</t>
  </si>
  <si>
    <t>Deposit 4/15/22 Credit Cards</t>
  </si>
  <si>
    <t>Deposit 4/16/22 Credit Cards</t>
  </si>
  <si>
    <t>Deposit 4/17/22 Credit Cards</t>
  </si>
  <si>
    <t>Total 2022</t>
  </si>
  <si>
    <t>Deposit 4/18/22</t>
  </si>
  <si>
    <t>Verizon Wireless-Cell Phones</t>
  </si>
  <si>
    <t>Deposit 4/18/22 Credit Cards</t>
  </si>
  <si>
    <t>Henry Tomlison</t>
  </si>
  <si>
    <t>Heather Baker</t>
  </si>
  <si>
    <t>1731-14 Old Hwy 90.00</t>
  </si>
  <si>
    <t>Valvoline - Veh. Expense</t>
  </si>
  <si>
    <t>Deposit 4/19/22 Credit Cards</t>
  </si>
  <si>
    <t>Deposit 4/19/22</t>
  </si>
  <si>
    <t>Ky Secretary of State - Inc. renewal</t>
  </si>
  <si>
    <t>Deposit 4/20/22 Credit Cards</t>
  </si>
  <si>
    <t>2082 Green Hill Estates</t>
  </si>
  <si>
    <t>Deposit 4/22/22</t>
  </si>
  <si>
    <t>Deposit 4/21/22 Credit Cards</t>
  </si>
  <si>
    <t>Deposit 4/22/22 Credit Cards</t>
  </si>
  <si>
    <t>Danny Beasley</t>
  </si>
  <si>
    <t>47 Middleton Dr.</t>
  </si>
  <si>
    <t>Deposit 4/24/22 Credit Cards</t>
  </si>
  <si>
    <t>Deposit 4/25/22 Credit Cards</t>
  </si>
  <si>
    <t>Deposit Refund - LaWare</t>
  </si>
  <si>
    <t>Deposit Refund - Mounce</t>
  </si>
  <si>
    <t>MicroBac - Water Samples, TTHM</t>
  </si>
  <si>
    <t>Deposit 4/26/22 Credit Cards</t>
  </si>
  <si>
    <t xml:space="preserve">Deposit 4/26/22 </t>
  </si>
  <si>
    <t>Villas Ventures - Sewer Charges</t>
  </si>
  <si>
    <t>Terry Ramsey - Mowing (2 x's)</t>
  </si>
  <si>
    <t>Deposit 04/27/22</t>
  </si>
  <si>
    <t>JENNIFER TUCKER</t>
  </si>
  <si>
    <t>Deposit 4/27/22 Credit Cards</t>
  </si>
  <si>
    <t>Deposit 4/28/22 Credit Cards</t>
  </si>
  <si>
    <t>J C Cain - Maintenance</t>
  </si>
  <si>
    <t>Deposit 05/02/22</t>
  </si>
  <si>
    <t>Deposit 05/02/22 - Credit Cards</t>
  </si>
  <si>
    <t>Deposit 4/29/22 Credit Cards</t>
  </si>
  <si>
    <t>Deposit 4/30/22 Credit Cards</t>
  </si>
  <si>
    <t>Deposit 05/01/22</t>
  </si>
  <si>
    <t>Revenue Sinking Fund #1 - Savings</t>
  </si>
  <si>
    <t>D.O.E. - Off. Exp.</t>
  </si>
  <si>
    <t>Vickie Ramsey - Mileage</t>
  </si>
  <si>
    <t>Kelly Bryant</t>
  </si>
  <si>
    <t>372 Sycamore Dr</t>
  </si>
  <si>
    <t>Deposit 05/03/22</t>
  </si>
  <si>
    <t>Deposit 05/03/22 - Credit Cards</t>
  </si>
  <si>
    <t>BWA Office - Savings</t>
  </si>
  <si>
    <t>Deposit 05/04/22</t>
  </si>
  <si>
    <t>Deposit 05/04/22 - Credit Cards</t>
  </si>
  <si>
    <t>Trifecta Printing - Bill Notices</t>
  </si>
  <si>
    <t xml:space="preserve">South Midway Supply - Lines </t>
  </si>
  <si>
    <t>Revenue Sinking Fund #2 - Savings</t>
  </si>
  <si>
    <t>Deposit 05/05/22</t>
  </si>
  <si>
    <t>Deposit 05/05/22 - Credit Cards</t>
  </si>
  <si>
    <t>Deposit 05/05/22 - Paid at Bank</t>
  </si>
  <si>
    <t>Elieser Diaz</t>
  </si>
  <si>
    <t>52 Hillview Ave</t>
  </si>
  <si>
    <t>Savannah Dishman</t>
  </si>
  <si>
    <t>Jane Chambers</t>
  </si>
  <si>
    <t>288 Cumberland Dr</t>
  </si>
  <si>
    <t>167 Bonnie Blue Ln</t>
  </si>
  <si>
    <t>Member Deposit - Chambers</t>
  </si>
  <si>
    <t>Member Deposit - Dishman</t>
  </si>
  <si>
    <t>Revenue Sinking Fund #3 - Savings</t>
  </si>
  <si>
    <t>Deposit 05/06/22</t>
  </si>
  <si>
    <t>Deposit 05/06/22 - Credit Cards</t>
  </si>
  <si>
    <t>Revenue Sinking Fund #4 - Savings</t>
  </si>
  <si>
    <t>Deposit 05/07/22 - Credit Cards</t>
  </si>
  <si>
    <t>Deposit 05/08/22 - Credit Cards</t>
  </si>
  <si>
    <t>Deposit 05/09/22</t>
  </si>
  <si>
    <t>Deposit 05/09/22 - Credit Cards</t>
  </si>
  <si>
    <t>Deposit 05/09/22 - Paid at Bank</t>
  </si>
  <si>
    <t>Revenue Sinking Fund #5 - Savings</t>
  </si>
  <si>
    <t>Deposit 05/10/22</t>
  </si>
  <si>
    <t>Deposit 05/10/22 - Credit Cards</t>
  </si>
  <si>
    <t>Revenue Sinking Fund #6 - Savings</t>
  </si>
  <si>
    <t>Deposit 05/10/22 - Drafts</t>
  </si>
  <si>
    <t>PSN - Credit Card Service Fee</t>
  </si>
  <si>
    <t>Commonwealth Journal - Ad for Rate Increase</t>
  </si>
  <si>
    <t>Andrew Galvez</t>
  </si>
  <si>
    <t>300 Bobbi Dr</t>
  </si>
  <si>
    <t>Deposit 05/11/22</t>
  </si>
  <si>
    <t>Deposit 05/11/22 - Credit Cards</t>
  </si>
  <si>
    <t>SKRECC - Electric bills</t>
  </si>
  <si>
    <t>Ferguson - Meters</t>
  </si>
  <si>
    <t>Spectrum - Office Phone and Internet</t>
  </si>
  <si>
    <t>Member Deposit - Calder</t>
  </si>
  <si>
    <t>Deposit 05/12/22 - Credit Cards</t>
  </si>
  <si>
    <t>JENNIFER TUCKER - SALARY</t>
  </si>
  <si>
    <t>Southern Express - Veh. Exp.</t>
  </si>
  <si>
    <t>Deposit 05/13/22 - Credit Cards</t>
  </si>
  <si>
    <t>Deposit 05/14/22 - Credit Cards</t>
  </si>
  <si>
    <t>Deposit 05/15/22 - Credit Cards</t>
  </si>
  <si>
    <t>Deposit 05/16/22</t>
  </si>
  <si>
    <t>Deposit 05/16/22 - Credit Cards</t>
  </si>
  <si>
    <t>Deposit 05/16/22 - Paid at Bank</t>
  </si>
  <si>
    <t>Deposit 05/17/22 - Credit Cards</t>
  </si>
  <si>
    <t>Deposit 05/18/22 - Credit Cards</t>
  </si>
  <si>
    <t>Marathon - Veh. Exp</t>
  </si>
  <si>
    <t>Dept. for Envir. Protection - License Renewal</t>
  </si>
  <si>
    <t>Member Deposit - Galvez</t>
  </si>
  <si>
    <t>Deposit 05/19/22 - Credit Cards</t>
  </si>
  <si>
    <t>Deposit 05/20/22</t>
  </si>
  <si>
    <t>Deposit 05/20/22 - Credit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</si>
</sst>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[$-409]mmmm\-yy;@"/>
    <numFmt numFmtId="166" formatCode="0.000%"/>
    <numFmt numFmtId="167" formatCode="mm/dd/yy;@"/>
  </numFmts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0" fontId="2" fillId="0" borderId="0" xfId="0" applyFont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0" fontId="2" fillId="2" borderId="5" xfId="0" applyFont="1" applyFill="1" applyBorder="1"/>
    <xf numFmtId="165" fontId="0" fillId="0" borderId="6" xfId="0" applyNumberFormat="1" applyBorder="1"/>
    <xf numFmtId="165" fontId="0" fillId="0" borderId="0" xfId="0" applyNumberFormat="1"/>
    <xf numFmtId="0" fontId="0" fillId="0" borderId="6" xfId="0" applyBorder="1"/>
    <xf numFmtId="164" fontId="0" fillId="0" borderId="6" xfId="0" applyNumberFormat="1" applyBorder="1"/>
    <xf numFmtId="0" fontId="4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164" fontId="0" fillId="0" borderId="3" xfId="0" applyNumberFormat="1" applyBorder="1"/>
    <xf numFmtId="0" fontId="2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0" fontId="5" fillId="2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164" fontId="0" fillId="0" borderId="5" xfId="0" applyNumberFormat="1" applyBorder="1"/>
    <xf numFmtId="0" fontId="0" fillId="0" borderId="9" xfId="0" applyBorder="1"/>
    <xf numFmtId="164" fontId="0" fillId="0" borderId="9" xfId="0" applyNumberFormat="1" applyBorder="1"/>
    <xf numFmtId="0" fontId="7" fillId="0" borderId="13" xfId="0" applyFont="1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0" fontId="0" fillId="0" borderId="13" xfId="0" applyBorder="1"/>
    <xf numFmtId="8" fontId="0" fillId="0" borderId="0" xfId="0" applyNumberFormat="1"/>
    <xf numFmtId="8" fontId="0" fillId="0" borderId="1" xfId="0" applyNumberFormat="1" applyBorder="1"/>
    <xf numFmtId="8" fontId="0" fillId="0" borderId="20" xfId="0" applyNumberFormat="1" applyBorder="1"/>
    <xf numFmtId="8" fontId="1" fillId="0" borderId="1" xfId="0" applyNumberFormat="1" applyFont="1" applyBorder="1"/>
    <xf numFmtId="8" fontId="1" fillId="0" borderId="9" xfId="0" applyNumberFormat="1" applyFont="1" applyBorder="1"/>
    <xf numFmtId="8" fontId="4" fillId="0" borderId="22" xfId="0" applyNumberFormat="1" applyFont="1" applyBorder="1"/>
    <xf numFmtId="8" fontId="1" fillId="0" borderId="2" xfId="0" applyNumberFormat="1" applyFont="1" applyBorder="1"/>
    <xf numFmtId="8" fontId="1" fillId="0" borderId="25" xfId="0" applyNumberFormat="1" applyFont="1" applyBorder="1"/>
    <xf numFmtId="8" fontId="1" fillId="0" borderId="28" xfId="0" applyNumberFormat="1" applyFont="1" applyBorder="1"/>
    <xf numFmtId="8" fontId="1" fillId="0" borderId="22" xfId="0" applyNumberFormat="1" applyFont="1" applyBorder="1"/>
    <xf numFmtId="8" fontId="1" fillId="0" borderId="0" xfId="0" applyNumberFormat="1" applyFont="1"/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7" fillId="3" borderId="10" xfId="0" applyFont="1" applyFill="1" applyBorder="1"/>
    <xf numFmtId="164" fontId="7" fillId="3" borderId="11" xfId="0" applyNumberFormat="1" applyFont="1" applyFill="1" applyBorder="1"/>
    <xf numFmtId="164" fontId="0" fillId="3" borderId="11" xfId="0" applyNumberFormat="1" applyFill="1" applyBorder="1"/>
    <xf numFmtId="164" fontId="0" fillId="3" borderId="12" xfId="0" applyNumberFormat="1" applyFill="1" applyBorder="1"/>
    <xf numFmtId="0" fontId="2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0" fillId="3" borderId="13" xfId="0" applyFill="1" applyBorder="1"/>
    <xf numFmtId="164" fontId="0" fillId="3" borderId="14" xfId="0" applyNumberFormat="1" applyFill="1" applyBorder="1"/>
    <xf numFmtId="0" fontId="2" fillId="4" borderId="0" xfId="0" applyFont="1" applyFill="1" applyAlignment="1">
      <alignment horizontal="center"/>
    </xf>
    <xf numFmtId="0" fontId="0" fillId="4" borderId="24" xfId="0" applyFill="1" applyBorder="1"/>
    <xf numFmtId="0" fontId="0" fillId="4" borderId="15" xfId="0" applyFill="1" applyBorder="1"/>
    <xf numFmtId="0" fontId="0" fillId="4" borderId="27" xfId="0" applyFill="1" applyBorder="1"/>
    <xf numFmtId="0" fontId="0" fillId="4" borderId="31" xfId="0" applyFill="1" applyBorder="1"/>
    <xf numFmtId="0" fontId="0" fillId="4" borderId="30" xfId="0" applyFill="1" applyBorder="1"/>
    <xf numFmtId="0" fontId="0" fillId="4" borderId="1" xfId="0" applyFill="1" applyBorder="1"/>
    <xf numFmtId="0" fontId="0" fillId="4" borderId="9" xfId="0" applyFill="1" applyBorder="1"/>
    <xf numFmtId="0" fontId="2" fillId="4" borderId="19" xfId="0" applyFont="1" applyFill="1" applyBorder="1"/>
    <xf numFmtId="0" fontId="0" fillId="4" borderId="0" xfId="0" applyFill="1"/>
    <xf numFmtId="0" fontId="2" fillId="4" borderId="9" xfId="0" applyFont="1" applyFill="1" applyBorder="1" applyAlignment="1">
      <alignment horizontal="center"/>
    </xf>
    <xf numFmtId="8" fontId="0" fillId="4" borderId="26" xfId="0" applyNumberFormat="1" applyFill="1" applyBorder="1"/>
    <xf numFmtId="8" fontId="0" fillId="4" borderId="16" xfId="0" applyNumberFormat="1" applyFill="1" applyBorder="1"/>
    <xf numFmtId="8" fontId="0" fillId="4" borderId="29" xfId="0" applyNumberFormat="1" applyFill="1" applyBorder="1"/>
    <xf numFmtId="8" fontId="0" fillId="4" borderId="23" xfId="0" applyNumberFormat="1" applyFill="1" applyBorder="1"/>
    <xf numFmtId="8" fontId="0" fillId="4" borderId="32" xfId="0" applyNumberFormat="1" applyFill="1" applyBorder="1"/>
    <xf numFmtId="8" fontId="0" fillId="4" borderId="2" xfId="0" applyNumberFormat="1" applyFill="1" applyBorder="1"/>
    <xf numFmtId="8" fontId="0" fillId="4" borderId="1" xfId="0" applyNumberFormat="1" applyFill="1" applyBorder="1"/>
    <xf numFmtId="8" fontId="4" fillId="4" borderId="22" xfId="0" applyNumberFormat="1" applyFont="1" applyFill="1" applyBorder="1"/>
    <xf numFmtId="8" fontId="4" fillId="4" borderId="23" xfId="0" applyNumberFormat="1" applyFont="1" applyFill="1" applyBorder="1"/>
    <xf numFmtId="8" fontId="10" fillId="0" borderId="0" xfId="0" applyNumberFormat="1" applyFont="1"/>
    <xf numFmtId="0" fontId="8" fillId="4" borderId="15" xfId="0" applyFont="1" applyFill="1" applyBorder="1"/>
    <xf numFmtId="0" fontId="10" fillId="4" borderId="1" xfId="0" applyFont="1" applyFill="1" applyBorder="1"/>
    <xf numFmtId="0" fontId="8" fillId="0" borderId="1" xfId="0" applyFont="1" applyBorder="1"/>
    <xf numFmtId="0" fontId="0" fillId="3" borderId="17" xfId="0" applyFill="1" applyBorder="1"/>
    <xf numFmtId="0" fontId="0" fillId="3" borderId="6" xfId="0" applyFill="1" applyBorder="1"/>
    <xf numFmtId="164" fontId="0" fillId="3" borderId="6" xfId="0" applyNumberFormat="1" applyFill="1" applyBorder="1"/>
    <xf numFmtId="164" fontId="0" fillId="3" borderId="18" xfId="0" applyNumberFormat="1" applyFill="1" applyBorder="1"/>
    <xf numFmtId="0" fontId="0" fillId="4" borderId="34" xfId="0" applyFill="1" applyBorder="1"/>
    <xf numFmtId="8" fontId="1" fillId="0" borderId="21" xfId="0" applyNumberFormat="1" applyFont="1" applyBorder="1"/>
    <xf numFmtId="0" fontId="8" fillId="4" borderId="2" xfId="0" applyFont="1" applyFill="1" applyBorder="1"/>
    <xf numFmtId="0" fontId="8" fillId="4" borderId="1" xfId="0" applyFont="1" applyFill="1" applyBorder="1"/>
    <xf numFmtId="0" fontId="8" fillId="0" borderId="9" xfId="0" applyFont="1" applyBorder="1"/>
    <xf numFmtId="14" fontId="8" fillId="0" borderId="3" xfId="0" applyNumberFormat="1" applyFont="1" applyBorder="1"/>
    <xf numFmtId="14" fontId="5" fillId="0" borderId="0" xfId="0" applyNumberFormat="1" applyFont="1"/>
    <xf numFmtId="8" fontId="0" fillId="0" borderId="9" xfId="0" applyNumberFormat="1" applyBorder="1"/>
    <xf numFmtId="0" fontId="8" fillId="4" borderId="27" xfId="0" applyFont="1" applyFill="1" applyBorder="1"/>
    <xf numFmtId="0" fontId="8" fillId="0" borderId="2" xfId="0" applyFont="1" applyBorder="1"/>
    <xf numFmtId="0" fontId="8" fillId="0" borderId="0" xfId="0" applyFont="1"/>
    <xf numFmtId="164" fontId="8" fillId="0" borderId="1" xfId="0" applyNumberFormat="1" applyFont="1" applyBorder="1"/>
    <xf numFmtId="14" fontId="8" fillId="0" borderId="1" xfId="0" applyNumberFormat="1" applyFont="1" applyBorder="1"/>
    <xf numFmtId="0" fontId="8" fillId="4" borderId="9" xfId="0" applyFont="1" applyFill="1" applyBorder="1"/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/>
    <xf numFmtId="0" fontId="5" fillId="3" borderId="3" xfId="0" applyFont="1" applyFill="1" applyBorder="1" applyAlignment="1">
      <alignment horizontal="center"/>
    </xf>
    <xf numFmtId="14" fontId="8" fillId="0" borderId="2" xfId="0" applyNumberFormat="1" applyFont="1" applyBorder="1"/>
    <xf numFmtId="0" fontId="8" fillId="11" borderId="38" xfId="0" applyFont="1" applyFill="1" applyBorder="1"/>
    <xf numFmtId="0" fontId="8" fillId="11" borderId="8" xfId="0" applyFont="1" applyFill="1" applyBorder="1"/>
    <xf numFmtId="0" fontId="0" fillId="11" borderId="1" xfId="0" applyFill="1" applyBorder="1"/>
    <xf numFmtId="164" fontId="0" fillId="11" borderId="1" xfId="0" applyNumberFormat="1" applyFill="1" applyBorder="1"/>
    <xf numFmtId="0" fontId="8" fillId="11" borderId="1" xfId="0" applyFont="1" applyFill="1" applyBorder="1"/>
    <xf numFmtId="0" fontId="0" fillId="4" borderId="35" xfId="0" applyFill="1" applyBorder="1"/>
    <xf numFmtId="8" fontId="1" fillId="0" borderId="36" xfId="0" applyNumberFormat="1" applyFont="1" applyBorder="1"/>
    <xf numFmtId="0" fontId="0" fillId="4" borderId="6" xfId="0" applyFill="1" applyBorder="1"/>
    <xf numFmtId="164" fontId="0" fillId="3" borderId="3" xfId="0" applyNumberFormat="1" applyFill="1" applyBorder="1"/>
    <xf numFmtId="0" fontId="8" fillId="0" borderId="4" xfId="0" applyFont="1" applyBorder="1" applyAlignment="1">
      <alignment horizontal="center" wrapText="1"/>
    </xf>
    <xf numFmtId="0" fontId="8" fillId="11" borderId="25" xfId="0" applyFont="1" applyFill="1" applyBorder="1"/>
    <xf numFmtId="8" fontId="1" fillId="4" borderId="21" xfId="0" applyNumberFormat="1" applyFont="1" applyFill="1" applyBorder="1"/>
    <xf numFmtId="0" fontId="8" fillId="0" borderId="39" xfId="0" applyFont="1" applyBorder="1"/>
    <xf numFmtId="0" fontId="8" fillId="11" borderId="9" xfId="0" applyFont="1" applyFill="1" applyBorder="1"/>
    <xf numFmtId="164" fontId="0" fillId="11" borderId="9" xfId="0" applyNumberFormat="1" applyFill="1" applyBorder="1"/>
    <xf numFmtId="8" fontId="1" fillId="11" borderId="1" xfId="0" applyNumberFormat="1" applyFont="1" applyFill="1" applyBorder="1"/>
    <xf numFmtId="8" fontId="1" fillId="11" borderId="25" xfId="0" applyNumberFormat="1" applyFont="1" applyFill="1" applyBorder="1"/>
    <xf numFmtId="8" fontId="1" fillId="11" borderId="28" xfId="0" applyNumberFormat="1" applyFont="1" applyFill="1" applyBorder="1"/>
    <xf numFmtId="8" fontId="1" fillId="11" borderId="36" xfId="0" applyNumberFormat="1" applyFont="1" applyFill="1" applyBorder="1"/>
    <xf numFmtId="8" fontId="1" fillId="11" borderId="22" xfId="0" applyNumberFormat="1" applyFont="1" applyFill="1" applyBorder="1"/>
    <xf numFmtId="8" fontId="1" fillId="11" borderId="2" xfId="0" applyNumberFormat="1" applyFont="1" applyFill="1" applyBorder="1"/>
    <xf numFmtId="8" fontId="1" fillId="11" borderId="9" xfId="0" applyNumberFormat="1" applyFont="1" applyFill="1" applyBorder="1"/>
    <xf numFmtId="0" fontId="8" fillId="4" borderId="30" xfId="0" applyFont="1" applyFill="1" applyBorder="1"/>
    <xf numFmtId="165" fontId="8" fillId="0" borderId="6" xfId="0" applyNumberFormat="1" applyFont="1" applyBorder="1"/>
    <xf numFmtId="0" fontId="0" fillId="4" borderId="3" xfId="0" applyFill="1" applyBorder="1"/>
    <xf numFmtId="8" fontId="1" fillId="0" borderId="15" xfId="0" applyNumberFormat="1" applyFont="1" applyBorder="1"/>
    <xf numFmtId="164" fontId="0" fillId="0" borderId="41" xfId="0" applyNumberFormat="1" applyBorder="1"/>
    <xf numFmtId="164" fontId="10" fillId="0" borderId="0" xfId="0" applyNumberFormat="1" applyFont="1"/>
    <xf numFmtId="17" fontId="0" fillId="0" borderId="0" xfId="0" applyNumberFormat="1"/>
    <xf numFmtId="0" fontId="8" fillId="0" borderId="15" xfId="0" applyFont="1" applyBorder="1"/>
    <xf numFmtId="0" fontId="4" fillId="2" borderId="4" xfId="0" applyFont="1" applyFill="1" applyBorder="1" applyAlignment="1">
      <alignment horizontal="center" wrapText="1"/>
    </xf>
    <xf numFmtId="0" fontId="8" fillId="4" borderId="31" xfId="0" applyFont="1" applyFill="1" applyBorder="1"/>
    <xf numFmtId="0" fontId="8" fillId="0" borderId="4" xfId="0" applyFont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0" fillId="12" borderId="0" xfId="0" applyFill="1"/>
    <xf numFmtId="164" fontId="0" fillId="12" borderId="0" xfId="0" applyNumberFormat="1" applyFill="1"/>
    <xf numFmtId="0" fontId="0" fillId="13" borderId="0" xfId="0" applyFill="1"/>
    <xf numFmtId="0" fontId="0" fillId="12" borderId="1" xfId="0" applyFill="1" applyBorder="1"/>
    <xf numFmtId="164" fontId="0" fillId="12" borderId="1" xfId="0" applyNumberFormat="1" applyFill="1" applyBorder="1"/>
    <xf numFmtId="164" fontId="8" fillId="0" borderId="3" xfId="0" applyNumberFormat="1" applyFont="1" applyBorder="1"/>
    <xf numFmtId="8" fontId="0" fillId="0" borderId="0" xfId="0" applyNumberFormat="1" applyAlignment="1">
      <alignment vertical="center"/>
    </xf>
    <xf numFmtId="0" fontId="0" fillId="0" borderId="7" xfId="0" applyBorder="1" applyAlignment="1">
      <alignment horizontal="center" wrapText="1"/>
    </xf>
    <xf numFmtId="0" fontId="15" fillId="14" borderId="3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11" borderId="0" xfId="0" applyFill="1"/>
    <xf numFmtId="164" fontId="0" fillId="11" borderId="0" xfId="0" applyNumberFormat="1" applyFill="1"/>
    <xf numFmtId="0" fontId="2" fillId="12" borderId="42" xfId="0" applyFont="1" applyFill="1" applyBorder="1"/>
    <xf numFmtId="164" fontId="2" fillId="12" borderId="42" xfId="0" applyNumberFormat="1" applyFont="1" applyFill="1" applyBorder="1"/>
    <xf numFmtId="0" fontId="2" fillId="12" borderId="0" xfId="0" applyFont="1" applyFill="1"/>
    <xf numFmtId="0" fontId="2" fillId="12" borderId="1" xfId="0" applyFont="1" applyFill="1" applyBorder="1"/>
    <xf numFmtId="164" fontId="2" fillId="12" borderId="1" xfId="0" applyNumberFormat="1" applyFont="1" applyFill="1" applyBorder="1"/>
    <xf numFmtId="0" fontId="2" fillId="12" borderId="8" xfId="0" applyFont="1" applyFill="1" applyBorder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14" borderId="3" xfId="0" applyFont="1" applyFill="1" applyBorder="1" applyAlignment="1">
      <alignment horizontal="center" vertical="center" wrapText="1"/>
    </xf>
    <xf numFmtId="10" fontId="0" fillId="0" borderId="3" xfId="0" applyNumberFormat="1" applyBorder="1"/>
    <xf numFmtId="166" fontId="0" fillId="0" borderId="3" xfId="0" applyNumberFormat="1" applyBorder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/>
    <xf numFmtId="0" fontId="8" fillId="0" borderId="21" xfId="0" applyFont="1" applyFill="1" applyBorder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21" xfId="0" applyFont="1" applyFill="1" applyBorder="1"/>
    <xf numFmtId="0" fontId="8" fillId="11" borderId="39" xfId="0" applyFont="1" applyFill="1" applyBorder="1"/>
    <xf numFmtId="0" fontId="8" fillId="11" borderId="2" xfId="0" applyFont="1" applyFill="1" applyBorder="1"/>
    <xf numFmtId="0" fontId="8" fillId="0" borderId="4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 wrapText="1"/>
    </xf>
    <xf numFmtId="166" fontId="0" fillId="0" borderId="0" xfId="0" applyNumberFormat="1" applyBorder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2" fillId="0" borderId="1" xfId="0" applyNumberFormat="1" applyFont="1" applyBorder="1"/>
    <xf numFmtId="164" fontId="8" fillId="11" borderId="1" xfId="0" applyNumberFormat="1" applyFont="1" applyFill="1" applyBorder="1"/>
    <xf numFmtId="0" fontId="8" fillId="11" borderId="0" xfId="0" applyFont="1" applyFill="1"/>
    <xf numFmtId="0" fontId="8" fillId="4" borderId="43" xfId="0" applyFont="1" applyFill="1" applyBorder="1"/>
    <xf numFmtId="8" fontId="0" fillId="4" borderId="44" xfId="0" applyNumberFormat="1" applyFill="1" applyBorder="1"/>
    <xf numFmtId="0" fontId="8" fillId="4" borderId="6" xfId="0" applyFont="1" applyFill="1" applyBorder="1"/>
    <xf numFmtId="167" fontId="0" fillId="0" borderId="3" xfId="0" applyNumberFormat="1" applyBorder="1"/>
    <xf numFmtId="167" fontId="8" fillId="0" borderId="3" xfId="0" applyNumberFormat="1" applyFont="1" applyBorder="1"/>
    <xf numFmtId="167" fontId="0" fillId="0" borderId="1" xfId="0" applyNumberFormat="1" applyBorder="1"/>
    <xf numFmtId="167" fontId="0" fillId="0" borderId="9" xfId="0" applyNumberFormat="1" applyBorder="1"/>
    <xf numFmtId="167" fontId="0" fillId="0" borderId="2" xfId="0" applyNumberFormat="1" applyBorder="1"/>
    <xf numFmtId="167" fontId="0" fillId="0" borderId="40" xfId="0" applyNumberFormat="1" applyBorder="1"/>
    <xf numFmtId="8" fontId="0" fillId="0" borderId="2" xfId="0" applyNumberFormat="1" applyBorder="1"/>
    <xf numFmtId="8" fontId="0" fillId="11" borderId="25" xfId="0" applyNumberFormat="1" applyFill="1" applyBorder="1"/>
    <xf numFmtId="8" fontId="0" fillId="11" borderId="1" xfId="0" applyNumberFormat="1" applyFill="1" applyBorder="1"/>
    <xf numFmtId="8" fontId="0" fillId="11" borderId="9" xfId="0" applyNumberFormat="1" applyFill="1" applyBorder="1"/>
    <xf numFmtId="8" fontId="0" fillId="11" borderId="2" xfId="0" applyNumberFormat="1" applyFill="1" applyBorder="1"/>
    <xf numFmtId="0" fontId="8" fillId="0" borderId="28" xfId="0" applyFont="1" applyBorder="1"/>
    <xf numFmtId="8" fontId="0" fillId="0" borderId="28" xfId="0" applyNumberFormat="1" applyBorder="1"/>
    <xf numFmtId="167" fontId="0" fillId="0" borderId="28" xfId="0" applyNumberFormat="1" applyBorder="1"/>
    <xf numFmtId="0" fontId="8" fillId="14" borderId="24" xfId="0" applyFont="1" applyFill="1" applyBorder="1"/>
    <xf numFmtId="0" fontId="8" fillId="14" borderId="25" xfId="0" applyFont="1" applyFill="1" applyBorder="1"/>
    <xf numFmtId="8" fontId="0" fillId="14" borderId="25" xfId="0" applyNumberFormat="1" applyFill="1" applyBorder="1"/>
    <xf numFmtId="14" fontId="0" fillId="14" borderId="26" xfId="0" applyNumberFormat="1" applyFill="1" applyBorder="1"/>
    <xf numFmtId="0" fontId="8" fillId="14" borderId="15" xfId="0" applyFont="1" applyFill="1" applyBorder="1"/>
    <xf numFmtId="0" fontId="0" fillId="14" borderId="1" xfId="0" applyFill="1" applyBorder="1"/>
    <xf numFmtId="8" fontId="0" fillId="14" borderId="1" xfId="0" applyNumberFormat="1" applyFill="1" applyBorder="1"/>
    <xf numFmtId="14" fontId="0" fillId="14" borderId="16" xfId="0" applyNumberFormat="1" applyFill="1" applyBorder="1"/>
    <xf numFmtId="0" fontId="8" fillId="14" borderId="27" xfId="0" applyFont="1" applyFill="1" applyBorder="1"/>
    <xf numFmtId="0" fontId="0" fillId="14" borderId="28" xfId="0" applyFill="1" applyBorder="1"/>
    <xf numFmtId="8" fontId="0" fillId="14" borderId="28" xfId="0" applyNumberFormat="1" applyFill="1" applyBorder="1"/>
    <xf numFmtId="8" fontId="2" fillId="14" borderId="29" xfId="0" applyNumberFormat="1" applyFont="1" applyFill="1" applyBorder="1"/>
    <xf numFmtId="0" fontId="0" fillId="14" borderId="25" xfId="0" applyFill="1" applyBorder="1"/>
    <xf numFmtId="0" fontId="8" fillId="14" borderId="1" xfId="0" applyFont="1" applyFill="1" applyBorder="1"/>
    <xf numFmtId="0" fontId="8" fillId="14" borderId="28" xfId="0" applyFont="1" applyFill="1" applyBorder="1"/>
    <xf numFmtId="8" fontId="0" fillId="14" borderId="29" xfId="0" applyNumberFormat="1" applyFill="1" applyBorder="1"/>
    <xf numFmtId="0" fontId="2" fillId="14" borderId="35" xfId="0" applyFont="1" applyFill="1" applyBorder="1"/>
    <xf numFmtId="0" fontId="2" fillId="14" borderId="36" xfId="0" applyFont="1" applyFill="1" applyBorder="1"/>
    <xf numFmtId="8" fontId="2" fillId="14" borderId="36" xfId="0" applyNumberFormat="1" applyFont="1" applyFill="1" applyBorder="1"/>
    <xf numFmtId="8" fontId="2" fillId="14" borderId="37" xfId="0" applyNumberFormat="1" applyFont="1" applyFill="1" applyBorder="1"/>
    <xf numFmtId="0" fontId="0" fillId="14" borderId="26" xfId="0" applyFill="1" applyBorder="1"/>
    <xf numFmtId="0" fontId="0" fillId="14" borderId="15" xfId="0" applyFill="1" applyBorder="1"/>
    <xf numFmtId="0" fontId="0" fillId="14" borderId="27" xfId="0" applyFill="1" applyBorder="1"/>
    <xf numFmtId="8" fontId="2" fillId="14" borderId="19" xfId="0" applyNumberFormat="1" applyFont="1" applyFill="1" applyBorder="1"/>
    <xf numFmtId="0" fontId="2" fillId="14" borderId="22" xfId="0" applyFont="1" applyFill="1" applyBorder="1"/>
    <xf numFmtId="8" fontId="2" fillId="14" borderId="22" xfId="0" applyNumberFormat="1" applyFont="1" applyFill="1" applyBorder="1"/>
    <xf numFmtId="8" fontId="2" fillId="14" borderId="23" xfId="0" applyNumberFormat="1" applyFont="1" applyFill="1" applyBorder="1"/>
    <xf numFmtId="0" fontId="2" fillId="14" borderId="19" xfId="0" applyFont="1" applyFill="1" applyBorder="1"/>
    <xf numFmtId="0" fontId="8" fillId="11" borderId="21" xfId="0" applyFont="1" applyFill="1" applyBorder="1" applyAlignment="1">
      <alignment horizontal="left"/>
    </xf>
    <xf numFmtId="8" fontId="8" fillId="11" borderId="21" xfId="0" applyNumberFormat="1" applyFont="1" applyFill="1" applyBorder="1" applyAlignment="1">
      <alignment horizontal="right"/>
    </xf>
    <xf numFmtId="8" fontId="8" fillId="11" borderId="21" xfId="0" applyNumberFormat="1" applyFont="1" applyFill="1" applyBorder="1" applyAlignment="1">
      <alignment horizontal="left"/>
    </xf>
    <xf numFmtId="167" fontId="8" fillId="11" borderId="21" xfId="0" applyNumberFormat="1" applyFont="1" applyFill="1" applyBorder="1" applyAlignment="1">
      <alignment horizontal="right"/>
    </xf>
    <xf numFmtId="0" fontId="2" fillId="14" borderId="19" xfId="0" applyFont="1" applyFill="1" applyBorder="1" applyAlignment="1">
      <alignment horizontal="center"/>
    </xf>
    <xf numFmtId="0" fontId="2" fillId="14" borderId="22" xfId="0" applyFont="1" applyFill="1" applyBorder="1" applyAlignment="1">
      <alignment horizontal="center"/>
    </xf>
    <xf numFmtId="8" fontId="2" fillId="14" borderId="22" xfId="0" applyNumberFormat="1" applyFont="1" applyFill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8" fontId="8" fillId="11" borderId="9" xfId="0" applyNumberFormat="1" applyFont="1" applyFill="1" applyBorder="1"/>
    <xf numFmtId="164" fontId="10" fillId="0" borderId="6" xfId="0" applyNumberFormat="1" applyFont="1" applyBorder="1"/>
    <xf numFmtId="0" fontId="2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0" fillId="0" borderId="3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33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5" fillId="14" borderId="4" xfId="0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wrapText="1"/>
    </xf>
    <xf numFmtId="0" fontId="0" fillId="11" borderId="7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2AB0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onston" id="{ABB3E685-F1E3-42F7-868E-4014B3DF8291}" userId="Bronston" providerId="None"/>
  <person displayName="Bronston Water Association Inc" id="{D9324A59-1E54-4D53-A6BC-46AE3CC7F6C9}" userId="aea72a854b5d1f1f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0" dT="2021-06-10T20:14:49.06" personId="{ABB3E685-F1E3-42F7-868E-4014B3DF8291}" id="{6DE9999F-7123-451A-B629-267F9B8C064A}">
    <text>#16227 dated 6/26/20, #16295 dated 8/27/20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T52" dT="2022-02-10T15:42:21.99" personId="{D9324A59-1E54-4D53-A6BC-46AE3CC7F6C9}" id="{EB0E7DF6-43FB-4AE5-BBA0-AA18DBC5921F}">
    <text>Reimburse from Construction Project</text>
  </threadedComment>
  <threadedComment ref="AB66" dT="2022-02-16T15:35:26.92" personId="{D9324A59-1E54-4D53-A6BC-46AE3CC7F6C9}" id="{94570546-FE42-4A24-B0EE-CE66A3B8AA75}">
    <text>In memory of Leland Keith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2"/>
  <sheetViews>
    <sheetView tabSelected="1"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7" sqref="E37"/>
    </sheetView>
  </sheetViews>
  <sheetFormatPr defaultRowHeight="12.75" x14ac:dyDescent="0.35"/>
  <cols>
    <col min="1" max="1" width="26" customWidth="1"/>
    <col min="2" max="2" width="10" customWidth="1"/>
    <col min="3" max="3" width="10.86328125" customWidth="1"/>
    <col min="4" max="4" width="10.33203125" customWidth="1"/>
    <col min="5" max="5" width="9.46484375" customWidth="1"/>
    <col min="6" max="6" width="10.33203125" customWidth="1"/>
    <col min="7" max="7" width="9.6640625" customWidth="1"/>
    <col min="8" max="8" width="9.46484375" customWidth="1"/>
    <col min="9" max="9" width="9.33203125" customWidth="1"/>
    <col min="10" max="10" width="9.53125" customWidth="1"/>
    <col min="11" max="11" width="9.6640625" customWidth="1"/>
    <col min="12" max="12" width="10.33203125" customWidth="1"/>
    <col min="13" max="13" width="10" customWidth="1"/>
    <col min="14" max="14" width="12.33203125" customWidth="1"/>
  </cols>
  <sheetData>
    <row r="1" spans="1:14" ht="13.5" thickBot="1" x14ac:dyDescent="0.45">
      <c r="A1" s="63">
        <v>2022</v>
      </c>
      <c r="B1" s="73" t="s">
        <v>89</v>
      </c>
      <c r="C1" s="73" t="s">
        <v>90</v>
      </c>
      <c r="D1" s="73" t="s">
        <v>91</v>
      </c>
      <c r="E1" s="73" t="s">
        <v>92</v>
      </c>
      <c r="F1" s="73" t="s">
        <v>93</v>
      </c>
      <c r="G1" s="73" t="s">
        <v>94</v>
      </c>
      <c r="H1" s="73" t="s">
        <v>95</v>
      </c>
      <c r="I1" s="73" t="s">
        <v>96</v>
      </c>
      <c r="J1" s="73" t="s">
        <v>97</v>
      </c>
      <c r="K1" s="73" t="s">
        <v>98</v>
      </c>
      <c r="L1" s="73" t="s">
        <v>99</v>
      </c>
      <c r="M1" s="73" t="s">
        <v>100</v>
      </c>
      <c r="N1" s="73" t="s">
        <v>101</v>
      </c>
    </row>
    <row r="2" spans="1:14" x14ac:dyDescent="0.35">
      <c r="A2" s="64" t="s">
        <v>132</v>
      </c>
      <c r="B2" s="47">
        <v>2496.14</v>
      </c>
      <c r="C2" s="47">
        <v>2510.48</v>
      </c>
      <c r="D2" s="126">
        <f>1255.24+1317.79</f>
        <v>2573.0299999999997</v>
      </c>
      <c r="E2" s="47">
        <f>1317.79+1317.79</f>
        <v>2635.58</v>
      </c>
      <c r="F2" s="47"/>
      <c r="G2" s="47"/>
      <c r="H2" s="47"/>
      <c r="I2" s="47"/>
      <c r="J2" s="47"/>
      <c r="K2" s="126"/>
      <c r="L2" s="47"/>
      <c r="M2" s="126"/>
      <c r="N2" s="74">
        <f>SUM(B2:M2)</f>
        <v>10215.23</v>
      </c>
    </row>
    <row r="3" spans="1:14" ht="13.15" thickBot="1" x14ac:dyDescent="0.4">
      <c r="A3" s="65" t="s">
        <v>133</v>
      </c>
      <c r="B3" s="43"/>
      <c r="C3" s="43">
        <v>2380.2600000000002</v>
      </c>
      <c r="D3" s="125">
        <f>2380.26</f>
        <v>2380.2600000000002</v>
      </c>
      <c r="E3" s="43">
        <v>2495.0500000000002</v>
      </c>
      <c r="F3" s="43"/>
      <c r="G3" s="43"/>
      <c r="H3" s="43"/>
      <c r="I3" s="43"/>
      <c r="J3" s="43"/>
      <c r="K3" s="125"/>
      <c r="L3" s="43"/>
      <c r="M3" s="125"/>
      <c r="N3" s="75">
        <f t="shared" ref="N3:N66" si="0">SUM(B3:M3)</f>
        <v>7255.5700000000006</v>
      </c>
    </row>
    <row r="4" spans="1:14" ht="13.15" hidden="1" thickBot="1" x14ac:dyDescent="0.4">
      <c r="A4" s="91" t="s">
        <v>134</v>
      </c>
      <c r="B4" s="44"/>
      <c r="C4" s="48"/>
      <c r="D4" s="127"/>
      <c r="E4" s="48"/>
      <c r="F4" s="48"/>
      <c r="G4" s="48"/>
      <c r="H4" s="48"/>
      <c r="I4" s="48"/>
      <c r="J4" s="48"/>
      <c r="K4" s="127"/>
      <c r="L4" s="48"/>
      <c r="M4" s="127"/>
      <c r="N4" s="75">
        <f t="shared" si="0"/>
        <v>0</v>
      </c>
    </row>
    <row r="5" spans="1:14" ht="13.15" thickBot="1" x14ac:dyDescent="0.4">
      <c r="A5" s="134" t="s">
        <v>180</v>
      </c>
      <c r="B5" s="135">
        <v>2368.91</v>
      </c>
      <c r="C5" s="116">
        <v>2383.25</v>
      </c>
      <c r="D5" s="128">
        <f>1178.82+1268.64</f>
        <v>2447.46</v>
      </c>
      <c r="E5" s="116">
        <v>2511.67</v>
      </c>
      <c r="F5" s="116"/>
      <c r="G5" s="116"/>
      <c r="H5" s="116"/>
      <c r="I5" s="116"/>
      <c r="J5" s="116"/>
      <c r="K5" s="128"/>
      <c r="L5" s="116"/>
      <c r="M5" s="128"/>
      <c r="N5" s="75">
        <f t="shared" si="0"/>
        <v>9711.2900000000009</v>
      </c>
    </row>
    <row r="6" spans="1:14" ht="13.15" thickBot="1" x14ac:dyDescent="0.4">
      <c r="A6" s="117" t="s">
        <v>135</v>
      </c>
      <c r="B6" s="48">
        <v>2019.96</v>
      </c>
      <c r="C6" s="116">
        <v>2028.29</v>
      </c>
      <c r="D6" s="128">
        <v>1343.31</v>
      </c>
      <c r="E6" s="116">
        <v>1032.4000000000001</v>
      </c>
      <c r="F6" s="116"/>
      <c r="G6" s="116"/>
      <c r="H6" s="116"/>
      <c r="I6" s="116"/>
      <c r="J6" s="116"/>
      <c r="K6" s="128"/>
      <c r="L6" s="116"/>
      <c r="M6" s="128"/>
      <c r="N6" s="75">
        <f t="shared" si="0"/>
        <v>6423.9599999999991</v>
      </c>
    </row>
    <row r="7" spans="1:14" ht="13.15" thickBot="1" x14ac:dyDescent="0.4">
      <c r="A7" s="218" t="s">
        <v>541</v>
      </c>
      <c r="B7" s="116"/>
      <c r="C7" s="116"/>
      <c r="D7" s="128">
        <v>1021.61</v>
      </c>
      <c r="E7" s="116">
        <v>1882.73</v>
      </c>
      <c r="F7" s="116"/>
      <c r="G7" s="116"/>
      <c r="H7" s="116"/>
      <c r="I7" s="116"/>
      <c r="J7" s="116"/>
      <c r="K7" s="128"/>
      <c r="L7" s="116"/>
      <c r="M7" s="128"/>
      <c r="N7" s="217"/>
    </row>
    <row r="8" spans="1:14" ht="13.15" thickBot="1" x14ac:dyDescent="0.4">
      <c r="A8" s="115" t="s">
        <v>136</v>
      </c>
      <c r="B8" s="116">
        <v>17287.09</v>
      </c>
      <c r="C8" s="49">
        <v>21593.06</v>
      </c>
      <c r="D8" s="129">
        <v>17177.8</v>
      </c>
      <c r="E8" s="49">
        <v>17246.27</v>
      </c>
      <c r="F8" s="49"/>
      <c r="G8" s="49"/>
      <c r="H8" s="49"/>
      <c r="I8" s="49"/>
      <c r="J8" s="49"/>
      <c r="K8" s="129"/>
      <c r="L8" s="49"/>
      <c r="M8" s="129"/>
      <c r="N8" s="77">
        <f t="shared" si="0"/>
        <v>73304.22</v>
      </c>
    </row>
    <row r="9" spans="1:14" x14ac:dyDescent="0.35">
      <c r="A9" s="64" t="s">
        <v>137</v>
      </c>
      <c r="B9" s="47">
        <v>3112.46</v>
      </c>
      <c r="C9" s="47">
        <v>1854.13</v>
      </c>
      <c r="D9" s="126">
        <v>2683.03</v>
      </c>
      <c r="E9" s="47">
        <v>2665.03</v>
      </c>
      <c r="F9" s="47"/>
      <c r="G9" s="47"/>
      <c r="H9" s="47"/>
      <c r="I9" s="47"/>
      <c r="J9" s="47"/>
      <c r="K9" s="126"/>
      <c r="L9" s="47"/>
      <c r="M9" s="126"/>
      <c r="N9" s="74">
        <f t="shared" si="0"/>
        <v>10314.650000000001</v>
      </c>
    </row>
    <row r="10" spans="1:14" x14ac:dyDescent="0.35">
      <c r="A10" s="65" t="s">
        <v>138</v>
      </c>
      <c r="B10" s="43">
        <v>383</v>
      </c>
      <c r="C10" s="43"/>
      <c r="D10" s="125"/>
      <c r="E10" s="43">
        <v>326.33999999999997</v>
      </c>
      <c r="F10" s="43"/>
      <c r="G10" s="43"/>
      <c r="H10" s="43"/>
      <c r="I10" s="43"/>
      <c r="J10" s="43"/>
      <c r="K10" s="125"/>
      <c r="L10" s="43"/>
      <c r="M10" s="125"/>
      <c r="N10" s="75">
        <f t="shared" si="0"/>
        <v>709.33999999999992</v>
      </c>
    </row>
    <row r="11" spans="1:14" x14ac:dyDescent="0.35">
      <c r="A11" s="65" t="s">
        <v>139</v>
      </c>
      <c r="B11" s="43">
        <v>652.77</v>
      </c>
      <c r="C11" s="43">
        <v>404.02</v>
      </c>
      <c r="D11" s="125">
        <v>581.04100000000005</v>
      </c>
      <c r="E11" s="43">
        <v>592.5</v>
      </c>
      <c r="F11" s="43"/>
      <c r="G11" s="43"/>
      <c r="H11" s="43"/>
      <c r="I11" s="43"/>
      <c r="J11" s="43"/>
      <c r="K11" s="125"/>
      <c r="L11" s="43"/>
      <c r="M11" s="125"/>
      <c r="N11" s="75">
        <f t="shared" si="0"/>
        <v>2230.3310000000001</v>
      </c>
    </row>
    <row r="12" spans="1:14" x14ac:dyDescent="0.35">
      <c r="A12" s="65" t="s">
        <v>140</v>
      </c>
      <c r="B12" s="43">
        <v>357.89</v>
      </c>
      <c r="C12" s="43">
        <v>388.24</v>
      </c>
      <c r="D12" s="125">
        <v>392.43</v>
      </c>
      <c r="E12" s="43">
        <v>206.8</v>
      </c>
      <c r="F12" s="43"/>
      <c r="G12" s="43"/>
      <c r="H12" s="43"/>
      <c r="I12" s="43"/>
      <c r="J12" s="43"/>
      <c r="K12" s="125"/>
      <c r="L12" s="43"/>
      <c r="M12" s="125"/>
      <c r="N12" s="75">
        <f t="shared" si="0"/>
        <v>1345.36</v>
      </c>
    </row>
    <row r="13" spans="1:14" ht="13.15" thickBot="1" x14ac:dyDescent="0.4">
      <c r="A13" s="66" t="s">
        <v>141</v>
      </c>
      <c r="B13" s="48">
        <v>1991.86</v>
      </c>
      <c r="C13" s="48">
        <v>2131.6999999999998</v>
      </c>
      <c r="D13" s="127">
        <v>2072.06</v>
      </c>
      <c r="E13" s="48">
        <v>1936.73</v>
      </c>
      <c r="F13" s="48"/>
      <c r="G13" s="48"/>
      <c r="H13" s="48"/>
      <c r="I13" s="48"/>
      <c r="J13" s="48"/>
      <c r="K13" s="127"/>
      <c r="L13" s="48"/>
      <c r="M13" s="127"/>
      <c r="N13" s="76">
        <f t="shared" si="0"/>
        <v>8132.3499999999985</v>
      </c>
    </row>
    <row r="14" spans="1:14" x14ac:dyDescent="0.35">
      <c r="A14" s="65" t="s">
        <v>142</v>
      </c>
      <c r="B14" s="43">
        <v>622.79</v>
      </c>
      <c r="C14" s="43">
        <v>543.79</v>
      </c>
      <c r="D14" s="125">
        <v>397.26</v>
      </c>
      <c r="E14" s="43">
        <v>397.26</v>
      </c>
      <c r="F14" s="43"/>
      <c r="G14" s="43"/>
      <c r="H14" s="43"/>
      <c r="I14" s="43"/>
      <c r="J14" s="43"/>
      <c r="K14" s="125"/>
      <c r="L14" s="43"/>
      <c r="M14" s="125"/>
      <c r="N14" s="75">
        <f t="shared" si="0"/>
        <v>1961.1</v>
      </c>
    </row>
    <row r="15" spans="1:14" ht="13.15" thickBot="1" x14ac:dyDescent="0.4">
      <c r="A15" s="66" t="s">
        <v>143</v>
      </c>
      <c r="B15" s="48">
        <v>31.11</v>
      </c>
      <c r="C15" s="48"/>
      <c r="D15" s="127"/>
      <c r="E15" s="48">
        <v>89.09</v>
      </c>
      <c r="F15" s="48"/>
      <c r="G15" s="48"/>
      <c r="H15" s="48"/>
      <c r="I15" s="48"/>
      <c r="J15" s="48"/>
      <c r="K15" s="127"/>
      <c r="L15" s="48"/>
      <c r="M15" s="127"/>
      <c r="N15" s="76">
        <f t="shared" si="0"/>
        <v>120.2</v>
      </c>
    </row>
    <row r="16" spans="1:14" ht="13.15" thickBot="1" x14ac:dyDescent="0.4">
      <c r="A16" s="64" t="s">
        <v>144</v>
      </c>
      <c r="B16" s="47">
        <v>477</v>
      </c>
      <c r="C16" s="47">
        <v>346.75</v>
      </c>
      <c r="D16" s="126">
        <v>575.25</v>
      </c>
      <c r="E16" s="47">
        <v>756.75</v>
      </c>
      <c r="F16" s="47"/>
      <c r="G16" s="47"/>
      <c r="H16" s="47"/>
      <c r="I16" s="47"/>
      <c r="J16" s="47"/>
      <c r="K16" s="126"/>
      <c r="L16" s="47"/>
      <c r="M16" s="126"/>
      <c r="N16" s="74">
        <f t="shared" si="0"/>
        <v>2155.75</v>
      </c>
    </row>
    <row r="17" spans="1:14" ht="13.15" thickBot="1" x14ac:dyDescent="0.4">
      <c r="A17" s="141" t="s">
        <v>195</v>
      </c>
      <c r="B17" s="46">
        <v>3270</v>
      </c>
      <c r="C17" s="46">
        <v>975</v>
      </c>
      <c r="D17" s="130">
        <f>1800+2225</f>
        <v>4025</v>
      </c>
      <c r="E17" s="46">
        <v>3600</v>
      </c>
      <c r="F17" s="46"/>
      <c r="G17" s="46"/>
      <c r="H17" s="46"/>
      <c r="I17" s="46"/>
      <c r="J17" s="46"/>
      <c r="K17" s="130"/>
      <c r="L17" s="46"/>
      <c r="M17" s="130"/>
      <c r="N17" s="74">
        <f t="shared" si="0"/>
        <v>11870</v>
      </c>
    </row>
    <row r="18" spans="1:14" x14ac:dyDescent="0.35">
      <c r="A18" s="141" t="s">
        <v>204</v>
      </c>
      <c r="B18" s="46"/>
      <c r="C18" s="46"/>
      <c r="D18" s="130"/>
      <c r="E18" s="46"/>
      <c r="F18" s="46"/>
      <c r="G18" s="130"/>
      <c r="H18" s="46"/>
      <c r="I18" s="46"/>
      <c r="J18" s="46"/>
      <c r="K18" s="130"/>
      <c r="L18" s="46"/>
      <c r="M18" s="130"/>
      <c r="N18" s="74">
        <f t="shared" si="0"/>
        <v>0</v>
      </c>
    </row>
    <row r="19" spans="1:14" x14ac:dyDescent="0.35">
      <c r="A19" s="84" t="s">
        <v>542</v>
      </c>
      <c r="B19" s="43">
        <v>2000</v>
      </c>
      <c r="C19" s="43">
        <v>2000</v>
      </c>
      <c r="D19" s="125">
        <v>2000</v>
      </c>
      <c r="E19" s="43">
        <v>2000</v>
      </c>
      <c r="F19" s="43"/>
      <c r="G19" s="43"/>
      <c r="H19" s="43"/>
      <c r="I19" s="43"/>
      <c r="J19" s="43"/>
      <c r="K19" s="125"/>
      <c r="L19" s="43"/>
      <c r="M19" s="125"/>
      <c r="N19" s="75">
        <f t="shared" si="0"/>
        <v>8000</v>
      </c>
    </row>
    <row r="20" spans="1:14" x14ac:dyDescent="0.35">
      <c r="A20" s="65" t="s">
        <v>145</v>
      </c>
      <c r="B20" s="43">
        <v>3700</v>
      </c>
      <c r="C20" s="43">
        <v>3700</v>
      </c>
      <c r="D20" s="125">
        <v>3700</v>
      </c>
      <c r="E20" s="43">
        <v>3700</v>
      </c>
      <c r="F20" s="43"/>
      <c r="G20" s="43"/>
      <c r="H20" s="43"/>
      <c r="I20" s="43"/>
      <c r="J20" s="43"/>
      <c r="K20" s="125"/>
      <c r="L20" s="43"/>
      <c r="M20" s="125"/>
      <c r="N20" s="75">
        <f t="shared" si="0"/>
        <v>14800</v>
      </c>
    </row>
    <row r="21" spans="1:14" x14ac:dyDescent="0.35">
      <c r="A21" s="84" t="s">
        <v>146</v>
      </c>
      <c r="B21" s="43">
        <v>1650</v>
      </c>
      <c r="C21" s="43">
        <v>1650</v>
      </c>
      <c r="D21" s="125">
        <v>1650</v>
      </c>
      <c r="E21" s="43">
        <v>1650</v>
      </c>
      <c r="F21" s="43"/>
      <c r="G21" s="43"/>
      <c r="H21" s="43"/>
      <c r="I21" s="43"/>
      <c r="J21" s="43"/>
      <c r="K21" s="125"/>
      <c r="L21" s="43"/>
      <c r="M21" s="125"/>
      <c r="N21" s="75">
        <f>SUM(B21:M21)</f>
        <v>6600</v>
      </c>
    </row>
    <row r="22" spans="1:14" x14ac:dyDescent="0.35">
      <c r="A22" s="84" t="s">
        <v>173</v>
      </c>
      <c r="B22" s="43">
        <v>2450</v>
      </c>
      <c r="C22" s="43">
        <v>2450</v>
      </c>
      <c r="D22" s="125">
        <v>2450</v>
      </c>
      <c r="E22" s="43">
        <v>2450</v>
      </c>
      <c r="F22" s="43"/>
      <c r="G22" s="43"/>
      <c r="H22" s="43"/>
      <c r="I22" s="43"/>
      <c r="J22" s="43"/>
      <c r="K22" s="125"/>
      <c r="L22" s="43"/>
      <c r="M22" s="125"/>
      <c r="N22" s="75">
        <f>SUM(B22:M22)</f>
        <v>9800</v>
      </c>
    </row>
    <row r="23" spans="1:14" x14ac:dyDescent="0.35">
      <c r="A23" s="84" t="s">
        <v>183</v>
      </c>
      <c r="B23" s="43">
        <v>4300</v>
      </c>
      <c r="C23" s="43">
        <v>4300</v>
      </c>
      <c r="D23" s="125">
        <v>4300</v>
      </c>
      <c r="E23" s="43">
        <v>4300</v>
      </c>
      <c r="F23" s="43"/>
      <c r="G23" s="43"/>
      <c r="H23" s="43"/>
      <c r="I23" s="43"/>
      <c r="J23" s="43"/>
      <c r="K23" s="125"/>
      <c r="L23" s="43"/>
      <c r="M23" s="125"/>
      <c r="N23" s="75">
        <f>SUM(B23:M23)</f>
        <v>17200</v>
      </c>
    </row>
    <row r="24" spans="1:14" x14ac:dyDescent="0.35">
      <c r="A24" s="84" t="s">
        <v>263</v>
      </c>
      <c r="B24" s="43">
        <v>1500</v>
      </c>
      <c r="C24" s="43"/>
      <c r="D24" s="125">
        <v>1500</v>
      </c>
      <c r="E24" s="43">
        <v>1500</v>
      </c>
      <c r="F24" s="43"/>
      <c r="G24" s="43"/>
      <c r="H24" s="43"/>
      <c r="I24" s="43"/>
      <c r="J24" s="43"/>
      <c r="K24" s="125"/>
      <c r="L24" s="43"/>
      <c r="M24" s="125"/>
      <c r="N24" s="75">
        <f>SUM(B24:M24)</f>
        <v>4500</v>
      </c>
    </row>
    <row r="25" spans="1:14" x14ac:dyDescent="0.35">
      <c r="A25" s="65" t="s">
        <v>147</v>
      </c>
      <c r="B25" s="43">
        <v>3250</v>
      </c>
      <c r="C25" s="43">
        <v>3250</v>
      </c>
      <c r="D25" s="125">
        <v>3250</v>
      </c>
      <c r="E25" s="43">
        <v>3250</v>
      </c>
      <c r="F25" s="43"/>
      <c r="G25" s="43"/>
      <c r="H25" s="43"/>
      <c r="I25" s="43"/>
      <c r="J25" s="43"/>
      <c r="K25" s="125"/>
      <c r="L25" s="43"/>
      <c r="M25" s="125"/>
      <c r="N25" s="75">
        <f>SUM(B25:M25)</f>
        <v>13000</v>
      </c>
    </row>
    <row r="26" spans="1:14" x14ac:dyDescent="0.35">
      <c r="A26" s="69" t="s">
        <v>171</v>
      </c>
      <c r="B26" s="43">
        <v>245</v>
      </c>
      <c r="C26" s="43">
        <v>245</v>
      </c>
      <c r="D26" s="125">
        <v>245</v>
      </c>
      <c r="E26" s="43">
        <v>245</v>
      </c>
      <c r="F26" s="43"/>
      <c r="G26" s="43"/>
      <c r="H26" s="43"/>
      <c r="I26" s="43"/>
      <c r="J26" s="43"/>
      <c r="K26" s="125"/>
      <c r="L26" s="43"/>
      <c r="M26" s="125"/>
      <c r="N26" s="75">
        <f t="shared" si="0"/>
        <v>980</v>
      </c>
    </row>
    <row r="27" spans="1:14" x14ac:dyDescent="0.35">
      <c r="A27" s="94" t="s">
        <v>179</v>
      </c>
      <c r="B27" s="92">
        <v>430</v>
      </c>
      <c r="C27" s="44">
        <v>430</v>
      </c>
      <c r="D27" s="131">
        <v>430</v>
      </c>
      <c r="E27" s="44">
        <v>430</v>
      </c>
      <c r="F27" s="44"/>
      <c r="G27" s="44"/>
      <c r="H27" s="44"/>
      <c r="I27" s="44"/>
      <c r="J27" s="44"/>
      <c r="K27" s="131"/>
      <c r="L27" s="44"/>
      <c r="M27" s="131"/>
      <c r="N27" s="75">
        <f t="shared" si="0"/>
        <v>1720</v>
      </c>
    </row>
    <row r="28" spans="1:14" x14ac:dyDescent="0.35">
      <c r="A28" s="216" t="s">
        <v>344</v>
      </c>
      <c r="B28" s="92">
        <v>175</v>
      </c>
      <c r="C28" s="44">
        <v>175</v>
      </c>
      <c r="D28" s="131">
        <v>175</v>
      </c>
      <c r="E28" s="44">
        <v>175</v>
      </c>
      <c r="F28" s="44"/>
      <c r="G28" s="44"/>
      <c r="H28" s="44"/>
      <c r="I28" s="44"/>
      <c r="J28" s="44"/>
      <c r="K28" s="131"/>
      <c r="L28" s="44"/>
      <c r="M28" s="131"/>
      <c r="N28" s="75">
        <f t="shared" si="0"/>
        <v>700</v>
      </c>
    </row>
    <row r="29" spans="1:14" x14ac:dyDescent="0.35">
      <c r="A29" s="132" t="s">
        <v>177</v>
      </c>
      <c r="B29" s="44"/>
      <c r="C29" s="44"/>
      <c r="D29" s="131"/>
      <c r="E29" s="44"/>
      <c r="F29" s="44"/>
      <c r="G29" s="44"/>
      <c r="H29" s="44"/>
      <c r="I29" s="44"/>
      <c r="J29" s="44"/>
      <c r="K29" s="131"/>
      <c r="L29" s="44"/>
      <c r="M29" s="131"/>
      <c r="N29" s="75">
        <f t="shared" si="0"/>
        <v>0</v>
      </c>
    </row>
    <row r="30" spans="1:14" ht="13.15" thickBot="1" x14ac:dyDescent="0.4">
      <c r="A30" s="99" t="s">
        <v>253</v>
      </c>
      <c r="B30" s="48"/>
      <c r="C30" s="48"/>
      <c r="D30" s="127"/>
      <c r="E30" s="48">
        <v>5</v>
      </c>
      <c r="F30" s="48"/>
      <c r="G30" s="48"/>
      <c r="H30" s="48"/>
      <c r="I30" s="48"/>
      <c r="J30" s="48"/>
      <c r="K30" s="127"/>
      <c r="L30" s="48"/>
      <c r="M30" s="127"/>
      <c r="N30" s="76">
        <f t="shared" si="0"/>
        <v>5</v>
      </c>
    </row>
    <row r="31" spans="1:14" x14ac:dyDescent="0.35">
      <c r="A31" s="67" t="s">
        <v>148</v>
      </c>
      <c r="B31" s="46">
        <v>668.11</v>
      </c>
      <c r="C31" s="46">
        <v>657.95</v>
      </c>
      <c r="D31" s="130">
        <v>665.71</v>
      </c>
      <c r="E31" s="46">
        <f>73.2+559.73</f>
        <v>632.93000000000006</v>
      </c>
      <c r="F31" s="46"/>
      <c r="G31" s="46"/>
      <c r="H31" s="46"/>
      <c r="I31" s="46"/>
      <c r="J31" s="46"/>
      <c r="K31" s="130"/>
      <c r="L31" s="46"/>
      <c r="M31" s="130"/>
      <c r="N31" s="78">
        <f t="shared" si="0"/>
        <v>2624.7</v>
      </c>
    </row>
    <row r="32" spans="1:14" x14ac:dyDescent="0.35">
      <c r="A32" s="65" t="s">
        <v>149</v>
      </c>
      <c r="B32" s="43">
        <v>22.87</v>
      </c>
      <c r="C32" s="43">
        <v>121.38</v>
      </c>
      <c r="D32" s="125">
        <v>75.5</v>
      </c>
      <c r="E32" s="43"/>
      <c r="F32" s="43"/>
      <c r="G32" s="43"/>
      <c r="H32" s="43"/>
      <c r="I32" s="43"/>
      <c r="J32" s="43"/>
      <c r="K32" s="125"/>
      <c r="L32" s="43"/>
      <c r="M32" s="125"/>
      <c r="N32" s="75">
        <f t="shared" si="0"/>
        <v>219.75</v>
      </c>
    </row>
    <row r="33" spans="1:14" x14ac:dyDescent="0.35">
      <c r="A33" s="65" t="s">
        <v>150</v>
      </c>
      <c r="B33" s="43">
        <v>567.76</v>
      </c>
      <c r="C33" s="43">
        <v>813.35</v>
      </c>
      <c r="D33" s="125">
        <v>602.84</v>
      </c>
      <c r="E33" s="43">
        <v>420.89</v>
      </c>
      <c r="F33" s="43"/>
      <c r="G33" s="43"/>
      <c r="H33" s="43"/>
      <c r="I33" s="43"/>
      <c r="J33" s="43"/>
      <c r="K33" s="125"/>
      <c r="L33" s="43"/>
      <c r="M33" s="125"/>
      <c r="N33" s="75">
        <f t="shared" si="0"/>
        <v>2404.84</v>
      </c>
    </row>
    <row r="34" spans="1:14" x14ac:dyDescent="0.35">
      <c r="A34" s="65" t="s">
        <v>151</v>
      </c>
      <c r="B34" s="43">
        <v>161.06</v>
      </c>
      <c r="C34" s="43">
        <v>160.91999999999999</v>
      </c>
      <c r="D34" s="125">
        <v>160.91999999999999</v>
      </c>
      <c r="E34" s="43">
        <v>160.91999999999999</v>
      </c>
      <c r="F34" s="43"/>
      <c r="G34" s="43"/>
      <c r="H34" s="43"/>
      <c r="I34" s="43"/>
      <c r="J34" s="43"/>
      <c r="K34" s="125"/>
      <c r="L34" s="43"/>
      <c r="M34" s="125"/>
      <c r="N34" s="75">
        <f t="shared" si="0"/>
        <v>643.81999999999994</v>
      </c>
    </row>
    <row r="35" spans="1:14" x14ac:dyDescent="0.35">
      <c r="A35" s="84" t="s">
        <v>176</v>
      </c>
      <c r="B35" s="43">
        <v>180.04</v>
      </c>
      <c r="C35" s="43">
        <v>190.04</v>
      </c>
      <c r="D35" s="125">
        <v>190.04</v>
      </c>
      <c r="E35" s="43">
        <v>190.04</v>
      </c>
      <c r="F35" s="43"/>
      <c r="G35" s="43"/>
      <c r="H35" s="43"/>
      <c r="I35" s="43"/>
      <c r="J35" s="43"/>
      <c r="K35" s="125"/>
      <c r="L35" s="43"/>
      <c r="M35" s="125"/>
      <c r="N35" s="75">
        <f t="shared" si="0"/>
        <v>750.16</v>
      </c>
    </row>
    <row r="36" spans="1:14" x14ac:dyDescent="0.35">
      <c r="A36" s="65" t="s">
        <v>152</v>
      </c>
      <c r="B36" s="43"/>
      <c r="C36" s="43">
        <v>252.38</v>
      </c>
      <c r="D36" s="125">
        <v>62.87</v>
      </c>
      <c r="E36" s="43">
        <f>36.08+80.92+20.98</f>
        <v>137.97999999999999</v>
      </c>
      <c r="F36" s="43"/>
      <c r="G36" s="125"/>
      <c r="H36" s="43"/>
      <c r="I36" s="43"/>
      <c r="J36" s="43"/>
      <c r="K36" s="125"/>
      <c r="L36" s="43"/>
      <c r="M36" s="125"/>
      <c r="N36" s="75">
        <f t="shared" si="0"/>
        <v>453.23</v>
      </c>
    </row>
    <row r="37" spans="1:14" x14ac:dyDescent="0.35">
      <c r="A37" s="65" t="s">
        <v>153</v>
      </c>
      <c r="B37" s="43">
        <v>1231.21</v>
      </c>
      <c r="C37" s="43">
        <v>1910.1</v>
      </c>
      <c r="D37" s="125">
        <v>1631.67</v>
      </c>
      <c r="E37" s="43">
        <f>178.19+5+1098.1+49.81+15+70+25</f>
        <v>1441.1</v>
      </c>
      <c r="F37" s="43"/>
      <c r="G37" s="125"/>
      <c r="H37" s="43"/>
      <c r="I37" s="43"/>
      <c r="J37" s="43"/>
      <c r="K37" s="125"/>
      <c r="L37" s="43"/>
      <c r="M37" s="125"/>
      <c r="N37" s="75">
        <f t="shared" si="0"/>
        <v>6214.08</v>
      </c>
    </row>
    <row r="38" spans="1:14" x14ac:dyDescent="0.35">
      <c r="A38" s="65" t="s">
        <v>154</v>
      </c>
      <c r="B38" s="43">
        <v>1725.45</v>
      </c>
      <c r="C38" s="43">
        <v>528.12</v>
      </c>
      <c r="D38" s="125">
        <v>681.89</v>
      </c>
      <c r="E38" s="43">
        <f>77+78.02+81+39+73+73.01+95.17+57+82+77.43+83+68.01</f>
        <v>883.63999999999987</v>
      </c>
      <c r="F38" s="43"/>
      <c r="G38" s="125"/>
      <c r="H38" s="43"/>
      <c r="I38" s="43"/>
      <c r="J38" s="43"/>
      <c r="K38" s="125"/>
      <c r="L38" s="43"/>
      <c r="M38" s="125"/>
      <c r="N38" s="75">
        <f t="shared" si="0"/>
        <v>3819.1</v>
      </c>
    </row>
    <row r="39" spans="1:14" x14ac:dyDescent="0.35">
      <c r="A39" s="68" t="s">
        <v>155</v>
      </c>
      <c r="B39" s="43"/>
      <c r="C39" s="43">
        <v>16193.45</v>
      </c>
      <c r="D39" s="125"/>
      <c r="E39" s="43">
        <f>4531+95.25</f>
        <v>4626.25</v>
      </c>
      <c r="F39" s="43"/>
      <c r="G39" s="43"/>
      <c r="H39" s="43"/>
      <c r="I39" s="43"/>
      <c r="J39" s="43"/>
      <c r="K39" s="125"/>
      <c r="L39" s="43"/>
      <c r="M39" s="125"/>
      <c r="N39" s="75">
        <f t="shared" si="0"/>
        <v>20819.7</v>
      </c>
    </row>
    <row r="40" spans="1:14" x14ac:dyDescent="0.35">
      <c r="A40" s="65" t="s">
        <v>156</v>
      </c>
      <c r="B40" s="43"/>
      <c r="C40" s="43"/>
      <c r="D40" s="125">
        <v>8272.33</v>
      </c>
      <c r="E40" s="43"/>
      <c r="F40" s="43"/>
      <c r="G40" s="125"/>
      <c r="H40" s="43"/>
      <c r="I40" s="43"/>
      <c r="J40" s="43"/>
      <c r="K40" s="125"/>
      <c r="L40" s="43"/>
      <c r="M40" s="125"/>
      <c r="N40" s="75">
        <f t="shared" si="0"/>
        <v>8272.33</v>
      </c>
    </row>
    <row r="41" spans="1:14" x14ac:dyDescent="0.35">
      <c r="A41" s="84" t="s">
        <v>191</v>
      </c>
      <c r="B41" s="43">
        <v>1509.4</v>
      </c>
      <c r="C41" s="43">
        <v>1498.07</v>
      </c>
      <c r="D41" s="125">
        <v>1089.3</v>
      </c>
      <c r="E41" s="43">
        <f>658.67+3719.67+285.55</f>
        <v>4663.8900000000003</v>
      </c>
      <c r="F41" s="43"/>
      <c r="G41" s="43"/>
      <c r="H41" s="43"/>
      <c r="I41" s="43"/>
      <c r="J41" s="43"/>
      <c r="K41" s="125"/>
      <c r="L41" s="43"/>
      <c r="M41" s="125"/>
      <c r="N41" s="75">
        <f t="shared" si="0"/>
        <v>8760.66</v>
      </c>
    </row>
    <row r="42" spans="1:14" x14ac:dyDescent="0.35">
      <c r="A42" s="65" t="s">
        <v>157</v>
      </c>
      <c r="B42" s="43">
        <v>61.62</v>
      </c>
      <c r="C42" s="43"/>
      <c r="D42" s="125">
        <v>174.99</v>
      </c>
      <c r="E42" s="43">
        <f>47.88+20.12</f>
        <v>68</v>
      </c>
      <c r="F42" s="43"/>
      <c r="G42" s="43"/>
      <c r="H42" s="43"/>
      <c r="I42" s="43"/>
      <c r="J42" s="43"/>
      <c r="K42" s="125"/>
      <c r="L42" s="43"/>
      <c r="M42" s="125"/>
      <c r="N42" s="75">
        <f t="shared" si="0"/>
        <v>304.61</v>
      </c>
    </row>
    <row r="43" spans="1:14" x14ac:dyDescent="0.35">
      <c r="A43" s="84" t="s">
        <v>206</v>
      </c>
      <c r="B43" s="43"/>
      <c r="C43" s="43"/>
      <c r="D43" s="125"/>
      <c r="E43" s="43"/>
      <c r="F43" s="43"/>
      <c r="G43" s="43"/>
      <c r="H43" s="43"/>
      <c r="I43" s="43"/>
      <c r="J43" s="43"/>
      <c r="K43" s="125"/>
      <c r="L43" s="43"/>
      <c r="M43" s="125"/>
      <c r="N43" s="75">
        <f t="shared" si="0"/>
        <v>0</v>
      </c>
    </row>
    <row r="44" spans="1:14" ht="13.15" thickBot="1" x14ac:dyDescent="0.4">
      <c r="A44" s="66" t="s">
        <v>158</v>
      </c>
      <c r="B44" s="48"/>
      <c r="C44" s="48"/>
      <c r="D44" s="127">
        <v>119.85</v>
      </c>
      <c r="E44" s="48"/>
      <c r="F44" s="48"/>
      <c r="G44" s="48"/>
      <c r="H44" s="48"/>
      <c r="I44" s="48"/>
      <c r="J44" s="48"/>
      <c r="K44" s="127"/>
      <c r="L44" s="48"/>
      <c r="M44" s="127"/>
      <c r="N44" s="76">
        <f t="shared" si="0"/>
        <v>119.85</v>
      </c>
    </row>
    <row r="45" spans="1:14" x14ac:dyDescent="0.35">
      <c r="A45" s="65" t="s">
        <v>160</v>
      </c>
      <c r="B45" s="43"/>
      <c r="C45" s="43"/>
      <c r="D45" s="125"/>
      <c r="E45" s="43"/>
      <c r="F45" s="43"/>
      <c r="G45" s="43"/>
      <c r="H45" s="43"/>
      <c r="I45" s="43"/>
      <c r="J45" s="43"/>
      <c r="K45" s="125"/>
      <c r="L45" s="43"/>
      <c r="M45" s="125"/>
      <c r="N45" s="74">
        <f t="shared" si="0"/>
        <v>0</v>
      </c>
    </row>
    <row r="46" spans="1:14" x14ac:dyDescent="0.35">
      <c r="A46" s="65" t="s">
        <v>241</v>
      </c>
      <c r="B46" s="43"/>
      <c r="C46" s="43"/>
      <c r="D46" s="125"/>
      <c r="E46" s="43"/>
      <c r="F46" s="43"/>
      <c r="G46" s="43"/>
      <c r="H46" s="43"/>
      <c r="I46" s="43"/>
      <c r="J46" s="43"/>
      <c r="K46" s="125"/>
      <c r="L46" s="43"/>
      <c r="M46" s="125"/>
      <c r="N46" s="75">
        <f t="shared" si="0"/>
        <v>0</v>
      </c>
    </row>
    <row r="47" spans="1:14" x14ac:dyDescent="0.35">
      <c r="A47" s="84" t="s">
        <v>175</v>
      </c>
      <c r="B47" s="43"/>
      <c r="C47" s="43"/>
      <c r="D47" s="125"/>
      <c r="E47" s="43"/>
      <c r="F47" s="43"/>
      <c r="G47" s="43"/>
      <c r="H47" s="43"/>
      <c r="I47" s="43"/>
      <c r="J47" s="43"/>
      <c r="K47" s="125"/>
      <c r="L47" s="43"/>
      <c r="M47" s="125"/>
      <c r="N47" s="75">
        <f t="shared" si="0"/>
        <v>0</v>
      </c>
    </row>
    <row r="48" spans="1:14" x14ac:dyDescent="0.35">
      <c r="A48" s="65" t="s">
        <v>159</v>
      </c>
      <c r="B48" s="43"/>
      <c r="C48" s="43"/>
      <c r="D48" s="125"/>
      <c r="E48" s="43"/>
      <c r="F48" s="43"/>
      <c r="G48" s="43"/>
      <c r="H48" s="43"/>
      <c r="I48" s="43"/>
      <c r="J48" s="43"/>
      <c r="K48" s="125"/>
      <c r="L48" s="43"/>
      <c r="M48" s="125"/>
      <c r="N48" s="75">
        <f t="shared" si="0"/>
        <v>0</v>
      </c>
    </row>
    <row r="49" spans="1:14" ht="13.15" thickBot="1" x14ac:dyDescent="0.4">
      <c r="A49" s="99" t="s">
        <v>205</v>
      </c>
      <c r="B49" s="48"/>
      <c r="C49" s="48"/>
      <c r="D49" s="127"/>
      <c r="E49" s="48"/>
      <c r="F49" s="48"/>
      <c r="G49" s="48"/>
      <c r="H49" s="48"/>
      <c r="I49" s="48"/>
      <c r="J49" s="48"/>
      <c r="K49" s="127"/>
      <c r="L49" s="48"/>
      <c r="M49" s="127"/>
      <c r="N49" s="76">
        <f t="shared" si="0"/>
        <v>0</v>
      </c>
    </row>
    <row r="50" spans="1:14" x14ac:dyDescent="0.35">
      <c r="A50" s="93" t="s">
        <v>193</v>
      </c>
      <c r="B50" s="46"/>
      <c r="C50" s="46">
        <v>16293.3</v>
      </c>
      <c r="D50" s="130"/>
      <c r="E50" s="46"/>
      <c r="F50" s="46"/>
      <c r="G50" s="46"/>
      <c r="H50" s="46"/>
      <c r="I50" s="46"/>
      <c r="J50" s="46"/>
      <c r="K50" s="130"/>
      <c r="L50" s="46"/>
      <c r="M50" s="46"/>
      <c r="N50" s="79">
        <f t="shared" si="0"/>
        <v>16293.3</v>
      </c>
    </row>
    <row r="51" spans="1:14" x14ac:dyDescent="0.35">
      <c r="A51" s="93" t="s">
        <v>161</v>
      </c>
      <c r="B51" s="46"/>
      <c r="C51" s="46">
        <v>2155</v>
      </c>
      <c r="D51" s="130"/>
      <c r="E51" s="46"/>
      <c r="F51" s="46"/>
      <c r="G51" s="46"/>
      <c r="H51" s="46"/>
      <c r="I51" s="46"/>
      <c r="J51" s="46"/>
      <c r="K51" s="130"/>
      <c r="L51" s="46"/>
      <c r="M51" s="46"/>
      <c r="N51" s="79">
        <f t="shared" si="0"/>
        <v>2155</v>
      </c>
    </row>
    <row r="52" spans="1:14" x14ac:dyDescent="0.35">
      <c r="A52" s="69" t="s">
        <v>162</v>
      </c>
      <c r="B52" s="43"/>
      <c r="C52" s="43"/>
      <c r="D52" s="125"/>
      <c r="E52" s="43"/>
      <c r="F52" s="43"/>
      <c r="G52" s="43"/>
      <c r="H52" s="43"/>
      <c r="I52" s="43"/>
      <c r="J52" s="43"/>
      <c r="K52" s="125"/>
      <c r="L52" s="43"/>
      <c r="M52" s="43"/>
      <c r="N52" s="80">
        <f t="shared" si="0"/>
        <v>0</v>
      </c>
    </row>
    <row r="53" spans="1:14" x14ac:dyDescent="0.35">
      <c r="A53" s="94" t="s">
        <v>266</v>
      </c>
      <c r="B53" s="43"/>
      <c r="C53" s="43"/>
      <c r="D53" s="125"/>
      <c r="E53" s="43"/>
      <c r="F53" s="43"/>
      <c r="G53" s="43"/>
      <c r="H53" s="43"/>
      <c r="I53" s="43"/>
      <c r="J53" s="43"/>
      <c r="K53" s="125"/>
      <c r="L53" s="43"/>
      <c r="M53" s="43"/>
      <c r="N53" s="80">
        <f t="shared" si="0"/>
        <v>0</v>
      </c>
    </row>
    <row r="54" spans="1:14" x14ac:dyDescent="0.35">
      <c r="A54" s="69" t="s">
        <v>194</v>
      </c>
      <c r="B54" s="43"/>
      <c r="C54" s="43"/>
      <c r="D54" s="125">
        <f>2250+1500</f>
        <v>3750</v>
      </c>
      <c r="E54" s="43"/>
      <c r="F54" s="43"/>
      <c r="G54" s="43"/>
      <c r="H54" s="43"/>
      <c r="I54" s="43"/>
      <c r="J54" s="43"/>
      <c r="K54" s="125"/>
      <c r="L54" s="43"/>
      <c r="M54" s="43"/>
      <c r="N54" s="80">
        <f t="shared" si="0"/>
        <v>3750</v>
      </c>
    </row>
    <row r="55" spans="1:14" x14ac:dyDescent="0.35">
      <c r="A55" s="94" t="s">
        <v>163</v>
      </c>
      <c r="B55" s="43"/>
      <c r="C55" s="43"/>
      <c r="D55" s="125"/>
      <c r="E55" s="43"/>
      <c r="F55" s="43"/>
      <c r="G55" s="43"/>
      <c r="H55" s="43"/>
      <c r="I55" s="43"/>
      <c r="J55" s="43"/>
      <c r="K55" s="125"/>
      <c r="L55" s="43"/>
      <c r="M55" s="43"/>
      <c r="N55" s="80">
        <f t="shared" si="0"/>
        <v>0</v>
      </c>
    </row>
    <row r="56" spans="1:14" x14ac:dyDescent="0.35">
      <c r="A56" s="94" t="s">
        <v>446</v>
      </c>
      <c r="B56" s="43"/>
      <c r="C56" s="43">
        <v>1443.05</v>
      </c>
      <c r="D56" s="125"/>
      <c r="E56" s="43"/>
      <c r="F56" s="43"/>
      <c r="G56" s="43"/>
      <c r="H56" s="43"/>
      <c r="I56" s="43"/>
      <c r="J56" s="43"/>
      <c r="K56" s="125"/>
      <c r="L56" s="43"/>
      <c r="M56" s="43"/>
      <c r="N56" s="80">
        <f t="shared" si="0"/>
        <v>1443.05</v>
      </c>
    </row>
    <row r="57" spans="1:14" x14ac:dyDescent="0.35">
      <c r="A57" s="69" t="s">
        <v>164</v>
      </c>
      <c r="B57" s="43"/>
      <c r="C57" s="43"/>
      <c r="D57" s="125"/>
      <c r="E57" s="43"/>
      <c r="F57" s="43"/>
      <c r="G57" s="43"/>
      <c r="H57" s="43"/>
      <c r="I57" s="43"/>
      <c r="J57" s="43"/>
      <c r="K57" s="125"/>
      <c r="L57" s="43"/>
      <c r="M57" s="43"/>
      <c r="N57" s="80">
        <f t="shared" si="0"/>
        <v>0</v>
      </c>
    </row>
    <row r="58" spans="1:14" x14ac:dyDescent="0.35">
      <c r="A58" s="69" t="s">
        <v>165</v>
      </c>
      <c r="B58" s="43">
        <v>199.17</v>
      </c>
      <c r="C58" s="43">
        <v>651.64</v>
      </c>
      <c r="D58" s="125">
        <v>533.98</v>
      </c>
      <c r="E58" s="43">
        <f>69.68+290.7</f>
        <v>360.38</v>
      </c>
      <c r="F58" s="43"/>
      <c r="G58" s="125"/>
      <c r="H58" s="43"/>
      <c r="I58" s="43"/>
      <c r="J58" s="43"/>
      <c r="K58" s="125"/>
      <c r="L58" s="43"/>
      <c r="M58" s="43"/>
      <c r="N58" s="80">
        <f t="shared" si="0"/>
        <v>1745.17</v>
      </c>
    </row>
    <row r="59" spans="1:14" x14ac:dyDescent="0.35">
      <c r="A59" s="94" t="s">
        <v>207</v>
      </c>
      <c r="B59" s="43"/>
      <c r="C59" s="43"/>
      <c r="D59" s="125"/>
      <c r="E59" s="43"/>
      <c r="F59" s="43"/>
      <c r="G59" s="125"/>
      <c r="H59" s="43"/>
      <c r="I59" s="43"/>
      <c r="J59" s="43"/>
      <c r="K59" s="43"/>
      <c r="L59" s="43"/>
      <c r="M59" s="43"/>
      <c r="N59" s="80">
        <f t="shared" si="0"/>
        <v>0</v>
      </c>
    </row>
    <row r="60" spans="1:14" x14ac:dyDescent="0.35">
      <c r="A60" s="85" t="s">
        <v>166</v>
      </c>
      <c r="B60" s="43"/>
      <c r="C60" s="43"/>
      <c r="D60" s="125"/>
      <c r="E60" s="43"/>
      <c r="F60" s="43"/>
      <c r="G60" s="43"/>
      <c r="H60" s="43"/>
      <c r="I60" s="43"/>
      <c r="J60" s="43"/>
      <c r="K60" s="43"/>
      <c r="L60" s="43"/>
      <c r="M60" s="43"/>
      <c r="N60" s="80">
        <f t="shared" si="0"/>
        <v>0</v>
      </c>
    </row>
    <row r="61" spans="1:14" x14ac:dyDescent="0.35">
      <c r="A61" s="69" t="s">
        <v>167</v>
      </c>
      <c r="B61" s="43"/>
      <c r="C61" s="43"/>
      <c r="D61" s="125"/>
      <c r="E61" s="43"/>
      <c r="F61" s="43"/>
      <c r="G61" s="43"/>
      <c r="H61" s="43"/>
      <c r="I61" s="43"/>
      <c r="J61" s="43"/>
      <c r="K61" s="43"/>
      <c r="L61" s="43"/>
      <c r="M61" s="43"/>
      <c r="N61" s="80">
        <f t="shared" si="0"/>
        <v>0</v>
      </c>
    </row>
    <row r="62" spans="1:14" x14ac:dyDescent="0.35">
      <c r="A62" s="69" t="s">
        <v>168</v>
      </c>
      <c r="B62" s="43">
        <v>3585.5</v>
      </c>
      <c r="C62" s="43">
        <v>7272</v>
      </c>
      <c r="D62" s="125">
        <v>3610.75</v>
      </c>
      <c r="E62" s="43">
        <v>3610.75</v>
      </c>
      <c r="F62" s="43"/>
      <c r="G62" s="43"/>
      <c r="H62" s="43"/>
      <c r="I62" s="43"/>
      <c r="J62" s="43"/>
      <c r="K62" s="43"/>
      <c r="L62" s="43"/>
      <c r="M62" s="125"/>
      <c r="N62" s="80">
        <f t="shared" si="0"/>
        <v>18079</v>
      </c>
    </row>
    <row r="63" spans="1:14" x14ac:dyDescent="0.35">
      <c r="A63" s="69" t="s">
        <v>169</v>
      </c>
      <c r="B63" s="43">
        <v>800</v>
      </c>
      <c r="C63" s="43">
        <v>300</v>
      </c>
      <c r="D63" s="125">
        <v>150</v>
      </c>
      <c r="E63" s="43">
        <f>75+150</f>
        <v>225</v>
      </c>
      <c r="F63" s="43"/>
      <c r="G63" s="43"/>
      <c r="H63" s="43"/>
      <c r="I63" s="43"/>
      <c r="J63" s="43"/>
      <c r="K63" s="43"/>
      <c r="L63" s="43"/>
      <c r="M63" s="43"/>
      <c r="N63" s="80">
        <f t="shared" si="0"/>
        <v>1475</v>
      </c>
    </row>
    <row r="64" spans="1:14" x14ac:dyDescent="0.35">
      <c r="A64" s="104" t="s">
        <v>265</v>
      </c>
      <c r="B64" s="44"/>
      <c r="C64" s="44"/>
      <c r="D64" s="131"/>
      <c r="E64" s="44"/>
      <c r="F64" s="44"/>
      <c r="G64" s="44"/>
      <c r="H64" s="44"/>
      <c r="I64" s="44"/>
      <c r="J64" s="44"/>
      <c r="K64" s="44"/>
      <c r="L64" s="44"/>
      <c r="M64" s="44"/>
      <c r="N64" s="80">
        <f t="shared" si="0"/>
        <v>0</v>
      </c>
    </row>
    <row r="65" spans="1:14" x14ac:dyDescent="0.35">
      <c r="A65" s="104" t="s">
        <v>224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80">
        <f t="shared" si="0"/>
        <v>0</v>
      </c>
    </row>
    <row r="66" spans="1:14" ht="13.15" thickBot="1" x14ac:dyDescent="0.4">
      <c r="A66" s="70" t="s">
        <v>170</v>
      </c>
      <c r="B66" s="44"/>
      <c r="C66" s="44"/>
      <c r="D66" s="44">
        <v>26.64</v>
      </c>
      <c r="E66" s="44"/>
      <c r="F66" s="44"/>
      <c r="G66" s="44"/>
      <c r="H66" s="44"/>
      <c r="I66" s="44"/>
      <c r="J66" s="44"/>
      <c r="K66" s="44"/>
      <c r="L66" s="44"/>
      <c r="M66" s="44"/>
      <c r="N66" s="80">
        <f t="shared" si="0"/>
        <v>26.64</v>
      </c>
    </row>
    <row r="67" spans="1:14" ht="13.5" thickBot="1" x14ac:dyDescent="0.45">
      <c r="A67" s="71" t="s">
        <v>102</v>
      </c>
      <c r="B67" s="45">
        <f t="shared" ref="B67:N67" si="1">SUM(B2:B66)</f>
        <v>65483.17</v>
      </c>
      <c r="C67" s="45">
        <f t="shared" si="1"/>
        <v>106179.72</v>
      </c>
      <c r="D67" s="45">
        <f t="shared" si="1"/>
        <v>79168.821000000011</v>
      </c>
      <c r="E67" s="45">
        <f t="shared" si="1"/>
        <v>75500.97</v>
      </c>
      <c r="F67" s="45">
        <f t="shared" si="1"/>
        <v>0</v>
      </c>
      <c r="G67" s="45">
        <f t="shared" si="1"/>
        <v>0</v>
      </c>
      <c r="H67" s="45">
        <f t="shared" si="1"/>
        <v>0</v>
      </c>
      <c r="I67" s="45">
        <f t="shared" si="1"/>
        <v>0</v>
      </c>
      <c r="J67" s="45">
        <f t="shared" si="1"/>
        <v>0</v>
      </c>
      <c r="K67" s="45">
        <f t="shared" si="1"/>
        <v>0</v>
      </c>
      <c r="L67" s="45">
        <f t="shared" si="1"/>
        <v>0</v>
      </c>
      <c r="M67" s="45">
        <f t="shared" si="1"/>
        <v>0</v>
      </c>
      <c r="N67" s="81">
        <f t="shared" si="1"/>
        <v>323428.34099999996</v>
      </c>
    </row>
    <row r="68" spans="1:14" ht="6.75" customHeight="1" thickBot="1" x14ac:dyDescent="0.4">
      <c r="A68" s="7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121"/>
    </row>
    <row r="69" spans="1:14" ht="13.5" thickBot="1" x14ac:dyDescent="0.45">
      <c r="A69" s="71" t="s">
        <v>103</v>
      </c>
      <c r="B69" s="45">
        <f>'January 2022'!B114</f>
        <v>97611.710000000021</v>
      </c>
      <c r="C69" s="45">
        <f>'February 2022'!B118</f>
        <v>82681.429999999935</v>
      </c>
      <c r="D69" s="45">
        <f>'March 2022'!B136</f>
        <v>80969.530000000028</v>
      </c>
      <c r="E69" s="45">
        <f>'April 2022'!B127</f>
        <v>71622.929999999993</v>
      </c>
      <c r="F69" s="45">
        <f>'May 2022'!B109</f>
        <v>72103.199999999997</v>
      </c>
      <c r="G69" s="45">
        <f>'June 2022'!B115</f>
        <v>0</v>
      </c>
      <c r="H69" s="45">
        <f>'July 2022'!B113</f>
        <v>0</v>
      </c>
      <c r="I69" s="45">
        <f>'August 2022'!B121</f>
        <v>0</v>
      </c>
      <c r="J69" s="45">
        <f>'September 2022'!B121</f>
        <v>0</v>
      </c>
      <c r="K69" s="45">
        <f>'October 2022'!B125</f>
        <v>0</v>
      </c>
      <c r="L69" s="45">
        <f>'November 2022'!B119</f>
        <v>0</v>
      </c>
      <c r="M69" s="45"/>
      <c r="N69" s="82">
        <f>SUM(B69:M69)</f>
        <v>404988.8</v>
      </c>
    </row>
    <row r="70" spans="1:14" x14ac:dyDescent="0.35">
      <c r="A70" s="72"/>
      <c r="N70" s="79"/>
    </row>
    <row r="71" spans="1:14" x14ac:dyDescent="0.35">
      <c r="A71" s="72" t="s">
        <v>104</v>
      </c>
      <c r="B71" s="175">
        <f>B69-B67</f>
        <v>32128.540000000023</v>
      </c>
      <c r="C71" s="50">
        <f t="shared" ref="C71:N71" si="2">C69-C67</f>
        <v>-23498.290000000066</v>
      </c>
      <c r="D71" s="50">
        <f t="shared" si="2"/>
        <v>1800.7090000000171</v>
      </c>
      <c r="E71" s="50">
        <f t="shared" si="2"/>
        <v>-3878.0400000000081</v>
      </c>
      <c r="F71" s="50">
        <f t="shared" si="2"/>
        <v>72103.199999999997</v>
      </c>
      <c r="G71" s="50">
        <f t="shared" si="2"/>
        <v>0</v>
      </c>
      <c r="H71" s="50">
        <f t="shared" si="2"/>
        <v>0</v>
      </c>
      <c r="I71" s="50">
        <f t="shared" si="2"/>
        <v>0</v>
      </c>
      <c r="J71" s="50">
        <f t="shared" si="2"/>
        <v>0</v>
      </c>
      <c r="K71" s="50">
        <f t="shared" si="2"/>
        <v>0</v>
      </c>
      <c r="L71" s="83">
        <f t="shared" si="2"/>
        <v>0</v>
      </c>
      <c r="M71" s="83">
        <f>M69-M67</f>
        <v>0</v>
      </c>
      <c r="N71" s="83">
        <f t="shared" si="2"/>
        <v>81560.459000000032</v>
      </c>
    </row>
    <row r="72" spans="1:14" x14ac:dyDescent="0.35">
      <c r="N72" s="40"/>
    </row>
  </sheetData>
  <phoneticPr fontId="1" type="noConversion"/>
  <pageMargins left="0.5" right="0.5" top="1" bottom="1" header="0.5" footer="0.5"/>
  <pageSetup scale="8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BB117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4" max="34" width="9.86328125" bestFit="1" customWidth="1"/>
    <col min="35" max="35" width="8.86328125" bestFit="1" customWidth="1"/>
    <col min="37" max="37" width="11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6" width="8.4648437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44734</v>
      </c>
    </row>
    <row r="2" spans="1:47" ht="15.4" thickBot="1" x14ac:dyDescent="0.45">
      <c r="A2" s="10" t="s">
        <v>21</v>
      </c>
      <c r="B2" s="13"/>
      <c r="C2" s="15">
        <f>'May 2022'!C111</f>
        <v>256893.54000000004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190" t="s">
        <v>125</v>
      </c>
      <c r="AN3" s="190" t="s">
        <v>53</v>
      </c>
      <c r="AO3" s="190" t="s">
        <v>112</v>
      </c>
      <c r="AP3" s="190" t="s">
        <v>61</v>
      </c>
      <c r="AQ3" s="106" t="s">
        <v>13</v>
      </c>
      <c r="AR3" s="190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8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8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8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8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8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8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8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8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8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8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0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8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8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0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8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8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8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8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8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0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8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8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8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8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8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x14ac:dyDescent="0.35">
      <c r="A85" s="8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8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8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9" x14ac:dyDescent="0.35">
      <c r="A97" s="8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9" x14ac:dyDescent="0.35">
      <c r="A98" s="8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9" x14ac:dyDescent="0.35">
      <c r="A99" s="8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9" x14ac:dyDescent="0.35">
      <c r="A100" s="8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9" x14ac:dyDescent="0.35">
      <c r="A101" s="8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9" x14ac:dyDescent="0.35">
      <c r="A102" s="8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9" x14ac:dyDescent="0.35">
      <c r="A103" s="8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9" x14ac:dyDescent="0.35">
      <c r="A104" s="8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9" x14ac:dyDescent="0.35">
      <c r="A105" s="8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102"/>
      <c r="AN105" s="2"/>
      <c r="AO105" s="2"/>
      <c r="AP105" s="2"/>
      <c r="AQ105" s="2"/>
      <c r="AR105" s="2"/>
      <c r="AS105" s="2"/>
      <c r="AT105" s="2"/>
      <c r="AU105" s="2"/>
    </row>
    <row r="106" spans="1:49" x14ac:dyDescent="0.35">
      <c r="A106" s="8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9" x14ac:dyDescent="0.35">
      <c r="A107" s="8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9" x14ac:dyDescent="0.35">
      <c r="A108" s="8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9" x14ac:dyDescent="0.35">
      <c r="A109" s="8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9" x14ac:dyDescent="0.35">
      <c r="A110" s="8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9" x14ac:dyDescent="0.35">
      <c r="A111" s="8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9" x14ac:dyDescent="0.35">
      <c r="A112" s="8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>
        <f>AD115+AF115+AH115+AI115</f>
        <v>0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W112" s="191" t="s">
        <v>19</v>
      </c>
    </row>
    <row r="113" spans="1:49" x14ac:dyDescent="0.35">
      <c r="A113" s="196"/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5"/>
      <c r="AL113" s="195"/>
      <c r="AM113" s="195"/>
      <c r="AN113" s="195"/>
      <c r="AO113" s="195"/>
      <c r="AP113" s="195"/>
      <c r="AQ113" s="195"/>
      <c r="AR113" s="195"/>
      <c r="AS113" s="195"/>
      <c r="AT113" s="195"/>
      <c r="AU113" s="195"/>
      <c r="AW113" s="194"/>
    </row>
    <row r="115" spans="1:49" ht="43.5" customHeight="1" x14ac:dyDescent="0.35">
      <c r="A115" t="s">
        <v>18</v>
      </c>
      <c r="B115" s="4">
        <f>SUM(B4:B113)</f>
        <v>0</v>
      </c>
      <c r="C115" s="4">
        <f t="shared" ref="C115:AU115" si="0">SUM(C4:C113)</f>
        <v>0</v>
      </c>
      <c r="D115" s="4">
        <f t="shared" si="0"/>
        <v>0</v>
      </c>
      <c r="E115" s="4">
        <f t="shared" si="0"/>
        <v>0</v>
      </c>
      <c r="F115" s="4">
        <f t="shared" si="0"/>
        <v>0</v>
      </c>
      <c r="G115" s="4">
        <f t="shared" si="0"/>
        <v>0</v>
      </c>
      <c r="H115" s="4">
        <f t="shared" si="0"/>
        <v>0</v>
      </c>
      <c r="I115" s="4">
        <f t="shared" si="0"/>
        <v>0</v>
      </c>
      <c r="J115" s="4">
        <f t="shared" si="0"/>
        <v>0</v>
      </c>
      <c r="K115" s="4">
        <f t="shared" si="0"/>
        <v>0</v>
      </c>
      <c r="L115" s="137">
        <f t="shared" si="0"/>
        <v>0</v>
      </c>
      <c r="M115" s="4">
        <f t="shared" si="0"/>
        <v>0</v>
      </c>
      <c r="N115" s="4">
        <f t="shared" si="0"/>
        <v>0</v>
      </c>
      <c r="O115" s="4">
        <f t="shared" si="0"/>
        <v>0</v>
      </c>
      <c r="P115" s="4">
        <f t="shared" si="0"/>
        <v>0</v>
      </c>
      <c r="Q115" s="4">
        <f t="shared" si="0"/>
        <v>0</v>
      </c>
      <c r="R115" s="4">
        <f t="shared" si="0"/>
        <v>0</v>
      </c>
      <c r="S115" s="4">
        <f t="shared" si="0"/>
        <v>0</v>
      </c>
      <c r="T115" s="4">
        <f t="shared" si="0"/>
        <v>0</v>
      </c>
      <c r="U115" s="4">
        <f t="shared" si="0"/>
        <v>0</v>
      </c>
      <c r="V115" s="4">
        <f t="shared" si="0"/>
        <v>0</v>
      </c>
      <c r="W115" s="4">
        <f t="shared" si="0"/>
        <v>0</v>
      </c>
      <c r="X115" s="4">
        <f t="shared" si="0"/>
        <v>0</v>
      </c>
      <c r="Y115" s="4">
        <f t="shared" si="0"/>
        <v>0</v>
      </c>
      <c r="Z115" s="4">
        <f t="shared" si="0"/>
        <v>0</v>
      </c>
      <c r="AA115" s="4">
        <f t="shared" si="0"/>
        <v>0</v>
      </c>
      <c r="AB115" s="4">
        <f t="shared" si="0"/>
        <v>0</v>
      </c>
      <c r="AC115" s="4">
        <f t="shared" si="0"/>
        <v>0</v>
      </c>
      <c r="AD115" s="4">
        <f t="shared" si="0"/>
        <v>0</v>
      </c>
      <c r="AE115" s="4">
        <f t="shared" si="0"/>
        <v>0</v>
      </c>
      <c r="AF115" s="4">
        <f t="shared" si="0"/>
        <v>0</v>
      </c>
      <c r="AG115" s="4">
        <f t="shared" si="0"/>
        <v>0</v>
      </c>
      <c r="AH115" s="4">
        <f t="shared" si="0"/>
        <v>0</v>
      </c>
      <c r="AI115" s="4">
        <f t="shared" si="0"/>
        <v>0</v>
      </c>
      <c r="AJ115" s="4">
        <f t="shared" si="0"/>
        <v>0</v>
      </c>
      <c r="AK115" s="4">
        <f t="shared" si="0"/>
        <v>0</v>
      </c>
      <c r="AL115" s="4">
        <f t="shared" si="0"/>
        <v>0</v>
      </c>
      <c r="AM115" s="4">
        <f t="shared" si="0"/>
        <v>0</v>
      </c>
      <c r="AN115" s="4">
        <f t="shared" si="0"/>
        <v>0</v>
      </c>
      <c r="AO115" s="4">
        <f t="shared" si="0"/>
        <v>0</v>
      </c>
      <c r="AP115" s="4">
        <f t="shared" si="0"/>
        <v>0</v>
      </c>
      <c r="AQ115" s="4">
        <f t="shared" si="0"/>
        <v>0</v>
      </c>
      <c r="AR115" s="4">
        <f t="shared" si="0"/>
        <v>0</v>
      </c>
      <c r="AS115" s="4">
        <f t="shared" si="0"/>
        <v>0</v>
      </c>
      <c r="AT115" s="137">
        <f t="shared" si="0"/>
        <v>0</v>
      </c>
      <c r="AU115" s="4">
        <f t="shared" si="0"/>
        <v>0</v>
      </c>
      <c r="AW115" s="4">
        <f>B115-C115-D115-E115-F115-G115-H115-I115-J115-K115+L115+M115-N115-O115+P115-Q115-R115-S115-T115-U115-V115+W115+X115+Y115+Z115+AA115+AB115+AC115-AD115+AE115-AF115+AG115-AH115-AI115+AJ115+AK115+AL115+AM115+AN115+AO115+AP115+AQ115+AR115+AS115-AT115+AU115</f>
        <v>0</v>
      </c>
    </row>
    <row r="117" spans="1:49" ht="15.4" thickBot="1" x14ac:dyDescent="0.45">
      <c r="A117" s="10" t="s">
        <v>22</v>
      </c>
      <c r="C117" s="15">
        <f>C2+B115-C115</f>
        <v>256893.54000000004</v>
      </c>
      <c r="D117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FF"/>
  </sheetPr>
  <dimension ref="A1:BB111"/>
  <sheetViews>
    <sheetView workbookViewId="0">
      <pane xSplit="3" ySplit="3" topLeftCell="D56" activePane="bottomRight" state="frozen"/>
      <selection pane="topRight" activeCell="D1" sqref="D1"/>
      <selection pane="bottomLeft" activeCell="A4" sqref="A4"/>
      <selection pane="bottomRight" activeCell="A64" sqref="A64:A65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9.1328125" bestFit="1" customWidth="1"/>
    <col min="32" max="32" width="9.86328125" customWidth="1"/>
    <col min="37" max="37" width="9.1328125" bestFit="1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8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44703</v>
      </c>
    </row>
    <row r="2" spans="1:47" ht="15.4" thickBot="1" x14ac:dyDescent="0.45">
      <c r="A2" s="10" t="s">
        <v>21</v>
      </c>
      <c r="B2" s="13"/>
      <c r="C2" s="15">
        <f>'April 2022'!C129</f>
        <v>257800.83000000002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188" t="s">
        <v>125</v>
      </c>
      <c r="AN3" s="188" t="s">
        <v>53</v>
      </c>
      <c r="AO3" s="188" t="s">
        <v>112</v>
      </c>
      <c r="AP3" s="188" t="s">
        <v>61</v>
      </c>
      <c r="AQ3" s="106" t="s">
        <v>13</v>
      </c>
      <c r="AR3" s="188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 t="s">
        <v>226</v>
      </c>
      <c r="B4" s="113"/>
      <c r="C4" s="113">
        <v>1317.79</v>
      </c>
      <c r="D4" s="2">
        <v>24.01</v>
      </c>
      <c r="E4" s="2">
        <v>102.66</v>
      </c>
      <c r="F4" s="2">
        <v>118</v>
      </c>
      <c r="G4" s="2">
        <v>76.73</v>
      </c>
      <c r="H4" s="2">
        <v>16.559999999999999</v>
      </c>
      <c r="I4" s="2"/>
      <c r="J4" s="2"/>
      <c r="K4" s="2"/>
      <c r="L4" s="2">
        <v>1655.75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379.7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 t="s">
        <v>227</v>
      </c>
      <c r="B5" s="113"/>
      <c r="C5" s="113">
        <v>1243.03</v>
      </c>
      <c r="D5" s="2">
        <v>23.02</v>
      </c>
      <c r="E5" s="2">
        <v>98.44</v>
      </c>
      <c r="F5" s="2">
        <v>108</v>
      </c>
      <c r="G5" s="2">
        <v>73.73</v>
      </c>
      <c r="H5" s="2">
        <v>15.88</v>
      </c>
      <c r="I5" s="2"/>
      <c r="J5" s="2">
        <v>25.61</v>
      </c>
      <c r="K5" s="2"/>
      <c r="L5" s="2">
        <v>1587.71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 t="s">
        <v>228</v>
      </c>
      <c r="B6" s="113"/>
      <c r="C6" s="113">
        <v>2495.0500000000002</v>
      </c>
      <c r="D6" s="2">
        <v>48.02</v>
      </c>
      <c r="E6" s="2">
        <v>205.31</v>
      </c>
      <c r="F6" s="2">
        <v>330</v>
      </c>
      <c r="G6" s="2">
        <v>200</v>
      </c>
      <c r="H6" s="2">
        <v>33.119999999999997</v>
      </c>
      <c r="I6" s="2"/>
      <c r="J6" s="2"/>
      <c r="K6" s="2"/>
      <c r="L6" s="2">
        <v>3311.5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 t="s">
        <v>229</v>
      </c>
      <c r="B7" s="113"/>
      <c r="C7" s="113">
        <v>803.42</v>
      </c>
      <c r="D7" s="2">
        <v>13.47</v>
      </c>
      <c r="E7" s="2">
        <v>57.61</v>
      </c>
      <c r="F7" s="2">
        <v>10</v>
      </c>
      <c r="G7" s="2">
        <v>35.46</v>
      </c>
      <c r="H7" s="2">
        <v>9.2899999999999991</v>
      </c>
      <c r="I7" s="2"/>
      <c r="J7" s="2"/>
      <c r="K7" s="2"/>
      <c r="L7" s="2">
        <v>929.25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1" t="s">
        <v>470</v>
      </c>
      <c r="B8" s="113"/>
      <c r="C8" s="113">
        <v>1793.89</v>
      </c>
      <c r="D8" s="2">
        <v>30.45</v>
      </c>
      <c r="E8" s="2">
        <v>130.19999999999999</v>
      </c>
      <c r="F8" s="2">
        <v>31</v>
      </c>
      <c r="G8" s="2">
        <v>93.46</v>
      </c>
      <c r="H8" s="2">
        <v>21</v>
      </c>
      <c r="I8" s="2"/>
      <c r="J8" s="2"/>
      <c r="K8" s="2"/>
      <c r="L8" s="2">
        <v>2100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173" t="s">
        <v>664</v>
      </c>
      <c r="B9" s="113">
        <v>318.2</v>
      </c>
      <c r="C9" s="113"/>
      <c r="D9" s="2"/>
      <c r="E9" s="2"/>
      <c r="F9" s="2"/>
      <c r="G9" s="2"/>
      <c r="H9" s="2"/>
      <c r="I9" s="2"/>
      <c r="J9" s="2"/>
      <c r="K9" s="2"/>
      <c r="L9" s="2"/>
      <c r="M9" s="2"/>
      <c r="N9" s="2">
        <v>315.39999999999998</v>
      </c>
      <c r="O9" s="2">
        <v>2.8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3.15" x14ac:dyDescent="0.4">
      <c r="A10" s="173" t="s">
        <v>660</v>
      </c>
      <c r="B10" s="113">
        <v>4309.2700000000004</v>
      </c>
      <c r="C10" s="113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v>4309.2700000000004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3.15" x14ac:dyDescent="0.4">
      <c r="A11" s="173" t="s">
        <v>661</v>
      </c>
      <c r="B11" s="113">
        <v>2148.65</v>
      </c>
      <c r="C11" s="113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2127.0500000000002</v>
      </c>
      <c r="O11" s="2">
        <v>21.6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 t="s">
        <v>665</v>
      </c>
      <c r="B12" s="113"/>
      <c r="C12" s="113">
        <v>2000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v>2000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 t="s">
        <v>473</v>
      </c>
      <c r="B13" s="113"/>
      <c r="C13" s="113">
        <v>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5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 t="s">
        <v>235</v>
      </c>
      <c r="B14" s="113"/>
      <c r="C14" s="113">
        <v>60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60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 t="s">
        <v>666</v>
      </c>
      <c r="B15" s="113"/>
      <c r="C15" s="113">
        <v>254.94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254.94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 t="s">
        <v>667</v>
      </c>
      <c r="B16" s="113"/>
      <c r="C16" s="113">
        <v>142.1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v>142.1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 t="s">
        <v>300</v>
      </c>
      <c r="B17" s="113"/>
      <c r="C17" s="113">
        <v>18666.97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>
        <v>18666.97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173" t="s">
        <v>670</v>
      </c>
      <c r="B18" s="113">
        <v>2569.66</v>
      </c>
      <c r="C18" s="113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2569.66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173" t="s">
        <v>671</v>
      </c>
      <c r="B19" s="113">
        <v>1599.7</v>
      </c>
      <c r="C19" s="113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1564.5</v>
      </c>
      <c r="O19" s="2">
        <v>15.2</v>
      </c>
      <c r="P19" s="2"/>
      <c r="Q19" s="2">
        <v>20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 t="s">
        <v>672</v>
      </c>
      <c r="B20" s="113"/>
      <c r="C20" s="113">
        <v>2000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>
        <v>2000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86" t="s">
        <v>235</v>
      </c>
      <c r="B21" s="113"/>
      <c r="C21" s="113">
        <v>238.22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>
        <v>238.22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3.15" x14ac:dyDescent="0.4">
      <c r="A22" s="173" t="s">
        <v>673</v>
      </c>
      <c r="B22" s="113">
        <v>4039.04</v>
      </c>
      <c r="C22" s="113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4039.04</v>
      </c>
      <c r="O22" s="2"/>
      <c r="P22" s="2"/>
      <c r="Q22" s="2"/>
      <c r="R22" s="2"/>
      <c r="S22" s="2"/>
      <c r="T22" s="2"/>
      <c r="U22" s="2"/>
      <c r="V22" s="2"/>
      <c r="W22" s="2"/>
      <c r="X22" s="2" t="s">
        <v>256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3.15" x14ac:dyDescent="0.4">
      <c r="A23" s="173" t="s">
        <v>674</v>
      </c>
      <c r="B23" s="113">
        <v>1210.8</v>
      </c>
      <c r="C23" s="113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1018.8</v>
      </c>
      <c r="O23" s="2">
        <v>12</v>
      </c>
      <c r="P23" s="2"/>
      <c r="Q23" s="2"/>
      <c r="R23" s="2"/>
      <c r="S23" s="2"/>
      <c r="T23" s="2"/>
      <c r="U23" s="2">
        <v>30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>
        <v>150</v>
      </c>
      <c r="AU23" s="2"/>
    </row>
    <row r="24" spans="1:47" x14ac:dyDescent="0.35">
      <c r="A24" s="86" t="s">
        <v>675</v>
      </c>
      <c r="B24" s="113"/>
      <c r="C24" s="113">
        <v>1124.4000000000001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>
        <v>1124.4000000000001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86" t="s">
        <v>676</v>
      </c>
      <c r="B25" s="113"/>
      <c r="C25" s="113">
        <v>185.65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>
        <v>185.65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 t="s">
        <v>677</v>
      </c>
      <c r="B26" s="113"/>
      <c r="C26" s="113">
        <v>3700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3700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3.15" x14ac:dyDescent="0.4">
      <c r="A27" s="173" t="s">
        <v>678</v>
      </c>
      <c r="B27" s="113">
        <v>1809.74</v>
      </c>
      <c r="C27" s="113"/>
      <c r="D27" s="2"/>
      <c r="E27" s="2"/>
      <c r="F27" s="2"/>
      <c r="G27" s="2"/>
      <c r="H27" s="2"/>
      <c r="I27" s="2"/>
      <c r="J27" s="2"/>
      <c r="K27" s="2"/>
      <c r="L27" s="2"/>
      <c r="M27" s="2"/>
      <c r="N27" s="2">
        <v>1809.74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3.15" x14ac:dyDescent="0.4">
      <c r="A28" s="173" t="s">
        <v>679</v>
      </c>
      <c r="B28" s="113">
        <v>947.03</v>
      </c>
      <c r="C28" s="113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937.83</v>
      </c>
      <c r="O28" s="2">
        <v>9.1999999999999993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173" t="s">
        <v>680</v>
      </c>
      <c r="B29" s="113">
        <v>28.04</v>
      </c>
      <c r="C29" s="113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28.04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 t="s">
        <v>687</v>
      </c>
      <c r="B30" s="113"/>
      <c r="C30" s="113">
        <v>75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>
        <v>75</v>
      </c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 t="s">
        <v>688</v>
      </c>
      <c r="B31" s="113"/>
      <c r="C31" s="113">
        <v>75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75</v>
      </c>
      <c r="AC31" s="2"/>
      <c r="AD31" s="2"/>
      <c r="AE31" s="2"/>
      <c r="AF31" s="2"/>
      <c r="AG31" s="2"/>
      <c r="AH31" s="2"/>
      <c r="AI31" s="2"/>
      <c r="AJ31" s="2"/>
      <c r="AK31" s="174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 t="s">
        <v>689</v>
      </c>
      <c r="B32" s="113"/>
      <c r="C32" s="113">
        <v>1650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>
        <v>1650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 t="s">
        <v>511</v>
      </c>
      <c r="B33" s="113"/>
      <c r="C33" s="113">
        <v>82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>
        <v>82</v>
      </c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86" t="s">
        <v>511</v>
      </c>
      <c r="B34" s="113"/>
      <c r="C34" s="113">
        <v>38.01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>
        <v>38.01</v>
      </c>
      <c r="AN34" s="2"/>
      <c r="AO34" s="2"/>
      <c r="AP34" s="2"/>
      <c r="AQ34" s="2"/>
      <c r="AR34" s="2"/>
      <c r="AS34" s="2"/>
      <c r="AT34" s="2"/>
      <c r="AU34" s="2"/>
    </row>
    <row r="35" spans="1:47" ht="13.15" x14ac:dyDescent="0.4">
      <c r="A35" s="173" t="s">
        <v>690</v>
      </c>
      <c r="B35" s="113">
        <v>3510.87</v>
      </c>
      <c r="C35" s="113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2380.87</v>
      </c>
      <c r="O35" s="2"/>
      <c r="P35" s="2"/>
      <c r="Q35" s="2">
        <v>20</v>
      </c>
      <c r="R35" s="2"/>
      <c r="S35" s="2">
        <v>750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>
        <v>360</v>
      </c>
      <c r="AU35" s="2"/>
    </row>
    <row r="36" spans="1:47" ht="13.15" x14ac:dyDescent="0.4">
      <c r="A36" s="173" t="s">
        <v>691</v>
      </c>
      <c r="B36" s="113">
        <v>1205.03</v>
      </c>
      <c r="C36" s="113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1097.6300000000001</v>
      </c>
      <c r="O36" s="2">
        <v>12.4</v>
      </c>
      <c r="P36" s="2"/>
      <c r="Q36" s="2">
        <v>20</v>
      </c>
      <c r="R36" s="2"/>
      <c r="S36" s="2"/>
      <c r="T36" s="2">
        <v>75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 t="s">
        <v>692</v>
      </c>
      <c r="B37" s="113"/>
      <c r="C37" s="113">
        <v>2450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2450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 t="s">
        <v>244</v>
      </c>
      <c r="B38" s="113"/>
      <c r="C38" s="113">
        <v>4964.72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>
        <v>4964.72</v>
      </c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3.15" x14ac:dyDescent="0.4">
      <c r="A39" s="173" t="s">
        <v>693</v>
      </c>
      <c r="B39" s="113">
        <v>468.06</v>
      </c>
      <c r="C39" s="113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464.06</v>
      </c>
      <c r="O39" s="2">
        <v>4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3.15" x14ac:dyDescent="0.4">
      <c r="A40" s="173" t="s">
        <v>694</v>
      </c>
      <c r="B40" s="113">
        <v>80.13</v>
      </c>
      <c r="C40" s="113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79.33</v>
      </c>
      <c r="O40" s="2">
        <v>0.8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3.15" x14ac:dyDescent="0.4">
      <c r="A41" s="173" t="s">
        <v>695</v>
      </c>
      <c r="B41" s="113">
        <v>6083.21</v>
      </c>
      <c r="C41" s="113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v>6063.21</v>
      </c>
      <c r="O41" s="2"/>
      <c r="P41" s="2"/>
      <c r="Q41" s="2">
        <v>20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173" t="s">
        <v>696</v>
      </c>
      <c r="B42" s="113">
        <v>1704.18</v>
      </c>
      <c r="C42" s="113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1611.58</v>
      </c>
      <c r="O42" s="2">
        <v>17.600000000000001</v>
      </c>
      <c r="P42" s="2"/>
      <c r="Q42" s="2"/>
      <c r="R42" s="2"/>
      <c r="S42" s="2"/>
      <c r="T42" s="2"/>
      <c r="U42" s="2"/>
      <c r="V42" s="2"/>
      <c r="W42" s="10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>
        <v>75</v>
      </c>
      <c r="AU42" s="2"/>
    </row>
    <row r="43" spans="1:47" ht="13.15" x14ac:dyDescent="0.4">
      <c r="A43" s="173" t="s">
        <v>697</v>
      </c>
      <c r="B43" s="113">
        <v>25.54</v>
      </c>
      <c r="C43" s="113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25.54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 t="s">
        <v>698</v>
      </c>
      <c r="B44" s="113"/>
      <c r="C44" s="113">
        <v>4300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>
        <v>4300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3.15" x14ac:dyDescent="0.4">
      <c r="A45" s="173" t="s">
        <v>699</v>
      </c>
      <c r="B45" s="113">
        <v>4872.8100000000004</v>
      </c>
      <c r="C45" s="113"/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v>4512.8100000000004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>
        <v>360</v>
      </c>
      <c r="AU45" s="2"/>
    </row>
    <row r="46" spans="1:47" ht="13.15" x14ac:dyDescent="0.4">
      <c r="A46" s="173" t="s">
        <v>700</v>
      </c>
      <c r="B46" s="113">
        <v>4855.67</v>
      </c>
      <c r="C46" s="113"/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v>4822.47</v>
      </c>
      <c r="O46" s="2">
        <v>33.200000000000003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3.15" x14ac:dyDescent="0.4">
      <c r="A47" s="173" t="s">
        <v>702</v>
      </c>
      <c r="B47" s="113">
        <v>13951.64</v>
      </c>
      <c r="C47" s="113"/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v>13951.64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 t="s">
        <v>511</v>
      </c>
      <c r="B48" s="113"/>
      <c r="C48" s="113">
        <v>76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>
        <v>76</v>
      </c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 t="s">
        <v>701</v>
      </c>
      <c r="B49" s="113"/>
      <c r="C49" s="113">
        <v>1500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>
        <v>1500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 t="s">
        <v>703</v>
      </c>
      <c r="B50" s="113"/>
      <c r="C50" s="113">
        <v>28.75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>
        <v>28.75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 t="s">
        <v>703</v>
      </c>
      <c r="B51" s="113"/>
      <c r="C51" s="113">
        <v>1001.24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>
        <v>1001.24</v>
      </c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 t="s">
        <v>704</v>
      </c>
      <c r="B52" s="113"/>
      <c r="C52" s="113">
        <v>987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>
        <v>987</v>
      </c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86" t="s">
        <v>508</v>
      </c>
      <c r="B53" s="113"/>
      <c r="C53" s="113">
        <v>653.84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>
        <v>653.84</v>
      </c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86" t="s">
        <v>509</v>
      </c>
      <c r="B54" s="113"/>
      <c r="C54" s="113">
        <v>2159.1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>
        <v>2159.1</v>
      </c>
      <c r="AF54" s="2">
        <v>2159.1</v>
      </c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 t="s">
        <v>510</v>
      </c>
      <c r="B55" s="113"/>
      <c r="C55" s="113">
        <v>2949.12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>
        <v>2949.12</v>
      </c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 t="s">
        <v>613</v>
      </c>
      <c r="B56" s="113"/>
      <c r="C56" s="113">
        <v>424.73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>
        <v>424.73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3.15" x14ac:dyDescent="0.4">
      <c r="A57" s="173" t="s">
        <v>707</v>
      </c>
      <c r="B57" s="113">
        <v>3499.73</v>
      </c>
      <c r="C57" s="113"/>
      <c r="D57" s="2"/>
      <c r="E57" s="2"/>
      <c r="F57" s="2"/>
      <c r="G57" s="2"/>
      <c r="H57" s="2"/>
      <c r="I57" s="2"/>
      <c r="J57" s="2"/>
      <c r="K57" s="2"/>
      <c r="L57" s="2"/>
      <c r="M57" s="2"/>
      <c r="N57" s="2">
        <v>3499.73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3.15" x14ac:dyDescent="0.4">
      <c r="A58" s="173" t="s">
        <v>708</v>
      </c>
      <c r="B58" s="113">
        <v>807.57</v>
      </c>
      <c r="C58" s="113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799.97</v>
      </c>
      <c r="O58" s="2">
        <v>7.6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 t="s">
        <v>607</v>
      </c>
      <c r="B59" s="113"/>
      <c r="C59" s="113">
        <v>850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>
        <v>850</v>
      </c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 t="s">
        <v>520</v>
      </c>
      <c r="B60" s="113"/>
      <c r="C60" s="113">
        <v>86.4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>
        <v>86.4</v>
      </c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 t="s">
        <v>709</v>
      </c>
      <c r="B61" s="113"/>
      <c r="C61" s="113">
        <v>428.96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>
        <v>428.96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 t="s">
        <v>710</v>
      </c>
      <c r="B62" s="113"/>
      <c r="C62" s="113">
        <v>7975.55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>
        <v>7975.55</v>
      </c>
      <c r="AO62" s="2"/>
      <c r="AP62" s="2"/>
      <c r="AQ62" s="2"/>
      <c r="AR62" s="2"/>
      <c r="AS62" s="2"/>
      <c r="AT62" s="2"/>
      <c r="AU62" s="2"/>
    </row>
    <row r="63" spans="1:47" x14ac:dyDescent="0.35">
      <c r="A63" s="86" t="s">
        <v>427</v>
      </c>
      <c r="B63" s="113"/>
      <c r="C63" s="113">
        <v>160.86000000000001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>
        <v>160.86000000000001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 t="s">
        <v>711</v>
      </c>
      <c r="B64" s="113"/>
      <c r="C64" s="113">
        <v>190.04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>
        <v>190.04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 t="s">
        <v>397</v>
      </c>
      <c r="B65" s="113"/>
      <c r="C65" s="113">
        <v>397.26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>
        <v>25.61</v>
      </c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>
        <v>371.65</v>
      </c>
      <c r="AQ65" s="2"/>
      <c r="AR65" s="2"/>
      <c r="AS65" s="2"/>
      <c r="AT65" s="2"/>
      <c r="AU65" s="2"/>
    </row>
    <row r="66" spans="1:47" ht="13.15" x14ac:dyDescent="0.4">
      <c r="A66" s="173" t="s">
        <v>713</v>
      </c>
      <c r="B66" s="113">
        <v>616.92999999999995</v>
      </c>
      <c r="C66" s="113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611.73</v>
      </c>
      <c r="O66" s="2">
        <v>5.2</v>
      </c>
      <c r="P66" s="2"/>
      <c r="Q66" s="2"/>
      <c r="R66" s="2"/>
      <c r="S66" s="2"/>
      <c r="T66" s="2"/>
      <c r="U66" s="2"/>
      <c r="V66" s="2"/>
      <c r="W66" s="2"/>
      <c r="X66" s="10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 t="s">
        <v>226</v>
      </c>
      <c r="B67" s="113"/>
      <c r="C67" s="113">
        <v>1317.79</v>
      </c>
      <c r="D67" s="2">
        <v>24.01</v>
      </c>
      <c r="E67" s="2">
        <v>102.66</v>
      </c>
      <c r="F67" s="2">
        <v>118</v>
      </c>
      <c r="G67" s="2">
        <v>76.73</v>
      </c>
      <c r="H67" s="2">
        <v>16.559999999999999</v>
      </c>
      <c r="I67" s="2"/>
      <c r="J67" s="2"/>
      <c r="K67" s="2"/>
      <c r="L67" s="2">
        <v>1655.75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 t="s">
        <v>227</v>
      </c>
      <c r="B68" s="113"/>
      <c r="C68" s="113">
        <v>1268.6400000000001</v>
      </c>
      <c r="D68" s="2">
        <v>23.02</v>
      </c>
      <c r="E68" s="2">
        <v>98.44</v>
      </c>
      <c r="F68" s="2">
        <v>108</v>
      </c>
      <c r="G68" s="2">
        <v>73.73</v>
      </c>
      <c r="H68" s="2">
        <v>15.88</v>
      </c>
      <c r="I68" s="2"/>
      <c r="J68" s="2"/>
      <c r="K68" s="2"/>
      <c r="L68" s="2">
        <v>1587.71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 t="s">
        <v>715</v>
      </c>
      <c r="B69" s="2"/>
      <c r="C69" s="2">
        <v>73.010000000000005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>
        <v>73.010000000000005</v>
      </c>
      <c r="AN69" s="2"/>
      <c r="AO69" s="2"/>
      <c r="AP69" s="2"/>
      <c r="AQ69" s="2"/>
      <c r="AR69" s="2"/>
      <c r="AS69" s="2"/>
      <c r="AT69" s="2"/>
      <c r="AU69" s="2"/>
    </row>
    <row r="70" spans="1:47" ht="13.15" x14ac:dyDescent="0.4">
      <c r="A70" s="173" t="s">
        <v>716</v>
      </c>
      <c r="B70" s="2">
        <v>1396.69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1385.49</v>
      </c>
      <c r="O70" s="2">
        <v>11.2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3.15" x14ac:dyDescent="0.4">
      <c r="A71" s="173" t="s">
        <v>717</v>
      </c>
      <c r="B71" s="2">
        <v>171.59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170.39</v>
      </c>
      <c r="O71" s="2">
        <v>1.2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173" t="s">
        <v>718</v>
      </c>
      <c r="B72" s="2">
        <v>64.099999999999994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63.7</v>
      </c>
      <c r="O72" s="2">
        <v>0.4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3.15" x14ac:dyDescent="0.4">
      <c r="A73" s="173" t="s">
        <v>719</v>
      </c>
      <c r="B73" s="2">
        <v>4245.51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2685.51</v>
      </c>
      <c r="O73" s="2"/>
      <c r="P73" s="2"/>
      <c r="Q73" s="2">
        <v>60</v>
      </c>
      <c r="R73" s="2"/>
      <c r="S73" s="2">
        <v>1500</v>
      </c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3.15" x14ac:dyDescent="0.4">
      <c r="A74" s="173" t="s">
        <v>720</v>
      </c>
      <c r="B74" s="2">
        <v>867.03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841.43</v>
      </c>
      <c r="O74" s="2">
        <f>5.2+0.4</f>
        <v>5.6000000000000005</v>
      </c>
      <c r="P74" s="2"/>
      <c r="Q74" s="2">
        <v>20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3.15" x14ac:dyDescent="0.4">
      <c r="A75" s="173" t="s">
        <v>721</v>
      </c>
      <c r="B75" s="2">
        <v>47.07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47.07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 t="s">
        <v>443</v>
      </c>
      <c r="B76" s="2"/>
      <c r="C76" s="2">
        <v>203.48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>
        <v>203.48</v>
      </c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 t="s">
        <v>511</v>
      </c>
      <c r="B77" s="2"/>
      <c r="C77" s="2">
        <v>50.18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>
        <v>50.18</v>
      </c>
      <c r="AN77" s="2"/>
      <c r="AO77" s="2"/>
      <c r="AP77" s="2"/>
      <c r="AQ77" s="2"/>
      <c r="AR77" s="2"/>
      <c r="AS77" s="2"/>
      <c r="AT77" s="2"/>
      <c r="AU77" s="2"/>
    </row>
    <row r="78" spans="1:47" ht="13.15" x14ac:dyDescent="0.4">
      <c r="A78" s="173" t="s">
        <v>722</v>
      </c>
      <c r="B78" s="2">
        <v>1202.29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428.69</v>
      </c>
      <c r="O78" s="2">
        <v>3.6</v>
      </c>
      <c r="P78" s="2"/>
      <c r="Q78" s="2">
        <v>20</v>
      </c>
      <c r="R78" s="2"/>
      <c r="S78" s="2"/>
      <c r="T78" s="2">
        <v>750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3.15" x14ac:dyDescent="0.4">
      <c r="A79" s="173" t="s">
        <v>723</v>
      </c>
      <c r="B79" s="2">
        <v>417.81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414.21</v>
      </c>
      <c r="O79" s="2">
        <v>3.6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 t="s">
        <v>724</v>
      </c>
      <c r="B80" s="2"/>
      <c r="C80" s="2">
        <v>88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>
        <v>88</v>
      </c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 t="s">
        <v>725</v>
      </c>
      <c r="B81" s="2"/>
      <c r="C81" s="2">
        <v>400.35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>
        <v>400.35</v>
      </c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 t="s">
        <v>726</v>
      </c>
      <c r="B82" s="2"/>
      <c r="C82" s="2">
        <v>75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>
        <v>75</v>
      </c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173" t="s">
        <v>727</v>
      </c>
      <c r="B83" s="2">
        <v>807.42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803.42</v>
      </c>
      <c r="O83" s="2">
        <v>4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173" t="s">
        <v>728</v>
      </c>
      <c r="B84" s="2">
        <v>2222.19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2222.19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173" t="s">
        <v>729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8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8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9" x14ac:dyDescent="0.35">
      <c r="A97" s="8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9" x14ac:dyDescent="0.35">
      <c r="A98" s="8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9" x14ac:dyDescent="0.35">
      <c r="A99" s="8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9" x14ac:dyDescent="0.35">
      <c r="A100" s="8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9" x14ac:dyDescent="0.35">
      <c r="A101" s="8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9" x14ac:dyDescent="0.35">
      <c r="A102" s="8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9" x14ac:dyDescent="0.35">
      <c r="A103" s="8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9" x14ac:dyDescent="0.35">
      <c r="A104" s="8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9" x14ac:dyDescent="0.35">
      <c r="A105" s="8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9" x14ac:dyDescent="0.35">
      <c r="A106" s="8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9" x14ac:dyDescent="0.35">
      <c r="A107" s="8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>
        <f>AD109+AF109+AH109+AI109</f>
        <v>2538.7999999999997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W107" s="189" t="s">
        <v>19</v>
      </c>
    </row>
    <row r="109" spans="1:49" ht="43.5" customHeight="1" x14ac:dyDescent="0.35">
      <c r="A109" t="s">
        <v>18</v>
      </c>
      <c r="B109" s="4">
        <f>SUM(B4:B107)</f>
        <v>72103.199999999997</v>
      </c>
      <c r="C109" s="4">
        <f t="shared" ref="C109:AU109" si="0">SUM(C4:C107)</f>
        <v>73010.489999999976</v>
      </c>
      <c r="D109" s="4">
        <f t="shared" si="0"/>
        <v>186</v>
      </c>
      <c r="E109" s="4">
        <f t="shared" si="0"/>
        <v>795.31999999999994</v>
      </c>
      <c r="F109" s="4">
        <f t="shared" si="0"/>
        <v>823</v>
      </c>
      <c r="G109" s="4">
        <f t="shared" si="0"/>
        <v>629.84</v>
      </c>
      <c r="H109" s="4">
        <f t="shared" si="0"/>
        <v>128.29</v>
      </c>
      <c r="I109" s="4">
        <f t="shared" si="0"/>
        <v>0</v>
      </c>
      <c r="J109" s="4">
        <f t="shared" si="0"/>
        <v>25.61</v>
      </c>
      <c r="K109" s="4">
        <f t="shared" si="0"/>
        <v>0</v>
      </c>
      <c r="L109" s="137">
        <f t="shared" si="0"/>
        <v>12827.669999999998</v>
      </c>
      <c r="M109" s="4">
        <f t="shared" si="0"/>
        <v>2538.7999999999997</v>
      </c>
      <c r="N109" s="4">
        <f t="shared" si="0"/>
        <v>67702.000000000015</v>
      </c>
      <c r="O109" s="4">
        <f t="shared" si="0"/>
        <v>171.19999999999996</v>
      </c>
      <c r="P109" s="4">
        <f t="shared" si="0"/>
        <v>0</v>
      </c>
      <c r="Q109" s="4">
        <f t="shared" si="0"/>
        <v>180</v>
      </c>
      <c r="R109" s="4">
        <f t="shared" si="0"/>
        <v>0</v>
      </c>
      <c r="S109" s="4">
        <f t="shared" si="0"/>
        <v>2250</v>
      </c>
      <c r="T109" s="4">
        <f t="shared" si="0"/>
        <v>825</v>
      </c>
      <c r="U109" s="4">
        <f t="shared" si="0"/>
        <v>30</v>
      </c>
      <c r="V109" s="4">
        <f t="shared" si="0"/>
        <v>0</v>
      </c>
      <c r="W109" s="4">
        <f t="shared" si="0"/>
        <v>0</v>
      </c>
      <c r="X109" s="4">
        <f t="shared" si="0"/>
        <v>7931.36</v>
      </c>
      <c r="Y109" s="4">
        <f t="shared" si="0"/>
        <v>350.9</v>
      </c>
      <c r="Z109" s="4">
        <f t="shared" si="0"/>
        <v>428.96</v>
      </c>
      <c r="AA109" s="4">
        <f t="shared" si="0"/>
        <v>18450</v>
      </c>
      <c r="AB109" s="4">
        <f t="shared" si="0"/>
        <v>250.61</v>
      </c>
      <c r="AC109" s="4">
        <f t="shared" si="0"/>
        <v>18666.97</v>
      </c>
      <c r="AD109" s="4">
        <f t="shared" si="0"/>
        <v>0</v>
      </c>
      <c r="AE109" s="4">
        <f t="shared" si="0"/>
        <v>2159.1</v>
      </c>
      <c r="AF109" s="4">
        <f t="shared" si="0"/>
        <v>2159.1</v>
      </c>
      <c r="AG109" s="4">
        <f t="shared" si="0"/>
        <v>424.73</v>
      </c>
      <c r="AH109" s="4">
        <f t="shared" si="0"/>
        <v>379.7</v>
      </c>
      <c r="AI109" s="4">
        <f t="shared" si="0"/>
        <v>0</v>
      </c>
      <c r="AJ109" s="4">
        <f t="shared" si="0"/>
        <v>389.13</v>
      </c>
      <c r="AK109" s="4">
        <f t="shared" si="0"/>
        <v>4964.72</v>
      </c>
      <c r="AL109" s="4">
        <f t="shared" si="0"/>
        <v>0</v>
      </c>
      <c r="AM109" s="4">
        <f t="shared" si="0"/>
        <v>407.2</v>
      </c>
      <c r="AN109" s="4">
        <f t="shared" si="0"/>
        <v>7975.55</v>
      </c>
      <c r="AO109" s="4">
        <f t="shared" si="0"/>
        <v>0</v>
      </c>
      <c r="AP109" s="4">
        <f t="shared" si="0"/>
        <v>371.65</v>
      </c>
      <c r="AQ109" s="4">
        <f t="shared" si="0"/>
        <v>0</v>
      </c>
      <c r="AR109" s="4">
        <f t="shared" si="0"/>
        <v>0</v>
      </c>
      <c r="AS109" s="4">
        <f t="shared" si="0"/>
        <v>0</v>
      </c>
      <c r="AT109" s="4">
        <f t="shared" si="0"/>
        <v>945</v>
      </c>
      <c r="AU109" s="4">
        <f t="shared" si="0"/>
        <v>0</v>
      </c>
      <c r="AW109" s="4">
        <f>B109-C109-D109-E109-F109-G109-H109-I109-J109-K109+L109+M109-N109-O109+P109-Q109-R109-S109-T109-U109-V109+W109+X109+Y109+Z109+AA109+AB109+AC109-AD109+AE109-AF109+AG109-AH109-AI109+AJ109+AK109+AL109+AM109+AN109+AO109+AP109+AQ109+AR109+AS109-AT109+AU109</f>
        <v>6.7075234255753458E-12</v>
      </c>
    </row>
    <row r="111" spans="1:49" ht="15.4" thickBot="1" x14ac:dyDescent="0.45">
      <c r="A111" s="10" t="s">
        <v>22</v>
      </c>
      <c r="C111" s="15">
        <f>C2+B109-C109</f>
        <v>256893.54000000004</v>
      </c>
      <c r="D111" s="14"/>
    </row>
  </sheetData>
  <mergeCells count="1">
    <mergeCell ref="AE3:AF3"/>
  </mergeCells>
  <pageMargins left="0.2" right="0.39" top="1" bottom="1" header="0.5" footer="0.5"/>
  <pageSetup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BB129"/>
  <sheetViews>
    <sheetView zoomScaleNormal="100" workbookViewId="0">
      <pane xSplit="3" ySplit="3" topLeftCell="AM115" activePane="bottomRight" state="frozen"/>
      <selection pane="topRight" activeCell="D1" sqref="D1"/>
      <selection pane="bottomLeft" activeCell="A4" sqref="A4"/>
      <selection pane="bottomRight" activeCell="BH148" sqref="BH148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8.86328125" bestFit="1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8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44673</v>
      </c>
    </row>
    <row r="2" spans="1:47" ht="15.4" thickBot="1" x14ac:dyDescent="0.45">
      <c r="A2" s="10" t="s">
        <v>21</v>
      </c>
      <c r="B2" s="13"/>
      <c r="C2" s="15">
        <f>'March 2022'!C138</f>
        <v>261753.87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183" t="s">
        <v>125</v>
      </c>
      <c r="AN3" s="183" t="s">
        <v>53</v>
      </c>
      <c r="AO3" s="183" t="s">
        <v>112</v>
      </c>
      <c r="AP3" s="183" t="s">
        <v>61</v>
      </c>
      <c r="AQ3" s="106" t="s">
        <v>13</v>
      </c>
      <c r="AR3" s="183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 t="s">
        <v>226</v>
      </c>
      <c r="B4" s="2"/>
      <c r="C4" s="2">
        <v>1317.79</v>
      </c>
      <c r="D4" s="2">
        <v>24.01</v>
      </c>
      <c r="E4" s="2">
        <v>102.66</v>
      </c>
      <c r="F4" s="2">
        <v>118</v>
      </c>
      <c r="G4" s="2">
        <v>76.73</v>
      </c>
      <c r="H4" s="2">
        <v>16.559999999999999</v>
      </c>
      <c r="I4" s="2"/>
      <c r="J4" s="2"/>
      <c r="K4" s="2"/>
      <c r="L4" s="2">
        <v>1655.75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304.31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 t="s">
        <v>227</v>
      </c>
      <c r="B5" s="2"/>
      <c r="C5" s="2">
        <v>1243.03</v>
      </c>
      <c r="D5" s="2">
        <v>23.02</v>
      </c>
      <c r="E5" s="2">
        <v>98.44</v>
      </c>
      <c r="F5" s="2">
        <v>108</v>
      </c>
      <c r="G5" s="2">
        <v>73.73</v>
      </c>
      <c r="H5" s="2">
        <v>15.88</v>
      </c>
      <c r="I5" s="2"/>
      <c r="J5" s="2">
        <v>25.61</v>
      </c>
      <c r="K5" s="2"/>
      <c r="L5" s="2">
        <v>1587.71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 t="s">
        <v>228</v>
      </c>
      <c r="B6" s="2"/>
      <c r="C6" s="2">
        <v>2495.0500000000002</v>
      </c>
      <c r="D6" s="2">
        <v>48.02</v>
      </c>
      <c r="E6" s="2">
        <v>205.31</v>
      </c>
      <c r="F6" s="2">
        <v>330</v>
      </c>
      <c r="G6" s="2">
        <v>200</v>
      </c>
      <c r="H6" s="2">
        <v>33.119999999999997</v>
      </c>
      <c r="I6" s="2"/>
      <c r="J6" s="2"/>
      <c r="K6" s="2"/>
      <c r="L6" s="2">
        <v>3311.5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 t="s">
        <v>229</v>
      </c>
      <c r="B7" s="2"/>
      <c r="C7" s="2">
        <v>1032.4000000000001</v>
      </c>
      <c r="D7" s="2">
        <v>17.3</v>
      </c>
      <c r="E7" s="2">
        <v>73.97</v>
      </c>
      <c r="F7" s="2">
        <v>10</v>
      </c>
      <c r="G7" s="2">
        <v>47.46</v>
      </c>
      <c r="H7" s="2">
        <v>11.93</v>
      </c>
      <c r="I7" s="2"/>
      <c r="J7" s="2"/>
      <c r="K7" s="2"/>
      <c r="L7" s="2">
        <v>1193.06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1" t="s">
        <v>470</v>
      </c>
      <c r="B8" s="2"/>
      <c r="C8" s="2">
        <v>1882.73</v>
      </c>
      <c r="D8" s="2">
        <v>33.49</v>
      </c>
      <c r="E8" s="2">
        <v>143.22</v>
      </c>
      <c r="F8" s="2">
        <v>122</v>
      </c>
      <c r="G8" s="2">
        <v>105.46</v>
      </c>
      <c r="H8" s="2">
        <v>23.1</v>
      </c>
      <c r="I8" s="2"/>
      <c r="J8" s="2"/>
      <c r="K8" s="2"/>
      <c r="L8" s="2">
        <v>2310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173" t="s">
        <v>568</v>
      </c>
      <c r="B9" s="2">
        <v>1942.74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1892.74</v>
      </c>
      <c r="O9" s="2"/>
      <c r="P9" s="2"/>
      <c r="Q9" s="2">
        <v>20</v>
      </c>
      <c r="R9" s="2"/>
      <c r="S9" s="2"/>
      <c r="T9" s="2"/>
      <c r="U9" s="2">
        <v>30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3.15" x14ac:dyDescent="0.4">
      <c r="A10" s="173" t="s">
        <v>574</v>
      </c>
      <c r="B10" s="2">
        <v>2566.9299999999998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v>2462.73</v>
      </c>
      <c r="O10" s="2">
        <v>29.2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>
        <v>75</v>
      </c>
      <c r="AU10" s="2"/>
    </row>
    <row r="11" spans="1:47" x14ac:dyDescent="0.35">
      <c r="A11" s="86" t="s">
        <v>569</v>
      </c>
      <c r="B11" s="2"/>
      <c r="C11" s="2">
        <v>2000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2000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 t="s">
        <v>235</v>
      </c>
      <c r="B12" s="2"/>
      <c r="C12" s="2">
        <v>178.19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178.19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 t="s">
        <v>570</v>
      </c>
      <c r="B13" s="2"/>
      <c r="C13" s="2">
        <v>232.75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>
        <v>137.5</v>
      </c>
      <c r="AK13" s="2"/>
      <c r="AL13" s="2"/>
      <c r="AM13" s="2"/>
      <c r="AN13" s="2">
        <v>95.25</v>
      </c>
      <c r="AO13" s="2"/>
      <c r="AP13" s="2"/>
      <c r="AQ13" s="2"/>
      <c r="AR13" s="2"/>
      <c r="AS13" s="2"/>
      <c r="AT13" s="2"/>
      <c r="AU13" s="2"/>
    </row>
    <row r="14" spans="1:47" x14ac:dyDescent="0.35">
      <c r="A14" s="86" t="s">
        <v>571</v>
      </c>
      <c r="B14" s="2"/>
      <c r="C14" s="2">
        <v>658.67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>
        <v>658.67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 t="s">
        <v>473</v>
      </c>
      <c r="B15" s="2"/>
      <c r="C15" s="2">
        <v>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5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 t="s">
        <v>572</v>
      </c>
      <c r="B16" s="2"/>
      <c r="C16" s="2">
        <v>77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>
        <v>77</v>
      </c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 t="s">
        <v>573</v>
      </c>
      <c r="B17" s="2"/>
      <c r="C17" s="2">
        <v>75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>
        <v>75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173" t="s">
        <v>575</v>
      </c>
      <c r="B18" s="2">
        <v>416.18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412.58</v>
      </c>
      <c r="O18" s="2">
        <v>3.6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173" t="s">
        <v>576</v>
      </c>
      <c r="B19" s="2">
        <v>132.21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130.61000000000001</v>
      </c>
      <c r="O19" s="2">
        <v>1.6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3.15" x14ac:dyDescent="0.4">
      <c r="A20" s="173" t="s">
        <v>577</v>
      </c>
      <c r="B20" s="2">
        <v>5771.02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4231.0200000000004</v>
      </c>
      <c r="O20" s="2"/>
      <c r="P20" s="2"/>
      <c r="Q20" s="2">
        <v>40</v>
      </c>
      <c r="R20" s="2"/>
      <c r="S20" s="2">
        <v>1500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3.15" x14ac:dyDescent="0.4">
      <c r="A21" s="173" t="s">
        <v>580</v>
      </c>
      <c r="B21" s="2">
        <v>1587.8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1572.2</v>
      </c>
      <c r="O21" s="2">
        <v>15.6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 t="s">
        <v>231</v>
      </c>
      <c r="B22" s="2"/>
      <c r="C22" s="2">
        <f>11.78+1086.32</f>
        <v>1098.0999999999999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v>1098.0999999999999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 t="s">
        <v>578</v>
      </c>
      <c r="B23" s="2"/>
      <c r="C23" s="2">
        <v>3700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3700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3.15" x14ac:dyDescent="0.4">
      <c r="A24" s="173" t="s">
        <v>581</v>
      </c>
      <c r="B24" s="2">
        <v>4139.09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4139.09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02" t="s">
        <v>579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173" t="s">
        <v>582</v>
      </c>
      <c r="B25" s="2">
        <v>689.87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662.27</v>
      </c>
      <c r="O25" s="2">
        <v>7.6</v>
      </c>
      <c r="P25" s="2"/>
      <c r="Q25" s="2">
        <v>20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 t="s">
        <v>111</v>
      </c>
      <c r="B26" s="2"/>
      <c r="C26" s="2">
        <v>1650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1650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 t="s">
        <v>511</v>
      </c>
      <c r="B27" s="2"/>
      <c r="C27" s="2">
        <v>78.02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>
        <v>78.02</v>
      </c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 t="s">
        <v>584</v>
      </c>
      <c r="B28" s="2">
        <v>64.62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64.62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86" t="s">
        <v>585</v>
      </c>
      <c r="B29" s="2"/>
      <c r="C29" s="2">
        <v>3719.67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v>3719.67</v>
      </c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 t="s">
        <v>243</v>
      </c>
      <c r="B30" s="2"/>
      <c r="C30" s="2">
        <v>36.08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>
        <v>36.08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3.15" x14ac:dyDescent="0.4">
      <c r="A31" s="173" t="s">
        <v>586</v>
      </c>
      <c r="B31" s="2">
        <v>3000.2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>
        <v>3000.2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3.15" x14ac:dyDescent="0.4">
      <c r="A32" s="173" t="s">
        <v>587</v>
      </c>
      <c r="B32" s="2">
        <v>675.65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v>648.04999999999995</v>
      </c>
      <c r="O32" s="2">
        <v>7.6</v>
      </c>
      <c r="P32" s="2"/>
      <c r="Q32" s="2">
        <v>20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 t="s">
        <v>129</v>
      </c>
      <c r="B33" s="2"/>
      <c r="C33" s="2">
        <v>2450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>
        <v>2450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86" t="s">
        <v>511</v>
      </c>
      <c r="B34" s="2"/>
      <c r="C34" s="2">
        <v>81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>
        <v>81</v>
      </c>
      <c r="AN34" s="2"/>
      <c r="AO34" s="2"/>
      <c r="AP34" s="2"/>
      <c r="AQ34" s="2"/>
      <c r="AR34" s="2"/>
      <c r="AS34" s="2"/>
      <c r="AT34" s="2"/>
      <c r="AU34" s="2"/>
    </row>
    <row r="35" spans="1:47" ht="13.15" x14ac:dyDescent="0.4">
      <c r="A35" s="173" t="s">
        <v>594</v>
      </c>
      <c r="B35" s="2">
        <v>2944.98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2894.98</v>
      </c>
      <c r="O35" s="2"/>
      <c r="P35" s="2"/>
      <c r="Q35" s="2">
        <v>20</v>
      </c>
      <c r="R35" s="2"/>
      <c r="S35" s="2"/>
      <c r="T35" s="2"/>
      <c r="U35" s="2">
        <v>30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173" t="s">
        <v>595</v>
      </c>
      <c r="B36" s="2">
        <v>671.04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663.04</v>
      </c>
      <c r="O36" s="2">
        <v>8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 t="s">
        <v>184</v>
      </c>
      <c r="B37" s="2"/>
      <c r="C37" s="2">
        <v>4300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4300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 t="s">
        <v>596</v>
      </c>
      <c r="B38" s="2"/>
      <c r="C38" s="2">
        <v>17246.27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>
        <v>17246.27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3.15" x14ac:dyDescent="0.4">
      <c r="A39" s="173" t="s">
        <v>597</v>
      </c>
      <c r="B39" s="2">
        <v>3450.2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3305.2</v>
      </c>
      <c r="O39" s="2"/>
      <c r="P39" s="2"/>
      <c r="Q39" s="2">
        <v>20</v>
      </c>
      <c r="R39" s="2"/>
      <c r="S39" s="2"/>
      <c r="T39" s="2">
        <v>75</v>
      </c>
      <c r="U39" s="2"/>
      <c r="V39" s="2">
        <v>50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3.15" x14ac:dyDescent="0.4">
      <c r="A40" s="173" t="s">
        <v>598</v>
      </c>
      <c r="B40" s="2">
        <v>1451.4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1190.8</v>
      </c>
      <c r="O40" s="2">
        <v>15.6</v>
      </c>
      <c r="P40" s="2"/>
      <c r="Q40" s="2">
        <v>20</v>
      </c>
      <c r="R40" s="2"/>
      <c r="S40" s="2"/>
      <c r="T40" s="2">
        <v>75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>
        <v>150</v>
      </c>
      <c r="AU40" s="2"/>
    </row>
    <row r="41" spans="1:47" x14ac:dyDescent="0.35">
      <c r="A41" s="86" t="s">
        <v>599</v>
      </c>
      <c r="B41" s="2"/>
      <c r="C41" s="2">
        <v>150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>
        <v>150</v>
      </c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86" t="s">
        <v>444</v>
      </c>
      <c r="B42" s="2"/>
      <c r="C42" s="2">
        <v>1500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02"/>
      <c r="X42" s="2"/>
      <c r="Y42" s="2"/>
      <c r="Z42" s="2"/>
      <c r="AA42" s="2">
        <v>1500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 t="s">
        <v>603</v>
      </c>
      <c r="B43" s="2"/>
      <c r="C43" s="2">
        <v>46.16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>
        <v>46.16</v>
      </c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 t="s">
        <v>511</v>
      </c>
      <c r="B44" s="2"/>
      <c r="C44" s="2">
        <v>39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>
        <v>39</v>
      </c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 t="s">
        <v>604</v>
      </c>
      <c r="B45" s="2"/>
      <c r="C45" s="2">
        <v>80.92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>
        <v>80.92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3.15" x14ac:dyDescent="0.4">
      <c r="A46" s="173" t="s">
        <v>609</v>
      </c>
      <c r="B46" s="2">
        <v>379.26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v>376.06</v>
      </c>
      <c r="O46" s="2">
        <v>3.2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>
        <v>1041.72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3.15" x14ac:dyDescent="0.4">
      <c r="A47" s="173" t="s">
        <v>610</v>
      </c>
      <c r="B47" s="2">
        <v>248.49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v>245.69</v>
      </c>
      <c r="O47" s="2">
        <v>2.8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3.15" x14ac:dyDescent="0.4">
      <c r="A48" s="173" t="s">
        <v>608</v>
      </c>
      <c r="B48" s="2">
        <v>3750.56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>
        <v>3750.56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3.15" x14ac:dyDescent="0.4">
      <c r="A49" s="173" t="s">
        <v>605</v>
      </c>
      <c r="B49" s="2">
        <v>4520.55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v>4484.55</v>
      </c>
      <c r="O49" s="2">
        <v>36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3.15" x14ac:dyDescent="0.4">
      <c r="A50" s="173" t="s">
        <v>517</v>
      </c>
      <c r="B50" s="2">
        <v>26.06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26.06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3.15" x14ac:dyDescent="0.4">
      <c r="A51" s="173" t="s">
        <v>606</v>
      </c>
      <c r="B51" s="2">
        <v>12829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12829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 t="s">
        <v>607</v>
      </c>
      <c r="B52" s="2"/>
      <c r="C52" s="2">
        <v>850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>
        <v>850</v>
      </c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173" t="s">
        <v>611</v>
      </c>
      <c r="B53" s="2">
        <v>1878.94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1878.94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173" t="s">
        <v>612</v>
      </c>
      <c r="B54" s="2">
        <v>685.95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659.55</v>
      </c>
      <c r="O54" s="2">
        <v>6.4</v>
      </c>
      <c r="P54" s="2"/>
      <c r="Q54" s="2">
        <v>20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 t="s">
        <v>520</v>
      </c>
      <c r="B55" s="2"/>
      <c r="C55" s="2">
        <v>73.2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>
        <v>73.2</v>
      </c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 t="s">
        <v>508</v>
      </c>
      <c r="B56" s="2"/>
      <c r="C56" s="2">
        <v>592.5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>
        <v>592.5</v>
      </c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 t="s">
        <v>509</v>
      </c>
      <c r="B57" s="2"/>
      <c r="C57" s="2">
        <v>1936.73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>
        <v>1936.73</v>
      </c>
      <c r="AF57" s="2">
        <v>1936.73</v>
      </c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86" t="s">
        <v>510</v>
      </c>
      <c r="B58" s="2"/>
      <c r="C58" s="2">
        <v>2665.03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>
        <v>2665.03</v>
      </c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 t="s">
        <v>613</v>
      </c>
      <c r="B59" s="2"/>
      <c r="C59" s="2">
        <v>206.8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>
        <v>206.8</v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 t="s">
        <v>543</v>
      </c>
      <c r="B60" s="2"/>
      <c r="C60" s="2">
        <v>3250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>
        <v>3250</v>
      </c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 t="s">
        <v>443</v>
      </c>
      <c r="B61" s="2"/>
      <c r="C61" s="2">
        <v>107.04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>
        <v>107.04</v>
      </c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 t="s">
        <v>614</v>
      </c>
      <c r="B62" s="2"/>
      <c r="C62" s="2">
        <v>89.09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>
        <v>89.09</v>
      </c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 t="s">
        <v>615</v>
      </c>
      <c r="B63" s="2"/>
      <c r="C63" s="2">
        <v>326.33999999999997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>
        <v>326.33999999999997</v>
      </c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3.15" x14ac:dyDescent="0.4">
      <c r="A64" s="173" t="s">
        <v>618</v>
      </c>
      <c r="B64" s="2">
        <v>753.99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>
        <v>624.99</v>
      </c>
      <c r="O64" s="2">
        <v>4</v>
      </c>
      <c r="P64" s="2"/>
      <c r="Q64" s="2"/>
      <c r="R64" s="2"/>
      <c r="S64" s="2"/>
      <c r="T64" s="2"/>
      <c r="U64" s="2"/>
      <c r="V64" s="2">
        <v>50</v>
      </c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>
        <v>75</v>
      </c>
      <c r="AU64" s="2"/>
    </row>
    <row r="65" spans="1:47" ht="13.15" x14ac:dyDescent="0.4">
      <c r="A65" s="173" t="s">
        <v>617</v>
      </c>
      <c r="B65" s="2">
        <v>1024.6400000000001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>
        <v>974.76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>
        <v>49.88</v>
      </c>
      <c r="AU65" s="2"/>
    </row>
    <row r="66" spans="1:47" ht="13.15" x14ac:dyDescent="0.4">
      <c r="A66" s="173" t="s">
        <v>517</v>
      </c>
      <c r="B66" s="2">
        <v>49.29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49.29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 t="s">
        <v>397</v>
      </c>
      <c r="B67" s="2"/>
      <c r="C67" s="2">
        <v>397.26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>
        <v>25.61</v>
      </c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>
        <v>371.65</v>
      </c>
      <c r="AQ67" s="2"/>
      <c r="AR67" s="2"/>
      <c r="AS67" s="2"/>
      <c r="AT67" s="2"/>
      <c r="AU67" s="2"/>
    </row>
    <row r="68" spans="1:47" x14ac:dyDescent="0.35">
      <c r="A68" s="86" t="s">
        <v>532</v>
      </c>
      <c r="B68" s="2"/>
      <c r="C68" s="2">
        <v>190.04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02"/>
      <c r="Y68" s="2">
        <v>190.04</v>
      </c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 t="s">
        <v>620</v>
      </c>
      <c r="B69" s="2"/>
      <c r="C69" s="2">
        <v>420.89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>
        <v>420.89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 t="s">
        <v>621</v>
      </c>
      <c r="B70" s="2"/>
      <c r="C70" s="2">
        <v>4816.55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>
        <v>285.55</v>
      </c>
      <c r="AL70" s="2"/>
      <c r="AM70" s="2"/>
      <c r="AN70" s="2">
        <v>4531</v>
      </c>
      <c r="AO70" s="2"/>
      <c r="AP70" s="2"/>
      <c r="AQ70" s="2"/>
      <c r="AR70" s="2"/>
      <c r="AS70" s="2"/>
      <c r="AT70" s="2"/>
      <c r="AU70" s="2"/>
    </row>
    <row r="71" spans="1:47" x14ac:dyDescent="0.35">
      <c r="A71" s="86" t="s">
        <v>622</v>
      </c>
      <c r="B71" s="2"/>
      <c r="C71" s="2">
        <v>49.81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>
        <v>49.81</v>
      </c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86" t="s">
        <v>511</v>
      </c>
      <c r="B72" s="2"/>
      <c r="C72" s="2">
        <v>73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>
        <v>73</v>
      </c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86" t="s">
        <v>511</v>
      </c>
      <c r="B73" s="2"/>
      <c r="C73" s="2">
        <v>73.010000000000005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>
        <v>73.010000000000005</v>
      </c>
      <c r="AN73" s="2"/>
      <c r="AO73" s="2"/>
      <c r="AP73" s="2"/>
      <c r="AQ73" s="2"/>
      <c r="AR73" s="2"/>
      <c r="AS73" s="2"/>
      <c r="AT73" s="2"/>
      <c r="AU73" s="2"/>
    </row>
    <row r="74" spans="1:47" ht="13.15" x14ac:dyDescent="0.4">
      <c r="A74" s="173" t="s">
        <v>624</v>
      </c>
      <c r="B74" s="2">
        <v>1546.74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770.74</v>
      </c>
      <c r="O74" s="2">
        <v>6</v>
      </c>
      <c r="P74" s="2"/>
      <c r="Q74" s="2">
        <v>20</v>
      </c>
      <c r="R74" s="2"/>
      <c r="S74" s="2">
        <v>750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 t="s">
        <v>245</v>
      </c>
      <c r="B75" s="2"/>
      <c r="C75" s="2">
        <v>1317.79</v>
      </c>
      <c r="D75" s="2">
        <v>24.01</v>
      </c>
      <c r="E75" s="2">
        <v>102.66</v>
      </c>
      <c r="F75" s="2">
        <v>118</v>
      </c>
      <c r="G75" s="2">
        <v>76.73</v>
      </c>
      <c r="H75" s="2">
        <v>16.559999999999999</v>
      </c>
      <c r="I75" s="2"/>
      <c r="J75" s="2"/>
      <c r="K75" s="2"/>
      <c r="L75" s="2">
        <v>1655.75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 t="s">
        <v>227</v>
      </c>
      <c r="B76" s="2"/>
      <c r="C76" s="2">
        <v>1268.6400000000001</v>
      </c>
      <c r="D76" s="2">
        <v>23.02</v>
      </c>
      <c r="E76" s="2">
        <v>98.44</v>
      </c>
      <c r="F76" s="2">
        <v>108</v>
      </c>
      <c r="G76" s="2">
        <v>73.73</v>
      </c>
      <c r="H76" s="2">
        <v>15.88</v>
      </c>
      <c r="I76" s="2"/>
      <c r="J76" s="2"/>
      <c r="K76" s="2"/>
      <c r="L76" s="2">
        <v>1587.71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3.15" x14ac:dyDescent="0.4">
      <c r="A77" s="173" t="s">
        <v>625</v>
      </c>
      <c r="B77" s="2">
        <v>606.49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602.09</v>
      </c>
      <c r="O77" s="2">
        <v>4.4000000000000004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3.15" x14ac:dyDescent="0.4">
      <c r="A78" s="173" t="s">
        <v>626</v>
      </c>
      <c r="B78" s="2">
        <v>89.07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88.27</v>
      </c>
      <c r="O78" s="2">
        <v>0.8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3.15" x14ac:dyDescent="0.4">
      <c r="A79" s="173" t="s">
        <v>627</v>
      </c>
      <c r="B79" s="2">
        <v>45.08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44.68</v>
      </c>
      <c r="O79" s="2">
        <v>0.4</v>
      </c>
      <c r="P79" s="2"/>
      <c r="Q79" s="2"/>
      <c r="R79" s="2"/>
      <c r="S79" s="2"/>
      <c r="T79" s="2"/>
      <c r="U79" s="2"/>
      <c r="V79" s="2"/>
      <c r="W79" s="2"/>
      <c r="X79" s="10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3.15" x14ac:dyDescent="0.4">
      <c r="A80" s="173" t="s">
        <v>629</v>
      </c>
      <c r="B80" s="2">
        <v>2346.94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1576.94</v>
      </c>
      <c r="O80" s="2"/>
      <c r="P80" s="2"/>
      <c r="Q80" s="2">
        <v>20</v>
      </c>
      <c r="R80" s="2"/>
      <c r="S80" s="2">
        <v>750</v>
      </c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3.15" x14ac:dyDescent="0.4">
      <c r="A81" s="173" t="s">
        <v>631</v>
      </c>
      <c r="B81" s="2">
        <v>925.68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843.88</v>
      </c>
      <c r="O81" s="2">
        <v>6.8</v>
      </c>
      <c r="P81" s="2"/>
      <c r="Q81" s="2"/>
      <c r="R81" s="2"/>
      <c r="S81" s="2"/>
      <c r="T81" s="2">
        <v>75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 t="s">
        <v>630</v>
      </c>
      <c r="B82" s="2"/>
      <c r="C82" s="2">
        <v>160.91999999999999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>
        <v>160.91999999999999</v>
      </c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86" t="s">
        <v>635</v>
      </c>
      <c r="B83" s="2"/>
      <c r="C83" s="2">
        <v>95.17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>
        <v>95.17</v>
      </c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173" t="s">
        <v>636</v>
      </c>
      <c r="B84" s="2">
        <v>138.56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136.96</v>
      </c>
      <c r="O84" s="2">
        <v>1.6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173" t="s">
        <v>637</v>
      </c>
      <c r="B85" s="2">
        <v>1923.22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1923.22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 t="s">
        <v>638</v>
      </c>
      <c r="B86" s="2"/>
      <c r="C86" s="2">
        <v>15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>
        <v>15</v>
      </c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 t="s">
        <v>511</v>
      </c>
      <c r="B87" s="2"/>
      <c r="C87" s="2">
        <v>57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>
        <v>57</v>
      </c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 t="s">
        <v>511</v>
      </c>
      <c r="B88" s="2"/>
      <c r="C88" s="2">
        <v>82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>
        <v>82</v>
      </c>
      <c r="AN88" s="2"/>
      <c r="AO88" s="2"/>
      <c r="AP88" s="2"/>
      <c r="AQ88" s="2"/>
      <c r="AR88" s="2"/>
      <c r="AS88" s="2"/>
      <c r="AT88" s="2"/>
      <c r="AU88" s="2"/>
    </row>
    <row r="89" spans="1:47" ht="13.15" x14ac:dyDescent="0.4">
      <c r="A89" s="173" t="s">
        <v>639</v>
      </c>
      <c r="B89" s="2">
        <v>352.6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>
        <v>349</v>
      </c>
      <c r="O89" s="2">
        <v>3.6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86" t="s">
        <v>604</v>
      </c>
      <c r="B90" s="2"/>
      <c r="C90" s="2">
        <v>20.98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>
        <v>20.98</v>
      </c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3.15" x14ac:dyDescent="0.4">
      <c r="A91" s="173" t="s">
        <v>642</v>
      </c>
      <c r="B91" s="2">
        <v>327.88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325.08</v>
      </c>
      <c r="O91" s="2">
        <v>2.8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3.15" x14ac:dyDescent="0.4">
      <c r="A92" s="173" t="s">
        <v>641</v>
      </c>
      <c r="B92" s="2">
        <v>2284.16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1514.16</v>
      </c>
      <c r="O92" s="2"/>
      <c r="P92" s="2"/>
      <c r="Q92" s="2">
        <v>20</v>
      </c>
      <c r="R92" s="2"/>
      <c r="S92" s="2">
        <v>750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3.15" x14ac:dyDescent="0.4">
      <c r="A93" s="173" t="s">
        <v>643</v>
      </c>
      <c r="B93" s="2">
        <v>368.83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344.83</v>
      </c>
      <c r="O93" s="2">
        <v>4</v>
      </c>
      <c r="P93" s="2"/>
      <c r="Q93" s="2">
        <v>20</v>
      </c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 t="s">
        <v>253</v>
      </c>
      <c r="B94" s="2"/>
      <c r="C94" s="2">
        <v>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>
        <v>5</v>
      </c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3.15" x14ac:dyDescent="0.4">
      <c r="A95" s="173" t="s">
        <v>646</v>
      </c>
      <c r="B95" s="2">
        <v>36.659999999999997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36.26</v>
      </c>
      <c r="O95" s="2">
        <v>0.4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3.15" x14ac:dyDescent="0.4">
      <c r="A96" s="173" t="s">
        <v>647</v>
      </c>
      <c r="B96" s="2">
        <v>292.56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290.56</v>
      </c>
      <c r="O96" s="2">
        <v>2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35">
      <c r="A97" s="86" t="s">
        <v>648</v>
      </c>
      <c r="B97" s="2"/>
      <c r="C97" s="2">
        <v>47.88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27.12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>
        <v>75</v>
      </c>
      <c r="AT97" s="2"/>
      <c r="AU97" s="2"/>
    </row>
    <row r="98" spans="1:47" x14ac:dyDescent="0.35">
      <c r="A98" s="86" t="s">
        <v>649</v>
      </c>
      <c r="B98" s="2"/>
      <c r="C98" s="2">
        <v>20.12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54.88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>
        <v>75</v>
      </c>
      <c r="AT98" s="2"/>
      <c r="AU98" s="2"/>
    </row>
    <row r="99" spans="1:47" ht="13.15" x14ac:dyDescent="0.4">
      <c r="A99" s="173" t="s">
        <v>655</v>
      </c>
      <c r="B99" s="2">
        <v>300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150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>
        <v>150</v>
      </c>
      <c r="AU99" s="2"/>
    </row>
    <row r="100" spans="1:47" x14ac:dyDescent="0.35">
      <c r="A100" s="86" t="s">
        <v>650</v>
      </c>
      <c r="B100" s="2"/>
      <c r="C100" s="2">
        <v>756.75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>
        <v>756.75</v>
      </c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3.15" x14ac:dyDescent="0.4">
      <c r="A101" s="173" t="s">
        <v>651</v>
      </c>
      <c r="B101" s="2">
        <v>426.82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>
        <v>324.42</v>
      </c>
      <c r="O101" s="2">
        <v>2.4</v>
      </c>
      <c r="P101" s="2"/>
      <c r="Q101" s="2"/>
      <c r="R101" s="2"/>
      <c r="S101" s="2"/>
      <c r="T101" s="2"/>
      <c r="U101" s="2"/>
      <c r="V101" s="2">
        <v>100</v>
      </c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3.15" x14ac:dyDescent="0.4">
      <c r="A102" s="173" t="s">
        <v>652</v>
      </c>
      <c r="B102" s="2">
        <v>678.68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>
        <v>583.67999999999995</v>
      </c>
      <c r="O102" s="2"/>
      <c r="P102" s="2"/>
      <c r="Q102" s="2">
        <v>20</v>
      </c>
      <c r="R102" s="2"/>
      <c r="S102" s="2"/>
      <c r="T102" s="2">
        <v>75</v>
      </c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35">
      <c r="A103" s="86" t="s">
        <v>653</v>
      </c>
      <c r="B103" s="2"/>
      <c r="C103" s="2">
        <v>3610.75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>
        <v>3610.75</v>
      </c>
      <c r="AP103" s="2"/>
      <c r="AQ103" s="2"/>
      <c r="AR103" s="2"/>
      <c r="AS103" s="2"/>
      <c r="AT103" s="2"/>
      <c r="AU103" s="2"/>
    </row>
    <row r="104" spans="1:47" x14ac:dyDescent="0.35">
      <c r="A104" s="86" t="s">
        <v>654</v>
      </c>
      <c r="B104" s="2"/>
      <c r="C104" s="2">
        <v>70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>
        <v>70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86" t="s">
        <v>451</v>
      </c>
      <c r="B105" s="2"/>
      <c r="C105" s="2">
        <v>559.73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>
        <v>599.73</v>
      </c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35">
      <c r="A106" s="86" t="s">
        <v>554</v>
      </c>
      <c r="B106" s="2"/>
      <c r="C106" s="2">
        <v>25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>
        <v>25</v>
      </c>
      <c r="Y106" s="2"/>
      <c r="Z106" s="2"/>
      <c r="AA106" s="2"/>
      <c r="AB106" s="2"/>
      <c r="AC106" s="2"/>
      <c r="AD106" s="2">
        <v>67436.479999999996</v>
      </c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x14ac:dyDescent="0.35">
      <c r="A107" s="86" t="s">
        <v>603</v>
      </c>
      <c r="B107" s="2"/>
      <c r="C107" s="2">
        <v>69.680000000000007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>
        <v>69.680000000000007</v>
      </c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3.15" x14ac:dyDescent="0.4">
      <c r="A108" s="173" t="s">
        <v>657</v>
      </c>
      <c r="B108" s="2">
        <v>992.9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984.1</v>
      </c>
      <c r="O108" s="2">
        <v>8.8000000000000007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3.15" x14ac:dyDescent="0.4">
      <c r="A109" s="173" t="s">
        <v>658</v>
      </c>
      <c r="B109" s="2">
        <v>612.27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605.87</v>
      </c>
      <c r="O109" s="2">
        <v>6.4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x14ac:dyDescent="0.35">
      <c r="A110" s="86" t="s">
        <v>511</v>
      </c>
      <c r="B110" s="2"/>
      <c r="C110" s="2">
        <v>77.430000000000007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>
        <v>77.430000000000007</v>
      </c>
      <c r="AN110" s="2"/>
      <c r="AO110" s="2"/>
      <c r="AP110" s="2"/>
      <c r="AQ110" s="2"/>
      <c r="AR110" s="2"/>
      <c r="AS110" s="2"/>
      <c r="AT110" s="2"/>
      <c r="AU110" s="2"/>
    </row>
    <row r="111" spans="1:47" x14ac:dyDescent="0.35">
      <c r="A111" s="86" t="s">
        <v>511</v>
      </c>
      <c r="B111" s="2"/>
      <c r="C111" s="2">
        <v>83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83</v>
      </c>
      <c r="AN111" s="2"/>
      <c r="AO111" s="2"/>
      <c r="AP111" s="2"/>
      <c r="AQ111" s="2"/>
      <c r="AR111" s="2"/>
      <c r="AS111" s="2"/>
      <c r="AT111" s="2"/>
      <c r="AU111" s="2"/>
    </row>
    <row r="112" spans="1:47" x14ac:dyDescent="0.35">
      <c r="A112" s="86" t="s">
        <v>511</v>
      </c>
      <c r="B112" s="2"/>
      <c r="C112" s="2">
        <v>68.010000000000005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>
        <v>68.010000000000005</v>
      </c>
      <c r="AN112" s="2"/>
      <c r="AO112" s="2"/>
      <c r="AP112" s="2"/>
      <c r="AQ112" s="2"/>
      <c r="AR112" s="2"/>
      <c r="AS112" s="2"/>
      <c r="AT112" s="2"/>
      <c r="AU112" s="2"/>
    </row>
    <row r="113" spans="1:49" x14ac:dyDescent="0.35">
      <c r="A113" s="86" t="s">
        <v>659</v>
      </c>
      <c r="B113" s="2"/>
      <c r="C113" s="2">
        <v>3600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>
        <v>3600</v>
      </c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ht="13.15" x14ac:dyDescent="0.4">
      <c r="A114" s="173" t="s">
        <v>662</v>
      </c>
      <c r="B114" s="2">
        <v>1427.2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1415.6</v>
      </c>
      <c r="O114" s="2">
        <v>11.6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ht="13.15" x14ac:dyDescent="0.4">
      <c r="A115" s="173" t="s">
        <v>663</v>
      </c>
      <c r="B115" s="2">
        <v>249.93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247.53</v>
      </c>
      <c r="O115" s="2">
        <v>2.4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x14ac:dyDescent="0.35">
      <c r="A116" s="86" t="s">
        <v>712</v>
      </c>
      <c r="B116" s="2"/>
      <c r="C116" s="2">
        <v>75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>
        <v>75</v>
      </c>
      <c r="AU116" s="2"/>
    </row>
    <row r="117" spans="1:49" x14ac:dyDescent="0.35">
      <c r="A117" s="8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9" x14ac:dyDescent="0.35">
      <c r="A118" s="8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9" x14ac:dyDescent="0.35">
      <c r="A119" s="8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9" x14ac:dyDescent="0.35">
      <c r="A120" s="8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9" x14ac:dyDescent="0.35">
      <c r="A121" s="86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9" x14ac:dyDescent="0.35">
      <c r="A122" s="8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9" x14ac:dyDescent="0.35">
      <c r="A123" s="8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9" x14ac:dyDescent="0.35">
      <c r="A124" s="8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9" x14ac:dyDescent="0.35">
      <c r="A125" s="8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>
        <f>AD127+AF127+AH127+AI127</f>
        <v>70719.239999999991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W125" s="184" t="s">
        <v>19</v>
      </c>
    </row>
    <row r="127" spans="1:49" ht="43.5" customHeight="1" x14ac:dyDescent="0.35">
      <c r="A127" t="s">
        <v>18</v>
      </c>
      <c r="B127" s="4">
        <f t="shared" ref="B127:AU127" si="0">SUM(B4:B125)</f>
        <v>71622.929999999993</v>
      </c>
      <c r="C127" s="4">
        <f t="shared" si="0"/>
        <v>75575.969999999972</v>
      </c>
      <c r="D127" s="4">
        <f t="shared" si="0"/>
        <v>192.87</v>
      </c>
      <c r="E127" s="4">
        <f t="shared" si="0"/>
        <v>824.7</v>
      </c>
      <c r="F127" s="4">
        <f t="shared" si="0"/>
        <v>914</v>
      </c>
      <c r="G127" s="4">
        <f t="shared" si="0"/>
        <v>653.84</v>
      </c>
      <c r="H127" s="4">
        <f t="shared" si="0"/>
        <v>133.03</v>
      </c>
      <c r="I127" s="4">
        <f t="shared" si="0"/>
        <v>0</v>
      </c>
      <c r="J127" s="4">
        <f t="shared" si="0"/>
        <v>25.61</v>
      </c>
      <c r="K127" s="4">
        <f t="shared" si="0"/>
        <v>0</v>
      </c>
      <c r="L127" s="137">
        <f t="shared" si="0"/>
        <v>13301.48</v>
      </c>
      <c r="M127" s="4">
        <f t="shared" si="0"/>
        <v>70719.239999999991</v>
      </c>
      <c r="N127" s="4">
        <f t="shared" si="0"/>
        <v>66409.450000000012</v>
      </c>
      <c r="O127" s="4">
        <f t="shared" si="0"/>
        <v>205.60000000000008</v>
      </c>
      <c r="P127" s="4">
        <f t="shared" si="0"/>
        <v>0</v>
      </c>
      <c r="Q127" s="4">
        <f t="shared" si="0"/>
        <v>280</v>
      </c>
      <c r="R127" s="4">
        <f t="shared" si="0"/>
        <v>0</v>
      </c>
      <c r="S127" s="4">
        <f t="shared" si="0"/>
        <v>3750</v>
      </c>
      <c r="T127" s="4">
        <f t="shared" si="0"/>
        <v>300</v>
      </c>
      <c r="U127" s="4">
        <f t="shared" si="0"/>
        <v>60</v>
      </c>
      <c r="V127" s="4">
        <f t="shared" si="0"/>
        <v>200</v>
      </c>
      <c r="W127" s="4">
        <f t="shared" si="0"/>
        <v>137.97999999999999</v>
      </c>
      <c r="X127" s="4">
        <f t="shared" si="0"/>
        <v>6543.7400000000016</v>
      </c>
      <c r="Y127" s="4">
        <f t="shared" si="0"/>
        <v>350.96</v>
      </c>
      <c r="Z127" s="4">
        <f t="shared" si="0"/>
        <v>420.89</v>
      </c>
      <c r="AA127" s="4">
        <f t="shared" si="0"/>
        <v>19705</v>
      </c>
      <c r="AB127" s="4">
        <f t="shared" si="0"/>
        <v>250.61</v>
      </c>
      <c r="AC127" s="4">
        <f t="shared" si="0"/>
        <v>17246.27</v>
      </c>
      <c r="AD127" s="4">
        <f t="shared" si="0"/>
        <v>67436.479999999996</v>
      </c>
      <c r="AE127" s="4">
        <f t="shared" si="0"/>
        <v>1936.73</v>
      </c>
      <c r="AF127" s="4">
        <f t="shared" si="0"/>
        <v>1936.73</v>
      </c>
      <c r="AG127" s="4">
        <f t="shared" si="0"/>
        <v>206.8</v>
      </c>
      <c r="AH127" s="4">
        <f t="shared" si="0"/>
        <v>304.31</v>
      </c>
      <c r="AI127" s="4">
        <f t="shared" si="0"/>
        <v>1041.72</v>
      </c>
      <c r="AJ127" s="4">
        <f t="shared" si="0"/>
        <v>360.38</v>
      </c>
      <c r="AK127" s="4">
        <f t="shared" si="0"/>
        <v>4663.8900000000003</v>
      </c>
      <c r="AL127" s="4">
        <f t="shared" si="0"/>
        <v>3600</v>
      </c>
      <c r="AM127" s="4">
        <f t="shared" si="0"/>
        <v>883.63999999999987</v>
      </c>
      <c r="AN127" s="4">
        <f t="shared" si="0"/>
        <v>4626.25</v>
      </c>
      <c r="AO127" s="4">
        <f t="shared" si="0"/>
        <v>3610.75</v>
      </c>
      <c r="AP127" s="4">
        <f t="shared" si="0"/>
        <v>371.65</v>
      </c>
      <c r="AQ127" s="4">
        <f t="shared" si="0"/>
        <v>0</v>
      </c>
      <c r="AR127" s="4">
        <f t="shared" si="0"/>
        <v>0</v>
      </c>
      <c r="AS127" s="4">
        <f t="shared" si="0"/>
        <v>150</v>
      </c>
      <c r="AT127" s="4">
        <f t="shared" si="0"/>
        <v>574.88</v>
      </c>
      <c r="AU127" s="4">
        <f t="shared" si="0"/>
        <v>0</v>
      </c>
      <c r="AW127" s="4">
        <f>B127-C127-D127-E127-F127-G127-H127-I127-J127-K127+L127+M127-N127-O127+P127-Q127-R127-S127-T127-U127-V127+W127+X127+Y127+Z127+AA127+AB127+AC127-AD127+AE127-AF127+AG127-AH127-AI127+AJ127+AK127+AL127+AM127+AN127+AO127+AP127+AQ127+AR127+AS127-AT127+AU127</f>
        <v>-110.00000000000045</v>
      </c>
    </row>
    <row r="129" spans="1:4" ht="15.4" thickBot="1" x14ac:dyDescent="0.45">
      <c r="A129" s="10" t="s">
        <v>22</v>
      </c>
      <c r="C129" s="15">
        <f>C2+B127-C127</f>
        <v>257800.83000000002</v>
      </c>
      <c r="D129" s="14"/>
    </row>
  </sheetData>
  <mergeCells count="1">
    <mergeCell ref="AE3:AF3"/>
  </mergeCells>
  <pageMargins left="0.2" right="0.39" top="1" bottom="1" header="0.5" footer="0.5"/>
  <pageSetup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</sheetPr>
  <dimension ref="A1:AW138"/>
  <sheetViews>
    <sheetView workbookViewId="0">
      <pane xSplit="3" ySplit="3" topLeftCell="AI118" activePane="bottomRight" state="frozen"/>
      <selection pane="topRight" activeCell="D1" sqref="D1"/>
      <selection pane="bottomLeft" activeCell="A4" sqref="A4"/>
      <selection pane="bottomRight" activeCell="A101" sqref="A101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4" max="4" width="8.796875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customWidth="1"/>
    <col min="13" max="13" width="10.53125" customWidth="1"/>
    <col min="14" max="14" width="10.46484375" customWidth="1"/>
    <col min="15" max="17" width="8.796875" customWidth="1"/>
    <col min="18" max="18" width="0.1328125" customWidth="1"/>
    <col min="19" max="19" width="10.33203125" customWidth="1"/>
    <col min="20" max="21" width="8.796875" customWidth="1"/>
    <col min="22" max="28" width="10.53125" customWidth="1"/>
    <col min="29" max="29" width="12.46484375" customWidth="1"/>
    <col min="30" max="30" width="10.1328125" customWidth="1"/>
    <col min="31" max="31" width="8.86328125" customWidth="1"/>
    <col min="32" max="32" width="9.86328125" customWidth="1"/>
    <col min="33" max="34" width="8.796875" customWidth="1"/>
    <col min="35" max="37" width="8.86328125" customWidth="1"/>
    <col min="38" max="38" width="9.86328125" customWidth="1"/>
    <col min="39" max="41" width="10.86328125" customWidth="1"/>
    <col min="42" max="42" width="10.796875" customWidth="1"/>
    <col min="43" max="43" width="10.6640625" customWidth="1"/>
    <col min="44" max="44" width="10.86328125" customWidth="1"/>
    <col min="45" max="46" width="8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customWidth="1"/>
  </cols>
  <sheetData>
    <row r="1" spans="1:47" ht="15.4" thickBot="1" x14ac:dyDescent="0.45">
      <c r="A1" s="10" t="s">
        <v>0</v>
      </c>
      <c r="B1" s="12">
        <v>44642</v>
      </c>
    </row>
    <row r="2" spans="1:47" ht="15.4" thickBot="1" x14ac:dyDescent="0.45">
      <c r="A2" s="10" t="s">
        <v>21</v>
      </c>
      <c r="B2" s="13"/>
      <c r="C2" s="15">
        <f>'February 2022'!C120</f>
        <v>259953.15999999997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178" t="s">
        <v>125</v>
      </c>
      <c r="AN3" s="178" t="s">
        <v>53</v>
      </c>
      <c r="AO3" s="178" t="s">
        <v>112</v>
      </c>
      <c r="AP3" s="178" t="s">
        <v>61</v>
      </c>
      <c r="AQ3" s="106" t="s">
        <v>13</v>
      </c>
      <c r="AR3" s="178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 t="s">
        <v>226</v>
      </c>
      <c r="B4" s="2"/>
      <c r="C4" s="2">
        <v>1255.24</v>
      </c>
      <c r="D4" s="2">
        <v>22.71</v>
      </c>
      <c r="E4" s="2">
        <v>97.12</v>
      </c>
      <c r="F4" s="2">
        <v>103</v>
      </c>
      <c r="G4" s="2">
        <v>72.73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350.55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 t="s">
        <v>227</v>
      </c>
      <c r="B5" s="2"/>
      <c r="C5" s="2">
        <v>1178.82</v>
      </c>
      <c r="D5" s="2">
        <v>21.78</v>
      </c>
      <c r="E5" s="2">
        <v>93.13</v>
      </c>
      <c r="F5" s="2">
        <v>98</v>
      </c>
      <c r="G5" s="2">
        <v>69.73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 t="s">
        <v>228</v>
      </c>
      <c r="B6" s="2"/>
      <c r="C6" s="2">
        <v>2380.2600000000002</v>
      </c>
      <c r="D6" s="2">
        <v>45.43</v>
      </c>
      <c r="E6" s="2">
        <v>194.24</v>
      </c>
      <c r="F6" s="2">
        <v>299</v>
      </c>
      <c r="G6" s="2">
        <v>182.66</v>
      </c>
      <c r="H6" s="2">
        <v>31.33</v>
      </c>
      <c r="I6" s="2"/>
      <c r="J6" s="2"/>
      <c r="K6" s="2"/>
      <c r="L6" s="2">
        <v>3132.92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 t="s">
        <v>229</v>
      </c>
      <c r="B7" s="2"/>
      <c r="C7" s="2">
        <v>1343.31</v>
      </c>
      <c r="D7" s="2">
        <v>23.22</v>
      </c>
      <c r="E7" s="2">
        <v>99.25</v>
      </c>
      <c r="F7" s="2">
        <v>50</v>
      </c>
      <c r="G7" s="2">
        <v>69.459999999999994</v>
      </c>
      <c r="H7" s="2">
        <v>16.010000000000002</v>
      </c>
      <c r="I7" s="2"/>
      <c r="J7" s="2"/>
      <c r="K7" s="2"/>
      <c r="L7" s="2">
        <v>1601.25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1" t="s">
        <v>470</v>
      </c>
      <c r="B8" s="2"/>
      <c r="C8" s="2">
        <v>1021.61</v>
      </c>
      <c r="D8" s="2">
        <v>17.13</v>
      </c>
      <c r="E8" s="2">
        <v>73.239999999999995</v>
      </c>
      <c r="F8" s="2">
        <v>10</v>
      </c>
      <c r="G8" s="2">
        <v>47.46</v>
      </c>
      <c r="H8" s="2">
        <v>11.81</v>
      </c>
      <c r="I8" s="2"/>
      <c r="J8" s="2"/>
      <c r="K8" s="2"/>
      <c r="L8" s="2">
        <v>1181.25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86" t="s">
        <v>472</v>
      </c>
      <c r="B9" s="2"/>
      <c r="C9" s="2">
        <v>2225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>
        <v>2225</v>
      </c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 t="s">
        <v>56</v>
      </c>
      <c r="B10" s="2"/>
      <c r="C10" s="2">
        <v>2000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2000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 t="s">
        <v>473</v>
      </c>
      <c r="B11" s="2"/>
      <c r="C11" s="2">
        <v>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5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3.15" x14ac:dyDescent="0.4">
      <c r="A12" s="173" t="s">
        <v>474</v>
      </c>
      <c r="B12" s="2">
        <v>1893.59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1893.59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 t="s">
        <v>235</v>
      </c>
      <c r="B13" s="2"/>
      <c r="C13" s="2">
        <v>126.28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126.28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 t="s">
        <v>475</v>
      </c>
      <c r="B14" s="2"/>
      <c r="C14" s="2">
        <v>356.94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v>356.94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3.15" x14ac:dyDescent="0.4">
      <c r="A15" s="173" t="s">
        <v>476</v>
      </c>
      <c r="B15" s="2">
        <v>2175.0100000000002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2133.0100000000002</v>
      </c>
      <c r="O15" s="2">
        <v>22</v>
      </c>
      <c r="P15" s="2"/>
      <c r="Q15" s="2">
        <v>20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 t="s">
        <v>55</v>
      </c>
      <c r="B16" s="2"/>
      <c r="C16" s="2">
        <v>3700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3700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3.15" x14ac:dyDescent="0.4">
      <c r="A17" s="173" t="s">
        <v>477</v>
      </c>
      <c r="B17" s="2">
        <v>2926.12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2906.12</v>
      </c>
      <c r="O17" s="2"/>
      <c r="P17" s="2"/>
      <c r="Q17" s="2">
        <v>20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173" t="s">
        <v>478</v>
      </c>
      <c r="B18" s="2">
        <v>1465.58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1451.18</v>
      </c>
      <c r="O18" s="2">
        <v>14.4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86" t="s">
        <v>129</v>
      </c>
      <c r="B19" s="2"/>
      <c r="C19" s="2">
        <v>2450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>
        <v>2450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 t="s">
        <v>243</v>
      </c>
      <c r="B20" s="2"/>
      <c r="C20" s="2">
        <v>62.86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62.86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3.15" x14ac:dyDescent="0.4">
      <c r="A21" s="173" t="s">
        <v>479</v>
      </c>
      <c r="B21" s="2">
        <v>3920.66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3900.66</v>
      </c>
      <c r="O21" s="2"/>
      <c r="P21" s="2"/>
      <c r="Q21" s="2">
        <v>20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 t="s">
        <v>480</v>
      </c>
      <c r="B22" s="2"/>
      <c r="C22" s="2">
        <v>24.33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v>24.33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 t="s">
        <v>443</v>
      </c>
      <c r="B23" s="2"/>
      <c r="C23" s="2">
        <v>82.05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>
        <v>82.05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 t="s">
        <v>481</v>
      </c>
      <c r="B24" s="2"/>
      <c r="C24" s="2">
        <v>94.99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>
        <v>94.99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173" t="s">
        <v>482</v>
      </c>
      <c r="B25" s="2">
        <v>1805.33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1684.73</v>
      </c>
      <c r="O25" s="2">
        <v>15.6</v>
      </c>
      <c r="P25" s="2"/>
      <c r="Q25" s="2"/>
      <c r="R25" s="2"/>
      <c r="S25" s="2"/>
      <c r="T25" s="2"/>
      <c r="U25" s="2">
        <v>30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>
        <v>75</v>
      </c>
      <c r="AU25" s="2"/>
    </row>
    <row r="26" spans="1:47" x14ac:dyDescent="0.35">
      <c r="A26" s="86" t="s">
        <v>483</v>
      </c>
      <c r="B26" s="2"/>
      <c r="C26" s="2">
        <v>75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>
        <v>75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 t="s">
        <v>184</v>
      </c>
      <c r="B27" s="2"/>
      <c r="C27" s="2">
        <v>4300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4300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 t="s">
        <v>231</v>
      </c>
      <c r="B28" s="2"/>
      <c r="C28" s="2">
        <v>1106.1600000000001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v>1106.1600000000001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86" t="s">
        <v>486</v>
      </c>
      <c r="B29" s="2"/>
      <c r="C29" s="2">
        <v>1089.3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v>1089.3</v>
      </c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 t="s">
        <v>487</v>
      </c>
      <c r="B30" s="2"/>
      <c r="C30" s="2">
        <v>183.95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>
        <v>183.95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 t="s">
        <v>488</v>
      </c>
      <c r="B31" s="2"/>
      <c r="C31" s="2">
        <v>350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>
        <v>350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 t="s">
        <v>489</v>
      </c>
      <c r="B32" s="2"/>
      <c r="C32" s="2">
        <v>77.010000000000005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>
        <v>77.010000000000005</v>
      </c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 t="s">
        <v>489</v>
      </c>
      <c r="B33" s="2"/>
      <c r="C33" s="2">
        <v>69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>
        <v>69</v>
      </c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173" t="s">
        <v>495</v>
      </c>
      <c r="B34" s="2">
        <v>3369.46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3369.46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3.15" x14ac:dyDescent="0.4">
      <c r="A35" s="173" t="s">
        <v>490</v>
      </c>
      <c r="B35" s="2">
        <v>1313.27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1298.47</v>
      </c>
      <c r="O35" s="2">
        <v>14.8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173" t="s">
        <v>491</v>
      </c>
      <c r="B36" s="2">
        <v>209.91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207.51</v>
      </c>
      <c r="O36" s="2">
        <v>2.4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3.15" x14ac:dyDescent="0.4">
      <c r="A37" s="173" t="s">
        <v>492</v>
      </c>
      <c r="B37" s="2">
        <v>305.75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302.95</v>
      </c>
      <c r="O37" s="2">
        <v>2.8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3.15" x14ac:dyDescent="0.4">
      <c r="A38" s="173" t="s">
        <v>493</v>
      </c>
      <c r="B38" s="2">
        <v>6153.83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v>6153.83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3.15" x14ac:dyDescent="0.4">
      <c r="A39" s="173" t="s">
        <v>494</v>
      </c>
      <c r="B39" s="2">
        <v>25.99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25.99</v>
      </c>
      <c r="O39" s="2"/>
      <c r="P39" s="2"/>
      <c r="Q39" s="2"/>
      <c r="R39" s="2"/>
      <c r="S39" s="2"/>
      <c r="T39" s="2"/>
      <c r="U39" s="2"/>
      <c r="V39" s="2"/>
      <c r="W39" s="10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 t="s">
        <v>444</v>
      </c>
      <c r="B40" s="2"/>
      <c r="C40" s="2">
        <v>1500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>
        <v>1500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3.15" x14ac:dyDescent="0.4">
      <c r="A41" s="173" t="s">
        <v>496</v>
      </c>
      <c r="B41" s="2">
        <v>2127.33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v>2107.33</v>
      </c>
      <c r="O41" s="2"/>
      <c r="P41" s="2"/>
      <c r="Q41" s="2">
        <v>20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173" t="s">
        <v>497</v>
      </c>
      <c r="B42" s="2">
        <v>1505.47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1491.87</v>
      </c>
      <c r="O42" s="2">
        <v>13.6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 t="s">
        <v>498</v>
      </c>
      <c r="B43" s="2"/>
      <c r="C43" s="2">
        <v>17177.8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>
        <v>17177.8</v>
      </c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 t="s">
        <v>111</v>
      </c>
      <c r="B44" s="2"/>
      <c r="C44" s="2">
        <v>1650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>
        <v>1650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 t="s">
        <v>502</v>
      </c>
      <c r="B45" s="2"/>
      <c r="C45" s="2">
        <v>2250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>
        <v>2250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86" t="s">
        <v>499</v>
      </c>
      <c r="B46" s="2"/>
      <c r="C46" s="2">
        <v>19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>
        <v>19</v>
      </c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 t="s">
        <v>500</v>
      </c>
      <c r="B47" s="2"/>
      <c r="C47" s="2">
        <v>87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>
        <v>87</v>
      </c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 t="s">
        <v>501</v>
      </c>
      <c r="B48" s="2"/>
      <c r="C48" s="2">
        <v>1500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>
        <v>1500</v>
      </c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3.15" x14ac:dyDescent="0.4">
      <c r="A49" s="173" t="s">
        <v>504</v>
      </c>
      <c r="B49" s="2">
        <v>944.41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v>933.21</v>
      </c>
      <c r="O49" s="2">
        <v>11.2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3.15" x14ac:dyDescent="0.4">
      <c r="A50" s="173" t="s">
        <v>503</v>
      </c>
      <c r="B50" s="2">
        <v>2350.4499999999998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2320.4499999999998</v>
      </c>
      <c r="O50" s="2"/>
      <c r="P50" s="2"/>
      <c r="Q50" s="2"/>
      <c r="R50" s="2"/>
      <c r="S50" s="2"/>
      <c r="T50" s="2"/>
      <c r="U50" s="2">
        <v>30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 t="s">
        <v>507</v>
      </c>
      <c r="B51" s="2"/>
      <c r="C51" s="2">
        <v>850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>
        <v>850</v>
      </c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 t="s">
        <v>508</v>
      </c>
      <c r="B52" s="2"/>
      <c r="C52" s="2">
        <v>581.04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>
        <v>581.04</v>
      </c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86" t="s">
        <v>509</v>
      </c>
      <c r="B53" s="2"/>
      <c r="C53" s="2">
        <v>2072.06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>
        <v>2072.06</v>
      </c>
      <c r="AF53" s="2">
        <v>2072.06</v>
      </c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86" t="s">
        <v>510</v>
      </c>
      <c r="B54" s="2"/>
      <c r="C54" s="2">
        <v>2683.03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>
        <v>2683.03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 t="s">
        <v>511</v>
      </c>
      <c r="B55" s="2"/>
      <c r="C55" s="2">
        <v>78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>
        <v>78</v>
      </c>
      <c r="AN55" s="2"/>
      <c r="AO55" s="2"/>
      <c r="AP55" s="2"/>
      <c r="AQ55" s="2"/>
      <c r="AR55" s="2"/>
      <c r="AS55" s="2"/>
      <c r="AT55" s="2"/>
      <c r="AU55" s="2"/>
    </row>
    <row r="56" spans="1:47" ht="13.15" x14ac:dyDescent="0.4">
      <c r="A56" s="173" t="s">
        <v>514</v>
      </c>
      <c r="B56" s="2">
        <v>1577.85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>
        <v>1563.85</v>
      </c>
      <c r="O56" s="2">
        <v>14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3.15" x14ac:dyDescent="0.4">
      <c r="A57" s="173" t="s">
        <v>512</v>
      </c>
      <c r="B57" s="2">
        <v>4476.92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>
        <v>3686.92</v>
      </c>
      <c r="O57" s="2"/>
      <c r="P57" s="2"/>
      <c r="Q57" s="2">
        <v>40</v>
      </c>
      <c r="R57" s="2"/>
      <c r="S57" s="2">
        <v>750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3.15" x14ac:dyDescent="0.4">
      <c r="A58" s="173" t="s">
        <v>513</v>
      </c>
      <c r="B58" s="2">
        <v>13446.37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13446.37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3.15" x14ac:dyDescent="0.4">
      <c r="A59" s="173" t="s">
        <v>519</v>
      </c>
      <c r="B59" s="2">
        <v>4741.84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>
        <v>4707.84</v>
      </c>
      <c r="O59" s="2">
        <v>34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 t="s">
        <v>515</v>
      </c>
      <c r="B60" s="2"/>
      <c r="C60" s="2">
        <v>119.85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>
        <v>119.85</v>
      </c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3.15" x14ac:dyDescent="0.4">
      <c r="A61" s="173" t="s">
        <v>516</v>
      </c>
      <c r="B61" s="2">
        <v>3174.71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>
        <v>2814.71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>
        <v>360</v>
      </c>
      <c r="AU61" s="2"/>
    </row>
    <row r="62" spans="1:47" ht="13.15" x14ac:dyDescent="0.4">
      <c r="A62" s="173" t="s">
        <v>517</v>
      </c>
      <c r="B62" s="2">
        <v>28.34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>
        <v>28.34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 t="s">
        <v>518</v>
      </c>
      <c r="B63" s="2"/>
      <c r="C63" s="2">
        <v>392.43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02"/>
      <c r="Y63" s="2"/>
      <c r="Z63" s="2"/>
      <c r="AA63" s="2"/>
      <c r="AB63" s="2"/>
      <c r="AC63" s="2"/>
      <c r="AD63" s="2"/>
      <c r="AE63" s="2"/>
      <c r="AF63" s="2"/>
      <c r="AG63" s="2">
        <v>392.43</v>
      </c>
      <c r="AH63" s="2"/>
      <c r="AI63" s="2">
        <v>1080.1199999999999</v>
      </c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 t="s">
        <v>520</v>
      </c>
      <c r="B64" s="2"/>
      <c r="C64" s="2">
        <v>78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>
        <v>78</v>
      </c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3.15" x14ac:dyDescent="0.4">
      <c r="A65" s="173" t="s">
        <v>521</v>
      </c>
      <c r="B65" s="2">
        <v>1023.29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>
        <v>1015.29</v>
      </c>
      <c r="O65" s="2">
        <v>8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3.15" x14ac:dyDescent="0.4">
      <c r="A66" s="173" t="s">
        <v>522</v>
      </c>
      <c r="B66" s="2">
        <v>66.150000000000006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65.349999999999994</v>
      </c>
      <c r="O66" s="2">
        <v>0.8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3.15" x14ac:dyDescent="0.4">
      <c r="A67" s="173" t="s">
        <v>523</v>
      </c>
      <c r="B67" s="2">
        <v>80.58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79.78</v>
      </c>
      <c r="O67" s="2">
        <v>0.8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 t="s">
        <v>397</v>
      </c>
      <c r="B68" s="2"/>
      <c r="C68" s="2">
        <v>397.26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>
        <v>25.61</v>
      </c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>
        <v>371.65</v>
      </c>
      <c r="AQ68" s="2"/>
      <c r="AR68" s="2"/>
      <c r="AS68" s="2"/>
      <c r="AT68" s="2"/>
      <c r="AU68" s="2"/>
    </row>
    <row r="69" spans="1:47" x14ac:dyDescent="0.35">
      <c r="A69" s="86" t="s">
        <v>524</v>
      </c>
      <c r="B69" s="2"/>
      <c r="C69" s="2">
        <v>6.84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>
        <v>6.84</v>
      </c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 t="s">
        <v>488</v>
      </c>
      <c r="B70" s="2"/>
      <c r="C70" s="2">
        <v>177.7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>
        <v>177.7</v>
      </c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 t="s">
        <v>525</v>
      </c>
      <c r="B71" s="2"/>
      <c r="C71" s="2">
        <v>75.5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>
        <v>75.5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173" t="s">
        <v>526</v>
      </c>
      <c r="B72" s="2">
        <v>2949.51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f>233.48+2696.03</f>
        <v>2929.51</v>
      </c>
      <c r="O72" s="2"/>
      <c r="P72" s="2"/>
      <c r="Q72" s="2">
        <v>20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3.15" x14ac:dyDescent="0.4">
      <c r="A73" s="173" t="s">
        <v>528</v>
      </c>
      <c r="B73" s="2">
        <v>530.09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526.49</v>
      </c>
      <c r="O73" s="2">
        <v>3.6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86" t="s">
        <v>245</v>
      </c>
      <c r="B74" s="2"/>
      <c r="C74" s="2">
        <v>1317.79</v>
      </c>
      <c r="D74" s="2">
        <v>24.01</v>
      </c>
      <c r="E74" s="2">
        <v>102.66</v>
      </c>
      <c r="F74" s="2">
        <v>118</v>
      </c>
      <c r="G74" s="2">
        <v>76.73</v>
      </c>
      <c r="H74" s="2">
        <v>16.559999999999999</v>
      </c>
      <c r="I74" s="2"/>
      <c r="J74" s="2"/>
      <c r="K74" s="2"/>
      <c r="L74" s="2">
        <v>1655.75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 t="s">
        <v>227</v>
      </c>
      <c r="B75" s="2"/>
      <c r="C75" s="2">
        <v>1268.6400000000001</v>
      </c>
      <c r="D75" s="2">
        <v>23.02</v>
      </c>
      <c r="E75" s="2">
        <v>98.44</v>
      </c>
      <c r="F75" s="2">
        <v>108</v>
      </c>
      <c r="G75" s="2">
        <v>73.73</v>
      </c>
      <c r="H75" s="2">
        <v>15.88</v>
      </c>
      <c r="I75" s="2"/>
      <c r="J75" s="2"/>
      <c r="K75" s="2"/>
      <c r="L75" s="2">
        <v>1587.71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 t="s">
        <v>511</v>
      </c>
      <c r="B76" s="2"/>
      <c r="C76" s="2">
        <v>66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66</v>
      </c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 t="s">
        <v>511</v>
      </c>
      <c r="B77" s="2"/>
      <c r="C77" s="2">
        <v>77.02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>
        <v>77.02</v>
      </c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 t="s">
        <v>443</v>
      </c>
      <c r="B78" s="2"/>
      <c r="C78" s="2">
        <v>104.24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>
        <v>104.24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3.15" x14ac:dyDescent="0.4">
      <c r="A79" s="173" t="s">
        <v>529</v>
      </c>
      <c r="B79" s="2">
        <v>1174.8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1146.4000000000001</v>
      </c>
      <c r="O79" s="2">
        <v>8.4</v>
      </c>
      <c r="P79" s="2"/>
      <c r="Q79" s="2">
        <v>20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3.15" x14ac:dyDescent="0.4">
      <c r="A80" s="173" t="s">
        <v>530</v>
      </c>
      <c r="B80" s="2">
        <v>3564.88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2774.88</v>
      </c>
      <c r="O80" s="2"/>
      <c r="P80" s="2"/>
      <c r="Q80" s="2">
        <v>40</v>
      </c>
      <c r="R80" s="2"/>
      <c r="S80" s="2">
        <v>750</v>
      </c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3.15" x14ac:dyDescent="0.4">
      <c r="A81" s="173" t="s">
        <v>533</v>
      </c>
      <c r="B81" s="2">
        <v>618.89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564.09</v>
      </c>
      <c r="O81" s="2">
        <v>4.8</v>
      </c>
      <c r="P81" s="2"/>
      <c r="Q81" s="2"/>
      <c r="R81" s="2"/>
      <c r="S81" s="2"/>
      <c r="T81" s="2"/>
      <c r="U81" s="2"/>
      <c r="V81" s="2">
        <v>50</v>
      </c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 t="s">
        <v>531</v>
      </c>
      <c r="B82" s="2"/>
      <c r="C82" s="2">
        <v>602.84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>
        <v>602.84</v>
      </c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86" t="s">
        <v>532</v>
      </c>
      <c r="B83" s="2"/>
      <c r="C83" s="2">
        <v>190.04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>
        <v>190.04</v>
      </c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 t="s">
        <v>427</v>
      </c>
      <c r="B84" s="2"/>
      <c r="C84" s="2">
        <v>160.91999999999999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>
        <v>160.91999999999999</v>
      </c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173" t="s">
        <v>534</v>
      </c>
      <c r="B85" s="2">
        <v>526.61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522.21</v>
      </c>
      <c r="O85" s="2">
        <v>4.4000000000000004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 t="s">
        <v>539</v>
      </c>
      <c r="B86" s="2"/>
      <c r="C86" s="2">
        <v>383.75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>
        <v>383.75</v>
      </c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3.15" x14ac:dyDescent="0.4">
      <c r="A87" s="173" t="s">
        <v>535</v>
      </c>
      <c r="B87" s="2">
        <v>661.4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655.4</v>
      </c>
      <c r="O87" s="2">
        <v>6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3.15" x14ac:dyDescent="0.4">
      <c r="A88" s="173" t="s">
        <v>536</v>
      </c>
      <c r="B88" s="2">
        <v>86.84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>
        <v>86.04</v>
      </c>
      <c r="O88" s="2">
        <v>0.8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3.15" x14ac:dyDescent="0.4">
      <c r="A89" s="173" t="s">
        <v>537</v>
      </c>
      <c r="B89" s="2">
        <v>2619.63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>
        <v>2145.63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>
        <v>474</v>
      </c>
      <c r="AU89" s="2"/>
    </row>
    <row r="90" spans="1:47" ht="13.15" x14ac:dyDescent="0.4">
      <c r="A90" s="173" t="s">
        <v>538</v>
      </c>
      <c r="B90" s="2">
        <v>24.2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>
        <v>24.2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 t="s">
        <v>488</v>
      </c>
      <c r="B91" s="2"/>
      <c r="C91" s="2">
        <v>7456.44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>
        <v>7456.44</v>
      </c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 t="s">
        <v>511</v>
      </c>
      <c r="B92" s="2"/>
      <c r="C92" s="2">
        <v>69.02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>
        <v>69.02</v>
      </c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 t="s">
        <v>511</v>
      </c>
      <c r="B93" s="2"/>
      <c r="C93" s="2">
        <v>88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88</v>
      </c>
      <c r="AN93" s="2"/>
      <c r="AO93" s="2"/>
      <c r="AP93" s="2"/>
      <c r="AQ93" s="2"/>
      <c r="AR93" s="2"/>
      <c r="AS93" s="2"/>
      <c r="AT93" s="2"/>
      <c r="AU93" s="2"/>
    </row>
    <row r="94" spans="1:47" ht="13.15" x14ac:dyDescent="0.4">
      <c r="A94" s="173" t="s">
        <v>540</v>
      </c>
      <c r="B94" s="2">
        <v>920.96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915.36</v>
      </c>
      <c r="O94" s="2">
        <v>5.6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 t="s">
        <v>543</v>
      </c>
      <c r="B95" s="102"/>
      <c r="C95" s="2">
        <v>3250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>
        <v>3250</v>
      </c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3.15" x14ac:dyDescent="0.4">
      <c r="A96" s="173" t="s">
        <v>544</v>
      </c>
      <c r="B96" s="2">
        <v>351.32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299.32</v>
      </c>
      <c r="O96" s="2">
        <v>2</v>
      </c>
      <c r="P96" s="2"/>
      <c r="Q96" s="2"/>
      <c r="R96" s="2"/>
      <c r="S96" s="2"/>
      <c r="T96" s="2"/>
      <c r="U96" s="2"/>
      <c r="V96" s="2">
        <v>50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3.15" x14ac:dyDescent="0.4">
      <c r="A97" s="173" t="s">
        <v>545</v>
      </c>
      <c r="B97" s="2">
        <v>200.6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104.4</v>
      </c>
      <c r="O97" s="2">
        <v>1.2</v>
      </c>
      <c r="P97" s="2"/>
      <c r="Q97" s="2">
        <v>20</v>
      </c>
      <c r="R97" s="2"/>
      <c r="S97" s="2"/>
      <c r="T97" s="2">
        <v>75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3.15" x14ac:dyDescent="0.4">
      <c r="A98" s="173" t="s">
        <v>546</v>
      </c>
      <c r="B98" s="2">
        <v>1294.72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524.72</v>
      </c>
      <c r="O98" s="2"/>
      <c r="P98" s="2"/>
      <c r="Q98" s="2"/>
      <c r="R98" s="2">
        <v>20</v>
      </c>
      <c r="S98" s="2">
        <v>750</v>
      </c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3.15" x14ac:dyDescent="0.4">
      <c r="A99" s="173" t="s">
        <v>547</v>
      </c>
      <c r="B99" s="2">
        <v>38.24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37.840000000000003</v>
      </c>
      <c r="O99" s="2">
        <v>0.4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86" t="s">
        <v>548</v>
      </c>
      <c r="B100" s="2"/>
      <c r="C100" s="2">
        <v>75.12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>
        <v>0.12</v>
      </c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>
        <v>75</v>
      </c>
      <c r="AT100" s="2"/>
      <c r="AU100" s="2"/>
    </row>
    <row r="101" spans="1:47" x14ac:dyDescent="0.35">
      <c r="A101" s="86" t="s">
        <v>549</v>
      </c>
      <c r="B101" s="2"/>
      <c r="C101" s="2">
        <v>75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>
        <v>75</v>
      </c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x14ac:dyDescent="0.35">
      <c r="A102" s="86" t="s">
        <v>550</v>
      </c>
      <c r="B102" s="2"/>
      <c r="C102" s="2">
        <v>75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>
        <v>75</v>
      </c>
      <c r="AT102" s="2"/>
      <c r="AU102" s="2"/>
    </row>
    <row r="103" spans="1:47" x14ac:dyDescent="0.35">
      <c r="A103" s="86" t="s">
        <v>551</v>
      </c>
      <c r="B103" s="2"/>
      <c r="C103" s="2">
        <v>17.18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57.82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>
        <v>75</v>
      </c>
      <c r="AT103" s="2"/>
      <c r="AU103" s="2"/>
    </row>
    <row r="104" spans="1:47" x14ac:dyDescent="0.35">
      <c r="A104" s="86" t="s">
        <v>552</v>
      </c>
      <c r="B104" s="2"/>
      <c r="C104" s="2">
        <v>7.81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67.19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>
        <v>75</v>
      </c>
      <c r="AT104" s="2"/>
      <c r="AU104" s="2"/>
    </row>
    <row r="105" spans="1:47" x14ac:dyDescent="0.35">
      <c r="A105" s="86" t="s">
        <v>553</v>
      </c>
      <c r="B105" s="2"/>
      <c r="C105" s="2">
        <v>3610.75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>
        <v>3610.75</v>
      </c>
      <c r="AP105" s="2"/>
      <c r="AQ105" s="2"/>
      <c r="AR105" s="2"/>
      <c r="AS105" s="2"/>
      <c r="AT105" s="2"/>
      <c r="AU105" s="2"/>
    </row>
    <row r="106" spans="1:47" x14ac:dyDescent="0.35">
      <c r="A106" s="86" t="s">
        <v>554</v>
      </c>
      <c r="B106" s="2"/>
      <c r="C106" s="2">
        <v>25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>
        <v>25</v>
      </c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x14ac:dyDescent="0.35">
      <c r="A107" s="86" t="s">
        <v>511</v>
      </c>
      <c r="B107" s="2"/>
      <c r="C107" s="2">
        <v>87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>
        <v>87</v>
      </c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86" t="s">
        <v>511</v>
      </c>
      <c r="B108" s="2"/>
      <c r="C108" s="2">
        <v>64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>
        <v>64</v>
      </c>
      <c r="AN108" s="2"/>
      <c r="AO108" s="2"/>
      <c r="AP108" s="2"/>
      <c r="AQ108" s="2"/>
      <c r="AR108" s="2"/>
      <c r="AS108" s="2"/>
      <c r="AT108" s="2"/>
      <c r="AU108" s="2"/>
    </row>
    <row r="109" spans="1:47" ht="13.15" x14ac:dyDescent="0.4">
      <c r="A109" s="173" t="s">
        <v>555</v>
      </c>
      <c r="B109" s="2">
        <v>138.06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61.86</v>
      </c>
      <c r="O109" s="2">
        <v>1.2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>
        <v>75</v>
      </c>
      <c r="AU109" s="2"/>
    </row>
    <row r="110" spans="1:47" ht="13.15" x14ac:dyDescent="0.4">
      <c r="A110" s="173" t="s">
        <v>556</v>
      </c>
      <c r="B110" s="2">
        <v>289.60000000000002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219.6</v>
      </c>
      <c r="O110" s="2"/>
      <c r="P110" s="2"/>
      <c r="Q110" s="2">
        <v>40</v>
      </c>
      <c r="R110" s="2"/>
      <c r="S110" s="2"/>
      <c r="T110" s="2"/>
      <c r="U110" s="2">
        <v>30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3.15" x14ac:dyDescent="0.4">
      <c r="A111" s="173" t="s">
        <v>557</v>
      </c>
      <c r="B111" s="2">
        <v>15.4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15</v>
      </c>
      <c r="O111" s="2">
        <v>0.4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x14ac:dyDescent="0.35">
      <c r="A112" s="86" t="s">
        <v>451</v>
      </c>
      <c r="B112" s="2"/>
      <c r="C112" s="2">
        <v>563.38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>
        <v>563.38</v>
      </c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ht="13.15" x14ac:dyDescent="0.4">
      <c r="A113" s="173" t="s">
        <v>558</v>
      </c>
      <c r="B113" s="2">
        <v>500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200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>
        <v>300</v>
      </c>
      <c r="AU113" s="2"/>
    </row>
    <row r="114" spans="1:47" x14ac:dyDescent="0.35">
      <c r="A114" s="86" t="s">
        <v>561</v>
      </c>
      <c r="B114" s="2"/>
      <c r="C114" s="2">
        <v>26.52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>
        <v>26.52</v>
      </c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ht="13.15" x14ac:dyDescent="0.4">
      <c r="A115" s="173" t="s">
        <v>562</v>
      </c>
      <c r="B115" s="2">
        <v>590.13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582.13</v>
      </c>
      <c r="O115" s="2">
        <v>8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x14ac:dyDescent="0.35">
      <c r="A116" s="86" t="s">
        <v>539</v>
      </c>
      <c r="B116" s="2"/>
      <c r="C116" s="2">
        <v>191.5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>
        <v>191.5</v>
      </c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3.15" x14ac:dyDescent="0.4">
      <c r="A117" s="173" t="s">
        <v>563</v>
      </c>
      <c r="B117" s="2">
        <v>232.74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229.54</v>
      </c>
      <c r="O117" s="2">
        <v>3.2</v>
      </c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3.15" x14ac:dyDescent="0.4">
      <c r="A118" s="173" t="s">
        <v>564</v>
      </c>
      <c r="B118" s="2">
        <v>1189.6199999999999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>
        <v>1094.6199999999999</v>
      </c>
      <c r="O118" s="2"/>
      <c r="P118" s="2"/>
      <c r="Q118" s="2">
        <v>20</v>
      </c>
      <c r="R118" s="2"/>
      <c r="S118" s="2"/>
      <c r="T118" s="2">
        <v>75</v>
      </c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x14ac:dyDescent="0.35">
      <c r="A119" s="86" t="s">
        <v>565</v>
      </c>
      <c r="B119" s="2"/>
      <c r="C119" s="2">
        <v>1800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>
        <v>1800</v>
      </c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3.15" x14ac:dyDescent="0.4">
      <c r="A120" s="173" t="s">
        <v>566</v>
      </c>
      <c r="B120" s="2">
        <v>585.72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580.91999999999996</v>
      </c>
      <c r="O120" s="2">
        <v>4.8</v>
      </c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ht="13.15" x14ac:dyDescent="0.4">
      <c r="A121" s="173" t="s">
        <v>567</v>
      </c>
      <c r="B121" s="2">
        <v>757.36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>
        <v>748.56</v>
      </c>
      <c r="O121" s="2">
        <v>8.8000000000000007</v>
      </c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x14ac:dyDescent="0.35">
      <c r="A122" s="86" t="s">
        <v>583</v>
      </c>
      <c r="B122" s="2"/>
      <c r="C122" s="2">
        <v>263.24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>
        <v>263.24</v>
      </c>
      <c r="Y122" s="2"/>
      <c r="Z122" s="2"/>
      <c r="AA122" s="2"/>
      <c r="AB122" s="2"/>
      <c r="AC122" s="2"/>
      <c r="AD122" s="2">
        <v>60291.68</v>
      </c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x14ac:dyDescent="0.35">
      <c r="A123" s="8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x14ac:dyDescent="0.35">
      <c r="A124" s="8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x14ac:dyDescent="0.35">
      <c r="A125" s="8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x14ac:dyDescent="0.35">
      <c r="A126" s="86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x14ac:dyDescent="0.35">
      <c r="A127" s="8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x14ac:dyDescent="0.35">
      <c r="A128" s="8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9" x14ac:dyDescent="0.35">
      <c r="A129" s="8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9" x14ac:dyDescent="0.35">
      <c r="A130" s="8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9" x14ac:dyDescent="0.35">
      <c r="A131" s="86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9" x14ac:dyDescent="0.35">
      <c r="A132" s="86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9" x14ac:dyDescent="0.35">
      <c r="A133" s="86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9" x14ac:dyDescent="0.35">
      <c r="A134" s="86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>
        <f>AD136+AF136+AH136+AI136</f>
        <v>63794.41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W134" s="179" t="s">
        <v>19</v>
      </c>
    </row>
    <row r="136" spans="1:49" ht="43.5" customHeight="1" x14ac:dyDescent="0.35">
      <c r="A136" t="s">
        <v>18</v>
      </c>
      <c r="B136" s="4">
        <f>SUM(B4:B134)</f>
        <v>80969.530000000028</v>
      </c>
      <c r="C136" s="4">
        <f t="shared" ref="C136:AU136" si="0">SUM(C4:C134)</f>
        <v>79168.819999999992</v>
      </c>
      <c r="D136" s="4">
        <f t="shared" si="0"/>
        <v>177.3</v>
      </c>
      <c r="E136" s="4">
        <f t="shared" si="0"/>
        <v>758.07999999999993</v>
      </c>
      <c r="F136" s="4">
        <f t="shared" si="0"/>
        <v>786</v>
      </c>
      <c r="G136" s="4">
        <f t="shared" si="0"/>
        <v>592.5</v>
      </c>
      <c r="H136" s="4">
        <f t="shared" si="0"/>
        <v>122.27</v>
      </c>
      <c r="I136" s="4">
        <f t="shared" si="0"/>
        <v>0</v>
      </c>
      <c r="J136" s="4">
        <f t="shared" si="0"/>
        <v>25.61</v>
      </c>
      <c r="K136" s="4">
        <f t="shared" si="0"/>
        <v>0</v>
      </c>
      <c r="L136" s="137">
        <f t="shared" si="0"/>
        <v>12227.43</v>
      </c>
      <c r="M136" s="4">
        <f t="shared" si="0"/>
        <v>63794.41</v>
      </c>
      <c r="N136" s="4">
        <f t="shared" si="0"/>
        <v>76702.539999999994</v>
      </c>
      <c r="O136" s="4">
        <f t="shared" si="0"/>
        <v>218.00000000000006</v>
      </c>
      <c r="P136" s="4">
        <f t="shared" si="0"/>
        <v>75.5</v>
      </c>
      <c r="Q136" s="4">
        <f t="shared" si="0"/>
        <v>280</v>
      </c>
      <c r="R136" s="4">
        <f t="shared" si="0"/>
        <v>20</v>
      </c>
      <c r="S136" s="4">
        <f t="shared" si="0"/>
        <v>2250</v>
      </c>
      <c r="T136" s="4">
        <f t="shared" si="0"/>
        <v>150</v>
      </c>
      <c r="U136" s="4">
        <f t="shared" si="0"/>
        <v>90</v>
      </c>
      <c r="V136" s="4">
        <f t="shared" si="0"/>
        <v>100</v>
      </c>
      <c r="W136" s="4">
        <f t="shared" si="0"/>
        <v>62.86</v>
      </c>
      <c r="X136" s="4">
        <f t="shared" si="0"/>
        <v>10006.56</v>
      </c>
      <c r="Y136" s="4">
        <f t="shared" si="0"/>
        <v>350.96</v>
      </c>
      <c r="Z136" s="4">
        <f t="shared" si="0"/>
        <v>602.84</v>
      </c>
      <c r="AA136" s="4">
        <f t="shared" si="0"/>
        <v>19700</v>
      </c>
      <c r="AB136" s="4">
        <f t="shared" si="0"/>
        <v>202.25000000000003</v>
      </c>
      <c r="AC136" s="4">
        <f t="shared" si="0"/>
        <v>17177.8</v>
      </c>
      <c r="AD136" s="4">
        <f t="shared" si="0"/>
        <v>60291.68</v>
      </c>
      <c r="AE136" s="4">
        <f t="shared" si="0"/>
        <v>2072.06</v>
      </c>
      <c r="AF136" s="4">
        <f t="shared" si="0"/>
        <v>2072.06</v>
      </c>
      <c r="AG136" s="4">
        <f t="shared" si="0"/>
        <v>392.43</v>
      </c>
      <c r="AH136" s="4">
        <f t="shared" si="0"/>
        <v>350.55</v>
      </c>
      <c r="AI136" s="4">
        <f t="shared" si="0"/>
        <v>1080.1199999999999</v>
      </c>
      <c r="AJ136" s="4">
        <f t="shared" si="0"/>
        <v>8806.31</v>
      </c>
      <c r="AK136" s="175">
        <f t="shared" si="0"/>
        <v>1089.3</v>
      </c>
      <c r="AL136" s="4">
        <f t="shared" si="0"/>
        <v>4025</v>
      </c>
      <c r="AM136" s="4">
        <f t="shared" si="0"/>
        <v>681.89</v>
      </c>
      <c r="AN136" s="4">
        <f t="shared" si="0"/>
        <v>0</v>
      </c>
      <c r="AO136" s="4">
        <f t="shared" si="0"/>
        <v>3610.75</v>
      </c>
      <c r="AP136" s="4">
        <f t="shared" si="0"/>
        <v>371.65</v>
      </c>
      <c r="AQ136" s="4">
        <f t="shared" si="0"/>
        <v>0</v>
      </c>
      <c r="AR136" s="4">
        <f t="shared" si="0"/>
        <v>0</v>
      </c>
      <c r="AS136" s="4">
        <f t="shared" si="0"/>
        <v>300</v>
      </c>
      <c r="AT136" s="4">
        <f t="shared" si="0"/>
        <v>1284</v>
      </c>
      <c r="AU136" s="4">
        <f t="shared" si="0"/>
        <v>0</v>
      </c>
      <c r="AW136" s="4">
        <f>B136-C136-D136-E136-F136-G136-H136-I136-J136-K136+L136+M136-N136-O136+P136-Q136-R136-S136-T136-U136-V136+W136+X136+Y136+Z136+AA136+AB136+AC136-AD136+AE136-AF136+AG136-AH136-AI136+AJ136+AK136+AL136+AM136+AN136+AO136+AP136+AQ136+AR136+AS136-AT136+AU136</f>
        <v>4.9112713895738125E-11</v>
      </c>
    </row>
    <row r="138" spans="1:49" ht="15.4" thickBot="1" x14ac:dyDescent="0.45">
      <c r="A138" s="10" t="s">
        <v>22</v>
      </c>
      <c r="C138" s="15">
        <f>C2+B136-C136</f>
        <v>261753.87</v>
      </c>
      <c r="D138" s="14"/>
    </row>
  </sheetData>
  <mergeCells count="1">
    <mergeCell ref="AE3:AF3"/>
  </mergeCells>
  <pageMargins left="0.2" right="0.39" top="1" bottom="1" header="0.5" footer="0.5"/>
  <pageSetup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BB120"/>
  <sheetViews>
    <sheetView zoomScaleNormal="100" workbookViewId="0">
      <pane xSplit="1" ySplit="3" topLeftCell="Q103" activePane="bottomRight" state="frozen"/>
      <selection pane="topRight" activeCell="B1" sqref="B1"/>
      <selection pane="bottomLeft" activeCell="A5" sqref="A5"/>
      <selection pane="bottomRight" activeCell="AA55" sqref="AA55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6" max="16" width="8.86328125" bestFit="1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6" max="36" width="9" bestFit="1" customWidth="1"/>
    <col min="37" max="37" width="8.86328125" bestFit="1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8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44593</v>
      </c>
    </row>
    <row r="2" spans="1:47" ht="15.4" thickBot="1" x14ac:dyDescent="0.45">
      <c r="A2" s="10" t="s">
        <v>21</v>
      </c>
      <c r="B2" s="13"/>
      <c r="C2" s="15">
        <f>'January 2022'!C116</f>
        <v>283516.45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176" t="s">
        <v>125</v>
      </c>
      <c r="AN3" s="176" t="s">
        <v>53</v>
      </c>
      <c r="AO3" s="176" t="s">
        <v>112</v>
      </c>
      <c r="AP3" s="176" t="s">
        <v>61</v>
      </c>
      <c r="AQ3" s="106" t="s">
        <v>13</v>
      </c>
      <c r="AR3" s="176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 t="s">
        <v>226</v>
      </c>
      <c r="B4" s="2"/>
      <c r="C4" s="2">
        <v>1255.24</v>
      </c>
      <c r="D4" s="2">
        <v>22.71</v>
      </c>
      <c r="E4" s="2">
        <v>97.12</v>
      </c>
      <c r="F4" s="2">
        <v>103</v>
      </c>
      <c r="G4" s="2">
        <v>72.73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373.21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 t="s">
        <v>227</v>
      </c>
      <c r="B5" s="2"/>
      <c r="C5" s="2">
        <v>1178.82</v>
      </c>
      <c r="D5" s="2">
        <v>21.78</v>
      </c>
      <c r="E5" s="2">
        <v>93.13</v>
      </c>
      <c r="F5" s="2">
        <v>98</v>
      </c>
      <c r="G5" s="2">
        <v>69.73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 t="s">
        <v>228</v>
      </c>
      <c r="B6" s="2"/>
      <c r="C6" s="2">
        <v>2380.2600000000002</v>
      </c>
      <c r="D6" s="2">
        <v>45.43</v>
      </c>
      <c r="E6" s="2">
        <v>194.24</v>
      </c>
      <c r="F6" s="2">
        <v>299</v>
      </c>
      <c r="G6" s="2">
        <v>182.66</v>
      </c>
      <c r="H6" s="2">
        <v>31.33</v>
      </c>
      <c r="I6" s="2"/>
      <c r="J6" s="2"/>
      <c r="K6" s="2"/>
      <c r="L6" s="2">
        <v>3132.92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 t="s">
        <v>229</v>
      </c>
      <c r="B7" s="2"/>
      <c r="C7" s="2">
        <v>2028.29</v>
      </c>
      <c r="D7" s="2">
        <v>36.25</v>
      </c>
      <c r="E7" s="2">
        <v>155</v>
      </c>
      <c r="F7" s="2">
        <v>142</v>
      </c>
      <c r="G7" s="2">
        <v>113.46</v>
      </c>
      <c r="H7" s="2">
        <v>25</v>
      </c>
      <c r="I7" s="2"/>
      <c r="J7" s="2"/>
      <c r="K7" s="2"/>
      <c r="L7" s="2">
        <v>2500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173" t="s">
        <v>242</v>
      </c>
      <c r="B8" s="2">
        <v>1917.71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1802.71</v>
      </c>
      <c r="O8" s="2"/>
      <c r="P8" s="2"/>
      <c r="Q8" s="2">
        <v>40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>
        <v>75</v>
      </c>
      <c r="AU8" s="2"/>
    </row>
    <row r="9" spans="1:47" x14ac:dyDescent="0.35">
      <c r="A9" s="86" t="s">
        <v>269</v>
      </c>
      <c r="B9" s="2"/>
      <c r="C9" s="2">
        <v>975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>
        <v>975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 t="s">
        <v>233</v>
      </c>
      <c r="B10" s="2"/>
      <c r="C10" s="2">
        <v>61.01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>
        <v>61.01</v>
      </c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 t="s">
        <v>361</v>
      </c>
      <c r="B11" s="2"/>
      <c r="C11" s="2">
        <v>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5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 t="s">
        <v>362</v>
      </c>
      <c r="B12" s="2"/>
      <c r="C12" s="2">
        <v>16293.3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16293.3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 t="s">
        <v>286</v>
      </c>
      <c r="B13" s="2"/>
      <c r="C13" s="2">
        <v>2000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>
        <v>2000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 t="s">
        <v>366</v>
      </c>
      <c r="B14" s="2"/>
      <c r="C14" s="2">
        <v>3700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>
        <v>3700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02" t="s">
        <v>469</v>
      </c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3.15" x14ac:dyDescent="0.4">
      <c r="A15" s="173" t="s">
        <v>367</v>
      </c>
      <c r="B15" s="2">
        <v>2159.7600000000002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2136.56</v>
      </c>
      <c r="O15" s="2">
        <v>23.2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 t="s">
        <v>368</v>
      </c>
      <c r="B16" s="2"/>
      <c r="C16" s="2">
        <v>1.76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v>1.76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3.15" x14ac:dyDescent="0.4">
      <c r="A17" s="173" t="s">
        <v>369</v>
      </c>
      <c r="B17" s="2">
        <v>3083.39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3083.39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86" t="s">
        <v>371</v>
      </c>
      <c r="B18" s="2"/>
      <c r="C18" s="2">
        <v>75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75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173" t="s">
        <v>374</v>
      </c>
      <c r="B19" s="2">
        <v>888.17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803.97</v>
      </c>
      <c r="O19" s="2">
        <v>9.1999999999999993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>
        <v>75</v>
      </c>
      <c r="AU19" s="2"/>
    </row>
    <row r="20" spans="1:47" ht="13.15" x14ac:dyDescent="0.4">
      <c r="A20" s="173" t="s">
        <v>372</v>
      </c>
      <c r="B20" s="2">
        <v>3921.95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3921.95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3.15" x14ac:dyDescent="0.4">
      <c r="A21" s="173" t="s">
        <v>376</v>
      </c>
      <c r="B21" s="2">
        <v>1656.3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1640.3</v>
      </c>
      <c r="O21" s="2">
        <v>16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 t="s">
        <v>271</v>
      </c>
      <c r="B22" s="2"/>
      <c r="C22" s="2">
        <v>1650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1650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 t="s">
        <v>232</v>
      </c>
      <c r="B23" s="2"/>
      <c r="C23" s="2">
        <v>1854.13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v>1854.13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 t="s">
        <v>373</v>
      </c>
      <c r="B24" s="2"/>
      <c r="C24" s="2">
        <v>2131.6999999999998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>
        <v>2131.6999999999998</v>
      </c>
      <c r="AF24" s="2">
        <v>2131.6999999999998</v>
      </c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86" t="s">
        <v>231</v>
      </c>
      <c r="B25" s="2"/>
      <c r="C25" s="2">
        <v>1237.57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>
        <v>1237.57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 t="s">
        <v>375</v>
      </c>
      <c r="B26" s="2"/>
      <c r="C26" s="2">
        <v>404.02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>
        <v>404.02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3.15" x14ac:dyDescent="0.4">
      <c r="A27" s="173" t="s">
        <v>377</v>
      </c>
      <c r="B27" s="2">
        <v>1711.85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>
        <v>1697.05</v>
      </c>
      <c r="O27" s="2">
        <v>14.8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3.15" x14ac:dyDescent="0.4">
      <c r="A28" s="173" t="s">
        <v>378</v>
      </c>
      <c r="B28" s="2">
        <v>263.58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260.77999999999997</v>
      </c>
      <c r="O28" s="2">
        <v>2.8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173" t="s">
        <v>380</v>
      </c>
      <c r="B29" s="2">
        <v>223.21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220.81</v>
      </c>
      <c r="O29" s="2">
        <v>2.4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3.15" x14ac:dyDescent="0.4">
      <c r="A30" s="173" t="s">
        <v>379</v>
      </c>
      <c r="B30" s="2">
        <v>9460.3700000000008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9420.3700000000008</v>
      </c>
      <c r="O30" s="2"/>
      <c r="P30" s="2"/>
      <c r="Q30" s="2">
        <v>40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3.15" x14ac:dyDescent="0.4">
      <c r="A31" s="173" t="s">
        <v>381</v>
      </c>
      <c r="B31" s="2">
        <v>30.85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>
        <v>30.85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3.15" x14ac:dyDescent="0.4">
      <c r="A32" s="173" t="s">
        <v>382</v>
      </c>
      <c r="B32" s="2">
        <v>1307.04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v>1244.24</v>
      </c>
      <c r="O32" s="2">
        <v>12.8</v>
      </c>
      <c r="P32" s="2"/>
      <c r="Q32" s="2">
        <v>20</v>
      </c>
      <c r="R32" s="2"/>
      <c r="S32" s="2"/>
      <c r="T32" s="2"/>
      <c r="U32" s="2">
        <v>30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 t="s">
        <v>383</v>
      </c>
      <c r="B33" s="2"/>
      <c r="C33" s="2">
        <v>2450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>
        <v>2450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173" t="s">
        <v>384</v>
      </c>
      <c r="B34" s="2">
        <v>7467.3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7468.3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3.15" x14ac:dyDescent="0.4">
      <c r="A35" s="173" t="s">
        <v>385</v>
      </c>
      <c r="B35" s="2">
        <v>37.229999999999997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37.229999999999997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173" t="s">
        <v>386</v>
      </c>
      <c r="B36" s="2">
        <v>1028.27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944.07</v>
      </c>
      <c r="O36" s="2">
        <v>9.1999999999999993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>
        <v>75</v>
      </c>
      <c r="AU36" s="2"/>
    </row>
    <row r="37" spans="1:47" x14ac:dyDescent="0.35">
      <c r="A37" s="86" t="s">
        <v>234</v>
      </c>
      <c r="B37" s="2"/>
      <c r="C37" s="2">
        <v>4300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4300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 t="s">
        <v>235</v>
      </c>
      <c r="B38" s="2"/>
      <c r="C38" s="2">
        <v>100.44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>
        <v>100.44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 t="s">
        <v>236</v>
      </c>
      <c r="B39" s="2"/>
      <c r="C39" s="2">
        <v>65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>
        <v>65</v>
      </c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 t="s">
        <v>236</v>
      </c>
      <c r="B40" s="2"/>
      <c r="C40" s="2">
        <v>50.04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0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>
        <v>50.04</v>
      </c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86" t="s">
        <v>237</v>
      </c>
      <c r="B41" s="2"/>
      <c r="C41" s="2">
        <v>850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>
        <v>850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86" t="s">
        <v>387</v>
      </c>
      <c r="B42" s="2"/>
      <c r="C42" s="2">
        <v>75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 t="s">
        <v>256</v>
      </c>
      <c r="AB42" s="2">
        <v>75</v>
      </c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 t="s">
        <v>244</v>
      </c>
      <c r="B43" s="2"/>
      <c r="C43" s="2">
        <v>1498.07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>
        <v>1498.07</v>
      </c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 t="s">
        <v>388</v>
      </c>
      <c r="B44" s="2"/>
      <c r="C44" s="2">
        <v>2155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>
        <v>2155</v>
      </c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3.15" x14ac:dyDescent="0.4">
      <c r="A45" s="173" t="s">
        <v>389</v>
      </c>
      <c r="B45" s="2">
        <v>2514.31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v>2514.31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3.15" x14ac:dyDescent="0.4">
      <c r="A46" s="173" t="s">
        <v>390</v>
      </c>
      <c r="B46" s="2">
        <v>28.11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v>28.11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3.15" x14ac:dyDescent="0.4">
      <c r="A47" s="173" t="s">
        <v>398</v>
      </c>
      <c r="B47" s="2">
        <v>1209.71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v>1195.71</v>
      </c>
      <c r="O47" s="2">
        <v>14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 t="s">
        <v>396</v>
      </c>
      <c r="B48" s="2"/>
      <c r="C48" s="2">
        <v>129.97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>
        <v>129.97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 t="s">
        <v>239</v>
      </c>
      <c r="B49" s="2"/>
      <c r="C49" s="2">
        <v>21593.06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>
        <v>21593.06</v>
      </c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 t="s">
        <v>397</v>
      </c>
      <c r="B50" s="2"/>
      <c r="C50" s="2">
        <v>543.79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>
        <v>25.61</v>
      </c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>
        <v>518.17999999999995</v>
      </c>
      <c r="AQ50" s="2"/>
      <c r="AR50" s="2"/>
      <c r="AS50" s="2"/>
      <c r="AT50" s="2"/>
      <c r="AU50" s="2"/>
    </row>
    <row r="51" spans="1:47" ht="13.15" x14ac:dyDescent="0.4">
      <c r="A51" s="173" t="s">
        <v>399</v>
      </c>
      <c r="B51" s="2">
        <v>14103.01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14103.01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3.15" x14ac:dyDescent="0.4">
      <c r="A52" s="173" t="s">
        <v>400</v>
      </c>
      <c r="B52" s="2">
        <v>3594.56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2069.56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>
        <v>1525</v>
      </c>
      <c r="AU52" s="2"/>
    </row>
    <row r="53" spans="1:47" ht="13.15" x14ac:dyDescent="0.4">
      <c r="A53" s="173" t="s">
        <v>401</v>
      </c>
      <c r="B53" s="2">
        <v>60.83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60.83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173" t="s">
        <v>406</v>
      </c>
      <c r="B54" s="2">
        <v>5168.25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5056.05</v>
      </c>
      <c r="O54" s="2">
        <v>37.200000000000003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>
        <v>75</v>
      </c>
      <c r="AU54" s="2"/>
    </row>
    <row r="55" spans="1:47" x14ac:dyDescent="0.35">
      <c r="A55" s="86" t="s">
        <v>402</v>
      </c>
      <c r="B55" s="2"/>
      <c r="C55" s="2">
        <v>3250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>
        <v>3250</v>
      </c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 t="s">
        <v>403</v>
      </c>
      <c r="B56" s="2"/>
      <c r="C56" s="2">
        <v>75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>
        <v>75</v>
      </c>
      <c r="AC56" s="2"/>
      <c r="AD56" s="2"/>
      <c r="AE56" s="2"/>
      <c r="AF56" s="2"/>
      <c r="AG56" s="2"/>
      <c r="AH56" s="2"/>
      <c r="AI56" s="2">
        <v>1315.37</v>
      </c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 t="s">
        <v>236</v>
      </c>
      <c r="B57" s="2"/>
      <c r="C57" s="2">
        <v>67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>
        <v>67</v>
      </c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86" t="s">
        <v>251</v>
      </c>
      <c r="B58" s="2"/>
      <c r="C58" s="2">
        <v>91.2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>
        <v>91.2</v>
      </c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 t="s">
        <v>408</v>
      </c>
      <c r="B59" s="2"/>
      <c r="C59" s="2">
        <v>75.73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>
        <v>75.73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3.15" x14ac:dyDescent="0.4">
      <c r="A60" s="173" t="s">
        <v>407</v>
      </c>
      <c r="B60" s="2">
        <v>2179.8200000000002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v>2179.8200000000002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3.15" x14ac:dyDescent="0.4">
      <c r="A61" s="173" t="s">
        <v>413</v>
      </c>
      <c r="B61" s="2">
        <v>1021.2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>
        <v>1014</v>
      </c>
      <c r="O61" s="2">
        <v>7.2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3.15" x14ac:dyDescent="0.4">
      <c r="A62" s="173" t="s">
        <v>414</v>
      </c>
      <c r="B62" s="2">
        <v>99.01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>
        <v>98.21</v>
      </c>
      <c r="O62" s="2">
        <v>0.8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3.15" x14ac:dyDescent="0.4">
      <c r="A63" s="173" t="s">
        <v>415</v>
      </c>
      <c r="B63" s="2">
        <v>243.31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>
        <v>241.31</v>
      </c>
      <c r="O63" s="2">
        <v>2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 t="s">
        <v>240</v>
      </c>
      <c r="B64" s="2"/>
      <c r="C64" s="2">
        <v>388.24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>
        <v>388.24</v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 t="s">
        <v>409</v>
      </c>
      <c r="B65" s="2"/>
      <c r="C65" s="2">
        <v>3636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>
        <v>3636</v>
      </c>
      <c r="AP65" s="2"/>
      <c r="AQ65" s="2"/>
      <c r="AR65" s="2"/>
      <c r="AS65" s="2"/>
      <c r="AT65" s="2"/>
      <c r="AU65" s="2"/>
    </row>
    <row r="66" spans="1:47" x14ac:dyDescent="0.35">
      <c r="A66" s="86" t="s">
        <v>422</v>
      </c>
      <c r="B66" s="2"/>
      <c r="C66" s="2">
        <v>100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>
        <v>100</v>
      </c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 t="s">
        <v>410</v>
      </c>
      <c r="B67" s="2"/>
      <c r="C67" s="2">
        <v>23.02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>
        <v>23.02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 t="s">
        <v>411</v>
      </c>
      <c r="B68" s="2"/>
      <c r="C68" s="2">
        <v>22.63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>
        <v>22.63</v>
      </c>
      <c r="Q68" s="2"/>
      <c r="R68" s="2"/>
      <c r="S68" s="2"/>
      <c r="T68" s="2"/>
      <c r="U68" s="2"/>
      <c r="V68" s="2"/>
      <c r="W68" s="2"/>
      <c r="X68" s="10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3.15" x14ac:dyDescent="0.4">
      <c r="A69" s="173" t="s">
        <v>412</v>
      </c>
      <c r="B69" s="2">
        <v>1700.86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1700.86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 t="s">
        <v>245</v>
      </c>
      <c r="B70" s="2"/>
      <c r="C70" s="2">
        <v>1255.24</v>
      </c>
      <c r="D70" s="2">
        <v>22.71</v>
      </c>
      <c r="E70" s="2">
        <v>97.12</v>
      </c>
      <c r="F70" s="2">
        <v>103</v>
      </c>
      <c r="G70" s="2">
        <v>72.73</v>
      </c>
      <c r="H70" s="2">
        <v>15.66</v>
      </c>
      <c r="I70" s="2"/>
      <c r="J70" s="2"/>
      <c r="K70" s="2"/>
      <c r="L70" s="2">
        <v>1566.46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 t="s">
        <v>227</v>
      </c>
      <c r="B71" s="2"/>
      <c r="C71" s="2">
        <v>1204.43</v>
      </c>
      <c r="D71" s="2">
        <v>21.78</v>
      </c>
      <c r="E71" s="2">
        <v>93.13</v>
      </c>
      <c r="F71" s="2">
        <v>98</v>
      </c>
      <c r="G71" s="2">
        <v>69.73</v>
      </c>
      <c r="H71" s="2">
        <v>15.02</v>
      </c>
      <c r="I71" s="2"/>
      <c r="J71" s="2"/>
      <c r="K71" s="2"/>
      <c r="L71" s="2">
        <v>1502.09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173" t="s">
        <v>416</v>
      </c>
      <c r="B72" s="2">
        <v>608.54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508.34</v>
      </c>
      <c r="O72" s="2">
        <v>5.2</v>
      </c>
      <c r="P72" s="2"/>
      <c r="Q72" s="2">
        <v>20</v>
      </c>
      <c r="R72" s="2"/>
      <c r="S72" s="2"/>
      <c r="T72" s="2">
        <v>75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3.15" x14ac:dyDescent="0.4">
      <c r="A73" s="173" t="s">
        <v>418</v>
      </c>
      <c r="B73" s="2">
        <v>877.12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871.12</v>
      </c>
      <c r="O73" s="2">
        <v>6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3.15" x14ac:dyDescent="0.4">
      <c r="A74" s="173" t="s">
        <v>419</v>
      </c>
      <c r="B74" s="2">
        <v>1263.31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1263.31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 t="s">
        <v>427</v>
      </c>
      <c r="B75" s="2"/>
      <c r="C75" s="2">
        <v>160.91999999999999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>
        <v>160.91999999999999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 t="s">
        <v>262</v>
      </c>
      <c r="B76" s="2"/>
      <c r="C76" s="2">
        <v>190.04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>
        <v>190.04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 t="s">
        <v>423</v>
      </c>
      <c r="B77" s="2"/>
      <c r="C77" s="2">
        <v>813.35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>
        <v>813.35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 t="s">
        <v>424</v>
      </c>
      <c r="B78" s="2"/>
      <c r="C78" s="2">
        <v>528.70000000000005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>
        <v>528.70000000000005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86" t="s">
        <v>425</v>
      </c>
      <c r="B79" s="2"/>
      <c r="C79" s="2">
        <v>202.09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>
        <v>202.09</v>
      </c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 t="s">
        <v>426</v>
      </c>
      <c r="B80" s="2"/>
      <c r="C80" s="2">
        <v>1443.05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>
        <v>1443.05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 t="s">
        <v>428</v>
      </c>
      <c r="B81" s="2"/>
      <c r="C81" s="2">
        <v>56.05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>
        <v>56.05</v>
      </c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 t="s">
        <v>429</v>
      </c>
      <c r="B82" s="2"/>
      <c r="C82" s="2">
        <v>16193.45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>
        <v>16193.45</v>
      </c>
      <c r="AO82" s="2"/>
      <c r="AP82" s="2"/>
      <c r="AQ82" s="2"/>
      <c r="AR82" s="2"/>
      <c r="AS82" s="2"/>
      <c r="AT82" s="2"/>
      <c r="AU82" s="2"/>
    </row>
    <row r="83" spans="1:47" ht="13.15" x14ac:dyDescent="0.4">
      <c r="A83" s="173" t="s">
        <v>430</v>
      </c>
      <c r="B83" s="2">
        <v>403.18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399.18</v>
      </c>
      <c r="O83" s="2">
        <v>4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 t="s">
        <v>428</v>
      </c>
      <c r="B84" s="2"/>
      <c r="C84" s="2">
        <v>61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>
        <v>61</v>
      </c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173" t="s">
        <v>431</v>
      </c>
      <c r="B85" s="2">
        <v>1950.62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410.62</v>
      </c>
      <c r="O85" s="2"/>
      <c r="P85" s="2"/>
      <c r="Q85" s="2">
        <v>40</v>
      </c>
      <c r="R85" s="2"/>
      <c r="S85" s="2">
        <v>1500</v>
      </c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3.15" x14ac:dyDescent="0.4">
      <c r="A86" s="173" t="s">
        <v>432</v>
      </c>
      <c r="B86" s="2">
        <v>458.9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455.3</v>
      </c>
      <c r="O86" s="2">
        <v>3.6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 t="s">
        <v>428</v>
      </c>
      <c r="B87" s="2"/>
      <c r="C87" s="2">
        <v>56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>
        <v>56</v>
      </c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 t="s">
        <v>433</v>
      </c>
      <c r="B88" s="2"/>
      <c r="C88" s="2">
        <v>346.75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>
        <v>346.75</v>
      </c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86" t="s">
        <v>434</v>
      </c>
      <c r="B89" s="2"/>
      <c r="C89" s="2">
        <v>240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>
        <v>240</v>
      </c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3.15" x14ac:dyDescent="0.4">
      <c r="A90" s="173" t="s">
        <v>435</v>
      </c>
      <c r="B90" s="2">
        <v>841.75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>
        <v>835.75</v>
      </c>
      <c r="O90" s="2">
        <v>6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 t="s">
        <v>436</v>
      </c>
      <c r="B91" s="2"/>
      <c r="C91" s="2">
        <v>18.010000000000002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>
        <v>18.010000000000002</v>
      </c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3.15" x14ac:dyDescent="0.4">
      <c r="A92" s="173" t="s">
        <v>437</v>
      </c>
      <c r="B92" s="2">
        <v>73.150000000000006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72.349999999999994</v>
      </c>
      <c r="O92" s="2">
        <v>0.8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 t="s">
        <v>438</v>
      </c>
      <c r="B93" s="2"/>
      <c r="C93" s="2">
        <v>104.4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>
        <v>104.4</v>
      </c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3.15" x14ac:dyDescent="0.4">
      <c r="A94" s="173" t="s">
        <v>439</v>
      </c>
      <c r="B94" s="2">
        <v>86.04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85.64</v>
      </c>
      <c r="O94" s="2">
        <v>0.4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3.15" x14ac:dyDescent="0.4">
      <c r="A95" s="173" t="s">
        <v>440</v>
      </c>
      <c r="B95" s="2">
        <v>338.69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336.29</v>
      </c>
      <c r="O95" s="2">
        <v>2.4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3.15" x14ac:dyDescent="0.4">
      <c r="A96" s="173" t="s">
        <v>441</v>
      </c>
      <c r="B96" s="2">
        <v>2617.09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2252.09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>
        <v>365</v>
      </c>
      <c r="AU96" s="2"/>
    </row>
    <row r="97" spans="1:47" ht="13.15" x14ac:dyDescent="0.4">
      <c r="A97" s="173" t="s">
        <v>442</v>
      </c>
      <c r="B97" s="2">
        <v>1051.8900000000001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947.49</v>
      </c>
      <c r="O97" s="2">
        <v>4.4000000000000004</v>
      </c>
      <c r="P97" s="2"/>
      <c r="Q97" s="2"/>
      <c r="R97" s="2"/>
      <c r="S97" s="2"/>
      <c r="T97" s="2"/>
      <c r="U97" s="2"/>
      <c r="V97" s="2">
        <v>100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x14ac:dyDescent="0.35">
      <c r="A98" s="86" t="s">
        <v>428</v>
      </c>
      <c r="B98" s="2"/>
      <c r="C98" s="2">
        <v>47.01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>
        <v>47.01</v>
      </c>
      <c r="AN98" s="2"/>
      <c r="AO98" s="2"/>
      <c r="AP98" s="2"/>
      <c r="AQ98" s="2"/>
      <c r="AR98" s="2"/>
      <c r="AS98" s="2"/>
      <c r="AT98" s="2"/>
      <c r="AU98" s="2"/>
    </row>
    <row r="99" spans="1:47" x14ac:dyDescent="0.35">
      <c r="A99" s="86" t="s">
        <v>443</v>
      </c>
      <c r="B99" s="2"/>
      <c r="C99" s="2">
        <v>122.94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>
        <v>122.94</v>
      </c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3.15" x14ac:dyDescent="0.4">
      <c r="A100" s="173" t="s">
        <v>445</v>
      </c>
      <c r="B100" s="2">
        <v>466.25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463.45</v>
      </c>
      <c r="O100" s="2">
        <v>2.8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86" t="s">
        <v>409</v>
      </c>
      <c r="B101" s="2"/>
      <c r="C101" s="2">
        <v>3636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>
        <v>3636</v>
      </c>
      <c r="AP101" s="2"/>
      <c r="AQ101" s="2"/>
      <c r="AR101" s="2"/>
      <c r="AS101" s="2"/>
      <c r="AT101" s="2"/>
      <c r="AU101" s="2"/>
    </row>
    <row r="102" spans="1:47" x14ac:dyDescent="0.35">
      <c r="A102" s="86" t="s">
        <v>248</v>
      </c>
      <c r="B102" s="2"/>
      <c r="C102" s="2">
        <v>25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>
        <v>25</v>
      </c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3.15" x14ac:dyDescent="0.4">
      <c r="A103" s="173" t="s">
        <v>448</v>
      </c>
      <c r="B103" s="2">
        <v>220.51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219.31</v>
      </c>
      <c r="O103" s="2">
        <v>1.2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13.15" x14ac:dyDescent="0.4">
      <c r="A104" s="173" t="s">
        <v>449</v>
      </c>
      <c r="B104" s="2">
        <v>714.39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664.39</v>
      </c>
      <c r="O104" s="2"/>
      <c r="P104" s="2"/>
      <c r="Q104" s="2"/>
      <c r="R104" s="2"/>
      <c r="S104" s="2"/>
      <c r="T104" s="2"/>
      <c r="U104" s="2"/>
      <c r="V104" s="2">
        <v>50</v>
      </c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3.15" x14ac:dyDescent="0.4">
      <c r="A105" s="173" t="s">
        <v>450</v>
      </c>
      <c r="B105" s="2">
        <v>30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>
        <v>30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35">
      <c r="A106" s="86" t="s">
        <v>451</v>
      </c>
      <c r="B106" s="2"/>
      <c r="C106" s="2">
        <v>564.99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>
        <v>564.99</v>
      </c>
      <c r="Y106" s="2"/>
      <c r="Z106" s="2"/>
      <c r="AA106" s="2"/>
      <c r="AB106" s="2"/>
      <c r="AC106" s="2"/>
      <c r="AD106" s="2">
        <v>65432.43</v>
      </c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3.15" x14ac:dyDescent="0.4">
      <c r="A107" s="173" t="s">
        <v>454</v>
      </c>
      <c r="B107" s="2">
        <v>225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>
        <v>225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86" t="s">
        <v>455</v>
      </c>
      <c r="B108" s="2"/>
      <c r="C108" s="2">
        <v>75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>
        <v>75</v>
      </c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35">
      <c r="A109" s="86" t="s">
        <v>456</v>
      </c>
      <c r="B109" s="2"/>
      <c r="C109" s="2">
        <v>65.010000000000005</v>
      </c>
      <c r="D109" s="2"/>
      <c r="E109" s="2"/>
      <c r="F109" s="2"/>
      <c r="G109" s="2"/>
      <c r="H109" s="2"/>
      <c r="I109" s="2"/>
      <c r="J109" s="2"/>
      <c r="K109" s="2"/>
      <c r="L109" s="2"/>
      <c r="M109" s="2">
        <f>AH118+AE118+AI118+AD118</f>
        <v>69252.710000000006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>
        <v>65.010000000000005</v>
      </c>
      <c r="AN109" s="2"/>
      <c r="AO109" s="2"/>
      <c r="AP109" s="2"/>
      <c r="AQ109" s="2"/>
      <c r="AR109" s="2"/>
      <c r="AS109" s="2"/>
      <c r="AT109" s="2"/>
      <c r="AU109" s="2"/>
    </row>
    <row r="110" spans="1:47" ht="13.15" x14ac:dyDescent="0.4">
      <c r="A110" s="173" t="s">
        <v>457</v>
      </c>
      <c r="B110" s="2">
        <v>1958.18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1775.38</v>
      </c>
      <c r="O110" s="2">
        <v>12.8</v>
      </c>
      <c r="P110" s="2"/>
      <c r="Q110" s="2">
        <v>20</v>
      </c>
      <c r="R110" s="2"/>
      <c r="S110" s="2"/>
      <c r="T110" s="2">
        <v>75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>
        <v>75</v>
      </c>
      <c r="AU110" s="2"/>
    </row>
    <row r="111" spans="1:47" ht="13.15" x14ac:dyDescent="0.4">
      <c r="A111" s="173" t="s">
        <v>458</v>
      </c>
      <c r="B111" s="2">
        <v>228.1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226.5</v>
      </c>
      <c r="O111" s="2">
        <v>1.6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3.15" x14ac:dyDescent="0.4">
      <c r="A112" s="173" t="s">
        <v>459</v>
      </c>
      <c r="B112" s="2">
        <v>415.5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411.1</v>
      </c>
      <c r="O112" s="2">
        <v>4.4000000000000004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x14ac:dyDescent="0.35">
      <c r="A113" s="86" t="s">
        <v>236</v>
      </c>
      <c r="B113" s="2"/>
      <c r="C113" s="2">
        <v>65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 t="s">
        <v>460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>
        <v>65</v>
      </c>
      <c r="AN113" s="2"/>
      <c r="AO113" s="2"/>
      <c r="AP113" s="2"/>
      <c r="AQ113" s="2"/>
      <c r="AR113" s="2"/>
      <c r="AS113" s="2"/>
      <c r="AT113" s="2"/>
      <c r="AU113" s="2"/>
    </row>
    <row r="114" spans="1:49" ht="13.15" x14ac:dyDescent="0.4">
      <c r="A114" s="173" t="s">
        <v>471</v>
      </c>
      <c r="B114" s="2">
        <v>773.26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766.46</v>
      </c>
      <c r="O114" s="2">
        <v>6.8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ht="13.15" x14ac:dyDescent="0.4">
      <c r="A115" s="17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x14ac:dyDescent="0.3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W116" s="177" t="s">
        <v>19</v>
      </c>
    </row>
    <row r="118" spans="1:49" ht="43.5" customHeight="1" x14ac:dyDescent="0.35">
      <c r="A118" t="s">
        <v>18</v>
      </c>
      <c r="B118" s="4">
        <f>SUM(B4:B116)</f>
        <v>82681.429999999935</v>
      </c>
      <c r="C118" s="4">
        <f t="shared" ref="C118:AU118" si="0">SUM(C4:C116)</f>
        <v>106244.71999999997</v>
      </c>
      <c r="D118" s="4">
        <f t="shared" si="0"/>
        <v>170.66</v>
      </c>
      <c r="E118" s="4">
        <f t="shared" si="0"/>
        <v>729.74</v>
      </c>
      <c r="F118" s="4">
        <f t="shared" si="0"/>
        <v>843</v>
      </c>
      <c r="G118" s="4">
        <f t="shared" si="0"/>
        <v>581.04</v>
      </c>
      <c r="H118" s="4">
        <f t="shared" si="0"/>
        <v>117.68999999999998</v>
      </c>
      <c r="I118" s="4">
        <f t="shared" si="0"/>
        <v>0</v>
      </c>
      <c r="J118" s="4">
        <f t="shared" si="0"/>
        <v>25.61</v>
      </c>
      <c r="K118" s="4">
        <f t="shared" si="0"/>
        <v>0</v>
      </c>
      <c r="L118" s="175">
        <f t="shared" si="0"/>
        <v>11770.02</v>
      </c>
      <c r="M118" s="4">
        <f t="shared" si="0"/>
        <v>69252.710000000006</v>
      </c>
      <c r="N118" s="4">
        <f t="shared" si="0"/>
        <v>78193.429999999993</v>
      </c>
      <c r="O118" s="4">
        <f t="shared" si="0"/>
        <v>214.00000000000006</v>
      </c>
      <c r="P118" s="4">
        <f t="shared" si="0"/>
        <v>121.38</v>
      </c>
      <c r="Q118" s="4">
        <f t="shared" si="0"/>
        <v>180</v>
      </c>
      <c r="R118" s="4">
        <f t="shared" si="0"/>
        <v>0</v>
      </c>
      <c r="S118" s="4">
        <f t="shared" si="0"/>
        <v>1500</v>
      </c>
      <c r="T118" s="4">
        <f t="shared" si="0"/>
        <v>150</v>
      </c>
      <c r="U118" s="4">
        <f t="shared" si="0"/>
        <v>30</v>
      </c>
      <c r="V118" s="4">
        <f t="shared" si="0"/>
        <v>150</v>
      </c>
      <c r="W118" s="4">
        <f t="shared" si="0"/>
        <v>252.38</v>
      </c>
      <c r="X118" s="4">
        <f t="shared" si="0"/>
        <v>23521.25</v>
      </c>
      <c r="Y118" s="4">
        <f t="shared" si="0"/>
        <v>350.96</v>
      </c>
      <c r="Z118" s="4">
        <f t="shared" si="0"/>
        <v>813.35</v>
      </c>
      <c r="AA118" s="4">
        <f t="shared" si="0"/>
        <v>18200</v>
      </c>
      <c r="AB118" s="4">
        <f t="shared" si="0"/>
        <v>425.61</v>
      </c>
      <c r="AC118" s="4">
        <f t="shared" si="0"/>
        <v>21593.06</v>
      </c>
      <c r="AD118" s="4">
        <f t="shared" si="0"/>
        <v>65432.43</v>
      </c>
      <c r="AE118" s="4">
        <f t="shared" si="0"/>
        <v>2131.6999999999998</v>
      </c>
      <c r="AF118" s="4">
        <f t="shared" si="0"/>
        <v>2131.6999999999998</v>
      </c>
      <c r="AG118" s="4">
        <f t="shared" si="0"/>
        <v>388.24</v>
      </c>
      <c r="AH118" s="4">
        <f t="shared" si="0"/>
        <v>373.21</v>
      </c>
      <c r="AI118" s="4">
        <f t="shared" si="0"/>
        <v>1315.37</v>
      </c>
      <c r="AJ118" s="4">
        <f t="shared" si="0"/>
        <v>3069.69</v>
      </c>
      <c r="AK118" s="4">
        <f t="shared" si="0"/>
        <v>1498.07</v>
      </c>
      <c r="AL118" s="4">
        <f t="shared" si="0"/>
        <v>0</v>
      </c>
      <c r="AM118" s="4">
        <f t="shared" si="0"/>
        <v>593.12</v>
      </c>
      <c r="AN118" s="4">
        <f t="shared" si="0"/>
        <v>16193.45</v>
      </c>
      <c r="AO118" s="4">
        <f t="shared" si="0"/>
        <v>7272</v>
      </c>
      <c r="AP118" s="4">
        <f t="shared" si="0"/>
        <v>518.17999999999995</v>
      </c>
      <c r="AQ118" s="4">
        <f t="shared" si="0"/>
        <v>0</v>
      </c>
      <c r="AR118" s="4">
        <f t="shared" si="0"/>
        <v>0</v>
      </c>
      <c r="AS118" s="4">
        <f t="shared" si="0"/>
        <v>0</v>
      </c>
      <c r="AT118" s="4">
        <f t="shared" si="0"/>
        <v>2265</v>
      </c>
      <c r="AU118" s="4">
        <f t="shared" si="0"/>
        <v>0</v>
      </c>
      <c r="AW118" s="4">
        <f>B118-C118-D118-E118-F118-G118-H118-I118-J118-K118+L118+M118-N118-O118+P118-Q118-R118-S118-T118-U118-V118+W118+X118+Y118+Z118+AA118+AB118+AC118-AD118+AE118-AF118+AG118-AH118-AI118+AJ118+AK118+AL118+AM118+AN118+AO118+AP118+AQ118+AR118+AS118-AT118+AU118</f>
        <v>-1.0000000000186446</v>
      </c>
    </row>
    <row r="120" spans="1:49" ht="15.4" thickBot="1" x14ac:dyDescent="0.45">
      <c r="A120" s="10" t="s">
        <v>22</v>
      </c>
      <c r="C120" s="15">
        <f>C2+B118-C118</f>
        <v>259953.15999999997</v>
      </c>
      <c r="D120" s="14"/>
    </row>
  </sheetData>
  <mergeCells count="1">
    <mergeCell ref="AE3:AF3"/>
  </mergeCells>
  <pageMargins left="0.2" right="0.39" top="1" bottom="1" header="0.5" footer="0.5"/>
  <pageSetup scale="90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>
    <tabColor theme="4" tint="-0.249977111117893"/>
  </sheetPr>
  <dimension ref="A1:BB116"/>
  <sheetViews>
    <sheetView zoomScale="115" zoomScaleNormal="115" zoomScaleSheetLayoutView="100" workbookViewId="0">
      <pane xSplit="1" ySplit="3" topLeftCell="B100" activePane="bottomRight" state="frozen"/>
      <selection pane="topRight" activeCell="B1" sqref="B1"/>
      <selection pane="bottomLeft" activeCell="A5" sqref="A5"/>
      <selection pane="bottomRight" activeCell="C116" sqref="C116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9.46484375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9" bestFit="1" customWidth="1"/>
    <col min="37" max="37" width="9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10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44562</v>
      </c>
    </row>
    <row r="2" spans="1:47" ht="15.4" thickBot="1" x14ac:dyDescent="0.45">
      <c r="A2" s="10" t="s">
        <v>21</v>
      </c>
      <c r="B2" s="13"/>
      <c r="C2" s="270">
        <v>251387.91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105" t="s">
        <v>125</v>
      </c>
      <c r="AN3" s="105" t="s">
        <v>53</v>
      </c>
      <c r="AO3" s="105" t="s">
        <v>112</v>
      </c>
      <c r="AP3" s="105" t="s">
        <v>61</v>
      </c>
      <c r="AQ3" s="106" t="s">
        <v>13</v>
      </c>
      <c r="AR3" s="105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 t="s">
        <v>245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365.65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 t="s">
        <v>227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1" t="s">
        <v>229</v>
      </c>
      <c r="B6" s="2"/>
      <c r="C6" s="2">
        <v>2019.96</v>
      </c>
      <c r="D6" s="2">
        <v>36.25</v>
      </c>
      <c r="E6" s="2">
        <v>155</v>
      </c>
      <c r="F6" s="2">
        <v>150</v>
      </c>
      <c r="G6" s="2">
        <v>113.79</v>
      </c>
      <c r="H6" s="2">
        <v>25</v>
      </c>
      <c r="I6" s="2"/>
      <c r="J6" s="2"/>
      <c r="K6" s="2"/>
      <c r="L6" s="2">
        <v>2500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3.15" x14ac:dyDescent="0.4">
      <c r="A7" s="173" t="s">
        <v>283</v>
      </c>
      <c r="B7" s="2">
        <v>1036.46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>
        <v>1023.26</v>
      </c>
      <c r="O7" s="2">
        <v>13.2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173" t="s">
        <v>284</v>
      </c>
      <c r="B8" s="2">
        <v>150.37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148.77000000000001</v>
      </c>
      <c r="O8" s="2">
        <v>1.6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86" t="s">
        <v>286</v>
      </c>
      <c r="B9" s="2"/>
      <c r="C9" s="2">
        <v>2000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>
        <v>2000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 t="s">
        <v>272</v>
      </c>
      <c r="B10" s="2"/>
      <c r="C10" s="2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5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 t="s">
        <v>274</v>
      </c>
      <c r="B11" s="2"/>
      <c r="C11" s="2">
        <v>1062.29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1062.29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102" t="s">
        <v>233</v>
      </c>
      <c r="B12" s="2"/>
      <c r="C12" s="2">
        <v>62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>
        <v>62</v>
      </c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 t="s">
        <v>281</v>
      </c>
      <c r="B13" s="2"/>
      <c r="C13" s="2">
        <v>93.47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>
        <v>93.47</v>
      </c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 t="s">
        <v>285</v>
      </c>
      <c r="B14" s="2"/>
      <c r="C14" s="2">
        <v>3700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>
        <v>3700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3.15" x14ac:dyDescent="0.4">
      <c r="A15" s="173" t="s">
        <v>282</v>
      </c>
      <c r="B15" s="2">
        <v>4155.01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4155.01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s="101" customFormat="1" ht="13.15" x14ac:dyDescent="0.4">
      <c r="A16" s="173" t="s">
        <v>287</v>
      </c>
      <c r="B16" s="102">
        <v>2031.8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>
        <v>2014.2</v>
      </c>
      <c r="O16" s="102">
        <v>17.600000000000001</v>
      </c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</row>
    <row r="17" spans="1:47" x14ac:dyDescent="0.35">
      <c r="A17" s="86" t="s">
        <v>288</v>
      </c>
      <c r="B17" s="2">
        <v>2579.1999999999998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2579.1999999999998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86" t="s">
        <v>269</v>
      </c>
      <c r="B18" s="2"/>
      <c r="C18" s="2">
        <v>3270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>
        <v>3270</v>
      </c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86" t="s">
        <v>273</v>
      </c>
      <c r="B19" s="2"/>
      <c r="C19" s="2">
        <v>3585.5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v>3585.5</v>
      </c>
      <c r="AP19" s="2"/>
      <c r="AQ19" s="2"/>
      <c r="AR19" s="2"/>
      <c r="AS19" s="2"/>
      <c r="AT19" s="2"/>
      <c r="AU19" s="2"/>
    </row>
    <row r="20" spans="1:47" ht="13.15" x14ac:dyDescent="0.4">
      <c r="A20" s="173" t="s">
        <v>290</v>
      </c>
      <c r="B20" s="2">
        <v>1227.48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1215.08</v>
      </c>
      <c r="O20" s="2">
        <v>12.4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3.15" x14ac:dyDescent="0.4">
      <c r="A21" s="173" t="s">
        <v>289</v>
      </c>
      <c r="B21" s="2">
        <v>3047.52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3047.52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 t="s">
        <v>291</v>
      </c>
      <c r="B22" s="2"/>
      <c r="C22" s="2">
        <v>1650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1650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 t="s">
        <v>255</v>
      </c>
      <c r="B23" s="2"/>
      <c r="C23" s="2">
        <v>133.91999999999999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v>133.91999999999999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3.15" x14ac:dyDescent="0.4">
      <c r="A24" s="173" t="s">
        <v>293</v>
      </c>
      <c r="B24" s="2">
        <v>1314.56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1302.96</v>
      </c>
      <c r="O24" s="2">
        <v>11.6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173" t="s">
        <v>292</v>
      </c>
      <c r="B25" s="2">
        <v>4678.34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4678.34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 t="s">
        <v>294</v>
      </c>
      <c r="B26" s="2"/>
      <c r="C26" s="2">
        <v>2450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2450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 t="s">
        <v>233</v>
      </c>
      <c r="B27" s="2"/>
      <c r="C27" s="2">
        <v>60.02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>
        <v>60.02</v>
      </c>
      <c r="AN27" s="2"/>
      <c r="AO27" s="2"/>
      <c r="AP27" s="2"/>
      <c r="AQ27" s="2"/>
      <c r="AR27" s="2"/>
      <c r="AS27" s="2"/>
      <c r="AT27" s="2"/>
      <c r="AU27" s="2"/>
    </row>
    <row r="28" spans="1:47" ht="13.15" x14ac:dyDescent="0.4">
      <c r="A28" s="173" t="s">
        <v>295</v>
      </c>
      <c r="B28" s="2">
        <v>563.67999999999995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556.08000000000004</v>
      </c>
      <c r="O28" s="2">
        <v>7.6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173" t="s">
        <v>296</v>
      </c>
      <c r="B29" s="2">
        <v>1170.6600000000001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1159.8599999999999</v>
      </c>
      <c r="O29" s="2">
        <v>10.8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3.15" x14ac:dyDescent="0.4">
      <c r="A30" s="173" t="s">
        <v>297</v>
      </c>
      <c r="B30" s="2">
        <v>486.42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480.02</v>
      </c>
      <c r="O30" s="2">
        <v>6.4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 t="s">
        <v>298</v>
      </c>
      <c r="B31" s="2"/>
      <c r="C31" s="2">
        <v>4300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4300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 t="s">
        <v>259</v>
      </c>
      <c r="B32" s="2"/>
      <c r="C32" s="2">
        <v>1500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>
        <v>1500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3.15" x14ac:dyDescent="0.4">
      <c r="A33" s="173" t="s">
        <v>303</v>
      </c>
      <c r="B33" s="2">
        <v>296.17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v>292.57</v>
      </c>
      <c r="O33" s="2">
        <v>3.6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173" t="s">
        <v>302</v>
      </c>
      <c r="B34" s="2">
        <v>13881.47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13881.47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3.15" x14ac:dyDescent="0.4">
      <c r="A35" s="173" t="s">
        <v>299</v>
      </c>
      <c r="B35" s="2">
        <v>6024.48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6024.48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86" t="s">
        <v>233</v>
      </c>
      <c r="B36" s="2"/>
      <c r="C36" s="2">
        <v>62.01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0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174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 t="s">
        <v>277</v>
      </c>
      <c r="B37" s="2"/>
      <c r="C37" s="2">
        <v>648.76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>
        <v>648.76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>
        <v>62.01</v>
      </c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 t="s">
        <v>307</v>
      </c>
      <c r="B38" s="2"/>
      <c r="C38" s="2">
        <v>1991.86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>
        <v>1991.86</v>
      </c>
      <c r="AF38" s="2">
        <v>1991.86</v>
      </c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 t="s">
        <v>300</v>
      </c>
      <c r="B39" s="2"/>
      <c r="C39" s="2">
        <v>17287.09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>
        <v>17287.09</v>
      </c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 t="s">
        <v>238</v>
      </c>
      <c r="B40" s="2"/>
      <c r="C40" s="2">
        <v>622.79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>
        <v>127.66</v>
      </c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>
        <v>495.13</v>
      </c>
      <c r="AQ40" s="2"/>
      <c r="AR40" s="2"/>
      <c r="AS40" s="2"/>
      <c r="AT40" s="2"/>
      <c r="AU40" s="2"/>
    </row>
    <row r="41" spans="1:47" x14ac:dyDescent="0.35">
      <c r="A41" s="86" t="s">
        <v>301</v>
      </c>
      <c r="B41" s="2"/>
      <c r="C41" s="2">
        <v>1509.4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102">
        <v>1509.4</v>
      </c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173" t="s">
        <v>305</v>
      </c>
      <c r="B42" s="2">
        <v>4710.3500000000004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4667.55</v>
      </c>
      <c r="O42" s="2">
        <v>42.8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173" t="s">
        <v>304</v>
      </c>
      <c r="B43" s="2">
        <v>5392.65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5392.65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3.15" x14ac:dyDescent="0.4">
      <c r="A44" s="173" t="s">
        <v>314</v>
      </c>
      <c r="B44" s="2">
        <v>1159.1199999999999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v>1148.32</v>
      </c>
      <c r="O44" s="2">
        <v>10.8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 t="s">
        <v>306</v>
      </c>
      <c r="B45" s="2"/>
      <c r="C45" s="2">
        <v>22.87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v>22.87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86" t="s">
        <v>260</v>
      </c>
      <c r="B46" s="2"/>
      <c r="C46" s="2">
        <v>97.6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>
        <v>97.6</v>
      </c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>
        <v>1293.8800000000001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 t="s">
        <v>232</v>
      </c>
      <c r="B47" s="2"/>
      <c r="C47" s="2">
        <v>3092.07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>
        <v>3092.07</v>
      </c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 t="s">
        <v>308</v>
      </c>
      <c r="B48" s="2"/>
      <c r="C48" s="2">
        <v>357.89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>
        <v>357.89</v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1" t="s">
        <v>257</v>
      </c>
      <c r="B49" s="2"/>
      <c r="C49" s="2">
        <v>850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>
        <v>850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 t="s">
        <v>254</v>
      </c>
      <c r="B50" s="2"/>
      <c r="C50" s="2">
        <v>3250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>
        <v>3250</v>
      </c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 t="s">
        <v>315</v>
      </c>
      <c r="B51" s="2">
        <v>114.06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114.06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 t="s">
        <v>316</v>
      </c>
      <c r="B52" s="2">
        <v>1999.67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1979.67</v>
      </c>
      <c r="O52" s="2"/>
      <c r="P52" s="2"/>
      <c r="Q52" s="2">
        <v>20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173" t="s">
        <v>311</v>
      </c>
      <c r="B53" s="2">
        <v>436.83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432.03</v>
      </c>
      <c r="O53" s="2">
        <v>4.8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173" t="s">
        <v>312</v>
      </c>
      <c r="B54" s="2">
        <v>1037.3800000000001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1030.18</v>
      </c>
      <c r="O54" s="2">
        <v>7.2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3.15" x14ac:dyDescent="0.4">
      <c r="A55" s="173" t="s">
        <v>313</v>
      </c>
      <c r="B55" s="2">
        <v>1298.47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v>1290.8699999999999</v>
      </c>
      <c r="O55" s="2">
        <v>7.6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 t="s">
        <v>245</v>
      </c>
      <c r="B56" s="2"/>
      <c r="C56" s="2">
        <v>1248.07</v>
      </c>
      <c r="D56" s="2">
        <v>22.71</v>
      </c>
      <c r="E56" s="2">
        <v>97.12</v>
      </c>
      <c r="F56" s="2">
        <v>110</v>
      </c>
      <c r="G56" s="2">
        <v>72.900000000000006</v>
      </c>
      <c r="H56" s="2">
        <v>15.66</v>
      </c>
      <c r="I56" s="2"/>
      <c r="J56" s="2"/>
      <c r="K56" s="2"/>
      <c r="L56" s="2">
        <v>1566.46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 t="s">
        <v>227</v>
      </c>
      <c r="B57" s="2"/>
      <c r="C57" s="2">
        <v>1197.26</v>
      </c>
      <c r="D57" s="2">
        <v>21.78</v>
      </c>
      <c r="E57" s="2">
        <v>93.13</v>
      </c>
      <c r="F57" s="2">
        <v>105</v>
      </c>
      <c r="G57" s="2">
        <v>69.900000000000006</v>
      </c>
      <c r="H57" s="2">
        <v>15.02</v>
      </c>
      <c r="I57" s="2"/>
      <c r="J57" s="2"/>
      <c r="K57" s="2"/>
      <c r="L57" s="2">
        <v>1502.09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0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86" t="s">
        <v>309</v>
      </c>
      <c r="B58" s="2"/>
      <c r="C58" s="2">
        <v>177.25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>
        <v>177.25</v>
      </c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 t="s">
        <v>310</v>
      </c>
      <c r="B59" s="2"/>
      <c r="C59" s="2">
        <v>477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>
        <v>477</v>
      </c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 t="s">
        <v>278</v>
      </c>
      <c r="B60" s="2"/>
      <c r="C60" s="2">
        <v>180.04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>
        <v>180.04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 t="s">
        <v>258</v>
      </c>
      <c r="B61" s="2"/>
      <c r="C61" s="2">
        <v>161.06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>
        <v>161.06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3.15" x14ac:dyDescent="0.4">
      <c r="A62" s="173" t="s">
        <v>233</v>
      </c>
      <c r="B62" s="2"/>
      <c r="C62" s="2">
        <v>40.03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>
        <v>40.03</v>
      </c>
      <c r="AN62" s="2"/>
      <c r="AO62" s="2"/>
      <c r="AP62" s="2"/>
      <c r="AQ62" s="2"/>
      <c r="AR62" s="2"/>
      <c r="AS62" s="2"/>
      <c r="AT62" s="2"/>
      <c r="AU62" s="2"/>
    </row>
    <row r="63" spans="1:47" ht="13.15" x14ac:dyDescent="0.4">
      <c r="A63" s="173" t="s">
        <v>233</v>
      </c>
      <c r="B63" s="2"/>
      <c r="C63" s="2">
        <v>53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0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>
        <v>53</v>
      </c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 t="s">
        <v>279</v>
      </c>
      <c r="B64" s="2"/>
      <c r="C64" s="2">
        <v>158.28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>
        <v>158.28</v>
      </c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 t="s">
        <v>261</v>
      </c>
      <c r="B65" s="2"/>
      <c r="C65" s="2">
        <v>567.76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>
        <v>567.76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3.15" x14ac:dyDescent="0.4">
      <c r="A66" s="173" t="s">
        <v>317</v>
      </c>
      <c r="B66" s="2">
        <v>168.66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167.06</v>
      </c>
      <c r="O66" s="2">
        <v>1.6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3.15" x14ac:dyDescent="0.4">
      <c r="A67" s="173" t="s">
        <v>318</v>
      </c>
      <c r="B67" s="2">
        <v>50.58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50.18</v>
      </c>
      <c r="O67" s="2">
        <v>0.4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3.15" x14ac:dyDescent="0.4">
      <c r="A68" s="173" t="s">
        <v>320</v>
      </c>
      <c r="B68" s="2">
        <v>2388.39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2388.39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3.15" x14ac:dyDescent="0.4">
      <c r="A69" s="173" t="s">
        <v>319</v>
      </c>
      <c r="B69" s="2">
        <v>26.42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26.42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 t="s">
        <v>233</v>
      </c>
      <c r="B70" s="2"/>
      <c r="C70" s="2">
        <v>37.020000000000003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>
        <v>37.020000000000003</v>
      </c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 t="s">
        <v>233</v>
      </c>
      <c r="B71" s="2"/>
      <c r="C71" s="2">
        <v>58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>
        <v>58</v>
      </c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173" t="s">
        <v>321</v>
      </c>
      <c r="B72" s="2">
        <v>569.08000000000004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564.67999999999995</v>
      </c>
      <c r="O72" s="2">
        <v>4.4000000000000004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3.15" x14ac:dyDescent="0.4">
      <c r="A73" s="173" t="s">
        <v>322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51.9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>
        <v>51.9</v>
      </c>
    </row>
    <row r="74" spans="1:47" x14ac:dyDescent="0.35">
      <c r="A74" s="86" t="s">
        <v>232</v>
      </c>
      <c r="B74" s="2"/>
      <c r="C74" s="2">
        <v>20.39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>
        <v>20.39</v>
      </c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3.15" x14ac:dyDescent="0.4">
      <c r="A75" s="173" t="s">
        <v>323</v>
      </c>
      <c r="B75" s="2">
        <v>547.02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466.82</v>
      </c>
      <c r="O75" s="2">
        <v>5.2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>
        <v>75</v>
      </c>
      <c r="AU75" s="2"/>
    </row>
    <row r="76" spans="1:47" x14ac:dyDescent="0.35">
      <c r="A76" s="86" t="s">
        <v>324</v>
      </c>
      <c r="B76" s="2"/>
      <c r="C76" s="2">
        <v>75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>
        <v>75</v>
      </c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 t="s">
        <v>325</v>
      </c>
      <c r="B77" s="2"/>
      <c r="C77" s="2">
        <v>75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>
        <v>75</v>
      </c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 t="s">
        <v>326</v>
      </c>
      <c r="B78" s="2"/>
      <c r="C78" s="2">
        <v>31.11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>
        <v>31.11</v>
      </c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86" t="s">
        <v>327</v>
      </c>
      <c r="B79" s="2"/>
      <c r="C79" s="2">
        <v>4.01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>
        <v>4.01</v>
      </c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 t="s">
        <v>332</v>
      </c>
      <c r="B80" s="2"/>
      <c r="C80" s="2">
        <v>383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>
        <v>383</v>
      </c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3.15" x14ac:dyDescent="0.4">
      <c r="A81" s="173" t="s">
        <v>334</v>
      </c>
      <c r="B81" s="2">
        <v>883.62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878.02</v>
      </c>
      <c r="O81" s="2">
        <v>5.6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173" t="s">
        <v>333</v>
      </c>
      <c r="B82" s="2">
        <v>26027.01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1285.5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>
        <v>24741.51</v>
      </c>
      <c r="AU82" s="2"/>
    </row>
    <row r="83" spans="1:47" x14ac:dyDescent="0.35">
      <c r="A83" s="86" t="s">
        <v>335</v>
      </c>
      <c r="B83" s="2"/>
      <c r="C83" s="2">
        <v>1.76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>
        <v>1.76</v>
      </c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 t="s">
        <v>336</v>
      </c>
      <c r="B84" s="2"/>
      <c r="C84" s="2">
        <v>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>
        <v>5</v>
      </c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173" t="s">
        <v>337</v>
      </c>
      <c r="B85" s="2">
        <v>1519.69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743.29</v>
      </c>
      <c r="O85" s="2">
        <v>6.4</v>
      </c>
      <c r="P85" s="2"/>
      <c r="Q85" s="2">
        <v>20</v>
      </c>
      <c r="R85" s="2"/>
      <c r="S85" s="2">
        <v>750</v>
      </c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3.15" x14ac:dyDescent="0.4">
      <c r="A86" s="173" t="s">
        <v>338</v>
      </c>
      <c r="B86" s="2">
        <v>71.11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70.709999999999994</v>
      </c>
      <c r="O86" s="2">
        <v>0.4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3.15" x14ac:dyDescent="0.4">
      <c r="A87" s="173" t="s">
        <v>339</v>
      </c>
      <c r="B87" s="2">
        <v>89.67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88.87</v>
      </c>
      <c r="O87" s="2">
        <v>0.8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 t="s">
        <v>340</v>
      </c>
      <c r="B88" s="2"/>
      <c r="C88" s="2">
        <v>2.72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>
        <v>2.72</v>
      </c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3.15" x14ac:dyDescent="0.4">
      <c r="A89" s="173" t="s">
        <v>342</v>
      </c>
      <c r="B89" s="2">
        <v>1475.46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>
        <v>1423.46</v>
      </c>
      <c r="O89" s="2">
        <v>2</v>
      </c>
      <c r="P89" s="2"/>
      <c r="Q89" s="2"/>
      <c r="R89" s="2"/>
      <c r="S89" s="2"/>
      <c r="T89" s="2"/>
      <c r="U89" s="2"/>
      <c r="V89" s="2">
        <v>50</v>
      </c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3.15" x14ac:dyDescent="0.4">
      <c r="A90" s="173" t="s">
        <v>341</v>
      </c>
      <c r="B90" s="2">
        <v>1501.38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>
        <v>1451.38</v>
      </c>
      <c r="O90" s="2"/>
      <c r="P90" s="2"/>
      <c r="Q90" s="2"/>
      <c r="R90" s="2"/>
      <c r="S90" s="2"/>
      <c r="T90" s="2"/>
      <c r="U90" s="2"/>
      <c r="V90" s="2">
        <v>50</v>
      </c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 t="s">
        <v>233</v>
      </c>
      <c r="B91" s="2"/>
      <c r="C91" s="2">
        <v>57.01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>
        <v>57.01</v>
      </c>
      <c r="AN91" s="2"/>
      <c r="AO91" s="2"/>
      <c r="AP91" s="2"/>
      <c r="AQ91" s="2"/>
      <c r="AR91" s="2"/>
      <c r="AS91" s="2"/>
      <c r="AT91" s="2"/>
      <c r="AU91" s="2"/>
    </row>
    <row r="92" spans="1:47" ht="13.15" x14ac:dyDescent="0.4">
      <c r="A92" s="173" t="s">
        <v>343</v>
      </c>
      <c r="B92" s="2">
        <v>270.07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268.07</v>
      </c>
      <c r="O92" s="2">
        <v>2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 t="s">
        <v>233</v>
      </c>
      <c r="B93" s="2"/>
      <c r="C93" s="2">
        <v>64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>
        <v>64</v>
      </c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 t="s">
        <v>345</v>
      </c>
      <c r="B94" s="2"/>
      <c r="C94" s="2">
        <v>891.64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102">
        <v>891.64</v>
      </c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 t="s">
        <v>279</v>
      </c>
      <c r="B95" s="2"/>
      <c r="C95" s="2">
        <v>40.89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>
        <v>40.89</v>
      </c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3.15" x14ac:dyDescent="0.4">
      <c r="A96" s="173" t="s">
        <v>349</v>
      </c>
      <c r="B96" s="2">
        <v>93.11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92.31</v>
      </c>
      <c r="O96" s="2">
        <v>0.8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9" ht="13.15" x14ac:dyDescent="0.4">
      <c r="A97" s="173" t="s">
        <v>346</v>
      </c>
      <c r="B97" s="2">
        <v>1263.6600000000001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328.66</v>
      </c>
      <c r="O97" s="2"/>
      <c r="P97" s="2"/>
      <c r="Q97" s="2">
        <v>60</v>
      </c>
      <c r="R97" s="2"/>
      <c r="S97" s="2">
        <v>750</v>
      </c>
      <c r="T97" s="2">
        <v>75</v>
      </c>
      <c r="U97" s="2"/>
      <c r="V97" s="2">
        <v>50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9" x14ac:dyDescent="0.35">
      <c r="A98" s="86" t="s">
        <v>350</v>
      </c>
      <c r="B98" s="2"/>
      <c r="C98" s="2">
        <v>75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>
        <v>75</v>
      </c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9" s="101" customFormat="1" x14ac:dyDescent="0.35">
      <c r="A99" s="86" t="s">
        <v>351</v>
      </c>
      <c r="B99" s="102"/>
      <c r="C99" s="102">
        <v>9.6199999999999992</v>
      </c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>
        <v>65.38</v>
      </c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>
        <v>75</v>
      </c>
      <c r="AT99" s="102"/>
      <c r="AU99" s="102"/>
    </row>
    <row r="100" spans="1:49" s="101" customFormat="1" x14ac:dyDescent="0.35">
      <c r="A100" s="86" t="s">
        <v>352</v>
      </c>
      <c r="B100" s="102"/>
      <c r="C100" s="102">
        <v>52</v>
      </c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>
        <v>23</v>
      </c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>
        <v>75</v>
      </c>
      <c r="AT100" s="102"/>
      <c r="AU100" s="102"/>
    </row>
    <row r="101" spans="1:49" x14ac:dyDescent="0.35">
      <c r="A101" s="86" t="s">
        <v>404</v>
      </c>
      <c r="B101" s="2"/>
      <c r="C101" s="2">
        <v>500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>
        <v>500</v>
      </c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9" ht="13.15" x14ac:dyDescent="0.4">
      <c r="A102" s="173" t="s">
        <v>353</v>
      </c>
      <c r="B102" s="2">
        <v>374.72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>
        <v>296.92</v>
      </c>
      <c r="O102" s="2">
        <v>2.8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>
        <v>75</v>
      </c>
      <c r="AU102" s="2"/>
    </row>
    <row r="103" spans="1:49" x14ac:dyDescent="0.35">
      <c r="A103" s="86" t="s">
        <v>280</v>
      </c>
      <c r="B103" s="2"/>
      <c r="C103" s="2">
        <v>566.03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>
        <v>566.03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9" x14ac:dyDescent="0.35">
      <c r="A104" s="86" t="s">
        <v>354</v>
      </c>
      <c r="B104" s="2"/>
      <c r="C104" s="2">
        <v>75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>
        <v>75</v>
      </c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9" ht="13.15" x14ac:dyDescent="0.4">
      <c r="A105" s="173" t="s">
        <v>363</v>
      </c>
      <c r="B105" s="2">
        <v>618.61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>
        <v>537.61</v>
      </c>
      <c r="O105" s="2">
        <v>6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>
        <v>75</v>
      </c>
      <c r="AU105" s="2"/>
    </row>
    <row r="106" spans="1:49" ht="13.15" x14ac:dyDescent="0.4">
      <c r="A106" s="173" t="s">
        <v>364</v>
      </c>
      <c r="B106" s="2">
        <v>108.7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107.5</v>
      </c>
      <c r="O106" s="2">
        <v>1.2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>
        <v>67420.56</v>
      </c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9" ht="13.15" x14ac:dyDescent="0.4">
      <c r="A107" s="173" t="s">
        <v>365</v>
      </c>
      <c r="B107" s="2">
        <v>772.6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>
        <v>765.8</v>
      </c>
      <c r="O107" s="2">
        <v>6.8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9" x14ac:dyDescent="0.35">
      <c r="A108" s="86" t="s">
        <v>233</v>
      </c>
      <c r="B108" s="2"/>
      <c r="C108" s="2">
        <v>70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>
        <v>70</v>
      </c>
      <c r="AN108" s="2"/>
      <c r="AO108" s="2"/>
      <c r="AP108" s="2"/>
      <c r="AQ108" s="2"/>
      <c r="AR108" s="2"/>
      <c r="AS108" s="2"/>
      <c r="AT108" s="2"/>
      <c r="AU108" s="2"/>
    </row>
    <row r="109" spans="1:49" x14ac:dyDescent="0.35">
      <c r="A109" s="86" t="s">
        <v>370</v>
      </c>
      <c r="B109" s="2"/>
      <c r="C109" s="2">
        <v>25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>
        <v>25</v>
      </c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9" x14ac:dyDescent="0.35">
      <c r="A110" s="8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9" x14ac:dyDescent="0.3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102" t="s">
        <v>447</v>
      </c>
      <c r="AN111" s="2"/>
      <c r="AO111" s="2"/>
      <c r="AP111" s="2"/>
      <c r="AQ111" s="2"/>
      <c r="AR111" s="2"/>
      <c r="AS111" s="2"/>
      <c r="AT111" s="2"/>
      <c r="AU111" s="2"/>
    </row>
    <row r="112" spans="1:49" x14ac:dyDescent="0.3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>
        <f>AD114+AF114+AH114+AI114</f>
        <v>71071.95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W112" s="3" t="s">
        <v>19</v>
      </c>
    </row>
    <row r="114" spans="1:49" ht="43.5" customHeight="1" x14ac:dyDescent="0.35">
      <c r="A114" t="s">
        <v>18</v>
      </c>
      <c r="B114" s="4">
        <f>SUM(B4:B112)</f>
        <v>97611.710000000021</v>
      </c>
      <c r="C114" s="4">
        <f t="shared" ref="C114:AU114" si="0">SUM(C4:C112)</f>
        <v>65483.170000000006</v>
      </c>
      <c r="D114" s="4">
        <f t="shared" si="0"/>
        <v>125.23000000000002</v>
      </c>
      <c r="E114" s="137">
        <f t="shared" si="0"/>
        <v>535.5</v>
      </c>
      <c r="F114" s="4">
        <f t="shared" si="0"/>
        <v>580</v>
      </c>
      <c r="G114" s="4">
        <f t="shared" si="0"/>
        <v>399.39</v>
      </c>
      <c r="H114" s="4">
        <f t="shared" si="0"/>
        <v>86.36</v>
      </c>
      <c r="I114" s="4">
        <f t="shared" si="0"/>
        <v>0</v>
      </c>
      <c r="J114" s="4">
        <f t="shared" si="0"/>
        <v>25.61</v>
      </c>
      <c r="K114" s="4">
        <f t="shared" si="0"/>
        <v>0</v>
      </c>
      <c r="L114" s="137">
        <f t="shared" si="0"/>
        <v>8637.1</v>
      </c>
      <c r="M114" s="4">
        <f t="shared" si="0"/>
        <v>71071.95</v>
      </c>
      <c r="N114" s="4">
        <f t="shared" si="0"/>
        <v>70756.080000000031</v>
      </c>
      <c r="O114" s="4">
        <f t="shared" si="0"/>
        <v>204.40000000000003</v>
      </c>
      <c r="P114" s="4">
        <f t="shared" si="0"/>
        <v>22.87</v>
      </c>
      <c r="Q114" s="4">
        <f t="shared" si="0"/>
        <v>100</v>
      </c>
      <c r="R114" s="4">
        <f t="shared" si="0"/>
        <v>0</v>
      </c>
      <c r="S114" s="4">
        <f t="shared" si="0"/>
        <v>1500</v>
      </c>
      <c r="T114" s="4">
        <f t="shared" si="0"/>
        <v>75</v>
      </c>
      <c r="U114" s="4">
        <f t="shared" si="0"/>
        <v>0</v>
      </c>
      <c r="V114" s="4">
        <f t="shared" si="0"/>
        <v>150</v>
      </c>
      <c r="W114" s="4">
        <f t="shared" si="0"/>
        <v>0</v>
      </c>
      <c r="X114" s="4">
        <f t="shared" si="0"/>
        <v>6555.6600000000008</v>
      </c>
      <c r="Y114" s="4">
        <f t="shared" si="0"/>
        <v>341.1</v>
      </c>
      <c r="Z114" s="4">
        <f t="shared" si="0"/>
        <v>567.76</v>
      </c>
      <c r="AA114" s="4">
        <f t="shared" si="0"/>
        <v>19700</v>
      </c>
      <c r="AB114" s="4">
        <f t="shared" si="0"/>
        <v>927.66</v>
      </c>
      <c r="AC114" s="4">
        <f t="shared" si="0"/>
        <v>17287.09</v>
      </c>
      <c r="AD114" s="4">
        <f t="shared" si="0"/>
        <v>67420.56</v>
      </c>
      <c r="AE114" s="4">
        <f t="shared" si="0"/>
        <v>1991.86</v>
      </c>
      <c r="AF114" s="4">
        <f t="shared" si="0"/>
        <v>1991.86</v>
      </c>
      <c r="AG114" s="4">
        <f t="shared" si="0"/>
        <v>357.89</v>
      </c>
      <c r="AH114" s="4">
        <f t="shared" si="0"/>
        <v>365.65</v>
      </c>
      <c r="AI114" s="4">
        <f t="shared" si="0"/>
        <v>1293.8800000000001</v>
      </c>
      <c r="AJ114" s="4">
        <f t="shared" si="0"/>
        <v>199.17000000000002</v>
      </c>
      <c r="AK114" s="175">
        <f t="shared" si="0"/>
        <v>1509.4</v>
      </c>
      <c r="AL114" s="4">
        <f t="shared" si="0"/>
        <v>3270</v>
      </c>
      <c r="AM114" s="4">
        <f t="shared" si="0"/>
        <v>1725.4499999999998</v>
      </c>
      <c r="AN114" s="4">
        <f t="shared" si="0"/>
        <v>0</v>
      </c>
      <c r="AO114" s="4">
        <f t="shared" si="0"/>
        <v>3585.5</v>
      </c>
      <c r="AP114" s="4">
        <f t="shared" si="0"/>
        <v>495.13</v>
      </c>
      <c r="AQ114" s="4">
        <f t="shared" si="0"/>
        <v>0</v>
      </c>
      <c r="AR114" s="4">
        <f t="shared" si="0"/>
        <v>0</v>
      </c>
      <c r="AS114" s="4">
        <f t="shared" si="0"/>
        <v>150</v>
      </c>
      <c r="AT114" s="4">
        <f t="shared" si="0"/>
        <v>24966.51</v>
      </c>
      <c r="AU114" s="4">
        <f t="shared" si="0"/>
        <v>51.9</v>
      </c>
      <c r="AW114" s="4">
        <f>B114-C114-D114-E114-F114-G114-H114-I114-J114-K114+L114+M114-N114-O114+P114-Q114-R114-S114-T114-U114-V114+W114+X114+Y114+Z114+AA114+AB114+AC114-AD114+AE114-AF114+AG114-AH114-AI114+AJ114+AK114+AL114+AM114+AN114+AO114+AP114+AQ114+AR114+AS114-AT114+AU114</f>
        <v>-5.0945914153999183E-12</v>
      </c>
    </row>
    <row r="116" spans="1:49" ht="15.4" thickBot="1" x14ac:dyDescent="0.45">
      <c r="A116" s="10" t="s">
        <v>22</v>
      </c>
      <c r="C116" s="270">
        <f>C2+B114-C114</f>
        <v>283516.45</v>
      </c>
      <c r="D116" s="14"/>
    </row>
  </sheetData>
  <mergeCells count="1">
    <mergeCell ref="AE3:AF3"/>
  </mergeCells>
  <pageMargins left="0.2" right="0.39" top="1" bottom="1" header="0.5" footer="0.5"/>
  <pageSetup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BC2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5" sqref="B15"/>
    </sheetView>
  </sheetViews>
  <sheetFormatPr defaultRowHeight="12.75" x14ac:dyDescent="0.35"/>
  <cols>
    <col min="1" max="1" width="29.53125" customWidth="1"/>
    <col min="2" max="2" width="12" bestFit="1" customWidth="1"/>
    <col min="3" max="3" width="11.6640625" bestFit="1" customWidth="1"/>
    <col min="4" max="4" width="9.46484375" customWidth="1"/>
    <col min="5" max="5" width="9.6640625" bestFit="1" customWidth="1"/>
    <col min="6" max="6" width="9.53125" customWidth="1"/>
    <col min="7" max="7" width="9.6640625" bestFit="1" customWidth="1"/>
    <col min="8" max="8" width="9.33203125" customWidth="1"/>
    <col min="9" max="9" width="0.1328125" customWidth="1"/>
    <col min="10" max="10" width="10.46484375" customWidth="1"/>
    <col min="11" max="11" width="0.19921875" customWidth="1"/>
    <col min="12" max="12" width="10.6640625" bestFit="1" customWidth="1"/>
    <col min="13" max="14" width="11.6640625" bestFit="1" customWidth="1"/>
    <col min="15" max="15" width="10.33203125" customWidth="1"/>
    <col min="16" max="16" width="9.6640625" bestFit="1" customWidth="1"/>
    <col min="17" max="17" width="10" customWidth="1"/>
    <col min="18" max="18" width="0.1328125" customWidth="1"/>
    <col min="19" max="19" width="10.33203125" customWidth="1"/>
    <col min="20" max="20" width="9.6640625" bestFit="1" customWidth="1"/>
    <col min="21" max="21" width="9.6640625" customWidth="1"/>
    <col min="22" max="23" width="10.53125" customWidth="1"/>
    <col min="24" max="24" width="11.53125" customWidth="1"/>
    <col min="25" max="26" width="10.53125" customWidth="1"/>
    <col min="27" max="27" width="11.86328125" customWidth="1"/>
    <col min="28" max="28" width="11.53125" customWidth="1"/>
    <col min="29" max="29" width="12.46484375" bestFit="1" customWidth="1"/>
    <col min="30" max="30" width="11.6640625" bestFit="1" customWidth="1"/>
    <col min="31" max="31" width="10.6640625" bestFit="1" customWidth="1"/>
    <col min="32" max="32" width="10.6640625" customWidth="1"/>
    <col min="33" max="34" width="9.6640625" bestFit="1" customWidth="1"/>
    <col min="35" max="35" width="10.86328125" customWidth="1"/>
    <col min="36" max="38" width="10.46484375" customWidth="1"/>
    <col min="39" max="42" width="10.86328125" customWidth="1"/>
    <col min="43" max="43" width="0.1328125" customWidth="1"/>
    <col min="44" max="44" width="10.86328125" hidden="1" customWidth="1"/>
    <col min="45" max="45" width="9.6640625" bestFit="1" customWidth="1"/>
    <col min="46" max="46" width="10.66406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55" ht="15.4" thickBot="1" x14ac:dyDescent="0.45">
      <c r="A1" s="10" t="s">
        <v>0</v>
      </c>
      <c r="B1" s="133" t="s">
        <v>628</v>
      </c>
    </row>
    <row r="2" spans="1:55" ht="15.4" thickBot="1" x14ac:dyDescent="0.45">
      <c r="A2" s="10" t="s">
        <v>21</v>
      </c>
      <c r="B2" s="13"/>
      <c r="C2" s="15">
        <v>251387.91</v>
      </c>
      <c r="D2" s="14"/>
    </row>
    <row r="3" spans="1:55" ht="13.5" thickBo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17"/>
      <c r="AD3" s="17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274" t="s">
        <v>14</v>
      </c>
      <c r="AR3" s="276"/>
      <c r="AS3" s="17"/>
      <c r="AT3" s="6"/>
      <c r="AU3" s="6"/>
    </row>
    <row r="4" spans="1:55" ht="60" customHeight="1" thickBot="1" x14ac:dyDescent="0.45">
      <c r="A4" s="11" t="s">
        <v>1</v>
      </c>
      <c r="B4" s="9" t="s">
        <v>2</v>
      </c>
      <c r="C4" s="9" t="s">
        <v>3</v>
      </c>
      <c r="D4" s="7" t="s">
        <v>4</v>
      </c>
      <c r="E4" s="9" t="s">
        <v>5</v>
      </c>
      <c r="F4" s="16" t="s">
        <v>6</v>
      </c>
      <c r="G4" s="9" t="s">
        <v>7</v>
      </c>
      <c r="H4" s="16" t="s">
        <v>58</v>
      </c>
      <c r="I4" s="16" t="s">
        <v>60</v>
      </c>
      <c r="J4" s="16" t="s">
        <v>65</v>
      </c>
      <c r="K4" s="16" t="s">
        <v>59</v>
      </c>
      <c r="L4" s="7" t="s">
        <v>8</v>
      </c>
      <c r="M4" s="7" t="s">
        <v>9</v>
      </c>
      <c r="N4" s="7" t="s">
        <v>9</v>
      </c>
      <c r="O4" s="7" t="s">
        <v>31</v>
      </c>
      <c r="P4" s="7" t="s">
        <v>24</v>
      </c>
      <c r="Q4" s="7" t="s">
        <v>230</v>
      </c>
      <c r="R4" s="7" t="s">
        <v>33</v>
      </c>
      <c r="S4" s="7" t="s">
        <v>35</v>
      </c>
      <c r="T4" s="7" t="s">
        <v>25</v>
      </c>
      <c r="U4" s="7" t="s">
        <v>26</v>
      </c>
      <c r="V4" s="16" t="s">
        <v>34</v>
      </c>
      <c r="W4" s="7" t="s">
        <v>11</v>
      </c>
      <c r="X4" s="7" t="s">
        <v>12</v>
      </c>
      <c r="Y4" s="7" t="s">
        <v>88</v>
      </c>
      <c r="Z4" s="7" t="s">
        <v>36</v>
      </c>
      <c r="AA4" s="7" t="s">
        <v>37</v>
      </c>
      <c r="AB4" s="7" t="s">
        <v>16</v>
      </c>
      <c r="AC4" s="7" t="s">
        <v>28</v>
      </c>
      <c r="AD4" s="7" t="s">
        <v>29</v>
      </c>
      <c r="AE4" s="274" t="s">
        <v>20</v>
      </c>
      <c r="AF4" s="275"/>
      <c r="AG4" s="7" t="s">
        <v>32</v>
      </c>
      <c r="AH4" s="7" t="s">
        <v>66</v>
      </c>
      <c r="AI4" s="7" t="s">
        <v>10</v>
      </c>
      <c r="AJ4" s="16" t="s">
        <v>23</v>
      </c>
      <c r="AK4" s="140" t="s">
        <v>190</v>
      </c>
      <c r="AL4" s="140" t="s">
        <v>195</v>
      </c>
      <c r="AM4" s="8" t="s">
        <v>30</v>
      </c>
      <c r="AN4" s="8" t="s">
        <v>53</v>
      </c>
      <c r="AO4" s="8" t="s">
        <v>112</v>
      </c>
      <c r="AP4" s="29" t="s">
        <v>61</v>
      </c>
      <c r="AQ4" s="7" t="s">
        <v>13</v>
      </c>
      <c r="AR4" s="8" t="s">
        <v>15</v>
      </c>
      <c r="AS4" s="7" t="s">
        <v>38</v>
      </c>
      <c r="AT4" s="7" t="s">
        <v>17</v>
      </c>
      <c r="AU4" s="18" t="s">
        <v>39</v>
      </c>
    </row>
    <row r="5" spans="1:55" x14ac:dyDescent="0.35">
      <c r="A5" s="13">
        <v>44562</v>
      </c>
      <c r="B5" s="40">
        <f>'January 2022'!B114</f>
        <v>97611.710000000021</v>
      </c>
      <c r="C5" s="40">
        <f>'January 2022'!C114</f>
        <v>65483.170000000006</v>
      </c>
      <c r="D5" s="40">
        <f>'January 2022'!D114</f>
        <v>125.23000000000002</v>
      </c>
      <c r="E5" s="40">
        <f>'January 2022'!E114</f>
        <v>535.5</v>
      </c>
      <c r="F5" s="40">
        <f>'January 2022'!F114</f>
        <v>580</v>
      </c>
      <c r="G5" s="40">
        <f>'January 2022'!G114</f>
        <v>399.39</v>
      </c>
      <c r="H5" s="40">
        <f>'January 2022'!H114</f>
        <v>86.36</v>
      </c>
      <c r="I5" s="40">
        <f>'January 2022'!I114</f>
        <v>0</v>
      </c>
      <c r="J5" s="40">
        <f>'January 2022'!J114</f>
        <v>25.61</v>
      </c>
      <c r="K5" s="40">
        <f>'January 2022'!K114</f>
        <v>0</v>
      </c>
      <c r="L5" s="40">
        <f>'January 2022'!L114</f>
        <v>8637.1</v>
      </c>
      <c r="M5" s="40">
        <f>'January 2022'!M114</f>
        <v>71071.95</v>
      </c>
      <c r="N5" s="40">
        <f>'January 2022'!N114</f>
        <v>70756.080000000031</v>
      </c>
      <c r="O5" s="40">
        <f>'January 2022'!O114</f>
        <v>204.40000000000003</v>
      </c>
      <c r="P5" s="40">
        <f>'January 2022'!P114</f>
        <v>22.87</v>
      </c>
      <c r="Q5" s="40">
        <f>'January 2022'!Q114</f>
        <v>100</v>
      </c>
      <c r="R5" s="40">
        <f>'January 2022'!R114</f>
        <v>0</v>
      </c>
      <c r="S5" s="40">
        <f>'January 2022'!S114</f>
        <v>1500</v>
      </c>
      <c r="T5" s="40">
        <f>'January 2022'!T114</f>
        <v>75</v>
      </c>
      <c r="U5" s="40">
        <f>'January 2022'!U114</f>
        <v>0</v>
      </c>
      <c r="V5" s="40">
        <f>'January 2022'!V114</f>
        <v>150</v>
      </c>
      <c r="W5" s="40">
        <f>'January 2022'!W114</f>
        <v>0</v>
      </c>
      <c r="X5" s="40">
        <f>'January 2022'!X114</f>
        <v>6555.6600000000008</v>
      </c>
      <c r="Y5" s="40">
        <f>'January 2022'!Y114</f>
        <v>341.1</v>
      </c>
      <c r="Z5" s="40">
        <f>'January 2022'!Z114</f>
        <v>567.76</v>
      </c>
      <c r="AA5" s="40">
        <f>'January 2022'!AA114</f>
        <v>19700</v>
      </c>
      <c r="AB5" s="40">
        <f>'January 2022'!AB114</f>
        <v>927.66</v>
      </c>
      <c r="AC5" s="40">
        <f>'January 2022'!AC114</f>
        <v>17287.09</v>
      </c>
      <c r="AD5" s="40">
        <f>'January 2022'!AD114</f>
        <v>67420.56</v>
      </c>
      <c r="AE5" s="40">
        <f>'January 2022'!AE114</f>
        <v>1991.86</v>
      </c>
      <c r="AF5" s="40">
        <f>'January 2022'!AF114</f>
        <v>1991.86</v>
      </c>
      <c r="AG5" s="40">
        <f>'January 2022'!AG114</f>
        <v>357.89</v>
      </c>
      <c r="AH5" s="40">
        <f>'January 2022'!AH114</f>
        <v>365.65</v>
      </c>
      <c r="AI5" s="40">
        <f>'January 2022'!AI114</f>
        <v>1293.8800000000001</v>
      </c>
      <c r="AJ5" s="40">
        <f>'January 2022'!AJ114</f>
        <v>199.17000000000002</v>
      </c>
      <c r="AK5" s="40">
        <f>'January 2022'!AK114</f>
        <v>1509.4</v>
      </c>
      <c r="AL5" s="40">
        <f>'January 2022'!AL114</f>
        <v>3270</v>
      </c>
      <c r="AM5" s="40">
        <f>'January 2022'!AM114</f>
        <v>1725.4499999999998</v>
      </c>
      <c r="AN5" s="40">
        <f>'January 2022'!AN114</f>
        <v>0</v>
      </c>
      <c r="AO5" s="40">
        <f>'January 2022'!AO114</f>
        <v>3585.5</v>
      </c>
      <c r="AP5" s="40">
        <f>'January 2022'!AP114</f>
        <v>495.13</v>
      </c>
      <c r="AQ5" s="40">
        <f>'January 2022'!AQ114</f>
        <v>0</v>
      </c>
      <c r="AR5" s="40">
        <f>'January 2022'!AR114</f>
        <v>0</v>
      </c>
      <c r="AS5" s="40">
        <f>'January 2022'!AS114</f>
        <v>150</v>
      </c>
      <c r="AT5" s="40">
        <f>'January 2022'!AT114</f>
        <v>24966.51</v>
      </c>
      <c r="AU5" s="40">
        <f>'January 2022'!AU114</f>
        <v>51.9</v>
      </c>
      <c r="AV5" s="40"/>
      <c r="AW5" s="40"/>
      <c r="AX5" s="40"/>
      <c r="AY5" s="40"/>
      <c r="AZ5" s="40"/>
      <c r="BA5" s="40"/>
      <c r="BB5" s="40"/>
      <c r="BC5" s="40"/>
    </row>
    <row r="6" spans="1:55" x14ac:dyDescent="0.35">
      <c r="A6" s="13">
        <v>44593</v>
      </c>
      <c r="B6" s="40">
        <f>'February 2022'!B118</f>
        <v>82681.429999999935</v>
      </c>
      <c r="C6" s="40">
        <f>'February 2022'!C118</f>
        <v>106244.71999999997</v>
      </c>
      <c r="D6" s="40">
        <f>'February 2022'!D118</f>
        <v>170.66</v>
      </c>
      <c r="E6" s="40">
        <f>'February 2022'!E118</f>
        <v>729.74</v>
      </c>
      <c r="F6" s="40">
        <f>'February 2022'!F118</f>
        <v>843</v>
      </c>
      <c r="G6" s="40">
        <f>'February 2022'!G118</f>
        <v>581.04</v>
      </c>
      <c r="H6" s="40">
        <f>'February 2022'!H118</f>
        <v>117.68999999999998</v>
      </c>
      <c r="I6" s="40">
        <f>'February 2022'!I118</f>
        <v>0</v>
      </c>
      <c r="J6" s="40">
        <f>'February 2022'!J118</f>
        <v>25.61</v>
      </c>
      <c r="K6" s="40">
        <f>'February 2022'!K118</f>
        <v>0</v>
      </c>
      <c r="L6" s="40">
        <f>'February 2022'!L118</f>
        <v>11770.02</v>
      </c>
      <c r="M6" s="40">
        <f>'February 2022'!M118</f>
        <v>69252.710000000006</v>
      </c>
      <c r="N6" s="40">
        <f>'February 2022'!N118</f>
        <v>78193.429999999993</v>
      </c>
      <c r="O6" s="40">
        <f>'February 2022'!O118</f>
        <v>214.00000000000006</v>
      </c>
      <c r="P6" s="40">
        <f>'February 2022'!P118</f>
        <v>121.38</v>
      </c>
      <c r="Q6" s="40">
        <f>'February 2022'!Q118</f>
        <v>180</v>
      </c>
      <c r="R6" s="40">
        <f>'February 2022'!R118</f>
        <v>0</v>
      </c>
      <c r="S6" s="40">
        <f>'February 2022'!S118</f>
        <v>1500</v>
      </c>
      <c r="T6" s="40">
        <f>'February 2022'!T118</f>
        <v>150</v>
      </c>
      <c r="U6" s="40">
        <f>'February 2022'!U118</f>
        <v>30</v>
      </c>
      <c r="V6" s="40">
        <f>'February 2022'!V118</f>
        <v>150</v>
      </c>
      <c r="W6" s="40">
        <f>'February 2022'!W118</f>
        <v>252.38</v>
      </c>
      <c r="X6" s="40">
        <f>'February 2022'!X118</f>
        <v>23521.25</v>
      </c>
      <c r="Y6" s="40">
        <f>'February 2022'!Y118</f>
        <v>350.96</v>
      </c>
      <c r="Z6" s="40">
        <f>'February 2022'!Z118</f>
        <v>813.35</v>
      </c>
      <c r="AA6" s="40">
        <f>'February 2022'!AA118</f>
        <v>18200</v>
      </c>
      <c r="AB6" s="40">
        <f>'February 2022'!AB118</f>
        <v>425.61</v>
      </c>
      <c r="AC6" s="40">
        <f>'February 2022'!AC118</f>
        <v>21593.06</v>
      </c>
      <c r="AD6" s="40">
        <f>'February 2022'!AD118</f>
        <v>65432.43</v>
      </c>
      <c r="AE6" s="40">
        <f>'February 2022'!AE118</f>
        <v>2131.6999999999998</v>
      </c>
      <c r="AF6" s="40">
        <f>'February 2022'!AF118</f>
        <v>2131.6999999999998</v>
      </c>
      <c r="AG6" s="40">
        <f>'February 2022'!AG118</f>
        <v>388.24</v>
      </c>
      <c r="AH6" s="40">
        <f>'February 2022'!AH118</f>
        <v>373.21</v>
      </c>
      <c r="AI6" s="40">
        <f>'February 2022'!AI118</f>
        <v>1315.37</v>
      </c>
      <c r="AJ6" s="40">
        <f>'February 2022'!AJ118</f>
        <v>3069.69</v>
      </c>
      <c r="AK6" s="40">
        <f>'February 2022'!AK118</f>
        <v>1498.07</v>
      </c>
      <c r="AL6" s="40">
        <f>'February 2022'!AL118</f>
        <v>0</v>
      </c>
      <c r="AM6" s="40">
        <f>'February 2022'!AM118</f>
        <v>593.12</v>
      </c>
      <c r="AN6" s="40">
        <f>'February 2022'!AN118</f>
        <v>16193.45</v>
      </c>
      <c r="AO6" s="40">
        <f>'February 2022'!AO118</f>
        <v>7272</v>
      </c>
      <c r="AP6" s="40">
        <f>'February 2022'!AP118</f>
        <v>518.17999999999995</v>
      </c>
      <c r="AQ6" s="40">
        <f>'February 2022'!AQ118</f>
        <v>0</v>
      </c>
      <c r="AR6" s="40">
        <f>'February 2022'!AR118</f>
        <v>0</v>
      </c>
      <c r="AS6" s="40">
        <f>'February 2022'!AS118</f>
        <v>0</v>
      </c>
      <c r="AT6" s="40">
        <f>'February 2022'!AT118</f>
        <v>2265</v>
      </c>
      <c r="AU6" s="40">
        <f>'February 2022'!AU118</f>
        <v>0</v>
      </c>
      <c r="AV6" s="40" t="e">
        <f>#REF!</f>
        <v>#REF!</v>
      </c>
      <c r="AW6" s="40"/>
      <c r="AX6" s="40"/>
      <c r="AY6" s="40"/>
      <c r="AZ6" s="40"/>
      <c r="BA6" s="40"/>
      <c r="BB6" s="40"/>
      <c r="BC6" s="40"/>
    </row>
    <row r="7" spans="1:55" x14ac:dyDescent="0.35">
      <c r="A7" s="13">
        <v>44621</v>
      </c>
      <c r="B7" s="40">
        <f>'March 2022'!B136</f>
        <v>80969.530000000028</v>
      </c>
      <c r="C7" s="40">
        <f>'March 2022'!C136</f>
        <v>79168.819999999992</v>
      </c>
      <c r="D7" s="40">
        <f>'March 2022'!D136</f>
        <v>177.3</v>
      </c>
      <c r="E7" s="40">
        <f>'March 2022'!E136</f>
        <v>758.07999999999993</v>
      </c>
      <c r="F7" s="40">
        <f>'March 2022'!F136</f>
        <v>786</v>
      </c>
      <c r="G7" s="40">
        <f>'March 2022'!G136</f>
        <v>592.5</v>
      </c>
      <c r="H7" s="40">
        <f>'March 2022'!H136</f>
        <v>122.27</v>
      </c>
      <c r="I7" s="40">
        <f>'March 2022'!I136</f>
        <v>0</v>
      </c>
      <c r="J7" s="40">
        <f>'March 2022'!J136</f>
        <v>25.61</v>
      </c>
      <c r="K7" s="40">
        <f>'March 2022'!K136</f>
        <v>0</v>
      </c>
      <c r="L7" s="40">
        <f>'March 2022'!L136</f>
        <v>12227.43</v>
      </c>
      <c r="M7" s="40">
        <f>'March 2022'!M136</f>
        <v>63794.41</v>
      </c>
      <c r="N7" s="40">
        <f>'March 2022'!N136</f>
        <v>76702.539999999994</v>
      </c>
      <c r="O7" s="40">
        <f>'March 2022'!O136</f>
        <v>218.00000000000006</v>
      </c>
      <c r="P7" s="40">
        <f>'March 2022'!P136</f>
        <v>75.5</v>
      </c>
      <c r="Q7" s="40">
        <f>'March 2022'!Q136</f>
        <v>280</v>
      </c>
      <c r="R7" s="40">
        <f>'March 2022'!R136</f>
        <v>20</v>
      </c>
      <c r="S7" s="40">
        <f>'March 2022'!S136</f>
        <v>2250</v>
      </c>
      <c r="T7" s="40">
        <f>'March 2022'!T136</f>
        <v>150</v>
      </c>
      <c r="U7" s="40">
        <f>'March 2022'!U136</f>
        <v>90</v>
      </c>
      <c r="V7" s="40">
        <f>'March 2022'!V136</f>
        <v>100</v>
      </c>
      <c r="W7" s="40">
        <f>'March 2022'!W136</f>
        <v>62.86</v>
      </c>
      <c r="X7" s="40">
        <f>'March 2022'!X136</f>
        <v>10006.56</v>
      </c>
      <c r="Y7" s="40">
        <f>'March 2022'!Y136</f>
        <v>350.96</v>
      </c>
      <c r="Z7" s="40">
        <f>'March 2022'!Z136</f>
        <v>602.84</v>
      </c>
      <c r="AA7" s="40">
        <f>'March 2022'!AA136</f>
        <v>19700</v>
      </c>
      <c r="AB7" s="40">
        <f>'March 2022'!AB136</f>
        <v>202.25000000000003</v>
      </c>
      <c r="AC7" s="40">
        <f>'March 2022'!AC136</f>
        <v>17177.8</v>
      </c>
      <c r="AD7" s="40">
        <f>'March 2022'!AD136</f>
        <v>60291.68</v>
      </c>
      <c r="AE7" s="40">
        <f>'March 2022'!AE136</f>
        <v>2072.06</v>
      </c>
      <c r="AF7" s="40">
        <f>'March 2022'!AF136</f>
        <v>2072.06</v>
      </c>
      <c r="AG7" s="40">
        <f>'March 2022'!AG136</f>
        <v>392.43</v>
      </c>
      <c r="AH7" s="40">
        <f>'March 2022'!AH136</f>
        <v>350.55</v>
      </c>
      <c r="AI7" s="40">
        <f>'March 2022'!AI136</f>
        <v>1080.1199999999999</v>
      </c>
      <c r="AJ7" s="40">
        <f>'March 2022'!AJ136</f>
        <v>8806.31</v>
      </c>
      <c r="AK7" s="40">
        <f>'March 2022'!AK136</f>
        <v>1089.3</v>
      </c>
      <c r="AL7" s="40">
        <f>'March 2022'!AL136</f>
        <v>4025</v>
      </c>
      <c r="AM7" s="40">
        <f>'March 2022'!AM136</f>
        <v>681.89</v>
      </c>
      <c r="AN7" s="40">
        <f>'March 2022'!AN136</f>
        <v>0</v>
      </c>
      <c r="AO7" s="40">
        <f>'March 2022'!AO136</f>
        <v>3610.75</v>
      </c>
      <c r="AP7" s="40">
        <f>'March 2022'!AP136</f>
        <v>371.65</v>
      </c>
      <c r="AQ7" s="40">
        <f>'March 2022'!AQ136</f>
        <v>0</v>
      </c>
      <c r="AR7" s="40">
        <f>'March 2022'!AR136</f>
        <v>0</v>
      </c>
      <c r="AS7" s="40">
        <f>'March 2022'!AS136</f>
        <v>300</v>
      </c>
      <c r="AT7" s="40">
        <f>'March 2022'!AT136</f>
        <v>1284</v>
      </c>
      <c r="AU7" s="40">
        <f>'March 2022'!AU136</f>
        <v>0</v>
      </c>
      <c r="AV7" s="40"/>
      <c r="AW7" s="40"/>
      <c r="AX7" s="40"/>
      <c r="AY7" s="40"/>
      <c r="AZ7" s="40"/>
      <c r="BA7" s="40"/>
      <c r="BB7" s="40"/>
      <c r="BC7" s="40"/>
    </row>
    <row r="8" spans="1:55" x14ac:dyDescent="0.35">
      <c r="A8" s="13">
        <v>44652</v>
      </c>
      <c r="B8" s="40">
        <f>'April 2022'!B127</f>
        <v>71622.929999999993</v>
      </c>
      <c r="C8" s="40">
        <f>'April 2022'!C127</f>
        <v>75575.969999999972</v>
      </c>
      <c r="D8" s="40">
        <f>'April 2022'!D127</f>
        <v>192.87</v>
      </c>
      <c r="E8" s="40">
        <f>'April 2022'!E127</f>
        <v>824.7</v>
      </c>
      <c r="F8" s="40">
        <f>'April 2022'!F127</f>
        <v>914</v>
      </c>
      <c r="G8" s="40">
        <f>'April 2022'!G127</f>
        <v>653.84</v>
      </c>
      <c r="H8" s="40">
        <f>'April 2022'!H127</f>
        <v>133.03</v>
      </c>
      <c r="I8" s="40">
        <f>'April 2022'!I127</f>
        <v>0</v>
      </c>
      <c r="J8" s="40">
        <f>'April 2022'!J127</f>
        <v>25.61</v>
      </c>
      <c r="K8" s="40">
        <f>'April 2022'!K127</f>
        <v>0</v>
      </c>
      <c r="L8" s="40">
        <f>'April 2022'!L127</f>
        <v>13301.48</v>
      </c>
      <c r="M8" s="40">
        <f>'April 2022'!M127</f>
        <v>70719.239999999991</v>
      </c>
      <c r="N8" s="40">
        <f>'April 2022'!N127</f>
        <v>66409.450000000012</v>
      </c>
      <c r="O8" s="40">
        <f>'April 2022'!O127</f>
        <v>205.60000000000008</v>
      </c>
      <c r="P8" s="40">
        <f>'April 2022'!P127</f>
        <v>0</v>
      </c>
      <c r="Q8" s="40">
        <f>'April 2022'!Q127</f>
        <v>280</v>
      </c>
      <c r="R8" s="40">
        <f>'April 2022'!R127</f>
        <v>0</v>
      </c>
      <c r="S8" s="40">
        <f>'April 2022'!S127</f>
        <v>3750</v>
      </c>
      <c r="T8" s="40">
        <f>'April 2022'!T127</f>
        <v>300</v>
      </c>
      <c r="U8" s="40">
        <f>'April 2022'!U127</f>
        <v>60</v>
      </c>
      <c r="V8" s="40">
        <f>'April 2022'!V127</f>
        <v>200</v>
      </c>
      <c r="W8" s="40">
        <f>'April 2022'!W127</f>
        <v>137.97999999999999</v>
      </c>
      <c r="X8" s="40">
        <f>'April 2022'!X127</f>
        <v>6543.7400000000016</v>
      </c>
      <c r="Y8" s="40">
        <f>'April 2022'!Y127</f>
        <v>350.96</v>
      </c>
      <c r="Z8" s="40">
        <f>'April 2022'!Z127</f>
        <v>420.89</v>
      </c>
      <c r="AA8" s="40">
        <f>'April 2022'!AA127</f>
        <v>19705</v>
      </c>
      <c r="AB8" s="40">
        <f>'April 2022'!AB127</f>
        <v>250.61</v>
      </c>
      <c r="AC8" s="40">
        <f>'April 2022'!AC127</f>
        <v>17246.27</v>
      </c>
      <c r="AD8" s="40">
        <f>'April 2022'!AD127</f>
        <v>67436.479999999996</v>
      </c>
      <c r="AE8" s="40">
        <f>'April 2022'!AE127</f>
        <v>1936.73</v>
      </c>
      <c r="AF8" s="40">
        <f>'April 2022'!AF127</f>
        <v>1936.73</v>
      </c>
      <c r="AG8" s="40">
        <f>'April 2022'!AG127</f>
        <v>206.8</v>
      </c>
      <c r="AH8" s="40">
        <f>'April 2022'!AH127</f>
        <v>304.31</v>
      </c>
      <c r="AI8" s="40">
        <f>'April 2022'!AI127</f>
        <v>1041.72</v>
      </c>
      <c r="AJ8" s="40">
        <f>'April 2022'!AJ127</f>
        <v>360.38</v>
      </c>
      <c r="AK8" s="40">
        <f>'April 2022'!AK127</f>
        <v>4663.8900000000003</v>
      </c>
      <c r="AL8" s="40">
        <f>'April 2022'!AL127</f>
        <v>3600</v>
      </c>
      <c r="AM8" s="40">
        <f>'April 2022'!AM127</f>
        <v>883.63999999999987</v>
      </c>
      <c r="AN8" s="40">
        <f>'April 2022'!AN127</f>
        <v>4626.25</v>
      </c>
      <c r="AO8" s="40">
        <f>'April 2022'!AO127</f>
        <v>3610.75</v>
      </c>
      <c r="AP8" s="40">
        <f>'April 2022'!AP127</f>
        <v>371.65</v>
      </c>
      <c r="AQ8" s="40">
        <f>'April 2022'!AQ127</f>
        <v>0</v>
      </c>
      <c r="AR8" s="40">
        <f>'April 2022'!AR127</f>
        <v>0</v>
      </c>
      <c r="AS8" s="40">
        <f>'April 2022'!AS127</f>
        <v>150</v>
      </c>
      <c r="AT8" s="40">
        <f>'April 2022'!AT127</f>
        <v>574.88</v>
      </c>
      <c r="AU8" s="40">
        <f>'April 2022'!AU127</f>
        <v>0</v>
      </c>
      <c r="AV8" s="40"/>
      <c r="AW8" s="40"/>
      <c r="AX8" s="40"/>
      <c r="AY8" s="40"/>
      <c r="AZ8" s="40"/>
      <c r="BA8" s="40"/>
      <c r="BB8" s="40"/>
      <c r="BC8" s="40"/>
    </row>
    <row r="9" spans="1:55" x14ac:dyDescent="0.35">
      <c r="A9" s="13">
        <v>44682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 t="e">
        <f>#REF!</f>
        <v>#REF!</v>
      </c>
      <c r="AW9" s="40"/>
      <c r="AX9" s="40"/>
      <c r="AY9" s="40"/>
      <c r="AZ9" s="40"/>
      <c r="BA9" s="40"/>
      <c r="BB9" s="40"/>
      <c r="BC9" s="40"/>
    </row>
    <row r="10" spans="1:55" x14ac:dyDescent="0.35">
      <c r="A10" s="13">
        <v>44713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</row>
    <row r="11" spans="1:55" x14ac:dyDescent="0.35">
      <c r="A11" s="13">
        <v>44743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</row>
    <row r="12" spans="1:55" x14ac:dyDescent="0.35">
      <c r="A12" s="13">
        <v>44774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 t="e">
        <f>#REF!</f>
        <v>#REF!</v>
      </c>
      <c r="AW12" s="40"/>
      <c r="AX12" s="40"/>
      <c r="AY12" s="40"/>
      <c r="AZ12" s="40"/>
      <c r="BA12" s="40"/>
      <c r="BB12" s="40"/>
      <c r="BC12" s="40"/>
    </row>
    <row r="13" spans="1:55" x14ac:dyDescent="0.35">
      <c r="A13" s="13">
        <v>44805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 t="e">
        <f>#REF!</f>
        <v>#REF!</v>
      </c>
      <c r="AW13" s="40"/>
      <c r="AX13" s="40"/>
      <c r="AY13" s="40"/>
      <c r="AZ13" s="40"/>
      <c r="BA13" s="40"/>
      <c r="BB13" s="40"/>
      <c r="BC13" s="40"/>
    </row>
    <row r="14" spans="1:55" x14ac:dyDescent="0.35">
      <c r="A14" s="13">
        <v>44835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 t="e">
        <f>#REF!</f>
        <v>#REF!</v>
      </c>
      <c r="AW14" s="40"/>
      <c r="AX14" s="40"/>
      <c r="AY14" s="40"/>
      <c r="AZ14" s="40"/>
      <c r="BA14" s="40"/>
      <c r="BB14" s="40"/>
      <c r="BC14" s="40"/>
    </row>
    <row r="15" spans="1:55" x14ac:dyDescent="0.35">
      <c r="A15" s="13">
        <v>44866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 t="e">
        <f>#REF!</f>
        <v>#REF!</v>
      </c>
      <c r="AW15" s="40"/>
      <c r="AX15" s="40"/>
      <c r="AY15" s="40"/>
      <c r="AZ15" s="40"/>
      <c r="BA15" s="40"/>
      <c r="BB15" s="40"/>
      <c r="BC15" s="40"/>
    </row>
    <row r="16" spans="1:55" x14ac:dyDescent="0.35">
      <c r="A16" s="13">
        <v>44896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</row>
    <row r="17" spans="1:55" x14ac:dyDescent="0.35">
      <c r="A17" s="13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</row>
    <row r="18" spans="1:55" x14ac:dyDescent="0.35">
      <c r="A18" s="13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 t="s">
        <v>19</v>
      </c>
      <c r="AX18" s="40"/>
      <c r="AY18" s="40"/>
      <c r="AZ18" s="40"/>
      <c r="BA18" s="40"/>
      <c r="BB18" s="40"/>
      <c r="BC18" s="40"/>
    </row>
    <row r="19" spans="1:55" x14ac:dyDescent="0.35">
      <c r="A19" t="s">
        <v>18</v>
      </c>
      <c r="B19" s="40">
        <f t="shared" ref="B19:W19" si="0">SUM(B5:B16)</f>
        <v>332885.59999999998</v>
      </c>
      <c r="C19" s="40">
        <f t="shared" si="0"/>
        <v>326472.67999999993</v>
      </c>
      <c r="D19" s="40">
        <f t="shared" si="0"/>
        <v>666.06</v>
      </c>
      <c r="E19" s="40">
        <f t="shared" si="0"/>
        <v>2848.02</v>
      </c>
      <c r="F19" s="40">
        <f t="shared" si="0"/>
        <v>3123</v>
      </c>
      <c r="G19" s="40">
        <f t="shared" si="0"/>
        <v>2226.77</v>
      </c>
      <c r="H19" s="40">
        <f t="shared" si="0"/>
        <v>459.35</v>
      </c>
      <c r="I19" s="40">
        <f t="shared" si="0"/>
        <v>0</v>
      </c>
      <c r="J19" s="40">
        <f t="shared" si="0"/>
        <v>102.44</v>
      </c>
      <c r="K19" s="40">
        <f t="shared" si="0"/>
        <v>0</v>
      </c>
      <c r="L19" s="40">
        <f t="shared" si="0"/>
        <v>45936.03</v>
      </c>
      <c r="M19" s="40">
        <f t="shared" si="0"/>
        <v>274838.31</v>
      </c>
      <c r="N19" s="40">
        <f t="shared" si="0"/>
        <v>292061.5</v>
      </c>
      <c r="O19" s="40">
        <f t="shared" si="0"/>
        <v>842.00000000000023</v>
      </c>
      <c r="P19" s="40">
        <f t="shared" si="0"/>
        <v>219.75</v>
      </c>
      <c r="Q19" s="40">
        <f t="shared" si="0"/>
        <v>840</v>
      </c>
      <c r="R19" s="40">
        <f t="shared" si="0"/>
        <v>20</v>
      </c>
      <c r="S19" s="40">
        <f t="shared" si="0"/>
        <v>9000</v>
      </c>
      <c r="T19" s="40">
        <f t="shared" si="0"/>
        <v>675</v>
      </c>
      <c r="U19" s="40">
        <f t="shared" si="0"/>
        <v>180</v>
      </c>
      <c r="V19" s="40">
        <f t="shared" si="0"/>
        <v>600</v>
      </c>
      <c r="W19" s="40">
        <f t="shared" si="0"/>
        <v>453.22</v>
      </c>
      <c r="X19" s="40">
        <f t="shared" ref="X19:AU19" si="1">SUM(X5:X16)</f>
        <v>46627.210000000006</v>
      </c>
      <c r="Y19" s="40">
        <f t="shared" si="1"/>
        <v>1393.98</v>
      </c>
      <c r="Z19" s="40">
        <f t="shared" si="1"/>
        <v>2404.84</v>
      </c>
      <c r="AA19" s="40">
        <f t="shared" si="1"/>
        <v>77305</v>
      </c>
      <c r="AB19" s="40">
        <f t="shared" si="1"/>
        <v>1806.13</v>
      </c>
      <c r="AC19" s="40">
        <f t="shared" si="1"/>
        <v>73304.22</v>
      </c>
      <c r="AD19" s="40">
        <f t="shared" si="1"/>
        <v>260581.14999999997</v>
      </c>
      <c r="AE19" s="40">
        <f t="shared" si="1"/>
        <v>8132.3499999999985</v>
      </c>
      <c r="AF19" s="40">
        <f t="shared" si="1"/>
        <v>8132.3499999999985</v>
      </c>
      <c r="AG19" s="40">
        <f t="shared" si="1"/>
        <v>1345.36</v>
      </c>
      <c r="AH19" s="40">
        <f t="shared" si="1"/>
        <v>1393.7199999999998</v>
      </c>
      <c r="AI19" s="40">
        <f t="shared" si="1"/>
        <v>4731.09</v>
      </c>
      <c r="AJ19" s="40">
        <f t="shared" si="1"/>
        <v>12435.55</v>
      </c>
      <c r="AK19" s="40">
        <f t="shared" si="1"/>
        <v>8760.66</v>
      </c>
      <c r="AL19" s="40">
        <f t="shared" si="1"/>
        <v>10895</v>
      </c>
      <c r="AM19" s="40">
        <f t="shared" si="1"/>
        <v>3884.0999999999995</v>
      </c>
      <c r="AN19" s="40">
        <f t="shared" si="1"/>
        <v>20819.7</v>
      </c>
      <c r="AO19" s="40">
        <f t="shared" si="1"/>
        <v>18079</v>
      </c>
      <c r="AP19" s="40">
        <f t="shared" si="1"/>
        <v>1756.6100000000001</v>
      </c>
      <c r="AQ19" s="40">
        <f t="shared" si="1"/>
        <v>0</v>
      </c>
      <c r="AR19" s="40">
        <f t="shared" si="1"/>
        <v>0</v>
      </c>
      <c r="AS19" s="40">
        <f t="shared" si="1"/>
        <v>600</v>
      </c>
      <c r="AT19" s="40">
        <f t="shared" si="1"/>
        <v>29090.39</v>
      </c>
      <c r="AU19" s="40">
        <f t="shared" si="1"/>
        <v>51.9</v>
      </c>
      <c r="AV19" s="40"/>
      <c r="AW19" s="40"/>
      <c r="AX19" s="40"/>
      <c r="AY19" s="40"/>
      <c r="AZ19" s="40"/>
      <c r="BA19" s="40"/>
      <c r="BB19" s="40"/>
      <c r="BC19" s="40"/>
    </row>
    <row r="20" spans="1:55" ht="43.5" customHeight="1" x14ac:dyDescent="0.35"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>
        <f>B20-C20-D20-E20-F20-G20-H20-I20-J20-K20+L20+M20-N20-O20+P20-Q20-R20-S20-T20-U20-V20+W20+X20+Y20+Z20+AA20+AB20+AC20-AD20+AE20-AF20+AG20-AH20-AI20+AJ20+AM20+AK20+AL20+AP20+AQ20+AR20+AS20-AT20+AU20</f>
        <v>0</v>
      </c>
      <c r="AX20" s="40"/>
      <c r="AY20" s="40"/>
      <c r="AZ20" s="40"/>
      <c r="BA20" s="40"/>
      <c r="BB20" s="40"/>
      <c r="BC20" s="40"/>
    </row>
    <row r="21" spans="1:55" x14ac:dyDescent="0.35"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</row>
    <row r="22" spans="1:55" ht="15.4" thickBot="1" x14ac:dyDescent="0.45">
      <c r="A22" s="10" t="s">
        <v>22</v>
      </c>
      <c r="C22" s="15">
        <f>C2+B19-C19</f>
        <v>257800.83000000007</v>
      </c>
      <c r="D22" s="1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</row>
    <row r="23" spans="1:55" x14ac:dyDescent="0.35"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</row>
    <row r="24" spans="1:55" x14ac:dyDescent="0.35"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</row>
    <row r="25" spans="1:55" x14ac:dyDescent="0.35"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</row>
    <row r="26" spans="1:55" x14ac:dyDescent="0.35"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</row>
    <row r="27" spans="1:55" x14ac:dyDescent="0.35"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</row>
    <row r="28" spans="1:55" x14ac:dyDescent="0.35"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</sheetData>
  <mergeCells count="2">
    <mergeCell ref="AE4:AF4"/>
    <mergeCell ref="AQ3:AR3"/>
  </mergeCells>
  <phoneticPr fontId="1" type="noConversion"/>
  <pageMargins left="0.2" right="0.39" top="1" bottom="1" header="0.5" footer="0.5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/>
  <dimension ref="A1:BB20"/>
  <sheetViews>
    <sheetView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C3" sqref="C3"/>
    </sheetView>
  </sheetViews>
  <sheetFormatPr defaultRowHeight="12.75" x14ac:dyDescent="0.35"/>
  <cols>
    <col min="1" max="1" width="29.53125" customWidth="1"/>
    <col min="2" max="2" width="12" bestFit="1" customWidth="1"/>
    <col min="3" max="3" width="11.6640625" bestFit="1" customWidth="1"/>
    <col min="4" max="5" width="9.6640625" bestFit="1" customWidth="1"/>
    <col min="6" max="6" width="9.53125" customWidth="1"/>
    <col min="7" max="7" width="9.6640625" bestFit="1" customWidth="1"/>
    <col min="8" max="8" width="9.33203125" customWidth="1"/>
    <col min="9" max="9" width="0.1328125" customWidth="1"/>
    <col min="10" max="10" width="9.53125" customWidth="1"/>
    <col min="11" max="11" width="9.6640625" hidden="1" customWidth="1"/>
    <col min="12" max="12" width="10.6640625" bestFit="1" customWidth="1"/>
    <col min="13" max="14" width="11.6640625" bestFit="1" customWidth="1"/>
    <col min="15" max="15" width="9.33203125" bestFit="1" customWidth="1"/>
    <col min="16" max="17" width="9.6640625" bestFit="1" customWidth="1"/>
    <col min="18" max="18" width="0.1328125" customWidth="1"/>
    <col min="19" max="19" width="10.33203125" customWidth="1"/>
    <col min="20" max="20" width="10" customWidth="1"/>
    <col min="21" max="21" width="9.33203125" bestFit="1" customWidth="1"/>
    <col min="22" max="26" width="10.53125" customWidth="1"/>
    <col min="27" max="27" width="11.86328125" customWidth="1"/>
    <col min="28" max="28" width="11.46484375" customWidth="1"/>
    <col min="29" max="29" width="12.53125" bestFit="1" customWidth="1"/>
    <col min="30" max="30" width="11.6640625" bestFit="1" customWidth="1"/>
    <col min="31" max="32" width="10.6640625" bestFit="1" customWidth="1"/>
    <col min="33" max="34" width="9.6640625" bestFit="1" customWidth="1"/>
    <col min="35" max="36" width="10.6640625" bestFit="1" customWidth="1"/>
    <col min="37" max="38" width="10.6640625" customWidth="1"/>
    <col min="39" max="42" width="10.86328125" customWidth="1"/>
    <col min="43" max="43" width="10.6640625" hidden="1" customWidth="1"/>
    <col min="44" max="44" width="10.86328125" hidden="1" customWidth="1"/>
    <col min="45" max="45" width="9.6640625" bestFit="1" customWidth="1"/>
    <col min="46" max="46" width="10.86328125" bestFit="1" customWidth="1"/>
    <col min="47" max="47" width="9" customWidth="1"/>
    <col min="48" max="48" width="0.6640625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33" t="s">
        <v>225</v>
      </c>
    </row>
    <row r="2" spans="1:47" ht="15.4" thickBot="1" x14ac:dyDescent="0.45">
      <c r="A2" s="10" t="s">
        <v>21</v>
      </c>
      <c r="B2" s="13"/>
      <c r="C2" s="15">
        <v>283516.45</v>
      </c>
      <c r="D2" s="14"/>
    </row>
    <row r="3" spans="1:47" ht="13.5" thickBo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17"/>
      <c r="AD3" s="17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274" t="s">
        <v>14</v>
      </c>
      <c r="AR3" s="276"/>
      <c r="AS3" s="17"/>
      <c r="AT3" s="6"/>
      <c r="AU3" s="6"/>
    </row>
    <row r="4" spans="1:47" ht="60" customHeight="1" thickBot="1" x14ac:dyDescent="0.45">
      <c r="A4" s="11" t="s">
        <v>1</v>
      </c>
      <c r="B4" s="9" t="s">
        <v>2</v>
      </c>
      <c r="C4" s="9" t="s">
        <v>3</v>
      </c>
      <c r="D4" s="7" t="s">
        <v>4</v>
      </c>
      <c r="E4" s="9" t="s">
        <v>5</v>
      </c>
      <c r="F4" s="16" t="s">
        <v>6</v>
      </c>
      <c r="G4" s="9" t="s">
        <v>7</v>
      </c>
      <c r="H4" s="16" t="s">
        <v>58</v>
      </c>
      <c r="I4" s="145" t="s">
        <v>188</v>
      </c>
      <c r="J4" s="16" t="s">
        <v>65</v>
      </c>
      <c r="K4" s="16" t="s">
        <v>59</v>
      </c>
      <c r="L4" s="7" t="s">
        <v>8</v>
      </c>
      <c r="M4" s="7" t="s">
        <v>9</v>
      </c>
      <c r="N4" s="7" t="s">
        <v>9</v>
      </c>
      <c r="O4" s="7" t="s">
        <v>31</v>
      </c>
      <c r="P4" s="7" t="s">
        <v>24</v>
      </c>
      <c r="Q4" s="7" t="s">
        <v>27</v>
      </c>
      <c r="R4" s="7" t="s">
        <v>33</v>
      </c>
      <c r="S4" s="7" t="s">
        <v>35</v>
      </c>
      <c r="T4" s="7" t="s">
        <v>25</v>
      </c>
      <c r="U4" s="7" t="s">
        <v>26</v>
      </c>
      <c r="V4" s="16" t="s">
        <v>34</v>
      </c>
      <c r="W4" s="7" t="s">
        <v>11</v>
      </c>
      <c r="X4" s="7" t="s">
        <v>12</v>
      </c>
      <c r="Y4" s="7" t="s">
        <v>88</v>
      </c>
      <c r="Z4" s="7" t="s">
        <v>36</v>
      </c>
      <c r="AA4" s="7" t="s">
        <v>37</v>
      </c>
      <c r="AB4" s="7" t="s">
        <v>16</v>
      </c>
      <c r="AC4" s="7" t="s">
        <v>28</v>
      </c>
      <c r="AD4" s="7" t="s">
        <v>29</v>
      </c>
      <c r="AE4" s="274" t="s">
        <v>20</v>
      </c>
      <c r="AF4" s="275"/>
      <c r="AG4" s="7" t="s">
        <v>32</v>
      </c>
      <c r="AH4" s="7" t="s">
        <v>66</v>
      </c>
      <c r="AI4" s="7" t="s">
        <v>10</v>
      </c>
      <c r="AJ4" s="16" t="s">
        <v>23</v>
      </c>
      <c r="AK4" s="144" t="s">
        <v>190</v>
      </c>
      <c r="AL4" s="140" t="s">
        <v>195</v>
      </c>
      <c r="AM4" s="8" t="s">
        <v>30</v>
      </c>
      <c r="AN4" s="8" t="s">
        <v>53</v>
      </c>
      <c r="AO4" s="8" t="s">
        <v>112</v>
      </c>
      <c r="AP4" s="29" t="s">
        <v>61</v>
      </c>
      <c r="AQ4" s="7" t="s">
        <v>13</v>
      </c>
      <c r="AR4" s="8" t="s">
        <v>15</v>
      </c>
      <c r="AS4" s="7" t="s">
        <v>38</v>
      </c>
      <c r="AT4" s="7" t="s">
        <v>17</v>
      </c>
      <c r="AU4" s="18" t="s">
        <v>39</v>
      </c>
    </row>
    <row r="5" spans="1:47" x14ac:dyDescent="0.35">
      <c r="A5" s="13">
        <v>44228</v>
      </c>
      <c r="B5" s="153">
        <f>'February 2022'!B118</f>
        <v>82681.429999999935</v>
      </c>
      <c r="C5" s="153">
        <f>'February 2022'!C118</f>
        <v>106244.71999999997</v>
      </c>
      <c r="D5" s="153">
        <f>'February 2022'!D118</f>
        <v>170.66</v>
      </c>
      <c r="E5" s="153">
        <f>'February 2022'!E118</f>
        <v>729.74</v>
      </c>
      <c r="F5" s="153">
        <f>'February 2022'!F118</f>
        <v>843</v>
      </c>
      <c r="G5" s="153">
        <f>'February 2022'!G118</f>
        <v>581.04</v>
      </c>
      <c r="H5" s="153">
        <f>'February 2022'!H118</f>
        <v>117.68999999999998</v>
      </c>
      <c r="I5" s="153">
        <f>'February 2022'!I118</f>
        <v>0</v>
      </c>
      <c r="J5" s="153">
        <f>'February 2022'!J118</f>
        <v>25.61</v>
      </c>
      <c r="K5" s="153">
        <f>'February 2022'!K118</f>
        <v>0</v>
      </c>
      <c r="L5" s="153">
        <f>'February 2022'!L118</f>
        <v>11770.02</v>
      </c>
      <c r="M5" s="153">
        <f>'February 2022'!M118</f>
        <v>69252.710000000006</v>
      </c>
      <c r="N5" s="153">
        <f>'February 2022'!N118</f>
        <v>78193.429999999993</v>
      </c>
      <c r="O5" s="153">
        <f>'February 2022'!O118</f>
        <v>214.00000000000006</v>
      </c>
      <c r="P5" s="153">
        <f>'February 2022'!P118</f>
        <v>121.38</v>
      </c>
      <c r="Q5" s="153">
        <f>'February 2022'!Q118</f>
        <v>180</v>
      </c>
      <c r="R5" s="153">
        <f>'February 2022'!R118</f>
        <v>0</v>
      </c>
      <c r="S5" s="153">
        <f>'February 2022'!S118</f>
        <v>1500</v>
      </c>
      <c r="T5" s="153">
        <f>'February 2022'!T118</f>
        <v>150</v>
      </c>
      <c r="U5" s="153">
        <f>'February 2022'!U118</f>
        <v>30</v>
      </c>
      <c r="V5" s="153">
        <f>'February 2022'!V118</f>
        <v>150</v>
      </c>
      <c r="W5" s="153">
        <f>'February 2022'!W118</f>
        <v>252.38</v>
      </c>
      <c r="X5" s="153">
        <f>'February 2022'!X118</f>
        <v>23521.25</v>
      </c>
      <c r="Y5" s="153">
        <f>'February 2022'!Y118</f>
        <v>350.96</v>
      </c>
      <c r="Z5" s="153">
        <f>'February 2022'!Z118</f>
        <v>813.35</v>
      </c>
      <c r="AA5" s="153">
        <f>'February 2022'!AA118</f>
        <v>18200</v>
      </c>
      <c r="AB5" s="153">
        <f>'February 2022'!AB118</f>
        <v>425.61</v>
      </c>
      <c r="AC5" s="153">
        <f>'February 2022'!AC118</f>
        <v>21593.06</v>
      </c>
      <c r="AD5" s="153">
        <f>'February 2022'!AD118</f>
        <v>65432.43</v>
      </c>
      <c r="AE5" s="153">
        <f>'February 2022'!AE118</f>
        <v>2131.6999999999998</v>
      </c>
      <c r="AF5" s="153">
        <f>'February 2022'!AF118</f>
        <v>2131.6999999999998</v>
      </c>
      <c r="AG5" s="153">
        <f>'February 2022'!AG118</f>
        <v>388.24</v>
      </c>
      <c r="AH5" s="153">
        <f>'February 2022'!AH118</f>
        <v>373.21</v>
      </c>
      <c r="AI5" s="153">
        <f>'February 2022'!AI118</f>
        <v>1315.37</v>
      </c>
      <c r="AJ5" s="153">
        <f>'February 2022'!AJ118</f>
        <v>3069.69</v>
      </c>
      <c r="AK5" s="153">
        <f>'February 2022'!AK118</f>
        <v>1498.07</v>
      </c>
      <c r="AL5" s="153">
        <f>'February 2022'!AL118</f>
        <v>0</v>
      </c>
      <c r="AM5" s="153">
        <f>'February 2022'!AM118</f>
        <v>593.12</v>
      </c>
      <c r="AN5" s="153">
        <f>'February 2022'!AN118</f>
        <v>16193.45</v>
      </c>
      <c r="AO5" s="153">
        <f>'February 2022'!AO118</f>
        <v>7272</v>
      </c>
      <c r="AP5" s="153">
        <f>'February 2022'!AP118</f>
        <v>518.17999999999995</v>
      </c>
      <c r="AQ5" s="153">
        <f>'February 2022'!AQ118</f>
        <v>0</v>
      </c>
      <c r="AR5" s="153">
        <f>'February 2022'!AR118</f>
        <v>0</v>
      </c>
      <c r="AS5" s="153">
        <f>'February 2022'!AS118</f>
        <v>0</v>
      </c>
      <c r="AT5" s="153">
        <f>'February 2022'!AT118</f>
        <v>2265</v>
      </c>
      <c r="AU5" s="153">
        <f>'February 2022'!AU118</f>
        <v>0</v>
      </c>
    </row>
    <row r="6" spans="1:47" x14ac:dyDescent="0.35">
      <c r="A6" s="13">
        <v>44256</v>
      </c>
      <c r="B6" s="153">
        <f>'March 2022'!B136</f>
        <v>80969.530000000028</v>
      </c>
      <c r="C6" s="153">
        <f>'March 2022'!C136</f>
        <v>79168.819999999992</v>
      </c>
      <c r="D6" s="153">
        <f>'March 2022'!D136</f>
        <v>177.3</v>
      </c>
      <c r="E6" s="153">
        <f>'March 2022'!E136</f>
        <v>758.07999999999993</v>
      </c>
      <c r="F6" s="153">
        <f>'March 2022'!F136</f>
        <v>786</v>
      </c>
      <c r="G6" s="153">
        <f>'March 2022'!G136</f>
        <v>592.5</v>
      </c>
      <c r="H6" s="153">
        <f>'March 2022'!H136</f>
        <v>122.27</v>
      </c>
      <c r="I6" s="153">
        <f>'March 2022'!I136</f>
        <v>0</v>
      </c>
      <c r="J6" s="153">
        <f>'March 2022'!J136</f>
        <v>25.61</v>
      </c>
      <c r="K6" s="153">
        <f>'March 2022'!K136</f>
        <v>0</v>
      </c>
      <c r="L6" s="153">
        <f>'March 2022'!L136</f>
        <v>12227.43</v>
      </c>
      <c r="M6" s="153">
        <f>'March 2022'!M136</f>
        <v>63794.41</v>
      </c>
      <c r="N6" s="153">
        <f>'March 2022'!N136</f>
        <v>76702.539999999994</v>
      </c>
      <c r="O6" s="153">
        <f>'March 2022'!O136</f>
        <v>218.00000000000006</v>
      </c>
      <c r="P6" s="153">
        <f>'March 2022'!P136</f>
        <v>75.5</v>
      </c>
      <c r="Q6" s="153">
        <f>'March 2022'!Q136</f>
        <v>280</v>
      </c>
      <c r="R6" s="153">
        <f>'March 2022'!R136</f>
        <v>20</v>
      </c>
      <c r="S6" s="153">
        <f>'March 2022'!S136</f>
        <v>2250</v>
      </c>
      <c r="T6" s="153">
        <f>'March 2022'!T136</f>
        <v>150</v>
      </c>
      <c r="U6" s="153">
        <f>'March 2022'!U136</f>
        <v>90</v>
      </c>
      <c r="V6" s="153">
        <f>'March 2022'!V136</f>
        <v>100</v>
      </c>
      <c r="W6" s="153">
        <f>'March 2022'!W136</f>
        <v>62.86</v>
      </c>
      <c r="X6" s="153">
        <f>'March 2022'!X136</f>
        <v>10006.56</v>
      </c>
      <c r="Y6" s="153">
        <f>'March 2022'!Y136</f>
        <v>350.96</v>
      </c>
      <c r="Z6" s="153">
        <f>'March 2022'!Z136</f>
        <v>602.84</v>
      </c>
      <c r="AA6" s="153">
        <f>'March 2022'!AA136</f>
        <v>19700</v>
      </c>
      <c r="AB6" s="153">
        <f>'March 2022'!AB136</f>
        <v>202.25000000000003</v>
      </c>
      <c r="AC6" s="153">
        <f>'March 2022'!AC136</f>
        <v>17177.8</v>
      </c>
      <c r="AD6" s="153">
        <f>'March 2022'!AD136</f>
        <v>60291.68</v>
      </c>
      <c r="AE6" s="153">
        <f>'March 2022'!AE136</f>
        <v>2072.06</v>
      </c>
      <c r="AF6" s="153">
        <f>'March 2022'!AF136</f>
        <v>2072.06</v>
      </c>
      <c r="AG6" s="153">
        <f>'March 2022'!AG136</f>
        <v>392.43</v>
      </c>
      <c r="AH6" s="153">
        <f>'March 2022'!AH136</f>
        <v>350.55</v>
      </c>
      <c r="AI6" s="153">
        <f>'March 2022'!AI136</f>
        <v>1080.1199999999999</v>
      </c>
      <c r="AJ6" s="153">
        <f>'March 2022'!AJ136</f>
        <v>8806.31</v>
      </c>
      <c r="AK6" s="153">
        <f>'March 2022'!AK136</f>
        <v>1089.3</v>
      </c>
      <c r="AL6" s="153">
        <f>'March 2022'!AL136</f>
        <v>4025</v>
      </c>
      <c r="AM6" s="153">
        <f>'March 2022'!AM136</f>
        <v>681.89</v>
      </c>
      <c r="AN6" s="153">
        <f>'March 2022'!AN136</f>
        <v>0</v>
      </c>
      <c r="AO6" s="153">
        <f>'March 2022'!AO136</f>
        <v>3610.75</v>
      </c>
      <c r="AP6" s="153">
        <f>'March 2022'!AP136</f>
        <v>371.65</v>
      </c>
      <c r="AQ6" s="153">
        <f>'March 2022'!AQ136</f>
        <v>0</v>
      </c>
      <c r="AR6" s="153">
        <f>'March 2022'!AR136</f>
        <v>0</v>
      </c>
      <c r="AS6" s="153">
        <f>'March 2022'!AS136</f>
        <v>300</v>
      </c>
      <c r="AT6" s="153">
        <f>'March 2022'!AT136</f>
        <v>1284</v>
      </c>
      <c r="AU6" s="153">
        <f>'March 2022'!AU136</f>
        <v>0</v>
      </c>
    </row>
    <row r="7" spans="1:47" x14ac:dyDescent="0.35">
      <c r="A7" s="13">
        <v>44287</v>
      </c>
      <c r="B7" s="153">
        <f>'April 2022'!B127</f>
        <v>71622.929999999993</v>
      </c>
      <c r="C7" s="153">
        <f>'April 2022'!C127</f>
        <v>75575.969999999972</v>
      </c>
      <c r="D7" s="153">
        <f>'April 2022'!D127</f>
        <v>192.87</v>
      </c>
      <c r="E7" s="153">
        <f>'April 2022'!E127</f>
        <v>824.7</v>
      </c>
      <c r="F7" s="153">
        <f>'April 2022'!F127</f>
        <v>914</v>
      </c>
      <c r="G7" s="153">
        <f>'April 2022'!G127</f>
        <v>653.84</v>
      </c>
      <c r="H7" s="153">
        <f>'April 2022'!H127</f>
        <v>133.03</v>
      </c>
      <c r="I7" s="153">
        <f>'April 2022'!I127</f>
        <v>0</v>
      </c>
      <c r="J7" s="153">
        <f>'April 2022'!J127</f>
        <v>25.61</v>
      </c>
      <c r="K7" s="153">
        <f>'April 2022'!K127</f>
        <v>0</v>
      </c>
      <c r="L7" s="153">
        <f>'April 2022'!L127</f>
        <v>13301.48</v>
      </c>
      <c r="M7" s="153">
        <f>'April 2022'!M127</f>
        <v>70719.239999999991</v>
      </c>
      <c r="N7" s="153">
        <f>'April 2022'!N127</f>
        <v>66409.450000000012</v>
      </c>
      <c r="O7" s="153">
        <f>'April 2022'!O127</f>
        <v>205.60000000000008</v>
      </c>
      <c r="P7" s="153">
        <f>'April 2022'!P127</f>
        <v>0</v>
      </c>
      <c r="Q7" s="153">
        <f>'April 2022'!Q127</f>
        <v>280</v>
      </c>
      <c r="R7" s="153">
        <f>'April 2022'!R127</f>
        <v>0</v>
      </c>
      <c r="S7" s="153">
        <f>'April 2022'!S127</f>
        <v>3750</v>
      </c>
      <c r="T7" s="153">
        <f>'April 2022'!T127</f>
        <v>300</v>
      </c>
      <c r="U7" s="153">
        <f>'April 2022'!U127</f>
        <v>60</v>
      </c>
      <c r="V7" s="153">
        <f>'April 2022'!V127</f>
        <v>200</v>
      </c>
      <c r="W7" s="153">
        <f>'April 2022'!W127</f>
        <v>137.97999999999999</v>
      </c>
      <c r="X7" s="153">
        <f>'April 2022'!X127</f>
        <v>6543.7400000000016</v>
      </c>
      <c r="Y7" s="153">
        <f>'April 2022'!Y127</f>
        <v>350.96</v>
      </c>
      <c r="Z7" s="153">
        <f>'April 2022'!Z127</f>
        <v>420.89</v>
      </c>
      <c r="AA7" s="153">
        <f>'April 2022'!AA127</f>
        <v>19705</v>
      </c>
      <c r="AB7" s="153">
        <f>'April 2022'!AB127</f>
        <v>250.61</v>
      </c>
      <c r="AC7" s="153">
        <f>'April 2022'!AC127</f>
        <v>17246.27</v>
      </c>
      <c r="AD7" s="153">
        <f>'April 2022'!AD127</f>
        <v>67436.479999999996</v>
      </c>
      <c r="AE7" s="153">
        <f>'April 2022'!AE127</f>
        <v>1936.73</v>
      </c>
      <c r="AF7" s="153">
        <f>'April 2022'!AF127</f>
        <v>1936.73</v>
      </c>
      <c r="AG7" s="153">
        <f>'April 2022'!AG127</f>
        <v>206.8</v>
      </c>
      <c r="AH7" s="153">
        <f>'April 2022'!AH127</f>
        <v>304.31</v>
      </c>
      <c r="AI7" s="153">
        <f>'April 2022'!AI127</f>
        <v>1041.72</v>
      </c>
      <c r="AJ7" s="153">
        <f>'April 2022'!AJ127</f>
        <v>360.38</v>
      </c>
      <c r="AK7" s="153">
        <f>'April 2022'!AK127</f>
        <v>4663.8900000000003</v>
      </c>
      <c r="AL7" s="153">
        <f>'April 2022'!AL127</f>
        <v>3600</v>
      </c>
      <c r="AM7" s="153">
        <f>'April 2022'!AM127</f>
        <v>883.63999999999987</v>
      </c>
      <c r="AN7" s="153">
        <f>'April 2022'!AN127</f>
        <v>4626.25</v>
      </c>
      <c r="AO7" s="153">
        <f>'April 2022'!AO127</f>
        <v>3610.75</v>
      </c>
      <c r="AP7" s="153">
        <f>'April 2022'!AP127</f>
        <v>371.65</v>
      </c>
      <c r="AQ7" s="153">
        <f>'April 2022'!AQ127</f>
        <v>0</v>
      </c>
      <c r="AR7" s="153">
        <f>'April 2022'!AR127</f>
        <v>0</v>
      </c>
      <c r="AS7" s="153">
        <f>'April 2022'!AS127</f>
        <v>150</v>
      </c>
      <c r="AT7" s="153">
        <f>'April 2022'!AT127</f>
        <v>574.88</v>
      </c>
      <c r="AU7" s="153">
        <f>'April 2022'!AU127</f>
        <v>0</v>
      </c>
    </row>
    <row r="8" spans="1:47" x14ac:dyDescent="0.35">
      <c r="A8" s="13">
        <v>44317</v>
      </c>
      <c r="B8" s="153">
        <f>'May 2022'!B109</f>
        <v>72103.199999999997</v>
      </c>
      <c r="C8" s="153">
        <f>'May 2022'!C109</f>
        <v>73010.489999999976</v>
      </c>
      <c r="D8" s="153">
        <f>'May 2022'!D109</f>
        <v>186</v>
      </c>
      <c r="E8" s="153">
        <f>'May 2022'!E109</f>
        <v>795.31999999999994</v>
      </c>
      <c r="F8" s="153">
        <f>'May 2022'!F109</f>
        <v>823</v>
      </c>
      <c r="G8" s="153">
        <f>'May 2022'!G109</f>
        <v>629.84</v>
      </c>
      <c r="H8" s="153">
        <f>'May 2022'!H109</f>
        <v>128.29</v>
      </c>
      <c r="I8" s="153">
        <f>'May 2022'!I109</f>
        <v>0</v>
      </c>
      <c r="J8" s="153">
        <f>'May 2022'!J109</f>
        <v>25.61</v>
      </c>
      <c r="K8" s="153">
        <f>'May 2022'!K109</f>
        <v>0</v>
      </c>
      <c r="L8" s="153">
        <f>'May 2022'!L109</f>
        <v>12827.669999999998</v>
      </c>
      <c r="M8" s="153">
        <f>'May 2022'!M109</f>
        <v>2538.7999999999997</v>
      </c>
      <c r="N8" s="153">
        <f>'May 2022'!N109</f>
        <v>67702.000000000015</v>
      </c>
      <c r="O8" s="153">
        <f>'May 2022'!O109</f>
        <v>171.19999999999996</v>
      </c>
      <c r="P8" s="153">
        <f>'May 2022'!P109</f>
        <v>0</v>
      </c>
      <c r="Q8" s="153">
        <f>'May 2022'!Q109</f>
        <v>180</v>
      </c>
      <c r="R8" s="153">
        <f>'May 2022'!R109</f>
        <v>0</v>
      </c>
      <c r="S8" s="153">
        <f>'May 2022'!S109</f>
        <v>2250</v>
      </c>
      <c r="T8" s="153">
        <f>'May 2022'!T109</f>
        <v>825</v>
      </c>
      <c r="U8" s="153">
        <f>'May 2022'!U109</f>
        <v>30</v>
      </c>
      <c r="V8" s="153">
        <f>'May 2022'!V109</f>
        <v>0</v>
      </c>
      <c r="W8" s="153">
        <f>'May 2022'!W109</f>
        <v>0</v>
      </c>
      <c r="X8" s="153">
        <f>'May 2022'!X109</f>
        <v>7931.36</v>
      </c>
      <c r="Y8" s="153">
        <f>'May 2022'!Y109</f>
        <v>350.9</v>
      </c>
      <c r="Z8" s="153">
        <f>'May 2022'!Z109</f>
        <v>428.96</v>
      </c>
      <c r="AA8" s="153">
        <f>'May 2022'!AA109</f>
        <v>18450</v>
      </c>
      <c r="AB8" s="153">
        <f>'May 2022'!AB109</f>
        <v>250.61</v>
      </c>
      <c r="AC8" s="153">
        <f>'May 2022'!AC109</f>
        <v>18666.97</v>
      </c>
      <c r="AD8" s="153">
        <f>'May 2022'!AD109</f>
        <v>0</v>
      </c>
      <c r="AE8" s="153">
        <f>'May 2022'!AE109</f>
        <v>2159.1</v>
      </c>
      <c r="AF8" s="153">
        <f>'May 2022'!AF109</f>
        <v>2159.1</v>
      </c>
      <c r="AG8" s="153">
        <f>'May 2022'!AG109</f>
        <v>424.73</v>
      </c>
      <c r="AH8" s="153">
        <f>'May 2022'!AH109</f>
        <v>379.7</v>
      </c>
      <c r="AI8" s="153">
        <f>'May 2022'!AI109</f>
        <v>0</v>
      </c>
      <c r="AJ8" s="153">
        <f>'May 2022'!AJ109</f>
        <v>389.13</v>
      </c>
      <c r="AK8" s="153">
        <f>'May 2022'!AK109</f>
        <v>4964.72</v>
      </c>
      <c r="AL8" s="153">
        <f>'May 2022'!AL109</f>
        <v>0</v>
      </c>
      <c r="AM8" s="153">
        <f>'May 2022'!AM109</f>
        <v>407.2</v>
      </c>
      <c r="AN8" s="153">
        <f>'May 2022'!AN109</f>
        <v>7975.55</v>
      </c>
      <c r="AO8" s="153">
        <f>'May 2022'!AO109</f>
        <v>0</v>
      </c>
      <c r="AP8" s="153">
        <f>'May 2022'!AP109</f>
        <v>371.65</v>
      </c>
      <c r="AQ8" s="153">
        <f>'May 2022'!AQ109</f>
        <v>0</v>
      </c>
      <c r="AR8" s="153">
        <f>'May 2022'!AR109</f>
        <v>0</v>
      </c>
      <c r="AS8" s="153">
        <f>'May 2022'!AS109</f>
        <v>0</v>
      </c>
      <c r="AT8" s="153">
        <f>'May 2022'!AT109</f>
        <v>945</v>
      </c>
      <c r="AU8" s="153">
        <f>'May 2022'!AU109</f>
        <v>0</v>
      </c>
    </row>
    <row r="9" spans="1:47" x14ac:dyDescent="0.35">
      <c r="A9" s="13">
        <v>44348</v>
      </c>
      <c r="B9" s="153">
        <f>'June 2022'!B115</f>
        <v>0</v>
      </c>
      <c r="C9" s="153">
        <f>'June 2022'!C115</f>
        <v>0</v>
      </c>
      <c r="D9" s="153">
        <f>'June 2022'!D115</f>
        <v>0</v>
      </c>
      <c r="E9" s="153">
        <f>'June 2022'!E115</f>
        <v>0</v>
      </c>
      <c r="F9" s="153">
        <f>'June 2022'!F115</f>
        <v>0</v>
      </c>
      <c r="G9" s="153">
        <f>'June 2022'!G115</f>
        <v>0</v>
      </c>
      <c r="H9" s="153">
        <f>'June 2022'!H115</f>
        <v>0</v>
      </c>
      <c r="I9" s="153">
        <f>'June 2022'!I115</f>
        <v>0</v>
      </c>
      <c r="J9" s="153">
        <f>'June 2022'!J115</f>
        <v>0</v>
      </c>
      <c r="K9" s="153">
        <f>'June 2022'!K115</f>
        <v>0</v>
      </c>
      <c r="L9" s="153">
        <f>'June 2022'!L115</f>
        <v>0</v>
      </c>
      <c r="M9" s="153">
        <f>'June 2022'!M115</f>
        <v>0</v>
      </c>
      <c r="N9" s="153">
        <f>'June 2022'!N115</f>
        <v>0</v>
      </c>
      <c r="O9" s="153">
        <f>'June 2022'!O115</f>
        <v>0</v>
      </c>
      <c r="P9" s="153">
        <f>'June 2022'!P115</f>
        <v>0</v>
      </c>
      <c r="Q9" s="153">
        <f>'June 2022'!Q115</f>
        <v>0</v>
      </c>
      <c r="R9" s="153">
        <f>'June 2022'!R115</f>
        <v>0</v>
      </c>
      <c r="S9" s="153">
        <f>'June 2022'!S115</f>
        <v>0</v>
      </c>
      <c r="T9" s="153">
        <f>'June 2022'!T115</f>
        <v>0</v>
      </c>
      <c r="U9" s="153">
        <f>'June 2022'!U115</f>
        <v>0</v>
      </c>
      <c r="V9" s="153">
        <f>'June 2022'!V115</f>
        <v>0</v>
      </c>
      <c r="W9" s="153">
        <f>'June 2022'!W115</f>
        <v>0</v>
      </c>
      <c r="X9" s="153">
        <f>'June 2022'!X115</f>
        <v>0</v>
      </c>
      <c r="Y9" s="153">
        <f>'June 2022'!Y115</f>
        <v>0</v>
      </c>
      <c r="Z9" s="153">
        <f>'June 2022'!Z115</f>
        <v>0</v>
      </c>
      <c r="AA9" s="153">
        <f>'June 2022'!AA115</f>
        <v>0</v>
      </c>
      <c r="AB9" s="153">
        <f>'June 2022'!AB115</f>
        <v>0</v>
      </c>
      <c r="AC9" s="153">
        <f>'June 2022'!AC115</f>
        <v>0</v>
      </c>
      <c r="AD9" s="153">
        <f>'June 2022'!AD115</f>
        <v>0</v>
      </c>
      <c r="AE9" s="153">
        <f>'June 2022'!AE115</f>
        <v>0</v>
      </c>
      <c r="AF9" s="153">
        <f>'June 2022'!AF115</f>
        <v>0</v>
      </c>
      <c r="AG9" s="153">
        <f>'June 2022'!AG115</f>
        <v>0</v>
      </c>
      <c r="AH9" s="153">
        <f>'June 2022'!AH115</f>
        <v>0</v>
      </c>
      <c r="AI9" s="153">
        <f>'June 2022'!AI115</f>
        <v>0</v>
      </c>
      <c r="AJ9" s="153">
        <f>'June 2022'!AJ115</f>
        <v>0</v>
      </c>
      <c r="AK9" s="153">
        <f>'June 2022'!AK115</f>
        <v>0</v>
      </c>
      <c r="AL9" s="153">
        <f>'June 2022'!AL115</f>
        <v>0</v>
      </c>
      <c r="AM9" s="153">
        <f>'June 2022'!AM115</f>
        <v>0</v>
      </c>
      <c r="AN9" s="153">
        <f>'June 2022'!AN115</f>
        <v>0</v>
      </c>
      <c r="AO9" s="153">
        <f>'June 2022'!AO115</f>
        <v>0</v>
      </c>
      <c r="AP9" s="153">
        <f>'June 2022'!AP115</f>
        <v>0</v>
      </c>
      <c r="AQ9" s="153">
        <f>'June 2022'!AQ115</f>
        <v>0</v>
      </c>
      <c r="AR9" s="153">
        <f>'June 2022'!AR115</f>
        <v>0</v>
      </c>
      <c r="AS9" s="153">
        <f>'June 2022'!AS115</f>
        <v>0</v>
      </c>
      <c r="AT9" s="153">
        <f>'June 2022'!AT115</f>
        <v>0</v>
      </c>
      <c r="AU9" s="153">
        <f>'June 2022'!AU115</f>
        <v>0</v>
      </c>
    </row>
    <row r="10" spans="1:47" x14ac:dyDescent="0.35">
      <c r="A10" s="13">
        <v>44378</v>
      </c>
      <c r="B10" s="153">
        <f>'July 2022'!B113</f>
        <v>0</v>
      </c>
      <c r="C10" s="153">
        <f>'July 2022'!C113</f>
        <v>0</v>
      </c>
      <c r="D10" s="153">
        <f>'July 2022'!D113</f>
        <v>0</v>
      </c>
      <c r="E10" s="153">
        <f>'July 2022'!E113</f>
        <v>0</v>
      </c>
      <c r="F10" s="153">
        <f>'July 2022'!F113</f>
        <v>0</v>
      </c>
      <c r="G10" s="153">
        <f>'July 2022'!G113</f>
        <v>0</v>
      </c>
      <c r="H10" s="153">
        <f>'July 2022'!H113</f>
        <v>0</v>
      </c>
      <c r="I10" s="153">
        <f>'July 2022'!I113</f>
        <v>0</v>
      </c>
      <c r="J10" s="153">
        <f>'July 2022'!J113</f>
        <v>0</v>
      </c>
      <c r="K10" s="153">
        <f>'July 2022'!K113</f>
        <v>0</v>
      </c>
      <c r="L10" s="153">
        <f>'July 2022'!L113</f>
        <v>0</v>
      </c>
      <c r="M10" s="153">
        <f>'July 2022'!M113</f>
        <v>0</v>
      </c>
      <c r="N10" s="153">
        <f>'July 2022'!N113</f>
        <v>0</v>
      </c>
      <c r="O10" s="153">
        <f>'July 2022'!O113</f>
        <v>0</v>
      </c>
      <c r="P10" s="153">
        <f>'July 2022'!P113</f>
        <v>0</v>
      </c>
      <c r="Q10" s="153">
        <f>'July 2022'!Q113</f>
        <v>0</v>
      </c>
      <c r="R10" s="153">
        <f>'July 2022'!R113</f>
        <v>0</v>
      </c>
      <c r="S10" s="153">
        <f>'July 2022'!S113</f>
        <v>0</v>
      </c>
      <c r="T10" s="153">
        <f>'July 2022'!T113</f>
        <v>0</v>
      </c>
      <c r="U10" s="153">
        <f>'July 2022'!U113</f>
        <v>0</v>
      </c>
      <c r="V10" s="153">
        <f>'July 2022'!V113</f>
        <v>0</v>
      </c>
      <c r="W10" s="153">
        <f>'July 2022'!W113</f>
        <v>0</v>
      </c>
      <c r="X10" s="153">
        <f>'July 2022'!X113</f>
        <v>0</v>
      </c>
      <c r="Y10" s="153">
        <f>'July 2022'!Y113</f>
        <v>0</v>
      </c>
      <c r="Z10" s="153">
        <f>'July 2022'!Z113</f>
        <v>0</v>
      </c>
      <c r="AA10" s="153">
        <f>'July 2022'!AA113</f>
        <v>0</v>
      </c>
      <c r="AB10" s="153">
        <f>'July 2022'!AB113</f>
        <v>0</v>
      </c>
      <c r="AC10" s="153">
        <f>'July 2022'!AC113</f>
        <v>0</v>
      </c>
      <c r="AD10" s="153">
        <f>'July 2022'!AD113</f>
        <v>0</v>
      </c>
      <c r="AE10" s="153">
        <f>'July 2022'!AE113</f>
        <v>0</v>
      </c>
      <c r="AF10" s="153">
        <f>'July 2022'!AF113</f>
        <v>0</v>
      </c>
      <c r="AG10" s="153">
        <f>'July 2022'!AG113</f>
        <v>0</v>
      </c>
      <c r="AH10" s="153">
        <f>'July 2022'!AH113</f>
        <v>0</v>
      </c>
      <c r="AI10" s="153">
        <f>'July 2022'!AI113</f>
        <v>0</v>
      </c>
      <c r="AJ10" s="153">
        <f>'July 2022'!AJ113</f>
        <v>0</v>
      </c>
      <c r="AK10" s="153">
        <f>'July 2022'!AK113</f>
        <v>0</v>
      </c>
      <c r="AL10" s="153">
        <f>'July 2022'!AL113</f>
        <v>0</v>
      </c>
      <c r="AM10" s="153">
        <f>'July 2022'!AM113</f>
        <v>0</v>
      </c>
      <c r="AN10" s="153">
        <f>'July 2022'!AN113</f>
        <v>0</v>
      </c>
      <c r="AO10" s="153">
        <f>'July 2022'!AO113</f>
        <v>0</v>
      </c>
      <c r="AP10" s="153">
        <f>'July 2022'!AP113</f>
        <v>0</v>
      </c>
      <c r="AQ10" s="153">
        <f>'July 2022'!AQ113</f>
        <v>0</v>
      </c>
      <c r="AR10" s="153">
        <f>'July 2022'!AR113</f>
        <v>0</v>
      </c>
      <c r="AS10" s="153">
        <f>'July 2022'!AS113</f>
        <v>0</v>
      </c>
      <c r="AT10" s="153">
        <f>'July 2022'!AT113</f>
        <v>0</v>
      </c>
      <c r="AU10" s="153">
        <f>'July 2022'!AU113</f>
        <v>0</v>
      </c>
    </row>
    <row r="11" spans="1:47" x14ac:dyDescent="0.35">
      <c r="A11" s="13">
        <v>44409</v>
      </c>
      <c r="B11" s="153">
        <f>'August 2022'!B121</f>
        <v>0</v>
      </c>
      <c r="C11" s="153">
        <f>'August 2022'!C121</f>
        <v>0</v>
      </c>
      <c r="D11" s="153">
        <f>'August 2022'!D121</f>
        <v>0</v>
      </c>
      <c r="E11" s="153">
        <f>'August 2022'!E121</f>
        <v>0</v>
      </c>
      <c r="F11" s="153">
        <f>'August 2022'!F121</f>
        <v>0</v>
      </c>
      <c r="G11" s="153">
        <f>'August 2022'!G121</f>
        <v>0</v>
      </c>
      <c r="H11" s="153">
        <f>'August 2022'!H121</f>
        <v>0</v>
      </c>
      <c r="I11" s="153">
        <f>'August 2022'!I121</f>
        <v>0</v>
      </c>
      <c r="J11" s="153">
        <f>'August 2022'!J121</f>
        <v>0</v>
      </c>
      <c r="K11" s="153">
        <f>'August 2022'!K121</f>
        <v>0</v>
      </c>
      <c r="L11" s="153">
        <f>'August 2022'!L121</f>
        <v>0</v>
      </c>
      <c r="M11" s="153">
        <f>'August 2022'!M121</f>
        <v>0</v>
      </c>
      <c r="N11" s="153">
        <f>'August 2022'!N121</f>
        <v>0</v>
      </c>
      <c r="O11" s="153">
        <f>'August 2022'!O121</f>
        <v>0</v>
      </c>
      <c r="P11" s="153">
        <f>'August 2022'!P121</f>
        <v>0</v>
      </c>
      <c r="Q11" s="153">
        <f>'August 2022'!Q121</f>
        <v>0</v>
      </c>
      <c r="R11" s="153">
        <f>'August 2022'!R121</f>
        <v>0</v>
      </c>
      <c r="S11" s="153">
        <f>'August 2022'!S121</f>
        <v>0</v>
      </c>
      <c r="T11" s="153">
        <f>'August 2022'!T121</f>
        <v>0</v>
      </c>
      <c r="U11" s="153">
        <f>'August 2022'!U121</f>
        <v>0</v>
      </c>
      <c r="V11" s="153">
        <f>'August 2022'!V121</f>
        <v>0</v>
      </c>
      <c r="W11" s="153">
        <f>'August 2022'!W121</f>
        <v>0</v>
      </c>
      <c r="X11" s="153">
        <f>'August 2022'!X121</f>
        <v>0</v>
      </c>
      <c r="Y11" s="153">
        <f>'August 2022'!Y121</f>
        <v>0</v>
      </c>
      <c r="Z11" s="153">
        <f>'August 2022'!Z121</f>
        <v>0</v>
      </c>
      <c r="AA11" s="153">
        <f>'August 2022'!AA121</f>
        <v>0</v>
      </c>
      <c r="AB11" s="153">
        <f>'August 2022'!AB121</f>
        <v>0</v>
      </c>
      <c r="AC11" s="153">
        <f>'August 2022'!AC121</f>
        <v>0</v>
      </c>
      <c r="AD11" s="153">
        <f>'August 2022'!AD121</f>
        <v>0</v>
      </c>
      <c r="AE11" s="153">
        <f>'August 2022'!AE121</f>
        <v>0</v>
      </c>
      <c r="AF11" s="153">
        <f>'August 2022'!AF121</f>
        <v>0</v>
      </c>
      <c r="AG11" s="153">
        <f>'August 2022'!AG121</f>
        <v>0</v>
      </c>
      <c r="AH11" s="153">
        <f>'August 2022'!AH121</f>
        <v>0</v>
      </c>
      <c r="AI11" s="153">
        <f>'August 2022'!AI121</f>
        <v>0</v>
      </c>
      <c r="AJ11" s="153">
        <f>'August 2022'!AJ121</f>
        <v>0</v>
      </c>
      <c r="AK11" s="153">
        <f>'August 2022'!AK121</f>
        <v>0</v>
      </c>
      <c r="AL11" s="153">
        <f>'August 2022'!AL121</f>
        <v>0</v>
      </c>
      <c r="AM11" s="153">
        <f>'August 2022'!AM121</f>
        <v>0</v>
      </c>
      <c r="AN11" s="153">
        <f>'August 2022'!AN121</f>
        <v>0</v>
      </c>
      <c r="AO11" s="153">
        <f>'August 2022'!AO121</f>
        <v>0</v>
      </c>
      <c r="AP11" s="153">
        <f>'August 2022'!AP121</f>
        <v>0</v>
      </c>
      <c r="AQ11" s="153">
        <f>'August 2022'!AQ121</f>
        <v>0</v>
      </c>
      <c r="AR11" s="153">
        <f>'August 2022'!AR121</f>
        <v>0</v>
      </c>
      <c r="AS11" s="153">
        <f>'August 2022'!AS121</f>
        <v>0</v>
      </c>
      <c r="AT11" s="153">
        <f>'August 2022'!AT121</f>
        <v>0</v>
      </c>
      <c r="AU11" s="153">
        <f>'August 2022'!AU121</f>
        <v>0</v>
      </c>
    </row>
    <row r="12" spans="1:47" x14ac:dyDescent="0.35">
      <c r="A12" s="13">
        <v>44440</v>
      </c>
      <c r="B12" s="153">
        <f>'September 2022'!B121</f>
        <v>0</v>
      </c>
      <c r="C12" s="153">
        <f>'September 2022'!C121</f>
        <v>0</v>
      </c>
      <c r="D12" s="153">
        <f>'September 2022'!D121</f>
        <v>0</v>
      </c>
      <c r="E12" s="153">
        <f>'September 2022'!E121</f>
        <v>0</v>
      </c>
      <c r="F12" s="153">
        <f>'September 2022'!F121</f>
        <v>0</v>
      </c>
      <c r="G12" s="153">
        <f>'September 2022'!G121</f>
        <v>0</v>
      </c>
      <c r="H12" s="153">
        <f>'September 2022'!H121</f>
        <v>0</v>
      </c>
      <c r="I12" s="153">
        <f>'September 2022'!I121</f>
        <v>0</v>
      </c>
      <c r="J12" s="153">
        <f>'September 2022'!J121</f>
        <v>0</v>
      </c>
      <c r="K12" s="153">
        <f>'September 2022'!K121</f>
        <v>0</v>
      </c>
      <c r="L12" s="153">
        <f>'September 2022'!L121</f>
        <v>0</v>
      </c>
      <c r="M12" s="153">
        <f>'September 2022'!M121</f>
        <v>0</v>
      </c>
      <c r="N12" s="153">
        <f>'September 2022'!N121</f>
        <v>0</v>
      </c>
      <c r="O12" s="153">
        <f>'September 2022'!O121</f>
        <v>0</v>
      </c>
      <c r="P12" s="153">
        <f>'September 2022'!P121</f>
        <v>0</v>
      </c>
      <c r="Q12" s="153">
        <f>'September 2022'!Q121</f>
        <v>0</v>
      </c>
      <c r="R12" s="153">
        <f>'September 2022'!R121</f>
        <v>0</v>
      </c>
      <c r="S12" s="153">
        <f>'September 2022'!S121</f>
        <v>0</v>
      </c>
      <c r="T12" s="153">
        <f>'September 2022'!T121</f>
        <v>0</v>
      </c>
      <c r="U12" s="153">
        <f>'September 2022'!U121</f>
        <v>0</v>
      </c>
      <c r="V12" s="153">
        <f>'September 2022'!V121</f>
        <v>0</v>
      </c>
      <c r="W12" s="153">
        <f>'September 2022'!W121</f>
        <v>0</v>
      </c>
      <c r="X12" s="153">
        <f>'September 2022'!X121</f>
        <v>0</v>
      </c>
      <c r="Y12" s="153">
        <f>'September 2022'!Y121</f>
        <v>0</v>
      </c>
      <c r="Z12" s="153">
        <f>'September 2022'!Z121</f>
        <v>0</v>
      </c>
      <c r="AA12" s="153">
        <f>'September 2022'!AA121</f>
        <v>0</v>
      </c>
      <c r="AB12" s="153">
        <f>'September 2022'!AB121</f>
        <v>0</v>
      </c>
      <c r="AC12" s="153">
        <f>'September 2022'!AC121</f>
        <v>0</v>
      </c>
      <c r="AD12" s="153">
        <f>'September 2022'!AD121</f>
        <v>0</v>
      </c>
      <c r="AE12" s="153">
        <f>'September 2022'!AE121</f>
        <v>0</v>
      </c>
      <c r="AF12" s="153">
        <f>'September 2022'!AF121</f>
        <v>0</v>
      </c>
      <c r="AG12" s="153">
        <f>'September 2022'!AG121</f>
        <v>0</v>
      </c>
      <c r="AH12" s="153">
        <f>'September 2022'!AH121</f>
        <v>0</v>
      </c>
      <c r="AI12" s="153">
        <f>'September 2022'!AI121</f>
        <v>0</v>
      </c>
      <c r="AJ12" s="153">
        <f>'September 2022'!AJ121</f>
        <v>0</v>
      </c>
      <c r="AK12" s="153">
        <f>'September 2022'!AK121</f>
        <v>0</v>
      </c>
      <c r="AL12" s="153">
        <f>'September 2022'!AL121</f>
        <v>0</v>
      </c>
      <c r="AM12" s="153">
        <f>'September 2022'!AM121</f>
        <v>0</v>
      </c>
      <c r="AN12" s="153">
        <f>'September 2022'!AN121</f>
        <v>0</v>
      </c>
      <c r="AO12" s="153">
        <f>'September 2022'!AO121</f>
        <v>0</v>
      </c>
      <c r="AP12" s="153">
        <f>'September 2022'!AP121</f>
        <v>0</v>
      </c>
      <c r="AQ12" s="153">
        <f>'September 2022'!AQ121</f>
        <v>0</v>
      </c>
      <c r="AR12" s="153">
        <f>'September 2022'!AR121</f>
        <v>0</v>
      </c>
      <c r="AS12" s="153">
        <f>'September 2022'!AS121</f>
        <v>0</v>
      </c>
      <c r="AT12" s="153">
        <f>'September 2022'!AT121</f>
        <v>0</v>
      </c>
      <c r="AU12" s="153">
        <f>'September 2022'!AU121</f>
        <v>0</v>
      </c>
    </row>
    <row r="13" spans="1:47" x14ac:dyDescent="0.35">
      <c r="A13" s="13">
        <v>44470</v>
      </c>
      <c r="B13" s="153">
        <f>SUM('October 2022'!B125)</f>
        <v>0</v>
      </c>
      <c r="C13" s="153">
        <f>SUM('October 2022'!C125)</f>
        <v>0</v>
      </c>
      <c r="D13" s="153">
        <f>SUM('October 2022'!D125)</f>
        <v>0</v>
      </c>
      <c r="E13" s="153">
        <f>SUM('October 2022'!E125)</f>
        <v>0</v>
      </c>
      <c r="F13" s="153">
        <f>SUM('October 2022'!F125)</f>
        <v>0</v>
      </c>
      <c r="G13" s="153">
        <f>SUM('October 2022'!G125)</f>
        <v>0</v>
      </c>
      <c r="H13" s="153">
        <f>SUM('October 2022'!H125)</f>
        <v>0</v>
      </c>
      <c r="I13" s="153">
        <f>SUM('October 2022'!I125)</f>
        <v>0</v>
      </c>
      <c r="J13" s="153">
        <f>SUM('October 2022'!J125)</f>
        <v>0</v>
      </c>
      <c r="K13" s="153">
        <f>SUM('October 2022'!K125)</f>
        <v>0</v>
      </c>
      <c r="L13" s="153">
        <f>SUM('October 2022'!L125)</f>
        <v>0</v>
      </c>
      <c r="M13" s="153">
        <f>SUM('October 2022'!M125)</f>
        <v>0</v>
      </c>
      <c r="N13" s="153">
        <f>SUM('October 2022'!N125)</f>
        <v>0</v>
      </c>
      <c r="O13" s="153">
        <f>SUM('October 2022'!O125)</f>
        <v>0</v>
      </c>
      <c r="P13" s="153">
        <f>SUM('October 2022'!P125)</f>
        <v>0</v>
      </c>
      <c r="Q13" s="153">
        <f>SUM('October 2022'!Q125)</f>
        <v>0</v>
      </c>
      <c r="R13" s="153">
        <f>SUM('October 2022'!R125)</f>
        <v>0</v>
      </c>
      <c r="S13" s="153">
        <f>SUM('October 2022'!S125)</f>
        <v>0</v>
      </c>
      <c r="T13" s="153">
        <f>SUM('October 2022'!T125)</f>
        <v>0</v>
      </c>
      <c r="U13" s="153">
        <f>SUM('October 2022'!U125)</f>
        <v>0</v>
      </c>
      <c r="V13" s="153">
        <f>SUM('October 2022'!V125)</f>
        <v>0</v>
      </c>
      <c r="W13" s="153">
        <f>SUM('October 2022'!W125)</f>
        <v>0</v>
      </c>
      <c r="X13" s="153">
        <f>SUM('October 2022'!X125)</f>
        <v>0</v>
      </c>
      <c r="Y13" s="153">
        <f>SUM('October 2022'!Y125)</f>
        <v>0</v>
      </c>
      <c r="Z13" s="153">
        <f>SUM('October 2022'!Z125)</f>
        <v>0</v>
      </c>
      <c r="AA13" s="153">
        <f>SUM('October 2022'!AA125)</f>
        <v>0</v>
      </c>
      <c r="AB13" s="153">
        <f>SUM('October 2022'!AB125)</f>
        <v>0</v>
      </c>
      <c r="AC13" s="153">
        <f>SUM('October 2022'!AC125)</f>
        <v>0</v>
      </c>
      <c r="AD13" s="153">
        <f>SUM('October 2022'!AD125)</f>
        <v>0</v>
      </c>
      <c r="AE13" s="153">
        <f>SUM('October 2022'!AE125)</f>
        <v>0</v>
      </c>
      <c r="AF13" s="153">
        <f>SUM('October 2022'!AF125)</f>
        <v>0</v>
      </c>
      <c r="AG13" s="153">
        <f>SUM('October 2022'!AG125)</f>
        <v>0</v>
      </c>
      <c r="AH13" s="153">
        <f>SUM('October 2022'!AH125)</f>
        <v>0</v>
      </c>
      <c r="AI13" s="153">
        <f>SUM('October 2022'!AI125)</f>
        <v>0</v>
      </c>
      <c r="AJ13" s="153">
        <f>SUM('October 2022'!AJ125)</f>
        <v>0</v>
      </c>
      <c r="AK13" s="153">
        <f>SUM('October 2022'!AK125)</f>
        <v>0</v>
      </c>
      <c r="AL13" s="153">
        <f>SUM('October 2022'!AL125)</f>
        <v>0</v>
      </c>
      <c r="AM13" s="153">
        <f>SUM('October 2022'!AM125)</f>
        <v>0</v>
      </c>
      <c r="AN13" s="153">
        <f>SUM('October 2022'!AN125)</f>
        <v>0</v>
      </c>
      <c r="AO13" s="153">
        <f>SUM('October 2022'!AO125)</f>
        <v>0</v>
      </c>
      <c r="AP13" s="153">
        <f>SUM('October 2022'!AP125)</f>
        <v>0</v>
      </c>
      <c r="AQ13" s="153">
        <f>SUM('October 2022'!AQ125)</f>
        <v>0</v>
      </c>
      <c r="AR13" s="153">
        <f>SUM('October 2022'!AR125)</f>
        <v>0</v>
      </c>
      <c r="AS13" s="153">
        <f>SUM('October 2022'!AS125)</f>
        <v>0</v>
      </c>
      <c r="AT13" s="153">
        <f>SUM('October 2022'!AT125)</f>
        <v>0</v>
      </c>
      <c r="AU13" s="153">
        <f>SUM('October 2022'!AU125)</f>
        <v>0</v>
      </c>
    </row>
    <row r="14" spans="1:47" x14ac:dyDescent="0.35">
      <c r="A14" s="13">
        <v>44501</v>
      </c>
      <c r="B14" s="153">
        <f>SUM('November 2022'!B119)</f>
        <v>0</v>
      </c>
      <c r="C14" s="153">
        <f>SUM('November 2022'!C119)</f>
        <v>0</v>
      </c>
      <c r="D14" s="153">
        <f>SUM('November 2022'!D119)</f>
        <v>0</v>
      </c>
      <c r="E14" s="153">
        <f>SUM('November 2022'!E119)</f>
        <v>0</v>
      </c>
      <c r="F14" s="153">
        <f>SUM('November 2022'!F119)</f>
        <v>0</v>
      </c>
      <c r="G14" s="153">
        <f>SUM('November 2022'!G119)</f>
        <v>0</v>
      </c>
      <c r="H14" s="153">
        <f>SUM('November 2022'!H119)</f>
        <v>0</v>
      </c>
      <c r="I14" s="153">
        <f>SUM('November 2022'!I119)</f>
        <v>0</v>
      </c>
      <c r="J14" s="153">
        <f>SUM('November 2022'!J119)</f>
        <v>0</v>
      </c>
      <c r="K14" s="153">
        <f>SUM('November 2022'!K119)</f>
        <v>0</v>
      </c>
      <c r="L14" s="153">
        <f>SUM('November 2022'!L119)</f>
        <v>0</v>
      </c>
      <c r="M14" s="153">
        <f>SUM('November 2022'!M119)</f>
        <v>0</v>
      </c>
      <c r="N14" s="153">
        <f>SUM('November 2022'!N119)</f>
        <v>0</v>
      </c>
      <c r="O14" s="153">
        <f>SUM('November 2022'!O119)</f>
        <v>0</v>
      </c>
      <c r="P14" s="153">
        <f>SUM('November 2022'!P119)</f>
        <v>0</v>
      </c>
      <c r="Q14" s="153">
        <f>SUM('November 2022'!Q119)</f>
        <v>0</v>
      </c>
      <c r="R14" s="153">
        <f>SUM('November 2022'!R119)</f>
        <v>0</v>
      </c>
      <c r="S14" s="153">
        <f>SUM('November 2022'!S119)</f>
        <v>0</v>
      </c>
      <c r="T14" s="153">
        <f>SUM('November 2022'!T119)</f>
        <v>0</v>
      </c>
      <c r="U14" s="153">
        <f>SUM('November 2022'!U119)</f>
        <v>0</v>
      </c>
      <c r="V14" s="153">
        <f>SUM('November 2022'!V119)</f>
        <v>0</v>
      </c>
      <c r="W14" s="153">
        <f>SUM('November 2022'!W119)</f>
        <v>0</v>
      </c>
      <c r="X14" s="153">
        <f>SUM('November 2022'!X119)</f>
        <v>0</v>
      </c>
      <c r="Y14" s="153">
        <f>SUM('November 2022'!Y119)</f>
        <v>0</v>
      </c>
      <c r="Z14" s="153">
        <f>SUM('November 2022'!Z119)</f>
        <v>0</v>
      </c>
      <c r="AA14" s="153">
        <f>SUM('November 2022'!AA119)</f>
        <v>0</v>
      </c>
      <c r="AB14" s="153">
        <f>SUM('November 2022'!AB119)</f>
        <v>0</v>
      </c>
      <c r="AC14" s="153">
        <f>SUM('November 2022'!AC119)</f>
        <v>0</v>
      </c>
      <c r="AD14" s="153">
        <f>SUM('November 2022'!AD119)</f>
        <v>0</v>
      </c>
      <c r="AE14" s="153">
        <f>SUM('November 2022'!AE119)</f>
        <v>0</v>
      </c>
      <c r="AF14" s="153">
        <f>SUM('November 2022'!AF119)</f>
        <v>0</v>
      </c>
      <c r="AG14" s="153">
        <f>SUM('November 2022'!AG119)</f>
        <v>0</v>
      </c>
      <c r="AH14" s="153">
        <f>SUM('November 2022'!AH119)</f>
        <v>0</v>
      </c>
      <c r="AI14" s="153">
        <f>SUM('November 2022'!AI119)</f>
        <v>0</v>
      </c>
      <c r="AJ14" s="153">
        <f>SUM('November 2022'!AJ119)</f>
        <v>0</v>
      </c>
      <c r="AK14" s="153">
        <f>SUM('November 2022'!AK119)</f>
        <v>0</v>
      </c>
      <c r="AL14" s="153">
        <f>SUM('November 2022'!AL119)</f>
        <v>0</v>
      </c>
      <c r="AM14" s="153">
        <f>SUM('November 2022'!AM119)</f>
        <v>0</v>
      </c>
      <c r="AN14" s="153">
        <f>SUM('November 2022'!AN119)</f>
        <v>0</v>
      </c>
      <c r="AO14" s="153">
        <f>SUM('November 2022'!AO119)</f>
        <v>0</v>
      </c>
      <c r="AP14" s="153">
        <f>SUM('November 2022'!AP119)</f>
        <v>0</v>
      </c>
      <c r="AQ14" s="153">
        <f>SUM('November 2022'!AQ119)</f>
        <v>0</v>
      </c>
      <c r="AR14" s="153">
        <f>SUM('November 2022'!AR119)</f>
        <v>0</v>
      </c>
      <c r="AS14" s="153">
        <f>SUM('November 2022'!AS119)</f>
        <v>0</v>
      </c>
      <c r="AT14" s="153">
        <f>SUM('November 2022'!AT119)</f>
        <v>0</v>
      </c>
      <c r="AU14" s="153">
        <f>SUM('November 2022'!AU119)</f>
        <v>0</v>
      </c>
    </row>
    <row r="15" spans="1:47" ht="0.75" customHeight="1" x14ac:dyDescent="0.35">
      <c r="A15" s="1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</row>
    <row r="16" spans="1:47" x14ac:dyDescent="0.35">
      <c r="A16" s="13">
        <v>44531</v>
      </c>
      <c r="B16" s="153">
        <f>'December 2022'!B134</f>
        <v>0</v>
      </c>
      <c r="C16" s="153">
        <f>'December 2022'!C134</f>
        <v>0</v>
      </c>
      <c r="D16" s="153">
        <f>'December 2022'!D134</f>
        <v>0</v>
      </c>
      <c r="E16" s="153">
        <f>'December 2022'!E134</f>
        <v>0</v>
      </c>
      <c r="F16" s="153">
        <f>'December 2022'!F134</f>
        <v>0</v>
      </c>
      <c r="G16" s="153">
        <f>'December 2022'!G134</f>
        <v>0</v>
      </c>
      <c r="H16" s="153">
        <f>'December 2022'!H134</f>
        <v>0</v>
      </c>
      <c r="I16" s="153">
        <f>'December 2022'!I134</f>
        <v>0</v>
      </c>
      <c r="J16" s="153">
        <f>'December 2022'!J134</f>
        <v>0</v>
      </c>
      <c r="K16" s="153">
        <f>'December 2022'!K134</f>
        <v>0</v>
      </c>
      <c r="L16" s="153">
        <f>'December 2022'!L134</f>
        <v>0</v>
      </c>
      <c r="M16" s="153">
        <f>'December 2022'!M134</f>
        <v>0</v>
      </c>
      <c r="N16" s="153">
        <f>'December 2022'!N134</f>
        <v>0</v>
      </c>
      <c r="O16" s="153">
        <f>'December 2022'!O134</f>
        <v>0</v>
      </c>
      <c r="P16" s="153">
        <f>'December 2022'!P134</f>
        <v>0</v>
      </c>
      <c r="Q16" s="153">
        <f>'December 2022'!Q134</f>
        <v>0</v>
      </c>
      <c r="R16" s="153">
        <f>'December 2022'!R134</f>
        <v>0</v>
      </c>
      <c r="S16" s="153">
        <f>'December 2022'!S134</f>
        <v>0</v>
      </c>
      <c r="T16" s="153">
        <f>'December 2022'!T134</f>
        <v>0</v>
      </c>
      <c r="U16" s="153">
        <f>'December 2022'!U134</f>
        <v>0</v>
      </c>
      <c r="V16" s="153">
        <f>'December 2022'!V134</f>
        <v>0</v>
      </c>
      <c r="W16" s="153">
        <f>'December 2022'!W134</f>
        <v>0</v>
      </c>
      <c r="X16" s="153">
        <f>'December 2022'!X134</f>
        <v>0</v>
      </c>
      <c r="Y16" s="153">
        <f>'December 2022'!Y134</f>
        <v>0</v>
      </c>
      <c r="Z16" s="153">
        <f>'December 2022'!Z134</f>
        <v>0</v>
      </c>
      <c r="AA16" s="153">
        <f>'December 2022'!AA134</f>
        <v>0</v>
      </c>
      <c r="AB16" s="153">
        <f>'December 2022'!AB134</f>
        <v>0</v>
      </c>
      <c r="AC16" s="153">
        <f>'December 2022'!AC134</f>
        <v>0</v>
      </c>
      <c r="AD16" s="153">
        <f>'December 2022'!AD134</f>
        <v>0</v>
      </c>
      <c r="AE16" s="153">
        <f>'December 2022'!AE134</f>
        <v>0</v>
      </c>
      <c r="AF16" s="153">
        <f>'December 2022'!AF134</f>
        <v>0</v>
      </c>
      <c r="AG16" s="153">
        <f>'December 2022'!AG134</f>
        <v>0</v>
      </c>
      <c r="AH16" s="153">
        <f>'December 2022'!AH134</f>
        <v>0</v>
      </c>
      <c r="AI16" s="153">
        <f>'December 2022'!AI134</f>
        <v>0</v>
      </c>
      <c r="AJ16" s="153">
        <f>'December 2022'!AJ134</f>
        <v>0</v>
      </c>
      <c r="AK16" s="153">
        <f>'December 2022'!AK134</f>
        <v>0</v>
      </c>
      <c r="AL16" s="153">
        <f>'December 2022'!AL134</f>
        <v>0</v>
      </c>
      <c r="AM16" s="153">
        <f>'December 2022'!AM134</f>
        <v>0</v>
      </c>
      <c r="AN16" s="153">
        <f>'December 2022'!AN134</f>
        <v>0</v>
      </c>
      <c r="AO16" s="153">
        <f>'December 2022'!AO134</f>
        <v>0</v>
      </c>
      <c r="AP16" s="153">
        <f>'December 2022'!AP134</f>
        <v>0</v>
      </c>
      <c r="AQ16" s="153">
        <f>'December 2022'!AQ134</f>
        <v>0</v>
      </c>
      <c r="AR16" s="153">
        <f>'December 2022'!AR134</f>
        <v>0</v>
      </c>
      <c r="AS16" s="153">
        <f>'December 2022'!AS134</f>
        <v>0</v>
      </c>
      <c r="AT16" s="153">
        <f>'December 2022'!AT134</f>
        <v>0</v>
      </c>
      <c r="AU16" s="153">
        <f>'December 2022'!AU134</f>
        <v>0</v>
      </c>
    </row>
    <row r="17" spans="1:49" x14ac:dyDescent="0.35">
      <c r="A17" s="138">
        <v>44562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</row>
    <row r="18" spans="1:49" x14ac:dyDescent="0.35">
      <c r="A18" t="s">
        <v>18</v>
      </c>
      <c r="B18" s="83">
        <f>SUM(B5:B16)</f>
        <v>307377.08999999997</v>
      </c>
      <c r="C18" s="153">
        <f t="shared" ref="C18:AU18" si="0">SUM(C5:C16)</f>
        <v>333999.99999999994</v>
      </c>
      <c r="D18" s="153">
        <f t="shared" si="0"/>
        <v>726.83</v>
      </c>
      <c r="E18" s="153">
        <f t="shared" si="0"/>
        <v>3107.84</v>
      </c>
      <c r="F18" s="153">
        <f t="shared" si="0"/>
        <v>3366</v>
      </c>
      <c r="G18" s="153">
        <f t="shared" si="0"/>
        <v>2457.2200000000003</v>
      </c>
      <c r="H18" s="153">
        <f t="shared" si="0"/>
        <v>501.28</v>
      </c>
      <c r="I18" s="153">
        <f t="shared" si="0"/>
        <v>0</v>
      </c>
      <c r="J18" s="153">
        <f t="shared" si="0"/>
        <v>102.44</v>
      </c>
      <c r="K18" s="153">
        <f t="shared" si="0"/>
        <v>0</v>
      </c>
      <c r="L18" s="153">
        <f t="shared" si="0"/>
        <v>50126.6</v>
      </c>
      <c r="M18" s="153">
        <f t="shared" si="0"/>
        <v>206305.15999999997</v>
      </c>
      <c r="N18" s="153">
        <f t="shared" si="0"/>
        <v>289007.42</v>
      </c>
      <c r="O18" s="153">
        <f t="shared" si="0"/>
        <v>808.80000000000007</v>
      </c>
      <c r="P18" s="153">
        <f t="shared" si="0"/>
        <v>196.88</v>
      </c>
      <c r="Q18" s="153">
        <f t="shared" si="0"/>
        <v>920</v>
      </c>
      <c r="R18" s="153">
        <f t="shared" si="0"/>
        <v>20</v>
      </c>
      <c r="S18" s="153">
        <f t="shared" si="0"/>
        <v>9750</v>
      </c>
      <c r="T18" s="153">
        <f t="shared" si="0"/>
        <v>1425</v>
      </c>
      <c r="U18" s="153">
        <f t="shared" si="0"/>
        <v>210</v>
      </c>
      <c r="V18" s="153">
        <f t="shared" si="0"/>
        <v>450</v>
      </c>
      <c r="W18" s="153">
        <f t="shared" si="0"/>
        <v>453.22</v>
      </c>
      <c r="X18" s="153">
        <f t="shared" si="0"/>
        <v>48002.91</v>
      </c>
      <c r="Y18" s="153">
        <f t="shared" si="0"/>
        <v>1403.7799999999997</v>
      </c>
      <c r="Z18" s="153">
        <f t="shared" si="0"/>
        <v>2266.04</v>
      </c>
      <c r="AA18" s="153">
        <f t="shared" si="0"/>
        <v>76055</v>
      </c>
      <c r="AB18" s="153">
        <f t="shared" si="0"/>
        <v>1129.08</v>
      </c>
      <c r="AC18" s="153">
        <f t="shared" si="0"/>
        <v>74684.100000000006</v>
      </c>
      <c r="AD18" s="153">
        <f t="shared" si="0"/>
        <v>193160.59</v>
      </c>
      <c r="AE18" s="153">
        <f t="shared" si="0"/>
        <v>8299.59</v>
      </c>
      <c r="AF18" s="153">
        <f t="shared" si="0"/>
        <v>8299.59</v>
      </c>
      <c r="AG18" s="153">
        <f t="shared" si="0"/>
        <v>1412.2</v>
      </c>
      <c r="AH18" s="153">
        <f t="shared" si="0"/>
        <v>1407.77</v>
      </c>
      <c r="AI18" s="153">
        <f t="shared" si="0"/>
        <v>3437.21</v>
      </c>
      <c r="AJ18" s="153">
        <f t="shared" si="0"/>
        <v>12625.509999999998</v>
      </c>
      <c r="AK18" s="153">
        <f t="shared" si="0"/>
        <v>12215.98</v>
      </c>
      <c r="AL18" s="153">
        <f t="shared" si="0"/>
        <v>7625</v>
      </c>
      <c r="AM18" s="153">
        <f t="shared" si="0"/>
        <v>2565.8499999999995</v>
      </c>
      <c r="AN18" s="153">
        <f t="shared" si="0"/>
        <v>28795.25</v>
      </c>
      <c r="AO18" s="153">
        <f t="shared" si="0"/>
        <v>14493.5</v>
      </c>
      <c r="AP18" s="153">
        <f t="shared" si="0"/>
        <v>1633.13</v>
      </c>
      <c r="AQ18" s="153">
        <f t="shared" si="0"/>
        <v>0</v>
      </c>
      <c r="AR18" s="153">
        <f t="shared" si="0"/>
        <v>0</v>
      </c>
      <c r="AS18" s="153">
        <f t="shared" si="0"/>
        <v>450</v>
      </c>
      <c r="AT18" s="153">
        <f t="shared" si="0"/>
        <v>5068.88</v>
      </c>
      <c r="AU18" s="153">
        <f t="shared" si="0"/>
        <v>0</v>
      </c>
      <c r="AW18" s="3" t="s">
        <v>19</v>
      </c>
    </row>
    <row r="20" spans="1:49" ht="43.5" customHeight="1" x14ac:dyDescent="0.35">
      <c r="A20" t="s">
        <v>22</v>
      </c>
      <c r="C20" s="40">
        <f>C2+B18-C18</f>
        <v>256893.5400000001</v>
      </c>
      <c r="AW20" s="4"/>
    </row>
  </sheetData>
  <mergeCells count="2">
    <mergeCell ref="AE4:AF4"/>
    <mergeCell ref="AQ3:AR3"/>
  </mergeCells>
  <phoneticPr fontId="1" type="noConversion"/>
  <pageMargins left="0.2" right="0.39" top="1" bottom="1" header="0.5" footer="0.5"/>
  <pageSetup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tabColor indexed="52"/>
  </sheetPr>
  <dimension ref="A1:E39"/>
  <sheetViews>
    <sheetView workbookViewId="0">
      <selection activeCell="A12" sqref="A12"/>
    </sheetView>
  </sheetViews>
  <sheetFormatPr defaultRowHeight="12.75" x14ac:dyDescent="0.35"/>
  <cols>
    <col min="1" max="1" width="16" customWidth="1"/>
    <col min="2" max="2" width="3.1328125" hidden="1" customWidth="1"/>
    <col min="3" max="3" width="13.33203125" customWidth="1"/>
    <col min="4" max="4" width="13.1328125" customWidth="1"/>
    <col min="5" max="5" width="12.6640625" customWidth="1"/>
  </cols>
  <sheetData>
    <row r="1" spans="1:5" ht="13.5" thickBot="1" x14ac:dyDescent="0.45">
      <c r="A1" s="19" t="s">
        <v>40</v>
      </c>
      <c r="B1" s="20"/>
      <c r="C1" s="277" t="s">
        <v>44</v>
      </c>
      <c r="D1" s="278"/>
      <c r="E1" s="278"/>
    </row>
    <row r="2" spans="1:5" ht="77.25" customHeight="1" thickBot="1" x14ac:dyDescent="0.4">
      <c r="A2" s="279" t="s">
        <v>196</v>
      </c>
      <c r="B2" s="275"/>
      <c r="C2" s="280" t="s">
        <v>203</v>
      </c>
      <c r="D2" s="281"/>
      <c r="E2" s="276"/>
    </row>
    <row r="3" spans="1:5" ht="15.4" thickBot="1" x14ac:dyDescent="0.45">
      <c r="A3" s="21" t="s">
        <v>41</v>
      </c>
      <c r="C3" s="25" t="s">
        <v>42</v>
      </c>
      <c r="D3" s="25" t="s">
        <v>43</v>
      </c>
      <c r="E3" s="25" t="s">
        <v>19</v>
      </c>
    </row>
    <row r="4" spans="1:5" ht="13.15" thickBot="1" x14ac:dyDescent="0.4">
      <c r="A4" s="23"/>
      <c r="B4" s="22"/>
      <c r="C4" s="24"/>
      <c r="D4" s="24"/>
      <c r="E4" s="24"/>
    </row>
    <row r="5" spans="1:5" ht="13.15" thickBot="1" x14ac:dyDescent="0.4">
      <c r="A5" s="23"/>
      <c r="B5" s="22"/>
      <c r="C5" s="24"/>
      <c r="D5" s="24"/>
      <c r="E5" s="24">
        <v>14113.32</v>
      </c>
    </row>
    <row r="6" spans="1:5" ht="13.15" thickBot="1" x14ac:dyDescent="0.4">
      <c r="A6" s="219">
        <v>44564</v>
      </c>
      <c r="B6" s="22"/>
      <c r="C6" s="24">
        <v>2000</v>
      </c>
      <c r="D6" s="24"/>
      <c r="E6" s="24">
        <f t="shared" ref="E6:E25" si="0">E5+C6-D6</f>
        <v>16113.32</v>
      </c>
    </row>
    <row r="7" spans="1:5" ht="13.15" thickBot="1" x14ac:dyDescent="0.4">
      <c r="A7" s="219">
        <v>44594</v>
      </c>
      <c r="B7" s="22"/>
      <c r="C7" s="24">
        <v>2000</v>
      </c>
      <c r="D7" s="24"/>
      <c r="E7" s="24">
        <f t="shared" si="0"/>
        <v>18113.32</v>
      </c>
    </row>
    <row r="8" spans="1:5" ht="13.15" thickBot="1" x14ac:dyDescent="0.4">
      <c r="A8" s="219">
        <v>44621</v>
      </c>
      <c r="B8" s="22"/>
      <c r="C8" s="24">
        <v>2000</v>
      </c>
      <c r="D8" s="24"/>
      <c r="E8" s="24">
        <f t="shared" si="0"/>
        <v>20113.32</v>
      </c>
    </row>
    <row r="9" spans="1:5" ht="13.15" thickBot="1" x14ac:dyDescent="0.4">
      <c r="A9" s="219">
        <v>44651</v>
      </c>
      <c r="B9" s="22"/>
      <c r="C9" s="24">
        <v>2.23</v>
      </c>
      <c r="D9" s="24"/>
      <c r="E9" s="24">
        <f t="shared" si="0"/>
        <v>20115.55</v>
      </c>
    </row>
    <row r="10" spans="1:5" ht="13.15" thickBot="1" x14ac:dyDescent="0.4">
      <c r="A10" s="219">
        <v>44652</v>
      </c>
      <c r="B10" s="22"/>
      <c r="C10" s="24">
        <v>2000</v>
      </c>
      <c r="D10" s="24"/>
      <c r="E10" s="24">
        <f t="shared" si="0"/>
        <v>22115.55</v>
      </c>
    </row>
    <row r="11" spans="1:5" ht="13.15" thickBot="1" x14ac:dyDescent="0.4">
      <c r="A11" s="219">
        <v>44684</v>
      </c>
      <c r="B11" s="22"/>
      <c r="C11" s="24">
        <v>2000</v>
      </c>
      <c r="D11" s="24"/>
      <c r="E11" s="24">
        <f t="shared" si="0"/>
        <v>24115.55</v>
      </c>
    </row>
    <row r="12" spans="1:5" ht="13.15" thickBot="1" x14ac:dyDescent="0.4">
      <c r="A12" s="219"/>
      <c r="B12" s="22"/>
      <c r="C12" s="24"/>
      <c r="D12" s="24"/>
      <c r="E12" s="24">
        <f t="shared" si="0"/>
        <v>24115.55</v>
      </c>
    </row>
    <row r="13" spans="1:5" ht="13.15" thickBot="1" x14ac:dyDescent="0.4">
      <c r="A13" s="219"/>
      <c r="B13" s="22"/>
      <c r="C13" s="24"/>
      <c r="D13" s="24"/>
      <c r="E13" s="24">
        <f t="shared" si="0"/>
        <v>24115.55</v>
      </c>
    </row>
    <row r="14" spans="1:5" ht="13.15" thickBot="1" x14ac:dyDescent="0.4">
      <c r="A14" s="219"/>
      <c r="B14" s="22"/>
      <c r="C14" s="24"/>
      <c r="D14" s="24"/>
      <c r="E14" s="24">
        <f t="shared" si="0"/>
        <v>24115.55</v>
      </c>
    </row>
    <row r="15" spans="1:5" ht="13.15" thickBot="1" x14ac:dyDescent="0.4">
      <c r="A15" s="219"/>
      <c r="B15" s="22"/>
      <c r="C15" s="24"/>
      <c r="D15" s="24"/>
      <c r="E15" s="24">
        <f t="shared" si="0"/>
        <v>24115.55</v>
      </c>
    </row>
    <row r="16" spans="1:5" ht="13.15" thickBot="1" x14ac:dyDescent="0.4">
      <c r="A16" s="219"/>
      <c r="B16" s="22"/>
      <c r="C16" s="24"/>
      <c r="D16" s="24"/>
      <c r="E16" s="24">
        <f t="shared" si="0"/>
        <v>24115.55</v>
      </c>
    </row>
    <row r="17" spans="1:5" ht="13.15" thickBot="1" x14ac:dyDescent="0.4">
      <c r="A17" s="219"/>
      <c r="B17" s="22"/>
      <c r="C17" s="24"/>
      <c r="D17" s="24"/>
      <c r="E17" s="24">
        <f t="shared" si="0"/>
        <v>24115.55</v>
      </c>
    </row>
    <row r="18" spans="1:5" ht="13.15" thickBot="1" x14ac:dyDescent="0.4">
      <c r="A18" s="219"/>
      <c r="B18" s="22"/>
      <c r="C18" s="24"/>
      <c r="D18" s="24"/>
      <c r="E18" s="24">
        <f t="shared" si="0"/>
        <v>24115.55</v>
      </c>
    </row>
    <row r="19" spans="1:5" ht="13.15" thickBot="1" x14ac:dyDescent="0.4">
      <c r="A19" s="219"/>
      <c r="B19" s="22"/>
      <c r="C19" s="24"/>
      <c r="D19" s="24"/>
      <c r="E19" s="24">
        <f t="shared" si="0"/>
        <v>24115.55</v>
      </c>
    </row>
    <row r="20" spans="1:5" ht="13.15" thickBot="1" x14ac:dyDescent="0.4">
      <c r="A20" s="219"/>
      <c r="B20" s="22"/>
      <c r="C20" s="24"/>
      <c r="D20" s="24"/>
      <c r="E20" s="24">
        <f t="shared" si="0"/>
        <v>24115.55</v>
      </c>
    </row>
    <row r="21" spans="1:5" ht="13.15" thickBot="1" x14ac:dyDescent="0.4">
      <c r="A21" s="219"/>
      <c r="B21" s="22"/>
      <c r="C21" s="24"/>
      <c r="D21" s="24"/>
      <c r="E21" s="24">
        <f t="shared" si="0"/>
        <v>24115.55</v>
      </c>
    </row>
    <row r="22" spans="1:5" ht="13.15" thickBot="1" x14ac:dyDescent="0.4">
      <c r="A22" s="219"/>
      <c r="B22" s="22"/>
      <c r="C22" s="24"/>
      <c r="D22" s="24"/>
      <c r="E22" s="24">
        <f t="shared" si="0"/>
        <v>24115.55</v>
      </c>
    </row>
    <row r="23" spans="1:5" ht="13.15" thickBot="1" x14ac:dyDescent="0.4">
      <c r="A23" s="219"/>
      <c r="B23" s="22"/>
      <c r="C23" s="24"/>
      <c r="D23" s="24"/>
      <c r="E23" s="24">
        <f t="shared" si="0"/>
        <v>24115.55</v>
      </c>
    </row>
    <row r="24" spans="1:5" ht="13.15" thickBot="1" x14ac:dyDescent="0.4">
      <c r="A24" s="219"/>
      <c r="B24" s="22"/>
      <c r="C24" s="24"/>
      <c r="D24" s="24"/>
      <c r="E24" s="24">
        <f t="shared" si="0"/>
        <v>24115.55</v>
      </c>
    </row>
    <row r="25" spans="1:5" ht="13.15" thickBot="1" x14ac:dyDescent="0.4">
      <c r="A25" s="219"/>
      <c r="B25" s="22"/>
      <c r="C25" s="24"/>
      <c r="D25" s="24"/>
      <c r="E25" s="24">
        <f t="shared" si="0"/>
        <v>24115.55</v>
      </c>
    </row>
    <row r="26" spans="1:5" ht="13.15" thickBot="1" x14ac:dyDescent="0.4">
      <c r="A26" s="219"/>
      <c r="B26" s="22"/>
      <c r="C26" s="24"/>
      <c r="D26" s="24"/>
      <c r="E26" s="24"/>
    </row>
    <row r="27" spans="1:5" ht="13.15" thickBot="1" x14ac:dyDescent="0.4">
      <c r="A27" s="219"/>
      <c r="B27" s="22"/>
      <c r="C27" s="24"/>
      <c r="D27" s="24"/>
      <c r="E27" s="24"/>
    </row>
    <row r="28" spans="1:5" ht="13.15" thickBot="1" x14ac:dyDescent="0.4">
      <c r="A28" s="22"/>
      <c r="B28" s="22"/>
      <c r="C28" s="24"/>
      <c r="D28" s="24"/>
      <c r="E28" s="24"/>
    </row>
    <row r="29" spans="1:5" x14ac:dyDescent="0.35">
      <c r="C29" s="4"/>
      <c r="D29" s="4"/>
      <c r="E29" s="4"/>
    </row>
    <row r="30" spans="1:5" x14ac:dyDescent="0.35">
      <c r="C30" s="4"/>
      <c r="D30" s="4"/>
      <c r="E30" s="4"/>
    </row>
    <row r="31" spans="1:5" x14ac:dyDescent="0.35">
      <c r="C31" s="4"/>
      <c r="D31" s="4"/>
      <c r="E31" s="4"/>
    </row>
    <row r="32" spans="1:5" x14ac:dyDescent="0.35">
      <c r="C32" s="4"/>
      <c r="D32" s="4"/>
      <c r="E32" s="4"/>
    </row>
    <row r="33" spans="3:5" x14ac:dyDescent="0.35">
      <c r="C33" s="4"/>
      <c r="D33" s="4"/>
      <c r="E33" s="4"/>
    </row>
    <row r="34" spans="3:5" x14ac:dyDescent="0.35">
      <c r="C34" s="4"/>
      <c r="D34" s="4"/>
      <c r="E34" s="4"/>
    </row>
    <row r="35" spans="3:5" x14ac:dyDescent="0.35">
      <c r="C35" s="4"/>
      <c r="D35" s="4"/>
      <c r="E35" s="4"/>
    </row>
    <row r="36" spans="3:5" x14ac:dyDescent="0.35">
      <c r="C36" s="4"/>
      <c r="D36" s="4"/>
      <c r="E36" s="4"/>
    </row>
    <row r="37" spans="3:5" x14ac:dyDescent="0.35">
      <c r="C37" s="4"/>
      <c r="D37" s="4"/>
      <c r="E37" s="4"/>
    </row>
    <row r="38" spans="3:5" x14ac:dyDescent="0.35">
      <c r="C38" s="4"/>
      <c r="D38" s="4"/>
      <c r="E38" s="4"/>
    </row>
    <row r="39" spans="3:5" x14ac:dyDescent="0.35">
      <c r="C39" s="4"/>
      <c r="D39" s="4"/>
      <c r="E39" s="4"/>
    </row>
  </sheetData>
  <mergeCells count="3">
    <mergeCell ref="C1:E1"/>
    <mergeCell ref="A2:B2"/>
    <mergeCell ref="C2:E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indexed="39"/>
  </sheetPr>
  <dimension ref="A1:D39"/>
  <sheetViews>
    <sheetView workbookViewId="0">
      <selection activeCell="A13" sqref="A13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44.25" customHeight="1" thickBot="1" x14ac:dyDescent="0.4">
      <c r="A2" s="119" t="s">
        <v>198</v>
      </c>
      <c r="B2" s="280" t="s">
        <v>197</v>
      </c>
      <c r="C2" s="281"/>
      <c r="D2" s="276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15.75" customHeight="1" thickBot="1" x14ac:dyDescent="0.4">
      <c r="A4" s="23"/>
      <c r="B4" s="24"/>
      <c r="C4" s="24"/>
      <c r="D4" s="24"/>
    </row>
    <row r="5" spans="1:4" ht="15.75" customHeight="1" thickBot="1" x14ac:dyDescent="0.4">
      <c r="A5" s="23"/>
      <c r="B5" s="24"/>
      <c r="C5" s="24"/>
      <c r="D5" s="24">
        <v>39913.769999999997</v>
      </c>
    </row>
    <row r="6" spans="1:4" ht="15.75" customHeight="1" thickBot="1" x14ac:dyDescent="0.4">
      <c r="A6" s="219">
        <v>44565</v>
      </c>
      <c r="B6" s="24">
        <v>3700</v>
      </c>
      <c r="C6" s="24"/>
      <c r="D6" s="24">
        <f t="shared" ref="D6:D25" si="0">D5+B6-C6</f>
        <v>43613.77</v>
      </c>
    </row>
    <row r="7" spans="1:4" ht="15.75" customHeight="1" thickBot="1" x14ac:dyDescent="0.4">
      <c r="A7" s="219">
        <v>44594</v>
      </c>
      <c r="B7" s="24">
        <v>3700</v>
      </c>
      <c r="C7" s="24"/>
      <c r="D7" s="24">
        <f t="shared" si="0"/>
        <v>47313.77</v>
      </c>
    </row>
    <row r="8" spans="1:4" ht="15.75" customHeight="1" thickBot="1" x14ac:dyDescent="0.4">
      <c r="A8" s="219">
        <v>44614</v>
      </c>
      <c r="B8" s="24"/>
      <c r="C8" s="24">
        <v>44685</v>
      </c>
      <c r="D8" s="24">
        <f t="shared" si="0"/>
        <v>2628.7699999999968</v>
      </c>
    </row>
    <row r="9" spans="1:4" ht="15.75" customHeight="1" thickBot="1" x14ac:dyDescent="0.4">
      <c r="A9" s="219">
        <v>44622</v>
      </c>
      <c r="B9" s="24">
        <v>3700</v>
      </c>
      <c r="C9" s="24"/>
      <c r="D9" s="24">
        <f t="shared" si="0"/>
        <v>6328.7699999999968</v>
      </c>
    </row>
    <row r="10" spans="1:4" ht="15.75" customHeight="1" thickBot="1" x14ac:dyDescent="0.4">
      <c r="A10" s="219">
        <v>44651</v>
      </c>
      <c r="B10" s="24">
        <v>13.6</v>
      </c>
      <c r="C10" s="24"/>
      <c r="D10" s="24">
        <f t="shared" si="0"/>
        <v>6342.3699999999972</v>
      </c>
    </row>
    <row r="11" spans="1:4" ht="15.75" customHeight="1" thickBot="1" x14ac:dyDescent="0.4">
      <c r="A11" s="219">
        <v>44655</v>
      </c>
      <c r="B11" s="24">
        <v>3700</v>
      </c>
      <c r="C11" s="24"/>
      <c r="D11" s="24">
        <f t="shared" si="0"/>
        <v>10042.369999999997</v>
      </c>
    </row>
    <row r="12" spans="1:4" ht="15.75" customHeight="1" thickBot="1" x14ac:dyDescent="0.4">
      <c r="A12" s="219">
        <v>44685</v>
      </c>
      <c r="B12" s="24">
        <v>3700</v>
      </c>
      <c r="C12" s="24"/>
      <c r="D12" s="24">
        <f t="shared" si="0"/>
        <v>13742.369999999997</v>
      </c>
    </row>
    <row r="13" spans="1:4" ht="15.75" customHeight="1" thickBot="1" x14ac:dyDescent="0.4">
      <c r="A13" s="219"/>
      <c r="B13" s="24"/>
      <c r="C13" s="24"/>
      <c r="D13" s="24">
        <f t="shared" si="0"/>
        <v>13742.369999999997</v>
      </c>
    </row>
    <row r="14" spans="1:4" ht="15.75" customHeight="1" thickBot="1" x14ac:dyDescent="0.4">
      <c r="A14" s="219"/>
      <c r="B14" s="24"/>
      <c r="C14" s="24"/>
      <c r="D14" s="24">
        <f t="shared" si="0"/>
        <v>13742.369999999997</v>
      </c>
    </row>
    <row r="15" spans="1:4" ht="15.75" customHeight="1" thickBot="1" x14ac:dyDescent="0.4">
      <c r="A15" s="219"/>
      <c r="B15" s="24"/>
      <c r="C15" s="24"/>
      <c r="D15" s="24">
        <f>D13+B15-C15</f>
        <v>13742.369999999997</v>
      </c>
    </row>
    <row r="16" spans="1:4" ht="15.75" customHeight="1" thickBot="1" x14ac:dyDescent="0.4">
      <c r="A16" s="219"/>
      <c r="B16" s="24"/>
      <c r="C16" s="24"/>
      <c r="D16" s="24">
        <f t="shared" si="0"/>
        <v>13742.369999999997</v>
      </c>
    </row>
    <row r="17" spans="1:4" ht="15.75" customHeight="1" thickBot="1" x14ac:dyDescent="0.4">
      <c r="A17" s="219"/>
      <c r="B17" s="24"/>
      <c r="C17" s="24"/>
      <c r="D17" s="24">
        <f t="shared" si="0"/>
        <v>13742.369999999997</v>
      </c>
    </row>
    <row r="18" spans="1:4" ht="15.75" customHeight="1" thickBot="1" x14ac:dyDescent="0.4">
      <c r="A18" s="219"/>
      <c r="B18" s="24"/>
      <c r="C18" s="24"/>
      <c r="D18" s="24">
        <f t="shared" si="0"/>
        <v>13742.369999999997</v>
      </c>
    </row>
    <row r="19" spans="1:4" ht="15.75" customHeight="1" thickBot="1" x14ac:dyDescent="0.4">
      <c r="A19" s="219"/>
      <c r="B19" s="24"/>
      <c r="C19" s="24"/>
      <c r="D19" s="24">
        <f t="shared" si="0"/>
        <v>13742.369999999997</v>
      </c>
    </row>
    <row r="20" spans="1:4" ht="15.75" customHeight="1" thickBot="1" x14ac:dyDescent="0.4">
      <c r="A20" s="219"/>
      <c r="B20" s="24"/>
      <c r="C20" s="24"/>
      <c r="D20" s="24">
        <f t="shared" si="0"/>
        <v>13742.369999999997</v>
      </c>
    </row>
    <row r="21" spans="1:4" ht="15.75" customHeight="1" thickBot="1" x14ac:dyDescent="0.4">
      <c r="A21" s="219"/>
      <c r="B21" s="24"/>
      <c r="C21" s="24"/>
      <c r="D21" s="24">
        <f t="shared" si="0"/>
        <v>13742.369999999997</v>
      </c>
    </row>
    <row r="22" spans="1:4" ht="15.75" customHeight="1" thickBot="1" x14ac:dyDescent="0.4">
      <c r="A22" s="219"/>
      <c r="B22" s="24"/>
      <c r="C22" s="24"/>
      <c r="D22" s="24">
        <f t="shared" si="0"/>
        <v>13742.369999999997</v>
      </c>
    </row>
    <row r="23" spans="1:4" ht="15.75" customHeight="1" thickBot="1" x14ac:dyDescent="0.4">
      <c r="A23" s="219"/>
      <c r="B23" s="24"/>
      <c r="C23" s="24"/>
      <c r="D23" s="24">
        <f t="shared" si="0"/>
        <v>13742.369999999997</v>
      </c>
    </row>
    <row r="24" spans="1:4" ht="15.75" customHeight="1" thickBot="1" x14ac:dyDescent="0.4">
      <c r="A24" s="23"/>
      <c r="B24" s="24"/>
      <c r="C24" s="24"/>
      <c r="D24" s="24">
        <f t="shared" si="0"/>
        <v>13742.369999999997</v>
      </c>
    </row>
    <row r="25" spans="1:4" ht="15.75" customHeight="1" thickBot="1" x14ac:dyDescent="0.4">
      <c r="A25" s="23"/>
      <c r="B25" s="24"/>
      <c r="C25" s="24"/>
      <c r="D25" s="24">
        <f t="shared" si="0"/>
        <v>13742.369999999997</v>
      </c>
    </row>
    <row r="26" spans="1:4" ht="9" customHeight="1" x14ac:dyDescent="0.35">
      <c r="A26" s="31"/>
      <c r="B26" s="32"/>
      <c r="C26" s="32"/>
      <c r="D26" s="32"/>
    </row>
    <row r="27" spans="1:4" ht="45" customHeight="1" x14ac:dyDescent="0.35">
      <c r="B27" s="4"/>
      <c r="C27" s="4"/>
      <c r="D27" s="4"/>
    </row>
    <row r="28" spans="1:4" ht="45" customHeight="1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  <row r="36" spans="2:4" x14ac:dyDescent="0.35">
      <c r="B36" s="4"/>
      <c r="C36" s="4"/>
      <c r="D36" s="4"/>
    </row>
    <row r="37" spans="2:4" x14ac:dyDescent="0.35">
      <c r="B37" s="4"/>
      <c r="C37" s="4"/>
      <c r="D37" s="4"/>
    </row>
    <row r="38" spans="2:4" x14ac:dyDescent="0.35">
      <c r="B38" s="4"/>
      <c r="C38" s="4"/>
      <c r="D38" s="4"/>
    </row>
    <row r="39" spans="2:4" x14ac:dyDescent="0.35">
      <c r="B39" s="4"/>
      <c r="C39" s="4"/>
      <c r="D39" s="4"/>
    </row>
  </sheetData>
  <mergeCells count="2">
    <mergeCell ref="B1:D1"/>
    <mergeCell ref="B2:D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75"/>
  <sheetViews>
    <sheetView workbookViewId="0">
      <pane ySplit="4" topLeftCell="A59" activePane="bottomLeft" state="frozen"/>
      <selection pane="bottomLeft" activeCell="A64" sqref="A64"/>
    </sheetView>
  </sheetViews>
  <sheetFormatPr defaultRowHeight="12.75" x14ac:dyDescent="0.35"/>
  <cols>
    <col min="1" max="1" width="27.33203125" bestFit="1" customWidth="1"/>
    <col min="2" max="2" width="20.1328125" bestFit="1" customWidth="1"/>
    <col min="3" max="3" width="10.6640625" style="40" bestFit="1" customWidth="1"/>
    <col min="4" max="4" width="11.1328125" style="40" bestFit="1" customWidth="1"/>
    <col min="5" max="5" width="10.6640625" bestFit="1" customWidth="1"/>
  </cols>
  <sheetData>
    <row r="1" spans="1:5" ht="13.15" x14ac:dyDescent="0.4">
      <c r="A1" s="271" t="s">
        <v>105</v>
      </c>
      <c r="B1" s="271"/>
      <c r="C1" s="271"/>
      <c r="D1" s="271"/>
      <c r="E1" s="271"/>
    </row>
    <row r="2" spans="1:5" x14ac:dyDescent="0.35">
      <c r="A2" s="97">
        <v>44561</v>
      </c>
      <c r="B2" s="42">
        <v>21439.29</v>
      </c>
    </row>
    <row r="3" spans="1:5" ht="13.15" thickBot="1" x14ac:dyDescent="0.4"/>
    <row r="4" spans="1:5" ht="13.5" thickBot="1" x14ac:dyDescent="0.45">
      <c r="A4" s="265" t="s">
        <v>106</v>
      </c>
      <c r="B4" s="266" t="s">
        <v>107</v>
      </c>
      <c r="C4" s="267" t="s">
        <v>2</v>
      </c>
      <c r="D4" s="267" t="s">
        <v>108</v>
      </c>
      <c r="E4" s="268" t="s">
        <v>109</v>
      </c>
    </row>
    <row r="5" spans="1:5" x14ac:dyDescent="0.35">
      <c r="A5" s="261" t="s">
        <v>328</v>
      </c>
      <c r="B5" s="261" t="s">
        <v>329</v>
      </c>
      <c r="C5" s="262">
        <v>75</v>
      </c>
      <c r="D5" s="263"/>
      <c r="E5" s="264">
        <v>44580</v>
      </c>
    </row>
    <row r="6" spans="1:5" x14ac:dyDescent="0.35">
      <c r="A6" s="86" t="s">
        <v>331</v>
      </c>
      <c r="B6" s="86" t="s">
        <v>330</v>
      </c>
      <c r="C6" s="41">
        <v>75</v>
      </c>
      <c r="D6" s="41"/>
      <c r="E6" s="221">
        <v>44566</v>
      </c>
    </row>
    <row r="7" spans="1:5" x14ac:dyDescent="0.35">
      <c r="A7" s="86" t="s">
        <v>275</v>
      </c>
      <c r="B7" s="86" t="s">
        <v>276</v>
      </c>
      <c r="C7" s="41">
        <v>75</v>
      </c>
      <c r="D7" s="41"/>
      <c r="E7" s="221">
        <v>44581</v>
      </c>
    </row>
    <row r="8" spans="1:5" x14ac:dyDescent="0.35">
      <c r="A8" s="86" t="s">
        <v>347</v>
      </c>
      <c r="B8" s="86" t="s">
        <v>348</v>
      </c>
      <c r="C8" s="41">
        <v>75</v>
      </c>
      <c r="D8" s="41"/>
      <c r="E8" s="221">
        <v>44588</v>
      </c>
    </row>
    <row r="9" spans="1:5" x14ac:dyDescent="0.35">
      <c r="A9" s="86" t="s">
        <v>355</v>
      </c>
      <c r="B9" s="86" t="s">
        <v>356</v>
      </c>
      <c r="C9" s="41">
        <v>75</v>
      </c>
      <c r="D9" s="41"/>
      <c r="E9" s="221">
        <v>44589</v>
      </c>
    </row>
    <row r="10" spans="1:5" x14ac:dyDescent="0.35">
      <c r="A10" s="95" t="s">
        <v>467</v>
      </c>
      <c r="B10" s="95" t="s">
        <v>468</v>
      </c>
      <c r="C10" s="98">
        <v>75</v>
      </c>
      <c r="D10" s="98"/>
      <c r="E10" s="222">
        <v>44589</v>
      </c>
    </row>
    <row r="11" spans="1:5" x14ac:dyDescent="0.35">
      <c r="A11" s="95" t="s">
        <v>405</v>
      </c>
      <c r="B11" s="95"/>
      <c r="C11" s="98">
        <v>500</v>
      </c>
      <c r="D11" s="98"/>
      <c r="E11" s="222"/>
    </row>
    <row r="12" spans="1:5" x14ac:dyDescent="0.35">
      <c r="A12" s="95"/>
      <c r="B12" s="95"/>
      <c r="C12" s="98"/>
      <c r="D12" s="98"/>
      <c r="E12" s="222"/>
    </row>
    <row r="13" spans="1:5" x14ac:dyDescent="0.35">
      <c r="A13" s="95"/>
      <c r="B13" s="95"/>
      <c r="C13" s="98"/>
      <c r="D13" s="98"/>
      <c r="E13" s="222"/>
    </row>
    <row r="14" spans="1:5" ht="13.15" thickBot="1" x14ac:dyDescent="0.4">
      <c r="A14" s="95"/>
      <c r="B14" s="95"/>
      <c r="C14" s="98"/>
      <c r="D14" s="98"/>
      <c r="E14" s="222"/>
    </row>
    <row r="15" spans="1:5" x14ac:dyDescent="0.35">
      <c r="A15" s="233" t="s">
        <v>71</v>
      </c>
      <c r="B15" s="234"/>
      <c r="C15" s="235">
        <f>SUM(C5:C11)</f>
        <v>950</v>
      </c>
      <c r="D15" s="235"/>
      <c r="E15" s="236"/>
    </row>
    <row r="16" spans="1:5" x14ac:dyDescent="0.35">
      <c r="A16" s="237" t="s">
        <v>116</v>
      </c>
      <c r="B16" s="238"/>
      <c r="C16" s="239"/>
      <c r="D16" s="239"/>
      <c r="E16" s="240"/>
    </row>
    <row r="17" spans="1:5" ht="13.5" thickBot="1" x14ac:dyDescent="0.45">
      <c r="A17" s="241" t="s">
        <v>113</v>
      </c>
      <c r="B17" s="242"/>
      <c r="C17" s="243"/>
      <c r="D17" s="243"/>
      <c r="E17" s="244">
        <f>B2+C15-D16</f>
        <v>22389.29</v>
      </c>
    </row>
    <row r="18" spans="1:5" x14ac:dyDescent="0.35">
      <c r="A18" s="100" t="s">
        <v>357</v>
      </c>
      <c r="B18" s="100" t="s">
        <v>358</v>
      </c>
      <c r="C18" s="225">
        <v>75</v>
      </c>
      <c r="D18" s="225"/>
      <c r="E18" s="223">
        <v>44593</v>
      </c>
    </row>
    <row r="19" spans="1:5" x14ac:dyDescent="0.35">
      <c r="A19" s="86" t="s">
        <v>360</v>
      </c>
      <c r="B19" s="86" t="s">
        <v>359</v>
      </c>
      <c r="C19" s="41">
        <v>75</v>
      </c>
      <c r="D19" s="41"/>
      <c r="E19" s="221">
        <v>44593</v>
      </c>
    </row>
    <row r="20" spans="1:5" x14ac:dyDescent="0.35">
      <c r="A20" s="95" t="s">
        <v>465</v>
      </c>
      <c r="B20" s="86" t="s">
        <v>466</v>
      </c>
      <c r="C20" s="41">
        <v>75</v>
      </c>
      <c r="D20" s="41"/>
      <c r="E20" s="221">
        <v>44594</v>
      </c>
    </row>
    <row r="21" spans="1:5" x14ac:dyDescent="0.35">
      <c r="A21" s="95" t="s">
        <v>391</v>
      </c>
      <c r="B21" s="86" t="s">
        <v>392</v>
      </c>
      <c r="C21" s="41">
        <v>75</v>
      </c>
      <c r="D21" s="41"/>
      <c r="E21" s="221">
        <v>44600</v>
      </c>
    </row>
    <row r="22" spans="1:5" x14ac:dyDescent="0.35">
      <c r="A22" s="95" t="s">
        <v>393</v>
      </c>
      <c r="B22" s="86" t="s">
        <v>394</v>
      </c>
      <c r="C22" s="41">
        <v>75</v>
      </c>
      <c r="D22" s="41"/>
      <c r="E22" s="221">
        <v>44600</v>
      </c>
    </row>
    <row r="23" spans="1:5" x14ac:dyDescent="0.35">
      <c r="A23" s="95" t="s">
        <v>463</v>
      </c>
      <c r="B23" s="86" t="s">
        <v>464</v>
      </c>
      <c r="C23" s="41">
        <v>75</v>
      </c>
      <c r="D23" s="41"/>
      <c r="E23" s="221">
        <v>44602</v>
      </c>
    </row>
    <row r="24" spans="1:5" x14ac:dyDescent="0.35">
      <c r="A24" s="86" t="s">
        <v>420</v>
      </c>
      <c r="B24" s="86" t="s">
        <v>421</v>
      </c>
      <c r="C24" s="41">
        <v>75</v>
      </c>
      <c r="D24" s="41"/>
      <c r="E24" s="221">
        <v>44608</v>
      </c>
    </row>
    <row r="25" spans="1:5" x14ac:dyDescent="0.35">
      <c r="A25" s="86" t="s">
        <v>452</v>
      </c>
      <c r="B25" s="86" t="s">
        <v>453</v>
      </c>
      <c r="C25" s="41">
        <v>75</v>
      </c>
      <c r="D25" s="41"/>
      <c r="E25" s="221">
        <v>44617</v>
      </c>
    </row>
    <row r="26" spans="1:5" x14ac:dyDescent="0.35">
      <c r="A26" s="86" t="s">
        <v>461</v>
      </c>
      <c r="B26" s="86" t="s">
        <v>462</v>
      </c>
      <c r="C26" s="41">
        <v>75</v>
      </c>
      <c r="D26" s="41"/>
      <c r="E26" s="221">
        <v>44617</v>
      </c>
    </row>
    <row r="27" spans="1:5" ht="13.15" thickBot="1" x14ac:dyDescent="0.4">
      <c r="A27" s="122"/>
      <c r="B27" s="100"/>
      <c r="C27" s="225"/>
      <c r="D27" s="225"/>
      <c r="E27" s="224"/>
    </row>
    <row r="28" spans="1:5" x14ac:dyDescent="0.35">
      <c r="A28" s="233" t="s">
        <v>72</v>
      </c>
      <c r="B28" s="234"/>
      <c r="C28" s="235">
        <f>SUM(C18:C27)</f>
        <v>675</v>
      </c>
      <c r="D28" s="235"/>
      <c r="E28" s="236"/>
    </row>
    <row r="29" spans="1:5" x14ac:dyDescent="0.35">
      <c r="A29" s="237" t="s">
        <v>116</v>
      </c>
      <c r="B29" s="238"/>
      <c r="C29" s="239"/>
      <c r="D29" s="239">
        <v>225</v>
      </c>
      <c r="E29" s="240"/>
    </row>
    <row r="30" spans="1:5" ht="13.5" thickBot="1" x14ac:dyDescent="0.45">
      <c r="A30" s="241" t="s">
        <v>113</v>
      </c>
      <c r="B30" s="242"/>
      <c r="C30" s="243"/>
      <c r="D30" s="243"/>
      <c r="E30" s="244">
        <f>E17+C28-D29</f>
        <v>22839.29</v>
      </c>
    </row>
    <row r="31" spans="1:5" x14ac:dyDescent="0.35">
      <c r="A31" s="110" t="s">
        <v>484</v>
      </c>
      <c r="B31" s="120" t="s">
        <v>485</v>
      </c>
      <c r="C31" s="226">
        <v>75</v>
      </c>
      <c r="D31" s="226"/>
      <c r="E31" s="221">
        <v>44623</v>
      </c>
    </row>
    <row r="32" spans="1:5" x14ac:dyDescent="0.35">
      <c r="A32" s="111" t="s">
        <v>505</v>
      </c>
      <c r="B32" s="114" t="s">
        <v>506</v>
      </c>
      <c r="C32" s="227">
        <v>75</v>
      </c>
      <c r="D32" s="227"/>
      <c r="E32" s="221">
        <v>44628</v>
      </c>
    </row>
    <row r="33" spans="1:5" x14ac:dyDescent="0.35">
      <c r="A33" s="109" t="s">
        <v>527</v>
      </c>
      <c r="B33" s="100" t="s">
        <v>506</v>
      </c>
      <c r="C33" s="225">
        <v>75</v>
      </c>
      <c r="D33" s="225"/>
      <c r="E33" s="221">
        <v>44634</v>
      </c>
    </row>
    <row r="34" spans="1:5" x14ac:dyDescent="0.35">
      <c r="A34" s="86" t="s">
        <v>559</v>
      </c>
      <c r="B34" s="86" t="s">
        <v>560</v>
      </c>
      <c r="C34" s="41">
        <v>75</v>
      </c>
      <c r="D34" s="41"/>
      <c r="E34" s="221">
        <v>44645</v>
      </c>
    </row>
    <row r="35" spans="1:5" x14ac:dyDescent="0.35">
      <c r="A35" s="95"/>
      <c r="B35" s="86"/>
      <c r="C35" s="41"/>
      <c r="D35" s="41"/>
      <c r="E35" s="221"/>
    </row>
    <row r="36" spans="1:5" x14ac:dyDescent="0.35">
      <c r="A36" s="95"/>
      <c r="B36" s="86"/>
      <c r="C36" s="41"/>
      <c r="D36" s="41"/>
      <c r="E36" s="221"/>
    </row>
    <row r="37" spans="1:5" x14ac:dyDescent="0.35">
      <c r="A37" s="95"/>
      <c r="B37" s="86"/>
      <c r="C37" s="41"/>
      <c r="D37" s="41"/>
      <c r="E37" s="221"/>
    </row>
    <row r="38" spans="1:5" x14ac:dyDescent="0.35">
      <c r="A38" s="95"/>
      <c r="B38" s="86"/>
      <c r="C38" s="41"/>
      <c r="D38" s="41"/>
      <c r="E38" s="221"/>
    </row>
    <row r="39" spans="1:5" x14ac:dyDescent="0.35">
      <c r="A39" s="95"/>
      <c r="B39" s="86"/>
      <c r="C39" s="41"/>
      <c r="D39" s="41"/>
      <c r="E39" s="221"/>
    </row>
    <row r="40" spans="1:5" ht="13.15" thickBot="1" x14ac:dyDescent="0.4">
      <c r="A40" s="95"/>
      <c r="B40" s="95"/>
      <c r="C40" s="98"/>
      <c r="D40" s="225"/>
      <c r="E40" s="221"/>
    </row>
    <row r="41" spans="1:5" x14ac:dyDescent="0.35">
      <c r="A41" s="233" t="s">
        <v>73</v>
      </c>
      <c r="B41" s="245"/>
      <c r="C41" s="235">
        <f>SUM(C31:C40)</f>
        <v>300</v>
      </c>
      <c r="D41" s="235"/>
      <c r="E41" s="236"/>
    </row>
    <row r="42" spans="1:5" x14ac:dyDescent="0.35">
      <c r="A42" s="237" t="s">
        <v>116</v>
      </c>
      <c r="B42" s="246"/>
      <c r="C42" s="239"/>
      <c r="D42" s="239">
        <v>500</v>
      </c>
      <c r="E42" s="240"/>
    </row>
    <row r="43" spans="1:5" ht="13.15" thickBot="1" x14ac:dyDescent="0.4">
      <c r="A43" s="241" t="s">
        <v>113</v>
      </c>
      <c r="B43" s="247"/>
      <c r="C43" s="243"/>
      <c r="D43" s="243"/>
      <c r="E43" s="248">
        <f>E30+C41-D42-D43</f>
        <v>22639.29</v>
      </c>
    </row>
    <row r="44" spans="1:5" ht="12" customHeight="1" thickBot="1" x14ac:dyDescent="0.45">
      <c r="A44" s="249" t="s">
        <v>117</v>
      </c>
      <c r="B44" s="250" t="s">
        <v>118</v>
      </c>
      <c r="C44" s="251">
        <v>2.77</v>
      </c>
      <c r="D44" s="251"/>
      <c r="E44" s="248">
        <f>E30+C41-D42+C44</f>
        <v>22642.06</v>
      </c>
    </row>
    <row r="45" spans="1:5" x14ac:dyDescent="0.35">
      <c r="A45" s="86" t="s">
        <v>623</v>
      </c>
      <c r="B45" s="86" t="s">
        <v>640</v>
      </c>
      <c r="C45" s="41">
        <v>75</v>
      </c>
      <c r="D45" s="41"/>
      <c r="E45" s="221">
        <v>44652</v>
      </c>
    </row>
    <row r="46" spans="1:5" x14ac:dyDescent="0.35">
      <c r="A46" s="86" t="s">
        <v>602</v>
      </c>
      <c r="B46" s="86" t="s">
        <v>600</v>
      </c>
      <c r="C46" s="41">
        <v>75</v>
      </c>
      <c r="D46" s="41"/>
      <c r="E46" s="221">
        <v>44659</v>
      </c>
    </row>
    <row r="47" spans="1:5" x14ac:dyDescent="0.35">
      <c r="A47" s="95" t="s">
        <v>602</v>
      </c>
      <c r="B47" s="95" t="s">
        <v>601</v>
      </c>
      <c r="C47" s="98">
        <v>75</v>
      </c>
      <c r="D47" s="225"/>
      <c r="E47" s="221">
        <v>44659</v>
      </c>
    </row>
    <row r="48" spans="1:5" x14ac:dyDescent="0.35">
      <c r="A48" s="103" t="s">
        <v>619</v>
      </c>
      <c r="B48" s="86" t="s">
        <v>616</v>
      </c>
      <c r="C48" s="41">
        <v>75</v>
      </c>
      <c r="D48" s="225"/>
      <c r="E48" s="221">
        <v>44664</v>
      </c>
    </row>
    <row r="49" spans="1:5" x14ac:dyDescent="0.35">
      <c r="A49" s="95" t="s">
        <v>632</v>
      </c>
      <c r="B49" s="95" t="s">
        <v>394</v>
      </c>
      <c r="C49" s="98">
        <v>75</v>
      </c>
      <c r="D49" s="225"/>
      <c r="E49" s="221">
        <v>44670</v>
      </c>
    </row>
    <row r="50" spans="1:5" x14ac:dyDescent="0.35">
      <c r="A50" s="95" t="s">
        <v>633</v>
      </c>
      <c r="B50" s="95" t="s">
        <v>634</v>
      </c>
      <c r="C50" s="98">
        <v>75</v>
      </c>
      <c r="D50" s="225"/>
      <c r="E50" s="221">
        <v>44670</v>
      </c>
    </row>
    <row r="51" spans="1:5" x14ac:dyDescent="0.35">
      <c r="A51" s="95" t="s">
        <v>644</v>
      </c>
      <c r="B51" s="95" t="s">
        <v>645</v>
      </c>
      <c r="C51" s="98">
        <v>75</v>
      </c>
      <c r="D51" s="225"/>
      <c r="E51" s="221">
        <v>44673</v>
      </c>
    </row>
    <row r="52" spans="1:5" x14ac:dyDescent="0.35">
      <c r="A52" s="86"/>
      <c r="B52" s="86"/>
      <c r="C52" s="41"/>
      <c r="E52" s="221"/>
    </row>
    <row r="53" spans="1:5" x14ac:dyDescent="0.35">
      <c r="A53" s="95"/>
      <c r="B53" s="95"/>
      <c r="C53" s="98"/>
      <c r="D53" s="41"/>
      <c r="E53" s="221"/>
    </row>
    <row r="54" spans="1:5" x14ac:dyDescent="0.35">
      <c r="A54" s="95"/>
      <c r="B54" s="95"/>
      <c r="C54" s="98"/>
      <c r="D54" s="225"/>
      <c r="E54" s="221"/>
    </row>
    <row r="55" spans="1:5" ht="13.15" thickBot="1" x14ac:dyDescent="0.4">
      <c r="A55" s="95"/>
      <c r="B55" s="95"/>
      <c r="C55" s="98"/>
      <c r="D55" s="225"/>
      <c r="E55" s="221"/>
    </row>
    <row r="56" spans="1:5" x14ac:dyDescent="0.35">
      <c r="A56" s="233" t="s">
        <v>74</v>
      </c>
      <c r="B56" s="245"/>
      <c r="C56" s="235">
        <f>SUM(C45:C55)</f>
        <v>525</v>
      </c>
      <c r="D56" s="235"/>
      <c r="E56" s="236"/>
    </row>
    <row r="57" spans="1:5" x14ac:dyDescent="0.35">
      <c r="A57" s="237" t="s">
        <v>116</v>
      </c>
      <c r="B57" s="246"/>
      <c r="C57" s="239"/>
      <c r="D57" s="239">
        <v>300</v>
      </c>
      <c r="E57" s="240"/>
    </row>
    <row r="58" spans="1:5" ht="13.15" thickBot="1" x14ac:dyDescent="0.4">
      <c r="A58" s="241" t="s">
        <v>113</v>
      </c>
      <c r="B58" s="247"/>
      <c r="C58" s="243"/>
      <c r="D58" s="243"/>
      <c r="E58" s="248">
        <f>E44+C56-D57-D58</f>
        <v>22867.06</v>
      </c>
    </row>
    <row r="59" spans="1:5" x14ac:dyDescent="0.35">
      <c r="A59" s="269" t="s">
        <v>668</v>
      </c>
      <c r="B59" s="269" t="s">
        <v>669</v>
      </c>
      <c r="C59" s="228">
        <v>75</v>
      </c>
      <c r="D59" s="228"/>
      <c r="E59" s="221">
        <v>44683</v>
      </c>
    </row>
    <row r="60" spans="1:5" x14ac:dyDescent="0.35">
      <c r="A60" s="86" t="s">
        <v>681</v>
      </c>
      <c r="B60" s="86" t="s">
        <v>682</v>
      </c>
      <c r="C60" s="41">
        <v>75</v>
      </c>
      <c r="D60" s="41"/>
      <c r="E60" s="221">
        <v>44685</v>
      </c>
    </row>
    <row r="61" spans="1:5" x14ac:dyDescent="0.35">
      <c r="A61" s="228" t="s">
        <v>683</v>
      </c>
      <c r="B61" s="228" t="s">
        <v>686</v>
      </c>
      <c r="C61" s="228">
        <v>75</v>
      </c>
      <c r="D61" s="228"/>
      <c r="E61" s="221">
        <v>44685</v>
      </c>
    </row>
    <row r="62" spans="1:5" x14ac:dyDescent="0.35">
      <c r="A62" s="228" t="s">
        <v>684</v>
      </c>
      <c r="B62" s="228" t="s">
        <v>685</v>
      </c>
      <c r="C62" s="228">
        <v>75</v>
      </c>
      <c r="D62" s="228"/>
      <c r="E62" s="221">
        <v>44685</v>
      </c>
    </row>
    <row r="63" spans="1:5" x14ac:dyDescent="0.35">
      <c r="A63" s="228" t="s">
        <v>705</v>
      </c>
      <c r="B63" s="228" t="s">
        <v>706</v>
      </c>
      <c r="C63" s="228">
        <v>75</v>
      </c>
      <c r="D63" s="228"/>
      <c r="E63" s="221">
        <v>44690</v>
      </c>
    </row>
    <row r="64" spans="1:5" x14ac:dyDescent="0.35">
      <c r="A64" s="228"/>
      <c r="B64" s="228"/>
      <c r="C64" s="228"/>
      <c r="D64" s="228"/>
      <c r="E64" s="221"/>
    </row>
    <row r="65" spans="1:11" x14ac:dyDescent="0.35">
      <c r="A65" s="114"/>
      <c r="B65" s="114"/>
      <c r="C65" s="227"/>
      <c r="D65" s="227"/>
      <c r="E65" s="221"/>
    </row>
    <row r="66" spans="1:11" x14ac:dyDescent="0.35">
      <c r="A66" s="123"/>
      <c r="B66" s="123"/>
      <c r="C66" s="228"/>
      <c r="D66" s="228"/>
      <c r="E66" s="221"/>
    </row>
    <row r="67" spans="1:11" x14ac:dyDescent="0.35">
      <c r="A67" s="123"/>
      <c r="B67" s="123"/>
      <c r="C67" s="228"/>
      <c r="D67" s="228"/>
      <c r="E67" s="221"/>
    </row>
    <row r="68" spans="1:11" ht="13.15" thickBot="1" x14ac:dyDescent="0.4">
      <c r="A68" s="95"/>
      <c r="B68" s="95"/>
      <c r="C68" s="98"/>
      <c r="D68" s="98"/>
      <c r="E68" s="221"/>
    </row>
    <row r="69" spans="1:11" x14ac:dyDescent="0.35">
      <c r="A69" s="233" t="s">
        <v>75</v>
      </c>
      <c r="B69" s="245"/>
      <c r="C69" s="235">
        <f>SUM(C59:C68)</f>
        <v>375</v>
      </c>
      <c r="D69" s="235"/>
      <c r="E69" s="236"/>
    </row>
    <row r="70" spans="1:11" x14ac:dyDescent="0.35">
      <c r="A70" s="237" t="s">
        <v>116</v>
      </c>
      <c r="B70" s="246"/>
      <c r="C70" s="239"/>
      <c r="D70" s="239"/>
      <c r="E70" s="240"/>
    </row>
    <row r="71" spans="1:11" ht="13.15" thickBot="1" x14ac:dyDescent="0.4">
      <c r="A71" s="241" t="s">
        <v>113</v>
      </c>
      <c r="B71" s="247"/>
      <c r="C71" s="243"/>
      <c r="D71" s="243"/>
      <c r="E71" s="248">
        <f>E58+C69-D70</f>
        <v>23242.06</v>
      </c>
      <c r="K71" t="s">
        <v>256</v>
      </c>
    </row>
    <row r="72" spans="1:11" x14ac:dyDescent="0.35">
      <c r="A72" s="228"/>
      <c r="B72" s="228"/>
      <c r="C72" s="228"/>
      <c r="D72" s="228"/>
      <c r="E72" s="228"/>
    </row>
    <row r="73" spans="1:11" x14ac:dyDescent="0.35">
      <c r="A73" s="86"/>
      <c r="B73" s="86"/>
      <c r="C73" s="41"/>
      <c r="D73" s="41"/>
      <c r="E73" s="221"/>
    </row>
    <row r="74" spans="1:11" x14ac:dyDescent="0.35">
      <c r="A74" s="86"/>
      <c r="B74" s="86"/>
      <c r="C74" s="41"/>
      <c r="D74" s="41"/>
      <c r="E74" s="221"/>
    </row>
    <row r="75" spans="1:11" x14ac:dyDescent="0.35">
      <c r="A75" s="86"/>
      <c r="B75" s="86"/>
      <c r="C75" s="41"/>
      <c r="D75" s="41"/>
      <c r="E75" s="221"/>
    </row>
    <row r="76" spans="1:11" x14ac:dyDescent="0.35">
      <c r="A76" s="86"/>
      <c r="B76" s="86"/>
      <c r="C76" s="41"/>
      <c r="D76" s="41"/>
      <c r="E76" s="221"/>
    </row>
    <row r="77" spans="1:11" x14ac:dyDescent="0.35">
      <c r="A77" s="95"/>
      <c r="B77" s="95"/>
      <c r="C77" s="98"/>
      <c r="D77" s="98"/>
      <c r="E77" s="221"/>
    </row>
    <row r="78" spans="1:11" x14ac:dyDescent="0.35">
      <c r="A78" s="95"/>
      <c r="B78" s="95"/>
      <c r="C78" s="98"/>
      <c r="D78" s="98"/>
      <c r="E78" s="221"/>
    </row>
    <row r="79" spans="1:11" x14ac:dyDescent="0.35">
      <c r="A79" s="95"/>
      <c r="B79" s="95"/>
      <c r="C79" s="98"/>
      <c r="D79" s="98"/>
      <c r="E79" s="221"/>
    </row>
    <row r="80" spans="1:11" ht="13.15" x14ac:dyDescent="0.4">
      <c r="A80" s="95"/>
      <c r="B80" s="95"/>
      <c r="C80" s="98"/>
      <c r="D80" s="98"/>
      <c r="E80" s="221"/>
      <c r="F80" s="6"/>
    </row>
    <row r="81" spans="1:6" ht="13.5" thickBot="1" x14ac:dyDescent="0.45">
      <c r="A81" s="230"/>
      <c r="B81" s="230"/>
      <c r="C81" s="231"/>
      <c r="D81" s="231"/>
      <c r="E81" s="232"/>
      <c r="F81" s="6"/>
    </row>
    <row r="82" spans="1:6" x14ac:dyDescent="0.35">
      <c r="A82" s="233" t="s">
        <v>76</v>
      </c>
      <c r="B82" s="245"/>
      <c r="C82" s="235">
        <f>SUM(C72:C81)</f>
        <v>0</v>
      </c>
      <c r="D82" s="235"/>
      <c r="E82" s="236"/>
    </row>
    <row r="83" spans="1:6" x14ac:dyDescent="0.35">
      <c r="A83" s="237" t="s">
        <v>116</v>
      </c>
      <c r="B83" s="246"/>
      <c r="C83" s="239"/>
      <c r="D83" s="239"/>
      <c r="E83" s="240"/>
    </row>
    <row r="84" spans="1:6" ht="13.15" thickBot="1" x14ac:dyDescent="0.4">
      <c r="A84" s="241" t="s">
        <v>113</v>
      </c>
      <c r="B84" s="247"/>
      <c r="C84" s="243"/>
      <c r="D84" s="243"/>
      <c r="E84" s="248">
        <f>E71+C82-D83</f>
        <v>23242.06</v>
      </c>
    </row>
    <row r="85" spans="1:6" ht="12" customHeight="1" thickBot="1" x14ac:dyDescent="0.45">
      <c r="A85" s="249" t="s">
        <v>70</v>
      </c>
      <c r="B85" s="250" t="s">
        <v>118</v>
      </c>
      <c r="C85" s="251"/>
      <c r="D85" s="251"/>
      <c r="E85" s="252">
        <f>E84+C85</f>
        <v>23242.06</v>
      </c>
    </row>
    <row r="86" spans="1:6" x14ac:dyDescent="0.35">
      <c r="A86" s="100"/>
      <c r="B86" s="100"/>
      <c r="C86" s="225"/>
      <c r="D86" s="225"/>
      <c r="E86" s="221"/>
    </row>
    <row r="87" spans="1:6" x14ac:dyDescent="0.35">
      <c r="A87" s="86"/>
      <c r="B87" s="86"/>
      <c r="C87" s="41"/>
      <c r="D87" s="41"/>
      <c r="E87" s="221"/>
    </row>
    <row r="88" spans="1:6" x14ac:dyDescent="0.35">
      <c r="A88" s="86"/>
      <c r="B88" s="86"/>
      <c r="C88" s="41"/>
      <c r="D88" s="41"/>
      <c r="E88" s="221"/>
    </row>
    <row r="89" spans="1:6" x14ac:dyDescent="0.35">
      <c r="A89" s="86"/>
      <c r="B89" s="86"/>
      <c r="C89" s="41"/>
      <c r="D89" s="41"/>
      <c r="E89" s="221"/>
    </row>
    <row r="90" spans="1:6" x14ac:dyDescent="0.35">
      <c r="A90" s="86"/>
      <c r="B90" s="86"/>
      <c r="C90" s="41"/>
      <c r="D90" s="41"/>
      <c r="E90" s="221"/>
    </row>
    <row r="91" spans="1:6" x14ac:dyDescent="0.35">
      <c r="A91" s="86"/>
      <c r="B91" s="86"/>
      <c r="C91" s="41"/>
      <c r="D91" s="41"/>
      <c r="E91" s="221"/>
    </row>
    <row r="92" spans="1:6" x14ac:dyDescent="0.35">
      <c r="A92" s="86"/>
      <c r="B92" s="86"/>
      <c r="C92" s="41"/>
      <c r="D92" s="41"/>
      <c r="E92" s="221"/>
    </row>
    <row r="93" spans="1:6" x14ac:dyDescent="0.35">
      <c r="A93" s="86"/>
      <c r="B93" s="86"/>
      <c r="C93" s="41"/>
      <c r="D93" s="41"/>
      <c r="E93" s="221"/>
    </row>
    <row r="94" spans="1:6" x14ac:dyDescent="0.35">
      <c r="A94" s="86"/>
      <c r="B94" s="86"/>
      <c r="C94" s="41"/>
      <c r="D94" s="41"/>
      <c r="E94" s="221"/>
    </row>
    <row r="95" spans="1:6" ht="13.15" thickBot="1" x14ac:dyDescent="0.4">
      <c r="A95" s="86"/>
      <c r="B95" s="86"/>
      <c r="C95" s="41"/>
      <c r="D95" s="41"/>
      <c r="E95" s="221"/>
    </row>
    <row r="96" spans="1:6" x14ac:dyDescent="0.35">
      <c r="A96" s="233" t="s">
        <v>588</v>
      </c>
      <c r="B96" s="245"/>
      <c r="C96" s="235">
        <f>SUM(C86:C95)</f>
        <v>0</v>
      </c>
      <c r="D96" s="235"/>
      <c r="E96" s="236"/>
    </row>
    <row r="97" spans="1:5" x14ac:dyDescent="0.35">
      <c r="A97" s="237" t="s">
        <v>116</v>
      </c>
      <c r="B97" s="246"/>
      <c r="C97" s="239"/>
      <c r="D97" s="239"/>
      <c r="E97" s="240"/>
    </row>
    <row r="98" spans="1:5" ht="13.15" thickBot="1" x14ac:dyDescent="0.4">
      <c r="A98" s="241" t="s">
        <v>113</v>
      </c>
      <c r="B98" s="247"/>
      <c r="C98" s="243"/>
      <c r="D98" s="243"/>
      <c r="E98" s="248">
        <f>E85+C96-D97</f>
        <v>23242.06</v>
      </c>
    </row>
    <row r="99" spans="1:5" x14ac:dyDescent="0.35">
      <c r="A99" s="228"/>
      <c r="B99" s="228"/>
      <c r="C99" s="228"/>
      <c r="D99" s="228"/>
      <c r="E99" s="228"/>
    </row>
    <row r="100" spans="1:5" x14ac:dyDescent="0.35">
      <c r="A100" s="111"/>
      <c r="B100" s="114"/>
      <c r="C100" s="227"/>
      <c r="D100" s="227"/>
      <c r="E100" s="221"/>
    </row>
    <row r="101" spans="1:5" x14ac:dyDescent="0.35">
      <c r="A101" s="202"/>
      <c r="B101" s="203"/>
      <c r="C101" s="229"/>
      <c r="D101" s="229"/>
      <c r="E101" s="221"/>
    </row>
    <row r="102" spans="1:5" x14ac:dyDescent="0.35">
      <c r="A102" s="100"/>
      <c r="B102" s="100"/>
      <c r="C102" s="225"/>
      <c r="D102" s="225"/>
      <c r="E102" s="221"/>
    </row>
    <row r="103" spans="1:5" x14ac:dyDescent="0.35">
      <c r="A103" s="100"/>
      <c r="B103" s="100"/>
      <c r="C103" s="225"/>
      <c r="D103" s="225"/>
      <c r="E103" s="221"/>
    </row>
    <row r="104" spans="1:5" x14ac:dyDescent="0.35">
      <c r="A104" s="100"/>
      <c r="B104" s="100"/>
      <c r="C104" s="225"/>
      <c r="D104" s="225"/>
      <c r="E104" s="221"/>
    </row>
    <row r="105" spans="1:5" x14ac:dyDescent="0.35">
      <c r="A105" s="86"/>
      <c r="B105" s="86"/>
      <c r="C105" s="41"/>
      <c r="D105" s="41"/>
      <c r="E105" s="221"/>
    </row>
    <row r="106" spans="1:5" x14ac:dyDescent="0.35">
      <c r="A106" s="86"/>
      <c r="B106" s="86"/>
      <c r="C106" s="41"/>
      <c r="D106" s="41"/>
      <c r="E106" s="221"/>
    </row>
    <row r="107" spans="1:5" x14ac:dyDescent="0.35">
      <c r="A107" s="95"/>
      <c r="B107" s="95"/>
      <c r="C107" s="98"/>
      <c r="D107" s="98"/>
      <c r="E107" s="221"/>
    </row>
    <row r="108" spans="1:5" ht="13.15" thickBot="1" x14ac:dyDescent="0.4">
      <c r="A108" s="95"/>
      <c r="B108" s="95"/>
      <c r="C108" s="98"/>
      <c r="D108" s="98"/>
      <c r="E108" s="221"/>
    </row>
    <row r="109" spans="1:5" x14ac:dyDescent="0.35">
      <c r="A109" s="233" t="s">
        <v>589</v>
      </c>
      <c r="B109" s="245"/>
      <c r="C109" s="235">
        <f>SUM(C99:C108)</f>
        <v>0</v>
      </c>
      <c r="D109" s="235"/>
      <c r="E109" s="236"/>
    </row>
    <row r="110" spans="1:5" x14ac:dyDescent="0.35">
      <c r="A110" s="237" t="s">
        <v>116</v>
      </c>
      <c r="B110" s="246"/>
      <c r="C110" s="239"/>
      <c r="D110" s="239"/>
      <c r="E110" s="240"/>
    </row>
    <row r="111" spans="1:5" ht="13.15" thickBot="1" x14ac:dyDescent="0.4">
      <c r="A111" s="241" t="s">
        <v>113</v>
      </c>
      <c r="B111" s="247"/>
      <c r="C111" s="243"/>
      <c r="D111" s="243"/>
      <c r="E111" s="248">
        <f>E98+C109-D110</f>
        <v>23242.06</v>
      </c>
    </row>
    <row r="112" spans="1:5" x14ac:dyDescent="0.35">
      <c r="A112" s="228"/>
      <c r="B112" s="228"/>
      <c r="C112" s="228"/>
      <c r="D112" s="228"/>
      <c r="E112" s="228"/>
    </row>
    <row r="113" spans="1:6" ht="12.75" customHeight="1" x14ac:dyDescent="0.35">
      <c r="A113" s="100"/>
      <c r="B113" s="100"/>
      <c r="C113" s="225"/>
      <c r="D113" s="225"/>
      <c r="E113" s="221"/>
    </row>
    <row r="114" spans="1:6" x14ac:dyDescent="0.35">
      <c r="A114" s="100"/>
      <c r="B114" s="100"/>
      <c r="C114" s="225"/>
      <c r="D114" s="225"/>
      <c r="E114" s="221"/>
    </row>
    <row r="115" spans="1:6" ht="13.15" x14ac:dyDescent="0.4">
      <c r="A115" s="86"/>
      <c r="B115" s="86"/>
      <c r="C115" s="41"/>
      <c r="D115" s="41"/>
      <c r="E115" s="221"/>
      <c r="F115" s="6"/>
    </row>
    <row r="116" spans="1:6" x14ac:dyDescent="0.35">
      <c r="A116" s="86"/>
      <c r="B116" s="86"/>
      <c r="C116" s="41"/>
      <c r="D116" s="41"/>
      <c r="E116" s="221"/>
    </row>
    <row r="117" spans="1:6" x14ac:dyDescent="0.35">
      <c r="A117" s="86"/>
      <c r="B117" s="86"/>
      <c r="C117" s="41"/>
      <c r="D117" s="41"/>
      <c r="E117" s="221"/>
    </row>
    <row r="118" spans="1:6" x14ac:dyDescent="0.35">
      <c r="A118" s="86"/>
      <c r="B118" s="86"/>
      <c r="C118" s="41"/>
      <c r="D118" s="41"/>
      <c r="E118" s="221"/>
    </row>
    <row r="119" spans="1:6" x14ac:dyDescent="0.35">
      <c r="A119" s="86"/>
      <c r="B119" s="86"/>
      <c r="C119" s="41"/>
      <c r="D119" s="41"/>
      <c r="E119" s="221"/>
    </row>
    <row r="120" spans="1:6" x14ac:dyDescent="0.35">
      <c r="A120" s="86"/>
      <c r="B120" s="86"/>
      <c r="C120" s="41"/>
      <c r="D120" s="41"/>
      <c r="E120" s="221"/>
    </row>
    <row r="121" spans="1:6" ht="13.15" thickBot="1" x14ac:dyDescent="0.4">
      <c r="A121" s="86"/>
      <c r="B121" s="86"/>
      <c r="C121" s="41"/>
      <c r="D121" s="41"/>
      <c r="E121" s="221"/>
    </row>
    <row r="122" spans="1:6" x14ac:dyDescent="0.35">
      <c r="A122" s="233" t="s">
        <v>590</v>
      </c>
      <c r="B122" s="245"/>
      <c r="C122" s="235">
        <f>SUM(C113:C121)</f>
        <v>0</v>
      </c>
      <c r="D122" s="235"/>
      <c r="E122" s="253"/>
    </row>
    <row r="123" spans="1:6" x14ac:dyDescent="0.35">
      <c r="A123" s="254" t="s">
        <v>116</v>
      </c>
      <c r="B123" s="238"/>
      <c r="C123" s="239"/>
      <c r="D123" s="239"/>
      <c r="E123" s="240"/>
    </row>
    <row r="124" spans="1:6" ht="13.15" thickBot="1" x14ac:dyDescent="0.4">
      <c r="A124" s="255" t="s">
        <v>113</v>
      </c>
      <c r="B124" s="242"/>
      <c r="C124" s="243"/>
      <c r="D124" s="243"/>
      <c r="E124" s="248">
        <f>E111+C122-D123</f>
        <v>23242.06</v>
      </c>
    </row>
    <row r="125" spans="1:6" ht="13.5" thickBot="1" x14ac:dyDescent="0.45">
      <c r="A125" s="256" t="s">
        <v>208</v>
      </c>
      <c r="B125" s="257" t="s">
        <v>118</v>
      </c>
      <c r="C125" s="258"/>
      <c r="D125" s="258"/>
      <c r="E125" s="259">
        <f>E124+C125</f>
        <v>23242.06</v>
      </c>
    </row>
    <row r="126" spans="1:6" x14ac:dyDescent="0.35">
      <c r="A126" s="100"/>
      <c r="B126" s="100"/>
      <c r="C126" s="225"/>
      <c r="D126" s="225"/>
      <c r="E126" s="221"/>
    </row>
    <row r="127" spans="1:6" x14ac:dyDescent="0.35">
      <c r="A127" s="100"/>
      <c r="B127" s="100"/>
      <c r="C127" s="225"/>
      <c r="D127" s="225"/>
      <c r="E127" s="221"/>
    </row>
    <row r="128" spans="1:6" x14ac:dyDescent="0.35">
      <c r="A128" s="100"/>
      <c r="B128" s="100"/>
      <c r="C128" s="225"/>
      <c r="D128" s="225"/>
      <c r="E128" s="221"/>
    </row>
    <row r="129" spans="1:5" x14ac:dyDescent="0.35">
      <c r="A129" s="100"/>
      <c r="B129" s="100"/>
      <c r="C129" s="225"/>
      <c r="D129" s="225"/>
      <c r="E129" s="221"/>
    </row>
    <row r="130" spans="1:5" x14ac:dyDescent="0.35">
      <c r="A130" s="100"/>
      <c r="B130" s="100"/>
      <c r="C130" s="225"/>
      <c r="D130" s="225"/>
      <c r="E130" s="221"/>
    </row>
    <row r="131" spans="1:5" x14ac:dyDescent="0.35">
      <c r="A131" s="100"/>
      <c r="B131" s="100"/>
      <c r="C131" s="225"/>
      <c r="D131" s="225"/>
      <c r="E131" s="221"/>
    </row>
    <row r="132" spans="1:5" x14ac:dyDescent="0.35">
      <c r="A132" s="100"/>
      <c r="B132" s="100"/>
      <c r="C132" s="225"/>
      <c r="D132" s="225"/>
      <c r="E132" s="221"/>
    </row>
    <row r="133" spans="1:5" x14ac:dyDescent="0.35">
      <c r="A133" s="100"/>
      <c r="B133" s="100"/>
      <c r="C133" s="225"/>
      <c r="D133" s="225"/>
      <c r="E133" s="221"/>
    </row>
    <row r="134" spans="1:5" x14ac:dyDescent="0.35">
      <c r="A134" s="86"/>
      <c r="B134" s="86"/>
      <c r="C134" s="41"/>
      <c r="D134" s="41"/>
      <c r="E134" s="221"/>
    </row>
    <row r="135" spans="1:5" ht="13.15" thickBot="1" x14ac:dyDescent="0.4">
      <c r="A135" s="86"/>
      <c r="B135" s="86"/>
      <c r="C135" s="41"/>
      <c r="D135" s="41"/>
      <c r="E135" s="221"/>
    </row>
    <row r="136" spans="1:5" x14ac:dyDescent="0.35">
      <c r="A136" s="233" t="s">
        <v>591</v>
      </c>
      <c r="B136" s="245"/>
      <c r="C136" s="235">
        <f>SUM(C126:C135)</f>
        <v>0</v>
      </c>
      <c r="D136" s="235"/>
      <c r="E136" s="253"/>
    </row>
    <row r="137" spans="1:5" x14ac:dyDescent="0.35">
      <c r="A137" s="254" t="s">
        <v>116</v>
      </c>
      <c r="B137" s="238"/>
      <c r="C137" s="239"/>
      <c r="D137" s="239"/>
      <c r="E137" s="240"/>
    </row>
    <row r="138" spans="1:5" ht="13.15" thickBot="1" x14ac:dyDescent="0.4">
      <c r="A138" s="255" t="s">
        <v>113</v>
      </c>
      <c r="B138" s="242"/>
      <c r="C138" s="243"/>
      <c r="D138" s="243"/>
      <c r="E138" s="248">
        <f>E125+C136-D137</f>
        <v>23242.06</v>
      </c>
    </row>
    <row r="139" spans="1:5" x14ac:dyDescent="0.35">
      <c r="A139" s="110"/>
      <c r="B139" s="120"/>
      <c r="C139" s="226"/>
      <c r="D139" s="226"/>
      <c r="E139" s="223"/>
    </row>
    <row r="140" spans="1:5" x14ac:dyDescent="0.35">
      <c r="A140" s="202"/>
      <c r="B140" s="203"/>
      <c r="C140" s="229"/>
      <c r="D140" s="229"/>
      <c r="E140" s="221"/>
    </row>
    <row r="141" spans="1:5" x14ac:dyDescent="0.35">
      <c r="A141" s="202"/>
      <c r="B141" s="203"/>
      <c r="C141" s="229"/>
      <c r="D141" s="229"/>
      <c r="E141" s="221"/>
    </row>
    <row r="142" spans="1:5" x14ac:dyDescent="0.35">
      <c r="A142" s="202"/>
      <c r="B142" s="203"/>
      <c r="C142" s="229"/>
      <c r="D142" s="229"/>
      <c r="E142" s="221"/>
    </row>
    <row r="143" spans="1:5" x14ac:dyDescent="0.35">
      <c r="A143" s="202"/>
      <c r="B143" s="203"/>
      <c r="C143" s="229"/>
      <c r="D143" s="229"/>
      <c r="E143" s="221"/>
    </row>
    <row r="144" spans="1:5" x14ac:dyDescent="0.35">
      <c r="A144" s="202"/>
      <c r="B144" s="203"/>
      <c r="C144" s="229"/>
      <c r="D144" s="229"/>
      <c r="E144" s="221"/>
    </row>
    <row r="145" spans="1:5" x14ac:dyDescent="0.35">
      <c r="A145" s="202"/>
      <c r="B145" s="203"/>
      <c r="C145" s="229"/>
      <c r="D145" s="229"/>
      <c r="E145" s="221"/>
    </row>
    <row r="146" spans="1:5" x14ac:dyDescent="0.35">
      <c r="A146" s="202"/>
      <c r="B146" s="203"/>
      <c r="C146" s="229"/>
      <c r="D146" s="229"/>
      <c r="E146" s="221"/>
    </row>
    <row r="147" spans="1:5" x14ac:dyDescent="0.35">
      <c r="A147" s="202"/>
      <c r="B147" s="203"/>
      <c r="C147" s="229"/>
      <c r="D147" s="229"/>
      <c r="E147" s="221"/>
    </row>
    <row r="148" spans="1:5" ht="13.15" thickBot="1" x14ac:dyDescent="0.4">
      <c r="A148" s="202"/>
      <c r="B148" s="203"/>
      <c r="C148" s="229"/>
      <c r="D148" s="229"/>
      <c r="E148" s="221"/>
    </row>
    <row r="149" spans="1:5" x14ac:dyDescent="0.35">
      <c r="A149" s="233" t="s">
        <v>592</v>
      </c>
      <c r="B149" s="245"/>
      <c r="C149" s="235">
        <f>SUM(C139:C148)</f>
        <v>0</v>
      </c>
      <c r="D149" s="235"/>
      <c r="E149" s="253"/>
    </row>
    <row r="150" spans="1:5" x14ac:dyDescent="0.35">
      <c r="A150" s="254" t="s">
        <v>116</v>
      </c>
      <c r="B150" s="238"/>
      <c r="C150" s="239"/>
      <c r="D150" s="239"/>
      <c r="E150" s="240"/>
    </row>
    <row r="151" spans="1:5" ht="13.15" thickBot="1" x14ac:dyDescent="0.4">
      <c r="A151" s="255" t="s">
        <v>113</v>
      </c>
      <c r="B151" s="242"/>
      <c r="C151" s="243"/>
      <c r="D151" s="243"/>
      <c r="E151" s="248">
        <f>E138+C149-D150</f>
        <v>23242.06</v>
      </c>
    </row>
    <row r="152" spans="1:5" x14ac:dyDescent="0.35">
      <c r="A152" s="100"/>
      <c r="B152" s="100"/>
      <c r="C152" s="225"/>
      <c r="D152" s="225"/>
      <c r="E152" s="223"/>
    </row>
    <row r="153" spans="1:5" x14ac:dyDescent="0.35">
      <c r="A153" s="100"/>
      <c r="B153" s="100"/>
      <c r="C153" s="225"/>
      <c r="D153" s="225"/>
      <c r="E153" s="221"/>
    </row>
    <row r="154" spans="1:5" x14ac:dyDescent="0.35">
      <c r="A154" s="100"/>
      <c r="B154" s="100"/>
      <c r="C154" s="225"/>
      <c r="D154" s="225"/>
      <c r="E154" s="221"/>
    </row>
    <row r="155" spans="1:5" x14ac:dyDescent="0.35">
      <c r="A155" s="100"/>
      <c r="B155" s="100"/>
      <c r="C155" s="225"/>
      <c r="D155" s="225"/>
      <c r="E155" s="221"/>
    </row>
    <row r="156" spans="1:5" x14ac:dyDescent="0.35">
      <c r="A156" s="100"/>
      <c r="B156" s="100"/>
      <c r="C156" s="225"/>
      <c r="D156" s="225"/>
      <c r="E156" s="221"/>
    </row>
    <row r="157" spans="1:5" x14ac:dyDescent="0.35">
      <c r="A157" s="100"/>
      <c r="B157" s="100"/>
      <c r="C157" s="225"/>
      <c r="D157" s="225"/>
      <c r="E157" s="221"/>
    </row>
    <row r="158" spans="1:5" x14ac:dyDescent="0.35">
      <c r="A158" s="100"/>
      <c r="B158" s="100"/>
      <c r="C158" s="225"/>
      <c r="D158" s="225"/>
      <c r="E158" s="221"/>
    </row>
    <row r="159" spans="1:5" x14ac:dyDescent="0.35">
      <c r="A159" s="100"/>
      <c r="B159" s="100"/>
      <c r="C159" s="225"/>
      <c r="D159" s="225"/>
      <c r="E159" s="221"/>
    </row>
    <row r="160" spans="1:5" x14ac:dyDescent="0.35">
      <c r="A160" s="100"/>
      <c r="B160" s="100"/>
      <c r="C160" s="225"/>
      <c r="D160" s="225"/>
      <c r="E160" s="221"/>
    </row>
    <row r="161" spans="1:5" ht="13.15" thickBot="1" x14ac:dyDescent="0.4">
      <c r="A161" s="1"/>
      <c r="B161" s="1"/>
      <c r="C161" s="41"/>
      <c r="D161" s="41"/>
      <c r="E161" s="221"/>
    </row>
    <row r="162" spans="1:5" x14ac:dyDescent="0.35">
      <c r="A162" s="233" t="s">
        <v>593</v>
      </c>
      <c r="B162" s="245"/>
      <c r="C162" s="235">
        <f>SUM(C155:C161)</f>
        <v>0</v>
      </c>
      <c r="D162" s="235"/>
      <c r="E162" s="236"/>
    </row>
    <row r="163" spans="1:5" x14ac:dyDescent="0.35">
      <c r="A163" s="237" t="s">
        <v>116</v>
      </c>
      <c r="B163" s="246"/>
      <c r="C163" s="239"/>
      <c r="D163" s="239"/>
      <c r="E163" s="240"/>
    </row>
    <row r="164" spans="1:5" ht="13.15" thickBot="1" x14ac:dyDescent="0.4">
      <c r="A164" s="241" t="s">
        <v>113</v>
      </c>
      <c r="B164" s="247"/>
      <c r="C164" s="243"/>
      <c r="D164" s="243"/>
      <c r="E164" s="248">
        <f>E151+C164-D164</f>
        <v>23242.06</v>
      </c>
    </row>
    <row r="165" spans="1:5" ht="13.5" thickBot="1" x14ac:dyDescent="0.45">
      <c r="A165" s="260" t="s">
        <v>131</v>
      </c>
      <c r="B165" s="257" t="s">
        <v>118</v>
      </c>
      <c r="C165" s="258"/>
      <c r="D165" s="258"/>
      <c r="E165" s="259"/>
    </row>
    <row r="166" spans="1:5" ht="13.5" thickBot="1" x14ac:dyDescent="0.45">
      <c r="A166" s="249"/>
      <c r="B166" s="250"/>
      <c r="C166" s="251"/>
      <c r="D166" s="251"/>
      <c r="E166" s="252">
        <f>E164+C165</f>
        <v>23242.06</v>
      </c>
    </row>
    <row r="167" spans="1:5" x14ac:dyDescent="0.35">
      <c r="A167" s="86"/>
      <c r="B167" s="86"/>
      <c r="C167" s="41"/>
      <c r="D167" s="41"/>
      <c r="E167" s="221"/>
    </row>
    <row r="168" spans="1:5" x14ac:dyDescent="0.35">
      <c r="A168" s="1"/>
      <c r="B168" s="1"/>
      <c r="C168" s="41"/>
      <c r="D168" s="41"/>
      <c r="E168" s="221"/>
    </row>
    <row r="169" spans="1:5" x14ac:dyDescent="0.35">
      <c r="A169" s="1"/>
      <c r="B169" s="1"/>
      <c r="C169" s="41"/>
      <c r="D169" s="41"/>
      <c r="E169" s="221"/>
    </row>
    <row r="170" spans="1:5" x14ac:dyDescent="0.35">
      <c r="A170" s="1"/>
      <c r="B170" s="1"/>
      <c r="C170" s="41"/>
      <c r="D170" s="41"/>
      <c r="E170" s="221"/>
    </row>
    <row r="171" spans="1:5" x14ac:dyDescent="0.35">
      <c r="A171" s="1"/>
      <c r="B171" s="1"/>
      <c r="C171" s="41"/>
      <c r="D171" s="41"/>
      <c r="E171" s="221"/>
    </row>
    <row r="172" spans="1:5" x14ac:dyDescent="0.35">
      <c r="A172" s="1"/>
      <c r="B172" s="1"/>
      <c r="C172" s="41"/>
      <c r="D172" s="41"/>
      <c r="E172" s="221"/>
    </row>
    <row r="173" spans="1:5" x14ac:dyDescent="0.35">
      <c r="A173" s="1"/>
      <c r="B173" s="1"/>
      <c r="C173" s="41"/>
      <c r="D173" s="41"/>
      <c r="E173" s="221"/>
    </row>
    <row r="174" spans="1:5" x14ac:dyDescent="0.35">
      <c r="A174" s="1"/>
      <c r="B174" s="1"/>
      <c r="C174" s="41"/>
      <c r="D174" s="41"/>
      <c r="E174" s="221"/>
    </row>
    <row r="175" spans="1:5" x14ac:dyDescent="0.35">
      <c r="A175" s="1"/>
      <c r="B175" s="1"/>
      <c r="C175" s="41"/>
      <c r="D175" s="41"/>
      <c r="E175" s="221"/>
    </row>
  </sheetData>
  <mergeCells count="1">
    <mergeCell ref="A1:E1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indexed="43"/>
  </sheetPr>
  <dimension ref="A1:D37"/>
  <sheetViews>
    <sheetView workbookViewId="0">
      <selection activeCell="G13" sqref="G13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44.25" customHeight="1" thickBot="1" x14ac:dyDescent="0.4">
      <c r="A2" s="119" t="s">
        <v>199</v>
      </c>
      <c r="B2" s="280" t="s">
        <v>270</v>
      </c>
      <c r="C2" s="281"/>
      <c r="D2" s="276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15.75" customHeight="1" thickBot="1" x14ac:dyDescent="0.4">
      <c r="A4" s="23"/>
      <c r="B4" s="24"/>
      <c r="C4" s="24"/>
      <c r="D4" s="24"/>
    </row>
    <row r="5" spans="1:4" ht="15.75" customHeight="1" thickBot="1" x14ac:dyDescent="0.4">
      <c r="A5" s="219"/>
      <c r="B5" s="24"/>
      <c r="C5" s="24"/>
      <c r="D5" s="24">
        <v>5470.43</v>
      </c>
    </row>
    <row r="6" spans="1:4" ht="15.75" customHeight="1" thickBot="1" x14ac:dyDescent="0.4">
      <c r="A6" s="219">
        <v>44566</v>
      </c>
      <c r="B6" s="24">
        <v>1650</v>
      </c>
      <c r="C6" s="24"/>
      <c r="D6" s="24">
        <f t="shared" ref="D6:D23" si="0">D5+B6-C6</f>
        <v>7120.43</v>
      </c>
    </row>
    <row r="7" spans="1:4" ht="15.75" customHeight="1" thickBot="1" x14ac:dyDescent="0.4">
      <c r="A7" s="219">
        <v>44595</v>
      </c>
      <c r="B7" s="24">
        <v>1650</v>
      </c>
      <c r="C7" s="24"/>
      <c r="D7" s="24">
        <f t="shared" si="0"/>
        <v>8770.43</v>
      </c>
    </row>
    <row r="8" spans="1:4" ht="15.75" customHeight="1" thickBot="1" x14ac:dyDescent="0.4">
      <c r="A8" s="219">
        <v>44628</v>
      </c>
      <c r="B8" s="24">
        <v>1650</v>
      </c>
      <c r="C8" s="24"/>
      <c r="D8" s="24">
        <f t="shared" si="0"/>
        <v>10420.43</v>
      </c>
    </row>
    <row r="9" spans="1:4" ht="15.75" customHeight="1" thickBot="1" x14ac:dyDescent="0.4">
      <c r="A9" s="219">
        <v>44651</v>
      </c>
      <c r="B9" s="24">
        <v>1.06</v>
      </c>
      <c r="C9" s="24"/>
      <c r="D9" s="24">
        <f t="shared" si="0"/>
        <v>10421.49</v>
      </c>
    </row>
    <row r="10" spans="1:4" ht="15.75" customHeight="1" thickBot="1" x14ac:dyDescent="0.4">
      <c r="A10" s="219">
        <v>44656</v>
      </c>
      <c r="B10" s="136">
        <v>1650</v>
      </c>
      <c r="C10" s="24"/>
      <c r="D10" s="24">
        <f t="shared" si="0"/>
        <v>12071.49</v>
      </c>
    </row>
    <row r="11" spans="1:4" ht="15.75" customHeight="1" thickBot="1" x14ac:dyDescent="0.4">
      <c r="A11" s="219">
        <v>44686</v>
      </c>
      <c r="B11" s="24">
        <v>1650</v>
      </c>
      <c r="C11" s="24"/>
      <c r="D11" s="24">
        <f t="shared" si="0"/>
        <v>13721.49</v>
      </c>
    </row>
    <row r="12" spans="1:4" ht="15.75" customHeight="1" thickBot="1" x14ac:dyDescent="0.4">
      <c r="A12" s="219"/>
      <c r="B12" s="24"/>
      <c r="C12" s="24"/>
      <c r="D12" s="24">
        <f t="shared" si="0"/>
        <v>13721.49</v>
      </c>
    </row>
    <row r="13" spans="1:4" ht="15.75" customHeight="1" thickBot="1" x14ac:dyDescent="0.4">
      <c r="A13" s="219"/>
      <c r="B13" s="24"/>
      <c r="C13" s="24"/>
      <c r="D13" s="24">
        <f t="shared" si="0"/>
        <v>13721.49</v>
      </c>
    </row>
    <row r="14" spans="1:4" ht="15.75" customHeight="1" thickBot="1" x14ac:dyDescent="0.4">
      <c r="A14" s="219"/>
      <c r="B14" s="24"/>
      <c r="C14" s="24"/>
      <c r="D14" s="24">
        <f t="shared" si="0"/>
        <v>13721.49</v>
      </c>
    </row>
    <row r="15" spans="1:4" ht="15.75" customHeight="1" thickBot="1" x14ac:dyDescent="0.4">
      <c r="A15" s="219"/>
      <c r="B15" s="24"/>
      <c r="C15" s="24"/>
      <c r="D15" s="24">
        <f t="shared" si="0"/>
        <v>13721.49</v>
      </c>
    </row>
    <row r="16" spans="1:4" ht="15.75" customHeight="1" thickBot="1" x14ac:dyDescent="0.4">
      <c r="A16" s="219"/>
      <c r="B16" s="24"/>
      <c r="C16" s="24"/>
      <c r="D16" s="24">
        <f t="shared" si="0"/>
        <v>13721.49</v>
      </c>
    </row>
    <row r="17" spans="1:4" ht="15.75" customHeight="1" thickBot="1" x14ac:dyDescent="0.4">
      <c r="A17" s="219"/>
      <c r="B17" s="24"/>
      <c r="C17" s="24"/>
      <c r="D17" s="24">
        <f t="shared" si="0"/>
        <v>13721.49</v>
      </c>
    </row>
    <row r="18" spans="1:4" ht="15.75" customHeight="1" thickBot="1" x14ac:dyDescent="0.4">
      <c r="A18" s="219"/>
      <c r="B18" s="24"/>
      <c r="C18" s="24"/>
      <c r="D18" s="24">
        <f t="shared" si="0"/>
        <v>13721.49</v>
      </c>
    </row>
    <row r="19" spans="1:4" ht="15.75" customHeight="1" thickBot="1" x14ac:dyDescent="0.4">
      <c r="A19" s="219"/>
      <c r="B19" s="24"/>
      <c r="C19" s="24"/>
      <c r="D19" s="24">
        <f t="shared" si="0"/>
        <v>13721.49</v>
      </c>
    </row>
    <row r="20" spans="1:4" ht="15.75" customHeight="1" thickBot="1" x14ac:dyDescent="0.4">
      <c r="A20" s="219"/>
      <c r="B20" s="24"/>
      <c r="C20" s="24"/>
      <c r="D20" s="24">
        <f t="shared" si="0"/>
        <v>13721.49</v>
      </c>
    </row>
    <row r="21" spans="1:4" ht="15.75" customHeight="1" thickBot="1" x14ac:dyDescent="0.4">
      <c r="A21" s="219"/>
      <c r="B21" s="24"/>
      <c r="C21" s="24"/>
      <c r="D21" s="24">
        <f t="shared" si="0"/>
        <v>13721.49</v>
      </c>
    </row>
    <row r="22" spans="1:4" ht="15.75" customHeight="1" thickBot="1" x14ac:dyDescent="0.4">
      <c r="A22" s="219"/>
      <c r="B22" s="24"/>
      <c r="C22" s="24"/>
      <c r="D22" s="24">
        <f t="shared" si="0"/>
        <v>13721.49</v>
      </c>
    </row>
    <row r="23" spans="1:4" ht="15.75" customHeight="1" thickBot="1" x14ac:dyDescent="0.4">
      <c r="A23" s="23"/>
      <c r="B23" s="24"/>
      <c r="C23" s="24"/>
      <c r="D23" s="24">
        <f t="shared" si="0"/>
        <v>13721.49</v>
      </c>
    </row>
    <row r="24" spans="1:4" ht="9" customHeight="1" x14ac:dyDescent="0.35">
      <c r="A24" s="31"/>
      <c r="B24" s="32"/>
      <c r="C24" s="32"/>
      <c r="D24" s="32"/>
    </row>
    <row r="25" spans="1:4" ht="45" customHeight="1" x14ac:dyDescent="0.35">
      <c r="B25" s="4"/>
      <c r="C25" s="4"/>
      <c r="D25" s="4"/>
    </row>
    <row r="26" spans="1:4" ht="45" customHeight="1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  <row r="36" spans="2:4" x14ac:dyDescent="0.35">
      <c r="B36" s="4"/>
      <c r="C36" s="4"/>
      <c r="D36" s="4"/>
    </row>
    <row r="37" spans="2:4" x14ac:dyDescent="0.35">
      <c r="B37" s="4"/>
      <c r="C37" s="4"/>
      <c r="D37" s="4"/>
    </row>
  </sheetData>
  <mergeCells count="2">
    <mergeCell ref="B1:D1"/>
    <mergeCell ref="B2:D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indexed="43"/>
  </sheetPr>
  <dimension ref="A1:D35"/>
  <sheetViews>
    <sheetView workbookViewId="0">
      <selection activeCell="A10" sqref="A10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44.25" customHeight="1" thickBot="1" x14ac:dyDescent="0.45">
      <c r="A2" s="142" t="s">
        <v>200</v>
      </c>
      <c r="B2" s="280" t="s">
        <v>201</v>
      </c>
      <c r="C2" s="281"/>
      <c r="D2" s="276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15.75" customHeight="1" thickBot="1" x14ac:dyDescent="0.4">
      <c r="A4" s="219"/>
      <c r="B4" s="24"/>
      <c r="C4" s="24"/>
      <c r="D4" s="24">
        <v>24258.89</v>
      </c>
    </row>
    <row r="5" spans="1:4" ht="15.75" customHeight="1" thickBot="1" x14ac:dyDescent="0.4">
      <c r="A5" s="219">
        <v>44567</v>
      </c>
      <c r="B5" s="24">
        <v>2450</v>
      </c>
      <c r="C5" s="24"/>
      <c r="D5" s="24">
        <f t="shared" ref="D5:D21" si="0">D4+B5-C5</f>
        <v>26708.89</v>
      </c>
    </row>
    <row r="6" spans="1:4" ht="15.75" customHeight="1" thickBot="1" x14ac:dyDescent="0.4">
      <c r="A6" s="219">
        <v>44599</v>
      </c>
      <c r="B6" s="24">
        <v>2450</v>
      </c>
      <c r="C6" s="24"/>
      <c r="D6" s="24">
        <f t="shared" si="0"/>
        <v>29158.89</v>
      </c>
    </row>
    <row r="7" spans="1:4" ht="15.75" customHeight="1" thickBot="1" x14ac:dyDescent="0.4">
      <c r="A7" s="219">
        <v>44623</v>
      </c>
      <c r="B7" s="24">
        <v>2450</v>
      </c>
      <c r="C7" s="24"/>
      <c r="D7" s="24">
        <f t="shared" si="0"/>
        <v>31608.89</v>
      </c>
    </row>
    <row r="8" spans="1:4" ht="15.75" customHeight="1" thickBot="1" x14ac:dyDescent="0.4">
      <c r="A8" s="219">
        <v>44633</v>
      </c>
      <c r="B8" s="24"/>
      <c r="C8" s="24">
        <v>29151</v>
      </c>
      <c r="D8" s="24">
        <f t="shared" si="0"/>
        <v>2457.8899999999994</v>
      </c>
    </row>
    <row r="9" spans="1:4" ht="15.75" customHeight="1" thickBot="1" x14ac:dyDescent="0.4">
      <c r="A9" s="219">
        <v>44656</v>
      </c>
      <c r="B9" s="24">
        <v>2450</v>
      </c>
      <c r="C9" s="24"/>
      <c r="D9" s="24">
        <f t="shared" si="0"/>
        <v>4907.8899999999994</v>
      </c>
    </row>
    <row r="10" spans="1:4" ht="15.75" customHeight="1" thickBot="1" x14ac:dyDescent="0.4">
      <c r="A10" s="219">
        <v>44687</v>
      </c>
      <c r="B10" s="24">
        <v>2450</v>
      </c>
      <c r="C10" s="24"/>
      <c r="D10" s="24">
        <f t="shared" si="0"/>
        <v>7357.8899999999994</v>
      </c>
    </row>
    <row r="11" spans="1:4" ht="15.75" customHeight="1" thickBot="1" x14ac:dyDescent="0.4">
      <c r="A11" s="219"/>
      <c r="B11" s="24"/>
      <c r="C11" s="24"/>
      <c r="D11" s="24">
        <f t="shared" si="0"/>
        <v>7357.8899999999994</v>
      </c>
    </row>
    <row r="12" spans="1:4" ht="15.75" customHeight="1" thickBot="1" x14ac:dyDescent="0.4">
      <c r="A12" s="219"/>
      <c r="B12" s="24"/>
      <c r="C12" s="24"/>
      <c r="D12" s="24">
        <f t="shared" si="0"/>
        <v>7357.8899999999994</v>
      </c>
    </row>
    <row r="13" spans="1:4" ht="15.75" customHeight="1" thickBot="1" x14ac:dyDescent="0.4">
      <c r="A13" s="219"/>
      <c r="B13" s="24"/>
      <c r="C13" s="24"/>
      <c r="D13" s="24">
        <f t="shared" si="0"/>
        <v>7357.8899999999994</v>
      </c>
    </row>
    <row r="14" spans="1:4" ht="15.75" customHeight="1" thickBot="1" x14ac:dyDescent="0.4">
      <c r="A14" s="220"/>
      <c r="B14" s="24"/>
      <c r="C14" s="24"/>
      <c r="D14" s="24">
        <f t="shared" si="0"/>
        <v>7357.8899999999994</v>
      </c>
    </row>
    <row r="15" spans="1:4" ht="15.75" customHeight="1" thickBot="1" x14ac:dyDescent="0.4">
      <c r="A15" s="220"/>
      <c r="B15" s="24"/>
      <c r="C15" s="24"/>
      <c r="D15" s="24">
        <f t="shared" si="0"/>
        <v>7357.8899999999994</v>
      </c>
    </row>
    <row r="16" spans="1:4" ht="15.75" customHeight="1" thickBot="1" x14ac:dyDescent="0.4">
      <c r="A16" s="219"/>
      <c r="B16" s="24"/>
      <c r="C16" s="24"/>
      <c r="D16" s="24">
        <f t="shared" si="0"/>
        <v>7357.8899999999994</v>
      </c>
    </row>
    <row r="17" spans="1:4" ht="15.75" customHeight="1" thickBot="1" x14ac:dyDescent="0.4">
      <c r="A17" s="219"/>
      <c r="B17" s="24"/>
      <c r="C17" s="24"/>
      <c r="D17" s="24">
        <f t="shared" si="0"/>
        <v>7357.8899999999994</v>
      </c>
    </row>
    <row r="18" spans="1:4" ht="15.75" customHeight="1" thickBot="1" x14ac:dyDescent="0.4">
      <c r="A18" s="219"/>
      <c r="B18" s="24"/>
      <c r="C18" s="24"/>
      <c r="D18" s="24">
        <f t="shared" si="0"/>
        <v>7357.8899999999994</v>
      </c>
    </row>
    <row r="19" spans="1:4" ht="15.75" customHeight="1" thickBot="1" x14ac:dyDescent="0.4">
      <c r="A19" s="219"/>
      <c r="B19" s="24"/>
      <c r="C19" s="24"/>
      <c r="D19" s="24">
        <f t="shared" si="0"/>
        <v>7357.8899999999994</v>
      </c>
    </row>
    <row r="20" spans="1:4" ht="15.75" customHeight="1" thickBot="1" x14ac:dyDescent="0.4">
      <c r="A20" s="23"/>
      <c r="B20" s="24"/>
      <c r="C20" s="24"/>
      <c r="D20" s="24">
        <f t="shared" si="0"/>
        <v>7357.8899999999994</v>
      </c>
    </row>
    <row r="21" spans="1:4" ht="15.75" customHeight="1" thickBot="1" x14ac:dyDescent="0.4">
      <c r="A21" s="23"/>
      <c r="B21" s="24"/>
      <c r="C21" s="24"/>
      <c r="D21" s="24">
        <f t="shared" si="0"/>
        <v>7357.8899999999994</v>
      </c>
    </row>
    <row r="22" spans="1:4" ht="9" customHeight="1" x14ac:dyDescent="0.35">
      <c r="A22" s="31"/>
      <c r="B22" s="32"/>
      <c r="C22" s="32"/>
      <c r="D22" s="32"/>
    </row>
    <row r="23" spans="1:4" ht="45" customHeight="1" x14ac:dyDescent="0.35">
      <c r="B23" s="4"/>
      <c r="C23" s="4"/>
      <c r="D23" s="4"/>
    </row>
    <row r="24" spans="1:4" ht="45" customHeight="1" x14ac:dyDescent="0.35">
      <c r="B24" s="4"/>
      <c r="C24" s="4"/>
      <c r="D24" s="4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3"/>
  </sheetPr>
  <dimension ref="A1:H35"/>
  <sheetViews>
    <sheetView workbookViewId="0">
      <selection activeCell="A9" sqref="A9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  <col min="8" max="8" width="10.1328125" bestFit="1" customWidth="1"/>
  </cols>
  <sheetData>
    <row r="1" spans="1:8" ht="13.5" thickBot="1" x14ac:dyDescent="0.45">
      <c r="A1" s="19" t="s">
        <v>40</v>
      </c>
      <c r="B1" s="277" t="s">
        <v>44</v>
      </c>
      <c r="C1" s="278"/>
      <c r="D1" s="278"/>
    </row>
    <row r="2" spans="1:8" ht="44.25" customHeight="1" thickBot="1" x14ac:dyDescent="0.45">
      <c r="A2" s="30" t="s">
        <v>182</v>
      </c>
      <c r="B2" s="280" t="s">
        <v>202</v>
      </c>
      <c r="C2" s="281"/>
      <c r="D2" s="276"/>
    </row>
    <row r="3" spans="1:8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8" ht="15.75" customHeight="1" thickBot="1" x14ac:dyDescent="0.4">
      <c r="A4" s="23"/>
      <c r="B4" s="24"/>
      <c r="C4" s="24"/>
      <c r="D4" s="24">
        <v>32040.94</v>
      </c>
      <c r="H4" s="4"/>
    </row>
    <row r="5" spans="1:8" ht="15.75" customHeight="1" thickBot="1" x14ac:dyDescent="0.4">
      <c r="A5" s="219">
        <v>44571</v>
      </c>
      <c r="B5" s="24">
        <v>4300</v>
      </c>
      <c r="C5" s="24"/>
      <c r="D5" s="24">
        <f t="shared" ref="D5:D21" si="0">D4+B5-C5</f>
        <v>36340.94</v>
      </c>
    </row>
    <row r="6" spans="1:8" ht="15.75" customHeight="1" thickBot="1" x14ac:dyDescent="0.4">
      <c r="A6" s="219">
        <v>44600</v>
      </c>
      <c r="B6" s="24">
        <v>4300</v>
      </c>
      <c r="C6" s="24"/>
      <c r="D6" s="24">
        <f t="shared" si="0"/>
        <v>40640.94</v>
      </c>
    </row>
    <row r="7" spans="1:8" ht="15.75" customHeight="1" thickBot="1" x14ac:dyDescent="0.4">
      <c r="A7" s="219">
        <v>44624</v>
      </c>
      <c r="B7" s="24">
        <v>4300</v>
      </c>
      <c r="C7" s="24"/>
      <c r="D7" s="24">
        <f t="shared" si="0"/>
        <v>44940.94</v>
      </c>
    </row>
    <row r="8" spans="1:8" ht="15.75" customHeight="1" thickBot="1" x14ac:dyDescent="0.4">
      <c r="A8" s="219">
        <v>44658</v>
      </c>
      <c r="B8" s="24">
        <v>4300</v>
      </c>
      <c r="C8" s="24"/>
      <c r="D8" s="24">
        <f t="shared" si="0"/>
        <v>49240.94</v>
      </c>
    </row>
    <row r="9" spans="1:8" ht="15.75" customHeight="1" thickBot="1" x14ac:dyDescent="0.4">
      <c r="A9" s="219">
        <v>44690</v>
      </c>
      <c r="B9" s="24">
        <v>4300</v>
      </c>
      <c r="C9" s="24"/>
      <c r="D9" s="24">
        <f t="shared" si="0"/>
        <v>53540.94</v>
      </c>
    </row>
    <row r="10" spans="1:8" ht="15.75" customHeight="1" thickBot="1" x14ac:dyDescent="0.4">
      <c r="A10" s="219">
        <v>44691</v>
      </c>
      <c r="B10" s="24"/>
      <c r="C10" s="24">
        <v>51116</v>
      </c>
      <c r="D10" s="24">
        <f t="shared" si="0"/>
        <v>2424.9400000000023</v>
      </c>
    </row>
    <row r="11" spans="1:8" ht="15.75" customHeight="1" thickBot="1" x14ac:dyDescent="0.4">
      <c r="A11" s="219"/>
      <c r="B11" s="24"/>
      <c r="C11" s="24"/>
      <c r="D11" s="24">
        <f t="shared" si="0"/>
        <v>2424.9400000000023</v>
      </c>
    </row>
    <row r="12" spans="1:8" ht="15.75" customHeight="1" thickBot="1" x14ac:dyDescent="0.4">
      <c r="A12" s="219"/>
      <c r="B12" s="24"/>
      <c r="C12" s="24"/>
      <c r="D12" s="24">
        <f t="shared" si="0"/>
        <v>2424.9400000000023</v>
      </c>
    </row>
    <row r="13" spans="1:8" ht="15.75" customHeight="1" thickBot="1" x14ac:dyDescent="0.4">
      <c r="A13" s="219"/>
      <c r="B13" s="24"/>
      <c r="C13" s="24"/>
      <c r="D13" s="24">
        <f t="shared" si="0"/>
        <v>2424.9400000000023</v>
      </c>
    </row>
    <row r="14" spans="1:8" ht="15.75" customHeight="1" thickBot="1" x14ac:dyDescent="0.4">
      <c r="A14" s="219"/>
      <c r="B14" s="24"/>
      <c r="C14" s="24"/>
      <c r="D14" s="24">
        <f t="shared" si="0"/>
        <v>2424.9400000000023</v>
      </c>
    </row>
    <row r="15" spans="1:8" ht="15.75" customHeight="1" thickBot="1" x14ac:dyDescent="0.4">
      <c r="A15" s="219"/>
      <c r="B15" s="24"/>
      <c r="C15" s="24"/>
      <c r="D15" s="24">
        <f t="shared" si="0"/>
        <v>2424.9400000000023</v>
      </c>
    </row>
    <row r="16" spans="1:8" ht="15.75" customHeight="1" thickBot="1" x14ac:dyDescent="0.4">
      <c r="A16" s="219"/>
      <c r="B16" s="24"/>
      <c r="C16" s="24"/>
      <c r="D16" s="24">
        <f t="shared" si="0"/>
        <v>2424.9400000000023</v>
      </c>
    </row>
    <row r="17" spans="1:4" ht="15.75" customHeight="1" thickBot="1" x14ac:dyDescent="0.4">
      <c r="A17" s="219"/>
      <c r="B17" s="24"/>
      <c r="C17" s="24"/>
      <c r="D17" s="24">
        <f t="shared" si="0"/>
        <v>2424.9400000000023</v>
      </c>
    </row>
    <row r="18" spans="1:4" ht="15.75" customHeight="1" thickBot="1" x14ac:dyDescent="0.4">
      <c r="A18" s="219"/>
      <c r="B18" s="24"/>
      <c r="C18" s="24"/>
      <c r="D18" s="24">
        <f t="shared" si="0"/>
        <v>2424.9400000000023</v>
      </c>
    </row>
    <row r="19" spans="1:4" ht="15.75" customHeight="1" thickBot="1" x14ac:dyDescent="0.4">
      <c r="A19" s="219"/>
      <c r="B19" s="24"/>
      <c r="C19" s="24"/>
      <c r="D19" s="24">
        <f t="shared" si="0"/>
        <v>2424.9400000000023</v>
      </c>
    </row>
    <row r="20" spans="1:4" ht="15.75" customHeight="1" thickBot="1" x14ac:dyDescent="0.4">
      <c r="A20" s="219"/>
      <c r="B20" s="24"/>
      <c r="C20" s="24"/>
      <c r="D20" s="24">
        <f t="shared" si="0"/>
        <v>2424.9400000000023</v>
      </c>
    </row>
    <row r="21" spans="1:4" ht="15.75" customHeight="1" thickBot="1" x14ac:dyDescent="0.4">
      <c r="A21" s="219"/>
      <c r="B21" s="24"/>
      <c r="C21" s="24"/>
      <c r="D21" s="24">
        <f t="shared" si="0"/>
        <v>2424.9400000000023</v>
      </c>
    </row>
    <row r="22" spans="1:4" ht="9" customHeight="1" x14ac:dyDescent="0.35">
      <c r="A22" s="31"/>
      <c r="B22" s="32"/>
      <c r="C22" s="32"/>
      <c r="D22" s="32"/>
    </row>
    <row r="23" spans="1:4" ht="45" customHeight="1" x14ac:dyDescent="0.35">
      <c r="B23" s="4"/>
      <c r="C23" s="4"/>
      <c r="D23" s="4"/>
    </row>
    <row r="24" spans="1:4" ht="45" customHeight="1" x14ac:dyDescent="0.35">
      <c r="B24" s="4"/>
      <c r="C24" s="4"/>
      <c r="D24" s="4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3"/>
  </sheetPr>
  <dimension ref="A1:H35"/>
  <sheetViews>
    <sheetView workbookViewId="0">
      <selection activeCell="B10" sqref="B10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  <col min="8" max="8" width="10.1328125" bestFit="1" customWidth="1"/>
  </cols>
  <sheetData>
    <row r="1" spans="1:8" ht="13.5" thickBot="1" x14ac:dyDescent="0.45">
      <c r="A1" s="187" t="s">
        <v>40</v>
      </c>
      <c r="B1" s="277" t="s">
        <v>44</v>
      </c>
      <c r="C1" s="278"/>
      <c r="D1" s="278"/>
    </row>
    <row r="2" spans="1:8" ht="44.25" customHeight="1" thickBot="1" x14ac:dyDescent="0.45">
      <c r="A2" s="204" t="s">
        <v>264</v>
      </c>
      <c r="B2" s="280" t="s">
        <v>252</v>
      </c>
      <c r="C2" s="281"/>
      <c r="D2" s="276"/>
    </row>
    <row r="3" spans="1:8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8" ht="15.75" customHeight="1" thickBot="1" x14ac:dyDescent="0.4">
      <c r="A4" s="23"/>
      <c r="B4" s="24"/>
      <c r="C4" s="24"/>
      <c r="D4" s="24">
        <v>20500</v>
      </c>
      <c r="H4" s="4"/>
    </row>
    <row r="5" spans="1:8" ht="15.75" customHeight="1" thickBot="1" x14ac:dyDescent="0.4">
      <c r="A5" s="219">
        <v>44571</v>
      </c>
      <c r="B5" s="24">
        <v>1500</v>
      </c>
      <c r="C5" s="24"/>
      <c r="D5" s="24">
        <f>D4+B5-C5</f>
        <v>22000</v>
      </c>
    </row>
    <row r="6" spans="1:8" ht="15.75" customHeight="1" thickBot="1" x14ac:dyDescent="0.4">
      <c r="A6" s="219">
        <v>44627</v>
      </c>
      <c r="B6" s="24">
        <v>1500</v>
      </c>
      <c r="C6" s="24"/>
      <c r="D6" s="24">
        <f t="shared" ref="D6:D21" si="0">D5+B6-C6</f>
        <v>23500</v>
      </c>
    </row>
    <row r="7" spans="1:8" ht="15.75" customHeight="1" thickBot="1" x14ac:dyDescent="0.4">
      <c r="A7" s="219">
        <v>44637</v>
      </c>
      <c r="B7" s="24"/>
      <c r="C7" s="24">
        <v>17722</v>
      </c>
      <c r="D7" s="24">
        <f t="shared" si="0"/>
        <v>5778</v>
      </c>
    </row>
    <row r="8" spans="1:8" ht="15.75" customHeight="1" thickBot="1" x14ac:dyDescent="0.4">
      <c r="A8" s="219">
        <v>44659</v>
      </c>
      <c r="B8" s="24">
        <v>1500</v>
      </c>
      <c r="C8" s="24"/>
      <c r="D8" s="24">
        <f t="shared" si="0"/>
        <v>7278</v>
      </c>
    </row>
    <row r="9" spans="1:8" ht="15.75" customHeight="1" thickBot="1" x14ac:dyDescent="0.4">
      <c r="A9" s="219">
        <v>44691</v>
      </c>
      <c r="B9" s="24">
        <v>1500</v>
      </c>
      <c r="C9" s="24"/>
      <c r="D9" s="24">
        <f t="shared" si="0"/>
        <v>8778</v>
      </c>
    </row>
    <row r="10" spans="1:8" ht="15.75" customHeight="1" thickBot="1" x14ac:dyDescent="0.4">
      <c r="A10" s="219"/>
      <c r="B10" s="24"/>
      <c r="C10" s="24"/>
      <c r="D10" s="24">
        <f t="shared" si="0"/>
        <v>8778</v>
      </c>
    </row>
    <row r="11" spans="1:8" ht="15.75" customHeight="1" thickBot="1" x14ac:dyDescent="0.4">
      <c r="A11" s="219"/>
      <c r="B11" s="24"/>
      <c r="C11" s="24"/>
      <c r="D11" s="24">
        <f t="shared" si="0"/>
        <v>8778</v>
      </c>
    </row>
    <row r="12" spans="1:8" ht="15.75" customHeight="1" thickBot="1" x14ac:dyDescent="0.4">
      <c r="A12" s="219"/>
      <c r="B12" s="24"/>
      <c r="C12" s="24"/>
      <c r="D12" s="24">
        <f t="shared" si="0"/>
        <v>8778</v>
      </c>
    </row>
    <row r="13" spans="1:8" ht="15.75" customHeight="1" thickBot="1" x14ac:dyDescent="0.4">
      <c r="A13" s="219"/>
      <c r="B13" s="24"/>
      <c r="C13" s="24"/>
      <c r="D13" s="24">
        <f t="shared" si="0"/>
        <v>8778</v>
      </c>
    </row>
    <row r="14" spans="1:8" ht="15.75" customHeight="1" thickBot="1" x14ac:dyDescent="0.4">
      <c r="A14" s="219"/>
      <c r="B14" s="24"/>
      <c r="C14" s="24"/>
      <c r="D14" s="24">
        <f t="shared" si="0"/>
        <v>8778</v>
      </c>
    </row>
    <row r="15" spans="1:8" ht="15.75" customHeight="1" thickBot="1" x14ac:dyDescent="0.4">
      <c r="A15" s="219"/>
      <c r="B15" s="24"/>
      <c r="C15" s="24"/>
      <c r="D15" s="24">
        <f t="shared" si="0"/>
        <v>8778</v>
      </c>
    </row>
    <row r="16" spans="1:8" ht="15.75" customHeight="1" thickBot="1" x14ac:dyDescent="0.4">
      <c r="A16" s="219"/>
      <c r="B16" s="24"/>
      <c r="C16" s="24"/>
      <c r="D16" s="24">
        <f t="shared" si="0"/>
        <v>8778</v>
      </c>
    </row>
    <row r="17" spans="1:4" ht="15.75" customHeight="1" thickBot="1" x14ac:dyDescent="0.4">
      <c r="A17" s="219"/>
      <c r="B17" s="24"/>
      <c r="C17" s="24"/>
      <c r="D17" s="24">
        <f t="shared" si="0"/>
        <v>8778</v>
      </c>
    </row>
    <row r="18" spans="1:4" ht="15.75" customHeight="1" thickBot="1" x14ac:dyDescent="0.4">
      <c r="A18" s="219"/>
      <c r="B18" s="24"/>
      <c r="C18" s="24"/>
      <c r="D18" s="24">
        <f t="shared" si="0"/>
        <v>8778</v>
      </c>
    </row>
    <row r="19" spans="1:4" ht="15.75" customHeight="1" thickBot="1" x14ac:dyDescent="0.4">
      <c r="A19" s="219"/>
      <c r="B19" s="24"/>
      <c r="C19" s="24"/>
      <c r="D19" s="24">
        <f t="shared" si="0"/>
        <v>8778</v>
      </c>
    </row>
    <row r="20" spans="1:4" ht="15.75" customHeight="1" thickBot="1" x14ac:dyDescent="0.4">
      <c r="A20" s="219"/>
      <c r="B20" s="24"/>
      <c r="C20" s="24"/>
      <c r="D20" s="24">
        <f t="shared" si="0"/>
        <v>8778</v>
      </c>
    </row>
    <row r="21" spans="1:4" ht="15.75" customHeight="1" thickBot="1" x14ac:dyDescent="0.4">
      <c r="A21" s="219"/>
      <c r="B21" s="24"/>
      <c r="C21" s="24"/>
      <c r="D21" s="24">
        <f t="shared" si="0"/>
        <v>8778</v>
      </c>
    </row>
    <row r="22" spans="1:4" ht="9" customHeight="1" x14ac:dyDescent="0.35">
      <c r="A22" s="31"/>
      <c r="B22" s="32"/>
      <c r="C22" s="32"/>
      <c r="D22" s="32"/>
    </row>
    <row r="23" spans="1:4" ht="45" customHeight="1" x14ac:dyDescent="0.35">
      <c r="B23" s="4"/>
      <c r="C23" s="4"/>
      <c r="D23" s="4"/>
    </row>
    <row r="24" spans="1:4" ht="45" customHeight="1" x14ac:dyDescent="0.35">
      <c r="B24" s="4"/>
      <c r="C24" s="4"/>
      <c r="D24" s="4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>
    <tabColor indexed="40"/>
  </sheetPr>
  <dimension ref="A1:E39"/>
  <sheetViews>
    <sheetView workbookViewId="0">
      <selection activeCell="C11" sqref="C11"/>
    </sheetView>
  </sheetViews>
  <sheetFormatPr defaultRowHeight="12.75" x14ac:dyDescent="0.35"/>
  <cols>
    <col min="1" max="1" width="16" customWidth="1"/>
    <col min="2" max="2" width="3.1328125" hidden="1" customWidth="1"/>
    <col min="3" max="3" width="13.33203125" customWidth="1"/>
    <col min="4" max="4" width="13.1328125" customWidth="1"/>
    <col min="5" max="5" width="12.6640625" customWidth="1"/>
  </cols>
  <sheetData>
    <row r="1" spans="1:5" ht="13.5" thickBot="1" x14ac:dyDescent="0.45">
      <c r="A1" s="19" t="s">
        <v>40</v>
      </c>
      <c r="B1" s="20"/>
      <c r="C1" s="277" t="s">
        <v>44</v>
      </c>
      <c r="D1" s="278"/>
      <c r="E1" s="278"/>
    </row>
    <row r="2" spans="1:5" ht="77.25" customHeight="1" thickBot="1" x14ac:dyDescent="0.4">
      <c r="A2" s="282">
        <v>30632220</v>
      </c>
      <c r="B2" s="275"/>
      <c r="C2" s="283" t="s">
        <v>64</v>
      </c>
      <c r="D2" s="281"/>
      <c r="E2" s="276"/>
    </row>
    <row r="3" spans="1:5" ht="15.4" thickBot="1" x14ac:dyDescent="0.45">
      <c r="A3" s="21" t="s">
        <v>41</v>
      </c>
      <c r="C3" s="25" t="s">
        <v>42</v>
      </c>
      <c r="D3" s="25" t="s">
        <v>43</v>
      </c>
      <c r="E3" s="25" t="s">
        <v>19</v>
      </c>
    </row>
    <row r="4" spans="1:5" ht="24.75" customHeight="1" thickBot="1" x14ac:dyDescent="0.4">
      <c r="A4" s="23"/>
      <c r="B4" s="22"/>
      <c r="C4" s="24"/>
      <c r="D4" s="24"/>
      <c r="E4" s="24">
        <v>13628.64</v>
      </c>
    </row>
    <row r="5" spans="1:5" ht="24.75" customHeight="1" thickBot="1" x14ac:dyDescent="0.4">
      <c r="A5" s="219">
        <v>44573</v>
      </c>
      <c r="B5" s="22"/>
      <c r="C5" s="24">
        <v>3250</v>
      </c>
      <c r="D5" s="24"/>
      <c r="E5" s="24">
        <f t="shared" ref="E5:E28" si="0">E4+C5-D5</f>
        <v>16878.64</v>
      </c>
    </row>
    <row r="6" spans="1:5" ht="24.75" customHeight="1" thickBot="1" x14ac:dyDescent="0.4">
      <c r="A6" s="219">
        <v>44602</v>
      </c>
      <c r="B6" s="22"/>
      <c r="C6" s="24">
        <v>3250</v>
      </c>
      <c r="D6" s="24"/>
      <c r="E6" s="24">
        <f t="shared" si="0"/>
        <v>20128.64</v>
      </c>
    </row>
    <row r="7" spans="1:5" ht="24.75" customHeight="1" thickBot="1" x14ac:dyDescent="0.4">
      <c r="A7" s="219">
        <v>44641</v>
      </c>
      <c r="B7" s="22"/>
      <c r="C7" s="24">
        <v>3250</v>
      </c>
      <c r="D7" s="24"/>
      <c r="E7" s="24">
        <f t="shared" si="0"/>
        <v>23378.639999999999</v>
      </c>
    </row>
    <row r="8" spans="1:5" ht="24.75" customHeight="1" thickBot="1" x14ac:dyDescent="0.4">
      <c r="A8" s="219">
        <v>44651</v>
      </c>
      <c r="B8" s="22"/>
      <c r="C8" s="24">
        <v>2.2999999999999998</v>
      </c>
      <c r="D8" s="24"/>
      <c r="E8" s="24">
        <f t="shared" si="0"/>
        <v>23380.94</v>
      </c>
    </row>
    <row r="9" spans="1:5" ht="24.75" customHeight="1" thickBot="1" x14ac:dyDescent="0.4">
      <c r="A9" s="219">
        <v>44663</v>
      </c>
      <c r="B9" s="22"/>
      <c r="C9" s="24">
        <v>3250</v>
      </c>
      <c r="D9" s="24"/>
      <c r="E9" s="24">
        <f t="shared" si="0"/>
        <v>26630.94</v>
      </c>
    </row>
    <row r="10" spans="1:5" ht="24.75" customHeight="1" thickBot="1" x14ac:dyDescent="0.4">
      <c r="A10" s="219">
        <v>44683</v>
      </c>
      <c r="B10" s="22"/>
      <c r="C10" s="24">
        <v>2000</v>
      </c>
      <c r="D10" s="24"/>
      <c r="E10" s="24">
        <f t="shared" si="0"/>
        <v>28630.94</v>
      </c>
    </row>
    <row r="11" spans="1:5" ht="24.75" customHeight="1" thickBot="1" x14ac:dyDescent="0.4">
      <c r="A11" s="219"/>
      <c r="B11" s="22"/>
      <c r="C11" s="24"/>
      <c r="D11" s="24"/>
      <c r="E11" s="24">
        <f t="shared" si="0"/>
        <v>28630.94</v>
      </c>
    </row>
    <row r="12" spans="1:5" ht="24.75" customHeight="1" thickBot="1" x14ac:dyDescent="0.4">
      <c r="A12" s="219"/>
      <c r="B12" s="22"/>
      <c r="C12" s="24"/>
      <c r="D12" s="24"/>
      <c r="E12" s="24">
        <f t="shared" si="0"/>
        <v>28630.94</v>
      </c>
    </row>
    <row r="13" spans="1:5" ht="24.75" customHeight="1" thickBot="1" x14ac:dyDescent="0.4">
      <c r="A13" s="219"/>
      <c r="B13" s="22"/>
      <c r="C13" s="24"/>
      <c r="D13" s="24"/>
      <c r="E13" s="24">
        <f t="shared" si="0"/>
        <v>28630.94</v>
      </c>
    </row>
    <row r="14" spans="1:5" ht="24.75" customHeight="1" thickBot="1" x14ac:dyDescent="0.4">
      <c r="A14" s="219"/>
      <c r="B14" s="22"/>
      <c r="C14" s="24"/>
      <c r="D14" s="24"/>
      <c r="E14" s="24">
        <f t="shared" si="0"/>
        <v>28630.94</v>
      </c>
    </row>
    <row r="15" spans="1:5" ht="24.75" customHeight="1" thickBot="1" x14ac:dyDescent="0.4">
      <c r="A15" s="219"/>
      <c r="B15" s="22"/>
      <c r="C15" s="24"/>
      <c r="D15" s="24"/>
      <c r="E15" s="24">
        <f t="shared" si="0"/>
        <v>28630.94</v>
      </c>
    </row>
    <row r="16" spans="1:5" ht="24.75" customHeight="1" thickBot="1" x14ac:dyDescent="0.4">
      <c r="A16" s="219"/>
      <c r="B16" s="22"/>
      <c r="C16" s="24"/>
      <c r="D16" s="24"/>
      <c r="E16" s="24">
        <f t="shared" si="0"/>
        <v>28630.94</v>
      </c>
    </row>
    <row r="17" spans="1:5" ht="24.75" customHeight="1" thickBot="1" x14ac:dyDescent="0.4">
      <c r="A17" s="219"/>
      <c r="B17" s="22"/>
      <c r="C17" s="24"/>
      <c r="D17" s="24"/>
      <c r="E17" s="24">
        <f t="shared" si="0"/>
        <v>28630.94</v>
      </c>
    </row>
    <row r="18" spans="1:5" ht="24.75" customHeight="1" thickBot="1" x14ac:dyDescent="0.4">
      <c r="A18" s="219"/>
      <c r="B18" s="22"/>
      <c r="C18" s="24"/>
      <c r="D18" s="24"/>
      <c r="E18" s="24">
        <f t="shared" si="0"/>
        <v>28630.94</v>
      </c>
    </row>
    <row r="19" spans="1:5" ht="24.75" customHeight="1" thickBot="1" x14ac:dyDescent="0.4">
      <c r="A19" s="219"/>
      <c r="B19" s="22"/>
      <c r="C19" s="24"/>
      <c r="D19" s="24"/>
      <c r="E19" s="24">
        <f t="shared" si="0"/>
        <v>28630.94</v>
      </c>
    </row>
    <row r="20" spans="1:5" ht="24.75" customHeight="1" thickBot="1" x14ac:dyDescent="0.4">
      <c r="A20" s="219"/>
      <c r="B20" s="22"/>
      <c r="C20" s="24"/>
      <c r="D20" s="24"/>
      <c r="E20" s="24">
        <f t="shared" si="0"/>
        <v>28630.94</v>
      </c>
    </row>
    <row r="21" spans="1:5" ht="24.75" customHeight="1" thickBot="1" x14ac:dyDescent="0.4">
      <c r="A21" s="219"/>
      <c r="B21" s="22"/>
      <c r="C21" s="24"/>
      <c r="D21" s="24"/>
      <c r="E21" s="24">
        <f t="shared" si="0"/>
        <v>28630.94</v>
      </c>
    </row>
    <row r="22" spans="1:5" ht="24.75" customHeight="1" thickBot="1" x14ac:dyDescent="0.4">
      <c r="A22" s="219"/>
      <c r="B22" s="22"/>
      <c r="C22" s="24"/>
      <c r="D22" s="24"/>
      <c r="E22" s="24">
        <f t="shared" si="0"/>
        <v>28630.94</v>
      </c>
    </row>
    <row r="23" spans="1:5" ht="24.75" customHeight="1" thickBot="1" x14ac:dyDescent="0.4">
      <c r="A23" s="219"/>
      <c r="B23" s="22"/>
      <c r="C23" s="24"/>
      <c r="D23" s="24"/>
      <c r="E23" s="24">
        <f t="shared" si="0"/>
        <v>28630.94</v>
      </c>
    </row>
    <row r="24" spans="1:5" ht="24.75" customHeight="1" thickBot="1" x14ac:dyDescent="0.4">
      <c r="A24" s="219"/>
      <c r="B24" s="22"/>
      <c r="C24" s="24"/>
      <c r="D24" s="24"/>
      <c r="E24" s="24">
        <f t="shared" si="0"/>
        <v>28630.94</v>
      </c>
    </row>
    <row r="25" spans="1:5" ht="24.75" customHeight="1" thickBot="1" x14ac:dyDescent="0.4">
      <c r="A25" s="219"/>
      <c r="B25" s="22"/>
      <c r="C25" s="24"/>
      <c r="D25" s="24"/>
      <c r="E25" s="24">
        <f t="shared" si="0"/>
        <v>28630.94</v>
      </c>
    </row>
    <row r="26" spans="1:5" ht="24.75" customHeight="1" thickBot="1" x14ac:dyDescent="0.4">
      <c r="A26" s="219"/>
      <c r="B26" s="22"/>
      <c r="C26" s="24"/>
      <c r="D26" s="24"/>
      <c r="E26" s="24">
        <f t="shared" si="0"/>
        <v>28630.94</v>
      </c>
    </row>
    <row r="27" spans="1:5" ht="24.75" customHeight="1" thickBot="1" x14ac:dyDescent="0.4">
      <c r="A27" s="219"/>
      <c r="B27" s="22"/>
      <c r="C27" s="24"/>
      <c r="D27" s="24"/>
      <c r="E27" s="24">
        <f t="shared" si="0"/>
        <v>28630.94</v>
      </c>
    </row>
    <row r="28" spans="1:5" ht="24.75" customHeight="1" thickBot="1" x14ac:dyDescent="0.4">
      <c r="A28" s="219"/>
      <c r="B28" s="22"/>
      <c r="C28" s="24"/>
      <c r="D28" s="24"/>
      <c r="E28" s="24">
        <f t="shared" si="0"/>
        <v>28630.94</v>
      </c>
    </row>
    <row r="29" spans="1:5" x14ac:dyDescent="0.35">
      <c r="C29" s="4"/>
      <c r="D29" s="4"/>
      <c r="E29" s="4"/>
    </row>
    <row r="30" spans="1:5" x14ac:dyDescent="0.35">
      <c r="C30" s="4"/>
      <c r="D30" s="4"/>
      <c r="E30" s="4"/>
    </row>
    <row r="31" spans="1:5" x14ac:dyDescent="0.35">
      <c r="C31" s="4"/>
      <c r="D31" s="4"/>
      <c r="E31" s="4"/>
    </row>
    <row r="32" spans="1:5" x14ac:dyDescent="0.35">
      <c r="C32" s="4"/>
      <c r="D32" s="4"/>
      <c r="E32" s="4"/>
    </row>
    <row r="33" spans="3:5" x14ac:dyDescent="0.35">
      <c r="C33" s="4"/>
      <c r="D33" s="4"/>
      <c r="E33" s="4"/>
    </row>
    <row r="34" spans="3:5" x14ac:dyDescent="0.35">
      <c r="C34" s="4"/>
      <c r="D34" s="4"/>
      <c r="E34" s="4"/>
    </row>
    <row r="35" spans="3:5" x14ac:dyDescent="0.35">
      <c r="C35" s="4"/>
      <c r="D35" s="4"/>
      <c r="E35" s="4"/>
    </row>
    <row r="36" spans="3:5" x14ac:dyDescent="0.35">
      <c r="C36" s="4"/>
      <c r="D36" s="4"/>
      <c r="E36" s="4"/>
    </row>
    <row r="37" spans="3:5" x14ac:dyDescent="0.35">
      <c r="C37" s="4"/>
      <c r="D37" s="4"/>
      <c r="E37" s="4"/>
    </row>
    <row r="38" spans="3:5" x14ac:dyDescent="0.35">
      <c r="C38" s="4"/>
      <c r="D38" s="4"/>
      <c r="E38" s="4"/>
    </row>
    <row r="39" spans="3:5" x14ac:dyDescent="0.35">
      <c r="C39" s="4"/>
      <c r="D39" s="4"/>
      <c r="E39" s="4"/>
    </row>
  </sheetData>
  <mergeCells count="3">
    <mergeCell ref="C1:E1"/>
    <mergeCell ref="A2:B2"/>
    <mergeCell ref="C2:E2"/>
  </mergeCells>
  <phoneticPr fontId="1" type="noConversion"/>
  <pageMargins left="0.75" right="0.75" top="1" bottom="1" header="0.5" footer="0.5"/>
  <pageSetup orientation="portrait" horizontalDpi="4294967295" verticalDpi="4294967295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5">
    <tabColor theme="3" tint="0.39997558519241921"/>
  </sheetPr>
  <dimension ref="A1:D35"/>
  <sheetViews>
    <sheetView workbookViewId="0">
      <selection activeCell="B11" sqref="B11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77.25" customHeight="1" thickBot="1" x14ac:dyDescent="0.4">
      <c r="A2" s="30">
        <v>29588920</v>
      </c>
      <c r="B2" s="283" t="s">
        <v>127</v>
      </c>
      <c r="C2" s="281"/>
      <c r="D2" s="276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20776.41</v>
      </c>
    </row>
    <row r="5" spans="1:4" ht="24.75" customHeight="1" thickBot="1" x14ac:dyDescent="0.4">
      <c r="A5" s="219">
        <v>44573</v>
      </c>
      <c r="B5" s="24">
        <v>245</v>
      </c>
      <c r="C5" s="24"/>
      <c r="D5" s="24">
        <f t="shared" ref="D5:D21" si="0">D4+B5-C5</f>
        <v>21021.41</v>
      </c>
    </row>
    <row r="6" spans="1:4" ht="24.75" customHeight="1" thickBot="1" x14ac:dyDescent="0.4">
      <c r="A6" s="219">
        <v>44601</v>
      </c>
      <c r="B6" s="24">
        <v>245</v>
      </c>
      <c r="C6" s="24"/>
      <c r="D6" s="24">
        <f t="shared" si="0"/>
        <v>21266.41</v>
      </c>
    </row>
    <row r="7" spans="1:4" ht="24.75" customHeight="1" thickBot="1" x14ac:dyDescent="0.4">
      <c r="A7" s="219">
        <v>44629</v>
      </c>
      <c r="B7" s="24">
        <v>245</v>
      </c>
      <c r="C7" s="24"/>
      <c r="D7" s="24">
        <f t="shared" si="0"/>
        <v>21511.41</v>
      </c>
    </row>
    <row r="8" spans="1:4" ht="24.75" customHeight="1" thickBot="1" x14ac:dyDescent="0.4">
      <c r="A8" s="219">
        <v>44651</v>
      </c>
      <c r="B8" s="24">
        <v>16.11</v>
      </c>
      <c r="C8" s="24"/>
      <c r="D8" s="24">
        <f t="shared" si="0"/>
        <v>21527.52</v>
      </c>
    </row>
    <row r="9" spans="1:4" ht="24.75" customHeight="1" thickBot="1" x14ac:dyDescent="0.4">
      <c r="A9" s="219">
        <v>44662</v>
      </c>
      <c r="B9" s="24">
        <v>245</v>
      </c>
      <c r="C9" s="24"/>
      <c r="D9" s="24">
        <f t="shared" si="0"/>
        <v>21772.52</v>
      </c>
    </row>
    <row r="10" spans="1:4" ht="24.75" customHeight="1" thickBot="1" x14ac:dyDescent="0.4">
      <c r="A10" s="219">
        <v>44692</v>
      </c>
      <c r="B10" s="24">
        <v>245</v>
      </c>
      <c r="C10" s="24"/>
      <c r="D10" s="24">
        <f t="shared" si="0"/>
        <v>22017.52</v>
      </c>
    </row>
    <row r="11" spans="1:4" ht="24.75" customHeight="1" thickBot="1" x14ac:dyDescent="0.4">
      <c r="A11" s="219"/>
      <c r="B11" s="24"/>
      <c r="C11" s="24"/>
      <c r="D11" s="24">
        <f t="shared" si="0"/>
        <v>22017.52</v>
      </c>
    </row>
    <row r="12" spans="1:4" ht="24.75" customHeight="1" thickBot="1" x14ac:dyDescent="0.4">
      <c r="A12" s="219"/>
      <c r="B12" s="24"/>
      <c r="C12" s="24"/>
      <c r="D12" s="24">
        <f t="shared" si="0"/>
        <v>22017.52</v>
      </c>
    </row>
    <row r="13" spans="1:4" ht="24.75" customHeight="1" thickBot="1" x14ac:dyDescent="0.4">
      <c r="A13" s="219"/>
      <c r="B13" s="24"/>
      <c r="C13" s="24"/>
      <c r="D13" s="24">
        <f t="shared" si="0"/>
        <v>22017.52</v>
      </c>
    </row>
    <row r="14" spans="1:4" ht="24.75" customHeight="1" thickBot="1" x14ac:dyDescent="0.4">
      <c r="A14" s="219"/>
      <c r="B14" s="24"/>
      <c r="C14" s="24"/>
      <c r="D14" s="24">
        <f t="shared" si="0"/>
        <v>22017.52</v>
      </c>
    </row>
    <row r="15" spans="1:4" ht="24.75" customHeight="1" thickBot="1" x14ac:dyDescent="0.4">
      <c r="A15" s="219"/>
      <c r="B15" s="24"/>
      <c r="C15" s="24"/>
      <c r="D15" s="24">
        <f t="shared" si="0"/>
        <v>22017.52</v>
      </c>
    </row>
    <row r="16" spans="1:4" ht="24.75" customHeight="1" thickBot="1" x14ac:dyDescent="0.4">
      <c r="A16" s="219"/>
      <c r="B16" s="24"/>
      <c r="C16" s="24"/>
      <c r="D16" s="24">
        <f t="shared" si="0"/>
        <v>22017.52</v>
      </c>
    </row>
    <row r="17" spans="1:4" ht="24.75" customHeight="1" thickBot="1" x14ac:dyDescent="0.4">
      <c r="A17" s="219"/>
      <c r="B17" s="24"/>
      <c r="C17" s="24"/>
      <c r="D17" s="24">
        <f t="shared" si="0"/>
        <v>22017.52</v>
      </c>
    </row>
    <row r="18" spans="1:4" ht="24.75" customHeight="1" thickBot="1" x14ac:dyDescent="0.4">
      <c r="A18" s="219"/>
      <c r="B18" s="24"/>
      <c r="C18" s="24"/>
      <c r="D18" s="24">
        <f t="shared" si="0"/>
        <v>22017.52</v>
      </c>
    </row>
    <row r="19" spans="1:4" ht="24.75" customHeight="1" thickBot="1" x14ac:dyDescent="0.4">
      <c r="A19" s="219"/>
      <c r="B19" s="24"/>
      <c r="C19" s="24"/>
      <c r="D19" s="24">
        <f t="shared" si="0"/>
        <v>22017.52</v>
      </c>
    </row>
    <row r="20" spans="1:4" ht="24.75" customHeight="1" thickBot="1" x14ac:dyDescent="0.4">
      <c r="A20" s="219"/>
      <c r="B20" s="24"/>
      <c r="C20" s="24"/>
      <c r="D20" s="24">
        <f t="shared" si="0"/>
        <v>22017.52</v>
      </c>
    </row>
    <row r="21" spans="1:4" ht="24.75" customHeight="1" thickBot="1" x14ac:dyDescent="0.4">
      <c r="A21" s="219"/>
      <c r="B21" s="24"/>
      <c r="C21" s="24"/>
      <c r="D21" s="24">
        <f t="shared" si="0"/>
        <v>22017.52</v>
      </c>
    </row>
    <row r="22" spans="1:4" ht="24.75" customHeight="1" thickBot="1" x14ac:dyDescent="0.4">
      <c r="A22" s="219"/>
      <c r="B22" s="24"/>
      <c r="C22" s="24"/>
      <c r="D22" s="24"/>
    </row>
    <row r="23" spans="1:4" ht="24.75" customHeight="1" thickBot="1" x14ac:dyDescent="0.4">
      <c r="A23" s="219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 tint="0.39997558519241921"/>
  </sheetPr>
  <dimension ref="A1:D34"/>
  <sheetViews>
    <sheetView workbookViewId="0">
      <selection activeCell="B10" sqref="B10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77.25" customHeight="1" thickBot="1" x14ac:dyDescent="0.4">
      <c r="A2" s="30">
        <v>29588920</v>
      </c>
      <c r="B2" s="283" t="s">
        <v>178</v>
      </c>
      <c r="C2" s="281"/>
      <c r="D2" s="276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20237.39</v>
      </c>
    </row>
    <row r="5" spans="1:4" ht="24.75" customHeight="1" thickBot="1" x14ac:dyDescent="0.4">
      <c r="A5" s="219">
        <v>44573</v>
      </c>
      <c r="B5" s="24">
        <v>430</v>
      </c>
      <c r="C5" s="24"/>
      <c r="D5" s="24">
        <f t="shared" ref="D5:D20" si="0">D4+B5-C5</f>
        <v>20667.39</v>
      </c>
    </row>
    <row r="6" spans="1:4" ht="24.75" customHeight="1" thickBot="1" x14ac:dyDescent="0.4">
      <c r="A6" s="219">
        <v>44601</v>
      </c>
      <c r="B6" s="24">
        <v>430</v>
      </c>
      <c r="C6" s="24"/>
      <c r="D6" s="24">
        <f t="shared" si="0"/>
        <v>21097.39</v>
      </c>
    </row>
    <row r="7" spans="1:4" ht="24.75" customHeight="1" thickBot="1" x14ac:dyDescent="0.4">
      <c r="A7" s="219">
        <v>44629</v>
      </c>
      <c r="B7" s="24">
        <v>430</v>
      </c>
      <c r="C7" s="24"/>
      <c r="D7" s="24">
        <f t="shared" si="0"/>
        <v>21527.39</v>
      </c>
    </row>
    <row r="8" spans="1:4" ht="24.75" customHeight="1" thickBot="1" x14ac:dyDescent="0.4">
      <c r="A8" s="219">
        <v>44662</v>
      </c>
      <c r="B8" s="24">
        <v>430</v>
      </c>
      <c r="C8" s="24"/>
      <c r="D8" s="24">
        <f t="shared" si="0"/>
        <v>21957.39</v>
      </c>
    </row>
    <row r="9" spans="1:4" ht="24.75" customHeight="1" thickBot="1" x14ac:dyDescent="0.4">
      <c r="A9" s="219">
        <v>44692</v>
      </c>
      <c r="B9" s="24">
        <v>430</v>
      </c>
      <c r="C9" s="24"/>
      <c r="D9" s="24">
        <f t="shared" si="0"/>
        <v>22387.39</v>
      </c>
    </row>
    <row r="10" spans="1:4" ht="24.75" customHeight="1" thickBot="1" x14ac:dyDescent="0.4">
      <c r="A10" s="219"/>
      <c r="B10" s="24"/>
      <c r="C10" s="24"/>
      <c r="D10" s="24">
        <f t="shared" si="0"/>
        <v>22387.39</v>
      </c>
    </row>
    <row r="11" spans="1:4" ht="24.75" customHeight="1" thickBot="1" x14ac:dyDescent="0.4">
      <c r="A11" s="219"/>
      <c r="B11" s="24"/>
      <c r="C11" s="24"/>
      <c r="D11" s="24">
        <f t="shared" si="0"/>
        <v>22387.39</v>
      </c>
    </row>
    <row r="12" spans="1:4" ht="24.75" customHeight="1" thickBot="1" x14ac:dyDescent="0.4">
      <c r="A12" s="219"/>
      <c r="B12" s="24"/>
      <c r="C12" s="24"/>
      <c r="D12" s="24">
        <f t="shared" si="0"/>
        <v>22387.39</v>
      </c>
    </row>
    <row r="13" spans="1:4" ht="24.75" customHeight="1" thickBot="1" x14ac:dyDescent="0.4">
      <c r="A13" s="219"/>
      <c r="B13" s="24"/>
      <c r="C13" s="24"/>
      <c r="D13" s="24">
        <f t="shared" si="0"/>
        <v>22387.39</v>
      </c>
    </row>
    <row r="14" spans="1:4" ht="24.75" customHeight="1" thickBot="1" x14ac:dyDescent="0.4">
      <c r="A14" s="219"/>
      <c r="B14" s="24"/>
      <c r="C14" s="24"/>
      <c r="D14" s="24">
        <f t="shared" si="0"/>
        <v>22387.39</v>
      </c>
    </row>
    <row r="15" spans="1:4" ht="24.75" customHeight="1" thickBot="1" x14ac:dyDescent="0.4">
      <c r="A15" s="219"/>
      <c r="B15" s="24"/>
      <c r="C15" s="24"/>
      <c r="D15" s="24">
        <f t="shared" si="0"/>
        <v>22387.39</v>
      </c>
    </row>
    <row r="16" spans="1:4" ht="24.75" customHeight="1" thickBot="1" x14ac:dyDescent="0.4">
      <c r="A16" s="219"/>
      <c r="B16" s="24"/>
      <c r="C16" s="24"/>
      <c r="D16" s="24">
        <f t="shared" si="0"/>
        <v>22387.39</v>
      </c>
    </row>
    <row r="17" spans="1:4" ht="24.75" customHeight="1" thickBot="1" x14ac:dyDescent="0.4">
      <c r="A17" s="219"/>
      <c r="B17" s="24"/>
      <c r="C17" s="24"/>
      <c r="D17" s="24">
        <f t="shared" si="0"/>
        <v>22387.39</v>
      </c>
    </row>
    <row r="18" spans="1:4" ht="24.75" customHeight="1" thickBot="1" x14ac:dyDescent="0.4">
      <c r="A18" s="219"/>
      <c r="B18" s="24"/>
      <c r="C18" s="24"/>
      <c r="D18" s="24">
        <f t="shared" si="0"/>
        <v>22387.39</v>
      </c>
    </row>
    <row r="19" spans="1:4" ht="24.75" customHeight="1" thickBot="1" x14ac:dyDescent="0.4">
      <c r="A19" s="219"/>
      <c r="B19" s="24"/>
      <c r="C19" s="24"/>
      <c r="D19" s="24">
        <f t="shared" si="0"/>
        <v>22387.39</v>
      </c>
    </row>
    <row r="20" spans="1:4" ht="24.75" customHeight="1" thickBot="1" x14ac:dyDescent="0.4">
      <c r="A20" s="219"/>
      <c r="B20" s="24"/>
      <c r="C20" s="24"/>
      <c r="D20" s="24">
        <f t="shared" si="0"/>
        <v>22387.39</v>
      </c>
    </row>
    <row r="21" spans="1:4" ht="24.75" customHeight="1" thickBot="1" x14ac:dyDescent="0.4">
      <c r="A21" s="219"/>
      <c r="B21" s="24"/>
      <c r="C21" s="24"/>
      <c r="D21" s="24"/>
    </row>
    <row r="22" spans="1:4" ht="24.75" customHeight="1" thickBot="1" x14ac:dyDescent="0.4">
      <c r="A22" s="219"/>
      <c r="B22" s="24"/>
      <c r="C22" s="24"/>
      <c r="D22" s="24"/>
    </row>
    <row r="23" spans="1:4" ht="24.75" customHeight="1" x14ac:dyDescent="0.35">
      <c r="A23" s="31"/>
      <c r="B23" s="32"/>
      <c r="C23" s="32"/>
      <c r="D23" s="32"/>
    </row>
    <row r="24" spans="1:4" x14ac:dyDescent="0.35">
      <c r="B24" s="4"/>
      <c r="C24" s="4"/>
      <c r="D24" s="4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</sheetData>
  <mergeCells count="2">
    <mergeCell ref="B1:D1"/>
    <mergeCell ref="B2:D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D35"/>
  <sheetViews>
    <sheetView workbookViewId="0">
      <selection activeCell="B10" sqref="B10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85" t="s">
        <v>40</v>
      </c>
      <c r="B1" s="277" t="s">
        <v>44</v>
      </c>
      <c r="C1" s="278"/>
      <c r="D1" s="278"/>
    </row>
    <row r="2" spans="1:4" ht="77.25" customHeight="1" thickBot="1" x14ac:dyDescent="0.4">
      <c r="A2" s="186">
        <v>29588920</v>
      </c>
      <c r="B2" s="280" t="s">
        <v>250</v>
      </c>
      <c r="C2" s="281"/>
      <c r="D2" s="276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/>
    </row>
    <row r="5" spans="1:4" ht="24.75" customHeight="1" thickBot="1" x14ac:dyDescent="0.4">
      <c r="A5" s="219">
        <v>44573</v>
      </c>
      <c r="B5" s="24">
        <v>175</v>
      </c>
      <c r="C5" s="24"/>
      <c r="D5" s="24">
        <f t="shared" ref="D5:D21" si="0">D4+B5-C5</f>
        <v>175</v>
      </c>
    </row>
    <row r="6" spans="1:4" ht="24.75" customHeight="1" thickBot="1" x14ac:dyDescent="0.4">
      <c r="A6" s="219">
        <v>44600</v>
      </c>
      <c r="B6" s="24">
        <v>175</v>
      </c>
      <c r="C6" s="24"/>
      <c r="D6" s="24">
        <f t="shared" si="0"/>
        <v>350</v>
      </c>
    </row>
    <row r="7" spans="1:4" ht="24.75" customHeight="1" thickBot="1" x14ac:dyDescent="0.4">
      <c r="A7" s="219">
        <v>44629</v>
      </c>
      <c r="B7" s="24">
        <v>175</v>
      </c>
      <c r="C7" s="24"/>
      <c r="D7" s="24">
        <f t="shared" si="0"/>
        <v>525</v>
      </c>
    </row>
    <row r="8" spans="1:4" ht="24.75" customHeight="1" thickBot="1" x14ac:dyDescent="0.4">
      <c r="A8" s="219">
        <v>44662</v>
      </c>
      <c r="B8" s="24">
        <v>175</v>
      </c>
      <c r="C8" s="24"/>
      <c r="D8" s="24">
        <f t="shared" si="0"/>
        <v>700</v>
      </c>
    </row>
    <row r="9" spans="1:4" ht="24.75" customHeight="1" thickBot="1" x14ac:dyDescent="0.4">
      <c r="A9" s="219">
        <v>44692</v>
      </c>
      <c r="B9" s="24">
        <v>175</v>
      </c>
      <c r="C9" s="24"/>
      <c r="D9" s="24">
        <f t="shared" si="0"/>
        <v>875</v>
      </c>
    </row>
    <row r="10" spans="1:4" ht="24.75" customHeight="1" thickBot="1" x14ac:dyDescent="0.4">
      <c r="A10" s="219"/>
      <c r="B10" s="24"/>
      <c r="C10" s="24"/>
      <c r="D10" s="24">
        <f t="shared" si="0"/>
        <v>875</v>
      </c>
    </row>
    <row r="11" spans="1:4" ht="24.75" customHeight="1" thickBot="1" x14ac:dyDescent="0.4">
      <c r="A11" s="219"/>
      <c r="B11" s="24"/>
      <c r="C11" s="24"/>
      <c r="D11" s="24">
        <f t="shared" si="0"/>
        <v>875</v>
      </c>
    </row>
    <row r="12" spans="1:4" ht="24.75" customHeight="1" thickBot="1" x14ac:dyDescent="0.4">
      <c r="A12" s="219"/>
      <c r="B12" s="24"/>
      <c r="C12" s="24"/>
      <c r="D12" s="24">
        <f t="shared" si="0"/>
        <v>875</v>
      </c>
    </row>
    <row r="13" spans="1:4" ht="24.75" customHeight="1" thickBot="1" x14ac:dyDescent="0.4">
      <c r="A13" s="219"/>
      <c r="B13" s="24"/>
      <c r="C13" s="24"/>
      <c r="D13" s="24">
        <f t="shared" si="0"/>
        <v>875</v>
      </c>
    </row>
    <row r="14" spans="1:4" ht="24.75" customHeight="1" thickBot="1" x14ac:dyDescent="0.4">
      <c r="A14" s="219"/>
      <c r="B14" s="24"/>
      <c r="C14" s="24"/>
      <c r="D14" s="24">
        <f t="shared" si="0"/>
        <v>875</v>
      </c>
    </row>
    <row r="15" spans="1:4" ht="24.75" customHeight="1" thickBot="1" x14ac:dyDescent="0.4">
      <c r="A15" s="219"/>
      <c r="B15" s="24"/>
      <c r="C15" s="24"/>
      <c r="D15" s="24">
        <f t="shared" si="0"/>
        <v>875</v>
      </c>
    </row>
    <row r="16" spans="1:4" ht="24.75" customHeight="1" thickBot="1" x14ac:dyDescent="0.4">
      <c r="A16" s="219"/>
      <c r="B16" s="24"/>
      <c r="C16" s="24"/>
      <c r="D16" s="24">
        <f t="shared" si="0"/>
        <v>875</v>
      </c>
    </row>
    <row r="17" spans="1:4" ht="24.75" customHeight="1" thickBot="1" x14ac:dyDescent="0.4">
      <c r="A17" s="219"/>
      <c r="B17" s="24"/>
      <c r="C17" s="24"/>
      <c r="D17" s="24">
        <f t="shared" si="0"/>
        <v>875</v>
      </c>
    </row>
    <row r="18" spans="1:4" ht="24.75" customHeight="1" thickBot="1" x14ac:dyDescent="0.4">
      <c r="A18" s="219"/>
      <c r="B18" s="24"/>
      <c r="C18" s="24"/>
      <c r="D18" s="24">
        <f t="shared" si="0"/>
        <v>875</v>
      </c>
    </row>
    <row r="19" spans="1:4" ht="24.75" customHeight="1" thickBot="1" x14ac:dyDescent="0.4">
      <c r="A19" s="219"/>
      <c r="B19" s="24"/>
      <c r="C19" s="24"/>
      <c r="D19" s="24">
        <f t="shared" si="0"/>
        <v>875</v>
      </c>
    </row>
    <row r="20" spans="1:4" ht="24.75" customHeight="1" thickBot="1" x14ac:dyDescent="0.4">
      <c r="A20" s="219"/>
      <c r="B20" s="24"/>
      <c r="C20" s="24"/>
      <c r="D20" s="24">
        <f t="shared" si="0"/>
        <v>875</v>
      </c>
    </row>
    <row r="21" spans="1:4" ht="24.75" customHeight="1" thickBot="1" x14ac:dyDescent="0.4">
      <c r="A21" s="219"/>
      <c r="B21" s="24"/>
      <c r="C21" s="24"/>
      <c r="D21" s="24">
        <f t="shared" si="0"/>
        <v>875</v>
      </c>
    </row>
    <row r="22" spans="1:4" ht="24.75" customHeight="1" thickBot="1" x14ac:dyDescent="0.4">
      <c r="A22" s="219"/>
      <c r="B22" s="24"/>
      <c r="C22" s="24"/>
      <c r="D22" s="24"/>
    </row>
    <row r="23" spans="1:4" ht="24.75" customHeight="1" thickBot="1" x14ac:dyDescent="0.4">
      <c r="A23" s="219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4">
    <tabColor theme="3" tint="0.39997558519241921"/>
  </sheetPr>
  <dimension ref="A1:D35"/>
  <sheetViews>
    <sheetView workbookViewId="0">
      <selection activeCell="A5" sqref="A5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77.25" customHeight="1" thickBot="1" x14ac:dyDescent="0.4">
      <c r="A2" s="30">
        <v>30647120</v>
      </c>
      <c r="B2" s="280" t="s">
        <v>174</v>
      </c>
      <c r="C2" s="281"/>
      <c r="D2" s="276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26773.53</v>
      </c>
    </row>
    <row r="5" spans="1:4" ht="24.75" customHeight="1" thickBot="1" x14ac:dyDescent="0.4">
      <c r="A5" s="219">
        <v>44651</v>
      </c>
      <c r="B5" s="24">
        <v>3.31</v>
      </c>
      <c r="C5" s="24"/>
      <c r="D5" s="24">
        <f t="shared" ref="D5:D21" si="0">D4+B5-C5</f>
        <v>26776.84</v>
      </c>
    </row>
    <row r="6" spans="1:4" ht="24.75" customHeight="1" thickBot="1" x14ac:dyDescent="0.4">
      <c r="A6" s="219"/>
      <c r="B6" s="24"/>
      <c r="C6" s="24"/>
      <c r="D6" s="24">
        <f t="shared" si="0"/>
        <v>26776.84</v>
      </c>
    </row>
    <row r="7" spans="1:4" ht="24.75" customHeight="1" thickBot="1" x14ac:dyDescent="0.4">
      <c r="A7" s="219"/>
      <c r="B7" s="152"/>
      <c r="C7" s="24"/>
      <c r="D7" s="24">
        <f t="shared" si="0"/>
        <v>26776.84</v>
      </c>
    </row>
    <row r="8" spans="1:4" ht="24.75" customHeight="1" thickBot="1" x14ac:dyDescent="0.4">
      <c r="A8" s="219"/>
      <c r="B8" s="24"/>
      <c r="C8" s="24"/>
      <c r="D8" s="24">
        <f t="shared" si="0"/>
        <v>26776.84</v>
      </c>
    </row>
    <row r="9" spans="1:4" ht="24.75" customHeight="1" thickBot="1" x14ac:dyDescent="0.4">
      <c r="A9" s="219"/>
      <c r="B9" s="24"/>
      <c r="C9" s="24"/>
      <c r="D9" s="24">
        <f t="shared" si="0"/>
        <v>26776.84</v>
      </c>
    </row>
    <row r="10" spans="1:4" ht="24.75" customHeight="1" thickBot="1" x14ac:dyDescent="0.4">
      <c r="A10" s="219"/>
      <c r="B10" s="24"/>
      <c r="C10" s="24"/>
      <c r="D10" s="24">
        <f t="shared" si="0"/>
        <v>26776.84</v>
      </c>
    </row>
    <row r="11" spans="1:4" ht="24.75" customHeight="1" thickBot="1" x14ac:dyDescent="0.4">
      <c r="A11" s="219"/>
      <c r="B11" s="24"/>
      <c r="C11" s="24"/>
      <c r="D11" s="24">
        <f t="shared" si="0"/>
        <v>26776.84</v>
      </c>
    </row>
    <row r="12" spans="1:4" ht="24.75" customHeight="1" thickBot="1" x14ac:dyDescent="0.4">
      <c r="A12" s="219"/>
      <c r="B12" s="24"/>
      <c r="C12" s="24"/>
      <c r="D12" s="24">
        <f t="shared" si="0"/>
        <v>26776.84</v>
      </c>
    </row>
    <row r="13" spans="1:4" ht="24.75" customHeight="1" thickBot="1" x14ac:dyDescent="0.4">
      <c r="A13" s="219"/>
      <c r="B13" s="24"/>
      <c r="C13" s="24"/>
      <c r="D13" s="24">
        <f t="shared" si="0"/>
        <v>26776.84</v>
      </c>
    </row>
    <row r="14" spans="1:4" ht="24.75" customHeight="1" thickBot="1" x14ac:dyDescent="0.4">
      <c r="A14" s="219"/>
      <c r="B14" s="24"/>
      <c r="C14" s="24"/>
      <c r="D14" s="24">
        <f t="shared" si="0"/>
        <v>26776.84</v>
      </c>
    </row>
    <row r="15" spans="1:4" ht="24.75" customHeight="1" thickBot="1" x14ac:dyDescent="0.4">
      <c r="A15" s="219"/>
      <c r="B15" s="24"/>
      <c r="C15" s="24"/>
      <c r="D15" s="24">
        <f t="shared" si="0"/>
        <v>26776.84</v>
      </c>
    </row>
    <row r="16" spans="1:4" ht="24.75" customHeight="1" thickBot="1" x14ac:dyDescent="0.4">
      <c r="A16" s="219"/>
      <c r="B16" s="24"/>
      <c r="C16" s="24"/>
      <c r="D16" s="24">
        <f t="shared" si="0"/>
        <v>26776.84</v>
      </c>
    </row>
    <row r="17" spans="1:4" ht="24.75" customHeight="1" thickBot="1" x14ac:dyDescent="0.4">
      <c r="A17" s="219"/>
      <c r="B17" s="24"/>
      <c r="C17" s="24"/>
      <c r="D17" s="24">
        <f t="shared" si="0"/>
        <v>26776.84</v>
      </c>
    </row>
    <row r="18" spans="1:4" ht="24.75" customHeight="1" thickBot="1" x14ac:dyDescent="0.4">
      <c r="A18" s="219"/>
      <c r="B18" s="24"/>
      <c r="C18" s="24"/>
      <c r="D18" s="24">
        <f t="shared" si="0"/>
        <v>26776.84</v>
      </c>
    </row>
    <row r="19" spans="1:4" ht="24.75" customHeight="1" thickBot="1" x14ac:dyDescent="0.4">
      <c r="A19" s="219"/>
      <c r="B19" s="24"/>
      <c r="C19" s="24"/>
      <c r="D19" s="24">
        <f t="shared" si="0"/>
        <v>26776.84</v>
      </c>
    </row>
    <row r="20" spans="1:4" ht="24.75" customHeight="1" thickBot="1" x14ac:dyDescent="0.4">
      <c r="A20" s="219"/>
      <c r="B20" s="24"/>
      <c r="C20" s="24"/>
      <c r="D20" s="24">
        <f t="shared" si="0"/>
        <v>26776.84</v>
      </c>
    </row>
    <row r="21" spans="1:4" ht="24.75" customHeight="1" thickBot="1" x14ac:dyDescent="0.4">
      <c r="A21" s="219"/>
      <c r="B21" s="24"/>
      <c r="C21" s="24"/>
      <c r="D21" s="24">
        <f t="shared" si="0"/>
        <v>26776.84</v>
      </c>
    </row>
    <row r="22" spans="1:4" ht="24.75" customHeight="1" thickBot="1" x14ac:dyDescent="0.4">
      <c r="A22" s="219"/>
      <c r="B22" s="24"/>
      <c r="C22" s="24"/>
      <c r="D22" s="24"/>
    </row>
    <row r="23" spans="1:4" ht="24.75" customHeight="1" thickBot="1" x14ac:dyDescent="0.4">
      <c r="A23" s="22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31"/>
  </sheetPr>
  <dimension ref="A1:D36"/>
  <sheetViews>
    <sheetView workbookViewId="0">
      <selection activeCell="A6" sqref="A6"/>
    </sheetView>
  </sheetViews>
  <sheetFormatPr defaultRowHeight="12.75" x14ac:dyDescent="0.35"/>
  <cols>
    <col min="1" max="1" width="15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29.25" customHeight="1" thickBot="1" x14ac:dyDescent="0.4">
      <c r="A2" s="30">
        <v>31852520</v>
      </c>
      <c r="B2" s="279" t="s">
        <v>249</v>
      </c>
      <c r="C2" s="284"/>
      <c r="D2" s="275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/>
    </row>
    <row r="5" spans="1:4" ht="24.75" customHeight="1" thickBot="1" x14ac:dyDescent="0.4">
      <c r="A5" s="96"/>
      <c r="B5" s="24"/>
      <c r="C5" s="24"/>
      <c r="D5" s="24">
        <v>200075.28</v>
      </c>
    </row>
    <row r="6" spans="1:4" ht="24.75" customHeight="1" thickBot="1" x14ac:dyDescent="0.4">
      <c r="A6" s="219">
        <v>44651</v>
      </c>
      <c r="B6" s="24">
        <v>24.67</v>
      </c>
      <c r="C6" s="24"/>
      <c r="D6" s="24">
        <f t="shared" ref="D6:D23" si="0">D5+B6-C6</f>
        <v>200099.95</v>
      </c>
    </row>
    <row r="7" spans="1:4" ht="24.75" customHeight="1" thickBot="1" x14ac:dyDescent="0.4">
      <c r="A7" s="219">
        <v>44655</v>
      </c>
      <c r="B7" s="24">
        <v>5</v>
      </c>
      <c r="C7" s="24"/>
      <c r="D7" s="24">
        <f t="shared" si="0"/>
        <v>200104.95</v>
      </c>
    </row>
    <row r="8" spans="1:4" ht="24.75" customHeight="1" thickBot="1" x14ac:dyDescent="0.4">
      <c r="A8" s="219"/>
      <c r="B8" s="24"/>
      <c r="C8" s="24"/>
      <c r="D8" s="24">
        <f t="shared" si="0"/>
        <v>200104.95</v>
      </c>
    </row>
    <row r="9" spans="1:4" ht="24.75" customHeight="1" thickBot="1" x14ac:dyDescent="0.4">
      <c r="A9" s="219"/>
      <c r="B9" s="24"/>
      <c r="C9" s="24"/>
      <c r="D9" s="24">
        <f t="shared" si="0"/>
        <v>200104.95</v>
      </c>
    </row>
    <row r="10" spans="1:4" ht="24.75" customHeight="1" thickBot="1" x14ac:dyDescent="0.4">
      <c r="A10" s="219"/>
      <c r="B10" s="24"/>
      <c r="C10" s="24"/>
      <c r="D10" s="24">
        <f t="shared" si="0"/>
        <v>200104.95</v>
      </c>
    </row>
    <row r="11" spans="1:4" ht="24.75" customHeight="1" thickBot="1" x14ac:dyDescent="0.4">
      <c r="A11" s="219"/>
      <c r="B11" s="24"/>
      <c r="C11" s="24"/>
      <c r="D11" s="24">
        <f t="shared" si="0"/>
        <v>200104.95</v>
      </c>
    </row>
    <row r="12" spans="1:4" ht="24.75" customHeight="1" thickBot="1" x14ac:dyDescent="0.4">
      <c r="A12" s="219"/>
      <c r="B12" s="24"/>
      <c r="C12" s="24"/>
      <c r="D12" s="24">
        <f t="shared" si="0"/>
        <v>200104.95</v>
      </c>
    </row>
    <row r="13" spans="1:4" ht="24.75" customHeight="1" thickBot="1" x14ac:dyDescent="0.4">
      <c r="A13" s="219"/>
      <c r="B13" s="24"/>
      <c r="C13" s="24"/>
      <c r="D13" s="24">
        <f t="shared" si="0"/>
        <v>200104.95</v>
      </c>
    </row>
    <row r="14" spans="1:4" ht="24.75" customHeight="1" thickBot="1" x14ac:dyDescent="0.4">
      <c r="A14" s="219"/>
      <c r="B14" s="24"/>
      <c r="C14" s="24"/>
      <c r="D14" s="24">
        <f t="shared" si="0"/>
        <v>200104.95</v>
      </c>
    </row>
    <row r="15" spans="1:4" ht="24.75" customHeight="1" thickBot="1" x14ac:dyDescent="0.4">
      <c r="A15" s="219"/>
      <c r="B15" s="24"/>
      <c r="C15" s="24"/>
      <c r="D15" s="24">
        <f t="shared" si="0"/>
        <v>200104.95</v>
      </c>
    </row>
    <row r="16" spans="1:4" ht="24.75" customHeight="1" thickBot="1" x14ac:dyDescent="0.4">
      <c r="A16" s="219"/>
      <c r="B16" s="24"/>
      <c r="C16" s="24"/>
      <c r="D16" s="24">
        <f t="shared" si="0"/>
        <v>200104.95</v>
      </c>
    </row>
    <row r="17" spans="1:4" ht="24.75" customHeight="1" thickBot="1" x14ac:dyDescent="0.4">
      <c r="A17" s="219"/>
      <c r="B17" s="24"/>
      <c r="C17" s="24"/>
      <c r="D17" s="24">
        <f t="shared" si="0"/>
        <v>200104.95</v>
      </c>
    </row>
    <row r="18" spans="1:4" ht="24.75" customHeight="1" thickBot="1" x14ac:dyDescent="0.4">
      <c r="A18" s="219"/>
      <c r="B18" s="24"/>
      <c r="C18" s="24"/>
      <c r="D18" s="24">
        <f t="shared" si="0"/>
        <v>200104.95</v>
      </c>
    </row>
    <row r="19" spans="1:4" ht="24.75" customHeight="1" thickBot="1" x14ac:dyDescent="0.4">
      <c r="A19" s="219"/>
      <c r="B19" s="24"/>
      <c r="C19" s="24"/>
      <c r="D19" s="24">
        <f t="shared" si="0"/>
        <v>200104.95</v>
      </c>
    </row>
    <row r="20" spans="1:4" ht="24.75" customHeight="1" thickBot="1" x14ac:dyDescent="0.4">
      <c r="A20" s="219"/>
      <c r="B20" s="24"/>
      <c r="C20" s="24"/>
      <c r="D20" s="24">
        <f t="shared" si="0"/>
        <v>200104.95</v>
      </c>
    </row>
    <row r="21" spans="1:4" ht="24.75" customHeight="1" thickBot="1" x14ac:dyDescent="0.4">
      <c r="A21" s="219"/>
      <c r="B21" s="24"/>
      <c r="C21" s="24"/>
      <c r="D21" s="24">
        <f t="shared" si="0"/>
        <v>200104.95</v>
      </c>
    </row>
    <row r="22" spans="1:4" ht="24.75" customHeight="1" thickBot="1" x14ac:dyDescent="0.4">
      <c r="A22" s="219"/>
      <c r="B22" s="24"/>
      <c r="C22" s="24"/>
      <c r="D22" s="24">
        <f t="shared" si="0"/>
        <v>200104.95</v>
      </c>
    </row>
    <row r="23" spans="1:4" ht="24.75" customHeight="1" thickBot="1" x14ac:dyDescent="0.4">
      <c r="A23" s="219"/>
      <c r="B23" s="24"/>
      <c r="C23" s="24"/>
      <c r="D23" s="24">
        <f t="shared" si="0"/>
        <v>200104.95</v>
      </c>
    </row>
    <row r="24" spans="1:4" ht="24.75" customHeight="1" thickBot="1" x14ac:dyDescent="0.4">
      <c r="A24" s="219"/>
      <c r="B24" s="24"/>
      <c r="C24" s="24"/>
      <c r="D24" s="24"/>
    </row>
    <row r="25" spans="1:4" ht="24.75" customHeight="1" x14ac:dyDescent="0.35">
      <c r="A25" s="31"/>
      <c r="B25" s="32"/>
      <c r="C25" s="32"/>
      <c r="D25" s="32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  <row r="36" spans="2:4" x14ac:dyDescent="0.35">
      <c r="B36" s="4"/>
      <c r="C36" s="4"/>
      <c r="D36" s="4"/>
    </row>
  </sheetData>
  <mergeCells count="2">
    <mergeCell ref="B1:D1"/>
    <mergeCell ref="B2:D2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B120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6" sqref="A6:XFD9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/>
    </row>
    <row r="2" spans="1:47" ht="15.4" thickBot="1" x14ac:dyDescent="0.45">
      <c r="A2" s="10" t="s">
        <v>21</v>
      </c>
      <c r="B2" s="13"/>
      <c r="C2" s="15"/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205" t="s">
        <v>125</v>
      </c>
      <c r="AN3" s="205" t="s">
        <v>53</v>
      </c>
      <c r="AO3" s="205" t="s">
        <v>112</v>
      </c>
      <c r="AP3" s="205" t="s">
        <v>61</v>
      </c>
      <c r="AQ3" s="106" t="s">
        <v>13</v>
      </c>
      <c r="AR3" s="205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17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17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3.15" x14ac:dyDescent="0.4">
      <c r="A12" s="17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3.15" x14ac:dyDescent="0.4">
      <c r="A13" s="17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17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17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8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17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3.15" x14ac:dyDescent="0.4">
      <c r="A26" s="17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3.15" x14ac:dyDescent="0.4">
      <c r="A27" s="17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17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3.15" x14ac:dyDescent="0.4">
      <c r="A30" s="17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3.15" x14ac:dyDescent="0.4">
      <c r="A31" s="17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3.15" x14ac:dyDescent="0.4">
      <c r="A33" s="17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17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8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17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3.15" x14ac:dyDescent="0.4">
      <c r="A37" s="17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3.15" x14ac:dyDescent="0.4">
      <c r="A38" s="17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8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0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17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17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3.15" x14ac:dyDescent="0.4">
      <c r="A44" s="17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8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17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17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3.15" x14ac:dyDescent="0.4">
      <c r="A55" s="17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3.15" x14ac:dyDescent="0.4">
      <c r="A56" s="17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3.15" x14ac:dyDescent="0.4">
      <c r="A58" s="17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0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3.15" x14ac:dyDescent="0.4">
      <c r="A66" s="17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3.15" x14ac:dyDescent="0.4">
      <c r="A70" s="17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3.15" x14ac:dyDescent="0.4">
      <c r="A71" s="17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17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8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8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8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17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17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17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17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8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3.15" x14ac:dyDescent="0.4">
      <c r="A95" s="17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8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3.15" x14ac:dyDescent="0.4">
      <c r="A97" s="17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3.15" x14ac:dyDescent="0.4">
      <c r="A98" s="17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3.15" x14ac:dyDescent="0.4">
      <c r="A99" s="17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8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8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3.15" x14ac:dyDescent="0.4">
      <c r="A102" s="17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35">
      <c r="A103" s="8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8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8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3.15" x14ac:dyDescent="0.4">
      <c r="A106" s="17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3.15" x14ac:dyDescent="0.4">
      <c r="A107" s="17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8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3.15" x14ac:dyDescent="0.4">
      <c r="A109" s="17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3.15" x14ac:dyDescent="0.4">
      <c r="A110" s="17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3.15" x14ac:dyDescent="0.4">
      <c r="A111" s="17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3.15" x14ac:dyDescent="0.4">
      <c r="A112" s="17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ht="13.15" x14ac:dyDescent="0.4">
      <c r="A113" s="17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x14ac:dyDescent="0.35">
      <c r="A114" s="8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8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x14ac:dyDescent="0.35">
      <c r="A116" s="8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>
        <f>AD118+AF118+AH118+AI118</f>
        <v>0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W116" s="206" t="s">
        <v>19</v>
      </c>
    </row>
    <row r="118" spans="1:49" ht="43.5" customHeight="1" x14ac:dyDescent="0.35">
      <c r="A118" t="s">
        <v>18</v>
      </c>
      <c r="B118" s="4">
        <f t="shared" ref="B118:L118" si="0">SUM(B4:B116)</f>
        <v>0</v>
      </c>
      <c r="C118" s="4">
        <f t="shared" si="0"/>
        <v>0</v>
      </c>
      <c r="D118" s="4">
        <f t="shared" si="0"/>
        <v>0</v>
      </c>
      <c r="E118" s="4">
        <f t="shared" si="0"/>
        <v>0</v>
      </c>
      <c r="F118" s="4">
        <f t="shared" si="0"/>
        <v>0</v>
      </c>
      <c r="G118" s="4">
        <f t="shared" si="0"/>
        <v>0</v>
      </c>
      <c r="H118" s="4">
        <f t="shared" si="0"/>
        <v>0</v>
      </c>
      <c r="I118" s="4">
        <f t="shared" si="0"/>
        <v>0</v>
      </c>
      <c r="J118" s="4">
        <f t="shared" si="0"/>
        <v>0</v>
      </c>
      <c r="K118" s="4">
        <f t="shared" si="0"/>
        <v>0</v>
      </c>
      <c r="L118" s="137">
        <f t="shared" si="0"/>
        <v>0</v>
      </c>
      <c r="M118" s="4">
        <f t="shared" ref="M118:AU118" si="1">SUM(M4:M116)</f>
        <v>0</v>
      </c>
      <c r="N118" s="4">
        <f t="shared" si="1"/>
        <v>0</v>
      </c>
      <c r="O118" s="4">
        <f t="shared" si="1"/>
        <v>0</v>
      </c>
      <c r="P118" s="4">
        <f t="shared" si="1"/>
        <v>0</v>
      </c>
      <c r="Q118" s="4">
        <f t="shared" si="1"/>
        <v>0</v>
      </c>
      <c r="R118" s="4">
        <f t="shared" si="1"/>
        <v>0</v>
      </c>
      <c r="S118" s="4">
        <f t="shared" si="1"/>
        <v>0</v>
      </c>
      <c r="T118" s="4">
        <f t="shared" si="1"/>
        <v>0</v>
      </c>
      <c r="U118" s="4">
        <f t="shared" si="1"/>
        <v>0</v>
      </c>
      <c r="V118" s="4">
        <f t="shared" si="1"/>
        <v>0</v>
      </c>
      <c r="W118" s="4">
        <f t="shared" si="1"/>
        <v>0</v>
      </c>
      <c r="X118" s="4">
        <f t="shared" si="1"/>
        <v>0</v>
      </c>
      <c r="Y118" s="4">
        <f t="shared" si="1"/>
        <v>0</v>
      </c>
      <c r="Z118" s="4">
        <f t="shared" si="1"/>
        <v>0</v>
      </c>
      <c r="AA118" s="4">
        <f t="shared" si="1"/>
        <v>0</v>
      </c>
      <c r="AB118" s="4">
        <f t="shared" si="1"/>
        <v>0</v>
      </c>
      <c r="AC118" s="4">
        <f t="shared" si="1"/>
        <v>0</v>
      </c>
      <c r="AD118" s="4">
        <f t="shared" si="1"/>
        <v>0</v>
      </c>
      <c r="AE118" s="4">
        <f t="shared" si="1"/>
        <v>0</v>
      </c>
      <c r="AF118" s="4">
        <f t="shared" si="1"/>
        <v>0</v>
      </c>
      <c r="AG118" s="4">
        <f t="shared" si="1"/>
        <v>0</v>
      </c>
      <c r="AH118" s="4">
        <f t="shared" si="1"/>
        <v>0</v>
      </c>
      <c r="AI118" s="4">
        <f t="shared" si="1"/>
        <v>0</v>
      </c>
      <c r="AJ118" s="4">
        <f t="shared" si="1"/>
        <v>0</v>
      </c>
      <c r="AK118" s="4">
        <f t="shared" si="1"/>
        <v>0</v>
      </c>
      <c r="AL118" s="4">
        <f t="shared" si="1"/>
        <v>0</v>
      </c>
      <c r="AM118" s="4">
        <f t="shared" si="1"/>
        <v>0</v>
      </c>
      <c r="AN118" s="4">
        <f t="shared" si="1"/>
        <v>0</v>
      </c>
      <c r="AO118" s="4">
        <f t="shared" si="1"/>
        <v>0</v>
      </c>
      <c r="AP118" s="4">
        <f t="shared" si="1"/>
        <v>0</v>
      </c>
      <c r="AQ118" s="4">
        <f t="shared" si="1"/>
        <v>0</v>
      </c>
      <c r="AR118" s="4">
        <f t="shared" si="1"/>
        <v>0</v>
      </c>
      <c r="AS118" s="4">
        <f t="shared" si="1"/>
        <v>0</v>
      </c>
      <c r="AT118" s="4">
        <f t="shared" si="1"/>
        <v>0</v>
      </c>
      <c r="AU118" s="4">
        <f t="shared" si="1"/>
        <v>0</v>
      </c>
      <c r="AW118" s="4">
        <f>B118-C118-D118-E118-F118-G118-H118-I118-J118-K118+L118+M118-N118-O118+P118-Q118-R118-S118-T118-U118-V118+W118+X118+Y118+Z118+AA118+AB118+AC118-AD118+AE118-AF118+AG118-AH118-AI118+AJ118+AK118+AL118+AM118+AN118+AO118+AP118+AQ118+AR118+AS118-AT118+AU118</f>
        <v>0</v>
      </c>
    </row>
    <row r="120" spans="1:49" ht="15.4" thickBot="1" x14ac:dyDescent="0.45">
      <c r="A120" s="10" t="s">
        <v>22</v>
      </c>
      <c r="C120" s="15">
        <f>C2+B118-C118</f>
        <v>0</v>
      </c>
      <c r="D120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0">
    <tabColor indexed="31"/>
  </sheetPr>
  <dimension ref="A1:D35"/>
  <sheetViews>
    <sheetView workbookViewId="0">
      <selection activeCell="A5" sqref="A5"/>
    </sheetView>
  </sheetViews>
  <sheetFormatPr defaultRowHeight="12.75" x14ac:dyDescent="0.35"/>
  <cols>
    <col min="1" max="1" width="15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29.25" customHeight="1" thickBot="1" x14ac:dyDescent="0.4">
      <c r="A2" s="30">
        <v>30662520</v>
      </c>
      <c r="B2" s="282" t="s">
        <v>46</v>
      </c>
      <c r="C2" s="284"/>
      <c r="D2" s="275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200075.09</v>
      </c>
    </row>
    <row r="5" spans="1:4" ht="24.75" customHeight="1" thickBot="1" x14ac:dyDescent="0.4">
      <c r="A5" s="219">
        <v>44651</v>
      </c>
      <c r="B5" s="24">
        <v>24.67</v>
      </c>
      <c r="C5" s="24"/>
      <c r="D5" s="24">
        <f t="shared" ref="D5:D22" si="0">D4+B5-C5</f>
        <v>200099.76</v>
      </c>
    </row>
    <row r="6" spans="1:4" ht="24.75" customHeight="1" thickBot="1" x14ac:dyDescent="0.4">
      <c r="A6" s="219"/>
      <c r="B6" s="24"/>
      <c r="C6" s="24"/>
      <c r="D6" s="24">
        <f t="shared" si="0"/>
        <v>200099.76</v>
      </c>
    </row>
    <row r="7" spans="1:4" ht="24.75" customHeight="1" thickBot="1" x14ac:dyDescent="0.4">
      <c r="A7" s="219"/>
      <c r="B7" s="24"/>
      <c r="C7" s="24"/>
      <c r="D7" s="24">
        <f t="shared" si="0"/>
        <v>200099.76</v>
      </c>
    </row>
    <row r="8" spans="1:4" ht="24.75" customHeight="1" thickBot="1" x14ac:dyDescent="0.4">
      <c r="A8" s="219"/>
      <c r="B8" s="24"/>
      <c r="C8" s="24"/>
      <c r="D8" s="24">
        <f t="shared" si="0"/>
        <v>200099.76</v>
      </c>
    </row>
    <row r="9" spans="1:4" ht="24.75" customHeight="1" thickBot="1" x14ac:dyDescent="0.4">
      <c r="A9" s="219"/>
      <c r="B9" s="24"/>
      <c r="C9" s="24"/>
      <c r="D9" s="24">
        <f t="shared" si="0"/>
        <v>200099.76</v>
      </c>
    </row>
    <row r="10" spans="1:4" ht="24.75" customHeight="1" thickBot="1" x14ac:dyDescent="0.4">
      <c r="A10" s="219"/>
      <c r="B10" s="24"/>
      <c r="C10" s="24"/>
      <c r="D10" s="24">
        <f t="shared" si="0"/>
        <v>200099.76</v>
      </c>
    </row>
    <row r="11" spans="1:4" ht="24.75" customHeight="1" thickBot="1" x14ac:dyDescent="0.4">
      <c r="A11" s="219"/>
      <c r="B11" s="24"/>
      <c r="C11" s="24"/>
      <c r="D11" s="24">
        <f t="shared" si="0"/>
        <v>200099.76</v>
      </c>
    </row>
    <row r="12" spans="1:4" ht="24.75" customHeight="1" thickBot="1" x14ac:dyDescent="0.4">
      <c r="A12" s="219"/>
      <c r="B12" s="24"/>
      <c r="C12" s="24"/>
      <c r="D12" s="24">
        <f t="shared" si="0"/>
        <v>200099.76</v>
      </c>
    </row>
    <row r="13" spans="1:4" ht="24.75" customHeight="1" thickBot="1" x14ac:dyDescent="0.4">
      <c r="A13" s="219"/>
      <c r="B13" s="24"/>
      <c r="C13" s="24"/>
      <c r="D13" s="24">
        <f t="shared" si="0"/>
        <v>200099.76</v>
      </c>
    </row>
    <row r="14" spans="1:4" ht="24.75" customHeight="1" thickBot="1" x14ac:dyDescent="0.4">
      <c r="A14" s="219"/>
      <c r="B14" s="24"/>
      <c r="C14" s="24"/>
      <c r="D14" s="24">
        <f t="shared" si="0"/>
        <v>200099.76</v>
      </c>
    </row>
    <row r="15" spans="1:4" ht="24.75" customHeight="1" thickBot="1" x14ac:dyDescent="0.4">
      <c r="A15" s="219"/>
      <c r="B15" s="24"/>
      <c r="C15" s="24"/>
      <c r="D15" s="24">
        <f t="shared" si="0"/>
        <v>200099.76</v>
      </c>
    </row>
    <row r="16" spans="1:4" ht="24.75" customHeight="1" thickBot="1" x14ac:dyDescent="0.4">
      <c r="A16" s="219"/>
      <c r="B16" s="24"/>
      <c r="C16" s="24"/>
      <c r="D16" s="24">
        <f t="shared" si="0"/>
        <v>200099.76</v>
      </c>
    </row>
    <row r="17" spans="1:4" ht="24.75" customHeight="1" thickBot="1" x14ac:dyDescent="0.4">
      <c r="A17" s="219"/>
      <c r="B17" s="24"/>
      <c r="C17" s="24"/>
      <c r="D17" s="24">
        <f t="shared" si="0"/>
        <v>200099.76</v>
      </c>
    </row>
    <row r="18" spans="1:4" ht="24.75" customHeight="1" thickBot="1" x14ac:dyDescent="0.4">
      <c r="A18" s="219"/>
      <c r="B18" s="24"/>
      <c r="C18" s="24"/>
      <c r="D18" s="24">
        <f t="shared" si="0"/>
        <v>200099.76</v>
      </c>
    </row>
    <row r="19" spans="1:4" ht="24.75" customHeight="1" thickBot="1" x14ac:dyDescent="0.4">
      <c r="A19" s="219"/>
      <c r="B19" s="24"/>
      <c r="C19" s="24"/>
      <c r="D19" s="24">
        <f t="shared" si="0"/>
        <v>200099.76</v>
      </c>
    </row>
    <row r="20" spans="1:4" ht="24.75" customHeight="1" thickBot="1" x14ac:dyDescent="0.4">
      <c r="A20" s="219"/>
      <c r="B20" s="24"/>
      <c r="C20" s="24"/>
      <c r="D20" s="24">
        <f t="shared" si="0"/>
        <v>200099.76</v>
      </c>
    </row>
    <row r="21" spans="1:4" ht="24.75" customHeight="1" thickBot="1" x14ac:dyDescent="0.4">
      <c r="A21" s="219"/>
      <c r="B21" s="24"/>
      <c r="C21" s="24"/>
      <c r="D21" s="24">
        <f t="shared" si="0"/>
        <v>200099.76</v>
      </c>
    </row>
    <row r="22" spans="1:4" ht="24.75" customHeight="1" thickBot="1" x14ac:dyDescent="0.4">
      <c r="A22" s="219"/>
      <c r="B22" s="24"/>
      <c r="C22" s="24"/>
      <c r="D22" s="24">
        <f t="shared" si="0"/>
        <v>200099.76</v>
      </c>
    </row>
    <row r="23" spans="1:4" ht="24.75" customHeight="1" thickBot="1" x14ac:dyDescent="0.4">
      <c r="A23" s="219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indexed="29"/>
  </sheetPr>
  <dimension ref="A1:E700"/>
  <sheetViews>
    <sheetView workbookViewId="0">
      <selection activeCell="A5" sqref="A5"/>
    </sheetView>
  </sheetViews>
  <sheetFormatPr defaultRowHeight="12.75" x14ac:dyDescent="0.35"/>
  <cols>
    <col min="1" max="1" width="16" customWidth="1"/>
    <col min="2" max="2" width="3.1328125" hidden="1" customWidth="1"/>
    <col min="3" max="3" width="13.33203125" customWidth="1"/>
    <col min="4" max="4" width="13.1328125" customWidth="1"/>
    <col min="5" max="5" width="12.6640625" customWidth="1"/>
  </cols>
  <sheetData>
    <row r="1" spans="1:5" ht="13.5" thickBot="1" x14ac:dyDescent="0.45">
      <c r="A1" s="19" t="s">
        <v>40</v>
      </c>
      <c r="B1" s="20"/>
      <c r="C1" s="277" t="s">
        <v>44</v>
      </c>
      <c r="D1" s="278"/>
      <c r="E1" s="278"/>
    </row>
    <row r="2" spans="1:5" ht="77.25" customHeight="1" thickBot="1" x14ac:dyDescent="0.4">
      <c r="A2" s="282">
        <v>29588920</v>
      </c>
      <c r="B2" s="275"/>
      <c r="C2" s="283" t="s">
        <v>45</v>
      </c>
      <c r="D2" s="281"/>
      <c r="E2" s="276"/>
    </row>
    <row r="3" spans="1:5" ht="15.4" thickBot="1" x14ac:dyDescent="0.45">
      <c r="A3" s="21" t="s">
        <v>41</v>
      </c>
      <c r="C3" s="25" t="s">
        <v>42</v>
      </c>
      <c r="D3" s="25" t="s">
        <v>43</v>
      </c>
      <c r="E3" s="25" t="s">
        <v>19</v>
      </c>
    </row>
    <row r="4" spans="1:5" ht="24.75" customHeight="1" thickBot="1" x14ac:dyDescent="0.4">
      <c r="A4" s="23"/>
      <c r="B4" s="22"/>
      <c r="C4" s="24"/>
      <c r="D4" s="24"/>
      <c r="E4" s="24">
        <v>24000</v>
      </c>
    </row>
    <row r="5" spans="1:5" ht="24.75" customHeight="1" thickBot="1" x14ac:dyDescent="0.4">
      <c r="A5" s="219"/>
      <c r="B5" s="22"/>
      <c r="C5" s="24"/>
      <c r="D5" s="24"/>
      <c r="E5" s="24">
        <f t="shared" ref="E5:E23" si="0">E4+C5-D5</f>
        <v>24000</v>
      </c>
    </row>
    <row r="6" spans="1:5" ht="24.75" customHeight="1" thickBot="1" x14ac:dyDescent="0.4">
      <c r="A6" s="219"/>
      <c r="B6" s="22"/>
      <c r="C6" s="24"/>
      <c r="D6" s="24"/>
      <c r="E6" s="24">
        <f t="shared" si="0"/>
        <v>24000</v>
      </c>
    </row>
    <row r="7" spans="1:5" ht="24.75" customHeight="1" thickBot="1" x14ac:dyDescent="0.4">
      <c r="A7" s="219"/>
      <c r="B7" s="22"/>
      <c r="C7" s="24"/>
      <c r="D7" s="24"/>
      <c r="E7" s="24">
        <f t="shared" si="0"/>
        <v>24000</v>
      </c>
    </row>
    <row r="8" spans="1:5" ht="24.75" customHeight="1" thickBot="1" x14ac:dyDescent="0.4">
      <c r="A8" s="219"/>
      <c r="B8" s="22"/>
      <c r="C8" s="24"/>
      <c r="D8" s="24"/>
      <c r="E8" s="24">
        <f t="shared" si="0"/>
        <v>24000</v>
      </c>
    </row>
    <row r="9" spans="1:5" ht="24.75" customHeight="1" thickBot="1" x14ac:dyDescent="0.4">
      <c r="A9" s="219"/>
      <c r="B9" s="22"/>
      <c r="C9" s="24"/>
      <c r="D9" s="24"/>
      <c r="E9" s="24">
        <f t="shared" si="0"/>
        <v>24000</v>
      </c>
    </row>
    <row r="10" spans="1:5" ht="24.75" customHeight="1" thickBot="1" x14ac:dyDescent="0.4">
      <c r="A10" s="219"/>
      <c r="B10" s="22"/>
      <c r="C10" s="24"/>
      <c r="D10" s="24"/>
      <c r="E10" s="24">
        <f t="shared" si="0"/>
        <v>24000</v>
      </c>
    </row>
    <row r="11" spans="1:5" ht="24.75" customHeight="1" thickBot="1" x14ac:dyDescent="0.4">
      <c r="A11" s="219"/>
      <c r="B11" s="22"/>
      <c r="C11" s="24"/>
      <c r="D11" s="24"/>
      <c r="E11" s="24">
        <f t="shared" si="0"/>
        <v>24000</v>
      </c>
    </row>
    <row r="12" spans="1:5" ht="24.75" customHeight="1" thickBot="1" x14ac:dyDescent="0.4">
      <c r="A12" s="219"/>
      <c r="B12" s="22"/>
      <c r="C12" s="24"/>
      <c r="D12" s="24"/>
      <c r="E12" s="24">
        <f t="shared" si="0"/>
        <v>24000</v>
      </c>
    </row>
    <row r="13" spans="1:5" ht="24.75" customHeight="1" thickBot="1" x14ac:dyDescent="0.4">
      <c r="A13" s="219"/>
      <c r="B13" s="22"/>
      <c r="C13" s="24"/>
      <c r="D13" s="24"/>
      <c r="E13" s="24">
        <f t="shared" si="0"/>
        <v>24000</v>
      </c>
    </row>
    <row r="14" spans="1:5" ht="24.75" customHeight="1" thickBot="1" x14ac:dyDescent="0.4">
      <c r="A14" s="219"/>
      <c r="B14" s="22"/>
      <c r="C14" s="24"/>
      <c r="D14" s="24"/>
      <c r="E14" s="24">
        <f t="shared" si="0"/>
        <v>24000</v>
      </c>
    </row>
    <row r="15" spans="1:5" ht="24.75" customHeight="1" thickBot="1" x14ac:dyDescent="0.4">
      <c r="A15" s="219"/>
      <c r="B15" s="22"/>
      <c r="C15" s="24"/>
      <c r="D15" s="24"/>
      <c r="E15" s="24">
        <f t="shared" si="0"/>
        <v>24000</v>
      </c>
    </row>
    <row r="16" spans="1:5" ht="24.75" customHeight="1" thickBot="1" x14ac:dyDescent="0.4">
      <c r="A16" s="219"/>
      <c r="B16" s="22"/>
      <c r="C16" s="24"/>
      <c r="D16" s="24"/>
      <c r="E16" s="24">
        <f t="shared" si="0"/>
        <v>24000</v>
      </c>
    </row>
    <row r="17" spans="1:5" ht="24.75" customHeight="1" thickBot="1" x14ac:dyDescent="0.4">
      <c r="A17" s="219"/>
      <c r="B17" s="22"/>
      <c r="C17" s="24"/>
      <c r="D17" s="24"/>
      <c r="E17" s="24">
        <f t="shared" si="0"/>
        <v>24000</v>
      </c>
    </row>
    <row r="18" spans="1:5" ht="24.75" customHeight="1" thickBot="1" x14ac:dyDescent="0.4">
      <c r="A18" s="219"/>
      <c r="B18" s="22"/>
      <c r="C18" s="24"/>
      <c r="D18" s="24"/>
      <c r="E18" s="24">
        <f t="shared" si="0"/>
        <v>24000</v>
      </c>
    </row>
    <row r="19" spans="1:5" ht="24.75" customHeight="1" thickBot="1" x14ac:dyDescent="0.4">
      <c r="A19" s="219"/>
      <c r="B19" s="22"/>
      <c r="C19" s="24"/>
      <c r="D19" s="24"/>
      <c r="E19" s="24">
        <f t="shared" si="0"/>
        <v>24000</v>
      </c>
    </row>
    <row r="20" spans="1:5" ht="24.75" customHeight="1" thickBot="1" x14ac:dyDescent="0.4">
      <c r="A20" s="219"/>
      <c r="B20" s="22"/>
      <c r="C20" s="24"/>
      <c r="D20" s="24"/>
      <c r="E20" s="24">
        <f t="shared" si="0"/>
        <v>24000</v>
      </c>
    </row>
    <row r="21" spans="1:5" ht="24.75" customHeight="1" thickBot="1" x14ac:dyDescent="0.4">
      <c r="A21" s="219"/>
      <c r="B21" s="22"/>
      <c r="C21" s="24"/>
      <c r="D21" s="24"/>
      <c r="E21" s="24">
        <f t="shared" si="0"/>
        <v>24000</v>
      </c>
    </row>
    <row r="22" spans="1:5" ht="24.75" customHeight="1" thickBot="1" x14ac:dyDescent="0.4">
      <c r="A22" s="219"/>
      <c r="B22" s="22"/>
      <c r="C22" s="24"/>
      <c r="D22" s="24"/>
      <c r="E22" s="24">
        <f t="shared" si="0"/>
        <v>24000</v>
      </c>
    </row>
    <row r="23" spans="1:5" ht="24.75" customHeight="1" thickBot="1" x14ac:dyDescent="0.4">
      <c r="A23" s="219"/>
      <c r="B23" s="22"/>
      <c r="C23" s="24"/>
      <c r="D23" s="24"/>
      <c r="E23" s="24">
        <f t="shared" si="0"/>
        <v>24000</v>
      </c>
    </row>
    <row r="24" spans="1:5" ht="24.75" customHeight="1" x14ac:dyDescent="0.35">
      <c r="A24" s="31"/>
      <c r="B24" s="31"/>
      <c r="C24" s="32"/>
      <c r="D24" s="32"/>
      <c r="E24" s="32"/>
    </row>
    <row r="25" spans="1:5" x14ac:dyDescent="0.35">
      <c r="C25" s="4"/>
      <c r="D25" s="4"/>
      <c r="E25" s="4"/>
    </row>
    <row r="26" spans="1:5" x14ac:dyDescent="0.35">
      <c r="C26" s="4"/>
      <c r="D26" s="4"/>
      <c r="E26" s="4"/>
    </row>
    <row r="27" spans="1:5" x14ac:dyDescent="0.35">
      <c r="C27" s="4"/>
      <c r="D27" s="4"/>
      <c r="E27" s="4"/>
    </row>
    <row r="28" spans="1:5" x14ac:dyDescent="0.35">
      <c r="C28" s="4"/>
      <c r="D28" s="4"/>
      <c r="E28" s="4"/>
    </row>
    <row r="29" spans="1:5" x14ac:dyDescent="0.35">
      <c r="C29" s="4"/>
      <c r="D29" s="4"/>
      <c r="E29" s="4"/>
    </row>
    <row r="30" spans="1:5" x14ac:dyDescent="0.35">
      <c r="C30" s="4"/>
      <c r="D30" s="4"/>
      <c r="E30" s="4"/>
    </row>
    <row r="31" spans="1:5" x14ac:dyDescent="0.35">
      <c r="C31" s="4"/>
      <c r="D31" s="4"/>
      <c r="E31" s="4"/>
    </row>
    <row r="32" spans="1:5" x14ac:dyDescent="0.35">
      <c r="C32" s="4"/>
      <c r="D32" s="4"/>
      <c r="E32" s="4"/>
    </row>
    <row r="33" spans="3:5" x14ac:dyDescent="0.35">
      <c r="C33" s="4"/>
      <c r="D33" s="4"/>
      <c r="E33" s="4"/>
    </row>
    <row r="34" spans="3:5" x14ac:dyDescent="0.35">
      <c r="C34" s="4"/>
      <c r="D34" s="4"/>
      <c r="E34" s="4"/>
    </row>
    <row r="35" spans="3:5" x14ac:dyDescent="0.35">
      <c r="C35" s="4"/>
      <c r="D35" s="4"/>
      <c r="E35" s="4"/>
    </row>
    <row r="36" spans="3:5" x14ac:dyDescent="0.35">
      <c r="E36" s="4"/>
    </row>
    <row r="37" spans="3:5" x14ac:dyDescent="0.35">
      <c r="E37" s="4"/>
    </row>
    <row r="38" spans="3:5" x14ac:dyDescent="0.35">
      <c r="E38" s="4"/>
    </row>
    <row r="39" spans="3:5" x14ac:dyDescent="0.35">
      <c r="E39" s="4"/>
    </row>
    <row r="40" spans="3:5" x14ac:dyDescent="0.35">
      <c r="E40" s="4"/>
    </row>
    <row r="41" spans="3:5" x14ac:dyDescent="0.35">
      <c r="E41" s="4"/>
    </row>
    <row r="42" spans="3:5" x14ac:dyDescent="0.35">
      <c r="E42" s="4"/>
    </row>
    <row r="43" spans="3:5" x14ac:dyDescent="0.35">
      <c r="E43" s="4"/>
    </row>
    <row r="44" spans="3:5" x14ac:dyDescent="0.35">
      <c r="E44" s="4"/>
    </row>
    <row r="45" spans="3:5" x14ac:dyDescent="0.35">
      <c r="E45" s="4"/>
    </row>
    <row r="46" spans="3:5" x14ac:dyDescent="0.35">
      <c r="E46" s="4"/>
    </row>
    <row r="47" spans="3:5" x14ac:dyDescent="0.35">
      <c r="E47" s="4"/>
    </row>
    <row r="48" spans="3:5" x14ac:dyDescent="0.35">
      <c r="E48" s="4"/>
    </row>
    <row r="49" spans="5:5" x14ac:dyDescent="0.35">
      <c r="E49" s="4"/>
    </row>
    <row r="50" spans="5:5" x14ac:dyDescent="0.35">
      <c r="E50" s="4"/>
    </row>
    <row r="51" spans="5:5" x14ac:dyDescent="0.35">
      <c r="E51" s="4"/>
    </row>
    <row r="52" spans="5:5" x14ac:dyDescent="0.35">
      <c r="E52" s="4"/>
    </row>
    <row r="53" spans="5:5" x14ac:dyDescent="0.35">
      <c r="E53" s="4"/>
    </row>
    <row r="54" spans="5:5" x14ac:dyDescent="0.35">
      <c r="E54" s="4"/>
    </row>
    <row r="55" spans="5:5" x14ac:dyDescent="0.35">
      <c r="E55" s="4"/>
    </row>
    <row r="56" spans="5:5" x14ac:dyDescent="0.35">
      <c r="E56" s="4"/>
    </row>
    <row r="57" spans="5:5" x14ac:dyDescent="0.35">
      <c r="E57" s="4"/>
    </row>
    <row r="58" spans="5:5" x14ac:dyDescent="0.35">
      <c r="E58" s="4"/>
    </row>
    <row r="59" spans="5:5" x14ac:dyDescent="0.35">
      <c r="E59" s="4"/>
    </row>
    <row r="60" spans="5:5" x14ac:dyDescent="0.35">
      <c r="E60" s="4"/>
    </row>
    <row r="61" spans="5:5" x14ac:dyDescent="0.35">
      <c r="E61" s="4"/>
    </row>
    <row r="62" spans="5:5" x14ac:dyDescent="0.35">
      <c r="E62" s="4"/>
    </row>
    <row r="63" spans="5:5" x14ac:dyDescent="0.35">
      <c r="E63" s="4"/>
    </row>
    <row r="64" spans="5:5" x14ac:dyDescent="0.35">
      <c r="E64" s="4"/>
    </row>
    <row r="65" spans="5:5" x14ac:dyDescent="0.35">
      <c r="E65" s="4"/>
    </row>
    <row r="66" spans="5:5" x14ac:dyDescent="0.35">
      <c r="E66" s="4"/>
    </row>
    <row r="67" spans="5:5" x14ac:dyDescent="0.35">
      <c r="E67" s="4"/>
    </row>
    <row r="68" spans="5:5" x14ac:dyDescent="0.35">
      <c r="E68" s="4"/>
    </row>
    <row r="69" spans="5:5" x14ac:dyDescent="0.35">
      <c r="E69" s="4"/>
    </row>
    <row r="70" spans="5:5" x14ac:dyDescent="0.35">
      <c r="E70" s="4"/>
    </row>
    <row r="71" spans="5:5" x14ac:dyDescent="0.35">
      <c r="E71" s="4"/>
    </row>
    <row r="72" spans="5:5" x14ac:dyDescent="0.35">
      <c r="E72" s="4"/>
    </row>
    <row r="73" spans="5:5" x14ac:dyDescent="0.35">
      <c r="E73" s="4"/>
    </row>
    <row r="74" spans="5:5" x14ac:dyDescent="0.35">
      <c r="E74" s="4"/>
    </row>
    <row r="75" spans="5:5" x14ac:dyDescent="0.35">
      <c r="E75" s="4"/>
    </row>
    <row r="76" spans="5:5" x14ac:dyDescent="0.35">
      <c r="E76" s="4"/>
    </row>
    <row r="77" spans="5:5" x14ac:dyDescent="0.35">
      <c r="E77" s="4"/>
    </row>
    <row r="78" spans="5:5" x14ac:dyDescent="0.35">
      <c r="E78" s="4"/>
    </row>
    <row r="79" spans="5:5" x14ac:dyDescent="0.35">
      <c r="E79" s="4"/>
    </row>
    <row r="80" spans="5:5" x14ac:dyDescent="0.35">
      <c r="E80" s="4"/>
    </row>
    <row r="81" spans="5:5" x14ac:dyDescent="0.35">
      <c r="E81" s="4"/>
    </row>
    <row r="82" spans="5:5" x14ac:dyDescent="0.35">
      <c r="E82" s="4"/>
    </row>
    <row r="83" spans="5:5" x14ac:dyDescent="0.35">
      <c r="E83" s="4"/>
    </row>
    <row r="84" spans="5:5" x14ac:dyDescent="0.35">
      <c r="E84" s="4"/>
    </row>
    <row r="85" spans="5:5" x14ac:dyDescent="0.35">
      <c r="E85" s="4"/>
    </row>
    <row r="86" spans="5:5" x14ac:dyDescent="0.35">
      <c r="E86" s="4"/>
    </row>
    <row r="87" spans="5:5" x14ac:dyDescent="0.35">
      <c r="E87" s="4"/>
    </row>
    <row r="88" spans="5:5" x14ac:dyDescent="0.35">
      <c r="E88" s="4"/>
    </row>
    <row r="89" spans="5:5" x14ac:dyDescent="0.35">
      <c r="E89" s="4"/>
    </row>
    <row r="90" spans="5:5" x14ac:dyDescent="0.35">
      <c r="E90" s="4"/>
    </row>
    <row r="91" spans="5:5" x14ac:dyDescent="0.35">
      <c r="E91" s="4"/>
    </row>
    <row r="92" spans="5:5" x14ac:dyDescent="0.35">
      <c r="E92" s="4"/>
    </row>
    <row r="93" spans="5:5" x14ac:dyDescent="0.35">
      <c r="E93" s="4"/>
    </row>
    <row r="94" spans="5:5" x14ac:dyDescent="0.35">
      <c r="E94" s="4"/>
    </row>
    <row r="95" spans="5:5" x14ac:dyDescent="0.35">
      <c r="E95" s="4"/>
    </row>
    <row r="96" spans="5:5" x14ac:dyDescent="0.35">
      <c r="E96" s="4"/>
    </row>
    <row r="97" spans="5:5" x14ac:dyDescent="0.35">
      <c r="E97" s="4"/>
    </row>
    <row r="98" spans="5:5" x14ac:dyDescent="0.35">
      <c r="E98" s="4"/>
    </row>
    <row r="99" spans="5:5" x14ac:dyDescent="0.35">
      <c r="E99" s="4"/>
    </row>
    <row r="100" spans="5:5" x14ac:dyDescent="0.35">
      <c r="E100" s="4"/>
    </row>
    <row r="101" spans="5:5" x14ac:dyDescent="0.35">
      <c r="E101" s="4"/>
    </row>
    <row r="102" spans="5:5" x14ac:dyDescent="0.35">
      <c r="E102" s="4"/>
    </row>
    <row r="103" spans="5:5" x14ac:dyDescent="0.35">
      <c r="E103" s="4"/>
    </row>
    <row r="104" spans="5:5" x14ac:dyDescent="0.35">
      <c r="E104" s="4"/>
    </row>
    <row r="105" spans="5:5" x14ac:dyDescent="0.35">
      <c r="E105" s="4"/>
    </row>
    <row r="106" spans="5:5" x14ac:dyDescent="0.35">
      <c r="E106" s="4"/>
    </row>
    <row r="107" spans="5:5" x14ac:dyDescent="0.35">
      <c r="E107" s="4"/>
    </row>
    <row r="108" spans="5:5" x14ac:dyDescent="0.35">
      <c r="E108" s="4"/>
    </row>
    <row r="109" spans="5:5" x14ac:dyDescent="0.35">
      <c r="E109" s="4"/>
    </row>
    <row r="110" spans="5:5" x14ac:dyDescent="0.35">
      <c r="E110" s="4"/>
    </row>
    <row r="111" spans="5:5" x14ac:dyDescent="0.35">
      <c r="E111" s="4"/>
    </row>
    <row r="112" spans="5:5" x14ac:dyDescent="0.35">
      <c r="E112" s="4"/>
    </row>
    <row r="113" spans="5:5" x14ac:dyDescent="0.35">
      <c r="E113" s="4"/>
    </row>
    <row r="114" spans="5:5" x14ac:dyDescent="0.35">
      <c r="E114" s="4"/>
    </row>
    <row r="115" spans="5:5" x14ac:dyDescent="0.35">
      <c r="E115" s="4"/>
    </row>
    <row r="116" spans="5:5" x14ac:dyDescent="0.35">
      <c r="E116" s="4"/>
    </row>
    <row r="117" spans="5:5" x14ac:dyDescent="0.35">
      <c r="E117" s="4"/>
    </row>
    <row r="118" spans="5:5" x14ac:dyDescent="0.35">
      <c r="E118" s="4"/>
    </row>
    <row r="119" spans="5:5" x14ac:dyDescent="0.35">
      <c r="E119" s="4"/>
    </row>
    <row r="120" spans="5:5" x14ac:dyDescent="0.35">
      <c r="E120" s="4"/>
    </row>
    <row r="121" spans="5:5" x14ac:dyDescent="0.35">
      <c r="E121" s="4"/>
    </row>
    <row r="122" spans="5:5" x14ac:dyDescent="0.35">
      <c r="E122" s="4"/>
    </row>
    <row r="123" spans="5:5" x14ac:dyDescent="0.35">
      <c r="E123" s="4"/>
    </row>
    <row r="124" spans="5:5" x14ac:dyDescent="0.35">
      <c r="E124" s="4"/>
    </row>
    <row r="125" spans="5:5" x14ac:dyDescent="0.35">
      <c r="E125" s="4"/>
    </row>
    <row r="126" spans="5:5" x14ac:dyDescent="0.35">
      <c r="E126" s="4"/>
    </row>
    <row r="127" spans="5:5" x14ac:dyDescent="0.35">
      <c r="E127" s="4"/>
    </row>
    <row r="128" spans="5:5" x14ac:dyDescent="0.35">
      <c r="E128" s="4"/>
    </row>
    <row r="129" spans="5:5" x14ac:dyDescent="0.35">
      <c r="E129" s="4"/>
    </row>
    <row r="130" spans="5:5" x14ac:dyDescent="0.35">
      <c r="E130" s="4"/>
    </row>
    <row r="131" spans="5:5" x14ac:dyDescent="0.35">
      <c r="E131" s="4"/>
    </row>
    <row r="132" spans="5:5" x14ac:dyDescent="0.35">
      <c r="E132" s="4"/>
    </row>
    <row r="133" spans="5:5" x14ac:dyDescent="0.35">
      <c r="E133" s="4"/>
    </row>
    <row r="134" spans="5:5" x14ac:dyDescent="0.35">
      <c r="E134" s="4"/>
    </row>
    <row r="135" spans="5:5" x14ac:dyDescent="0.35">
      <c r="E135" s="4"/>
    </row>
    <row r="136" spans="5:5" x14ac:dyDescent="0.35">
      <c r="E136" s="4"/>
    </row>
    <row r="137" spans="5:5" x14ac:dyDescent="0.35">
      <c r="E137" s="4"/>
    </row>
    <row r="138" spans="5:5" x14ac:dyDescent="0.35">
      <c r="E138" s="4"/>
    </row>
    <row r="139" spans="5:5" x14ac:dyDescent="0.35">
      <c r="E139" s="4"/>
    </row>
    <row r="140" spans="5:5" x14ac:dyDescent="0.35">
      <c r="E140" s="4"/>
    </row>
    <row r="141" spans="5:5" x14ac:dyDescent="0.35">
      <c r="E141" s="4"/>
    </row>
    <row r="142" spans="5:5" x14ac:dyDescent="0.35">
      <c r="E142" s="4"/>
    </row>
    <row r="143" spans="5:5" x14ac:dyDescent="0.35">
      <c r="E143" s="4"/>
    </row>
    <row r="144" spans="5:5" x14ac:dyDescent="0.35">
      <c r="E144" s="4"/>
    </row>
    <row r="145" spans="5:5" x14ac:dyDescent="0.35">
      <c r="E145" s="4"/>
    </row>
    <row r="146" spans="5:5" x14ac:dyDescent="0.35">
      <c r="E146" s="4"/>
    </row>
    <row r="147" spans="5:5" x14ac:dyDescent="0.35">
      <c r="E147" s="4"/>
    </row>
    <row r="148" spans="5:5" x14ac:dyDescent="0.35">
      <c r="E148" s="4"/>
    </row>
    <row r="149" spans="5:5" x14ac:dyDescent="0.35">
      <c r="E149" s="4"/>
    </row>
    <row r="150" spans="5:5" x14ac:dyDescent="0.35">
      <c r="E150" s="4"/>
    </row>
    <row r="151" spans="5:5" x14ac:dyDescent="0.35">
      <c r="E151" s="4"/>
    </row>
    <row r="152" spans="5:5" x14ac:dyDescent="0.35">
      <c r="E152" s="4"/>
    </row>
    <row r="153" spans="5:5" x14ac:dyDescent="0.35">
      <c r="E153" s="4"/>
    </row>
    <row r="154" spans="5:5" x14ac:dyDescent="0.35">
      <c r="E154" s="4"/>
    </row>
    <row r="155" spans="5:5" x14ac:dyDescent="0.35">
      <c r="E155" s="4"/>
    </row>
    <row r="156" spans="5:5" x14ac:dyDescent="0.35">
      <c r="E156" s="4"/>
    </row>
    <row r="157" spans="5:5" x14ac:dyDescent="0.35">
      <c r="E157" s="4"/>
    </row>
    <row r="158" spans="5:5" x14ac:dyDescent="0.35">
      <c r="E158" s="4"/>
    </row>
    <row r="159" spans="5:5" x14ac:dyDescent="0.35">
      <c r="E159" s="4"/>
    </row>
    <row r="160" spans="5:5" x14ac:dyDescent="0.35">
      <c r="E160" s="4"/>
    </row>
    <row r="161" spans="5:5" x14ac:dyDescent="0.35">
      <c r="E161" s="4"/>
    </row>
    <row r="162" spans="5:5" x14ac:dyDescent="0.35">
      <c r="E162" s="4"/>
    </row>
    <row r="163" spans="5:5" x14ac:dyDescent="0.35">
      <c r="E163" s="4"/>
    </row>
    <row r="164" spans="5:5" x14ac:dyDescent="0.35">
      <c r="E164" s="4"/>
    </row>
    <row r="165" spans="5:5" x14ac:dyDescent="0.35">
      <c r="E165" s="4"/>
    </row>
    <row r="166" spans="5:5" x14ac:dyDescent="0.35">
      <c r="E166" s="4"/>
    </row>
    <row r="167" spans="5:5" x14ac:dyDescent="0.35">
      <c r="E167" s="4"/>
    </row>
    <row r="168" spans="5:5" x14ac:dyDescent="0.35">
      <c r="E168" s="4"/>
    </row>
    <row r="169" spans="5:5" x14ac:dyDescent="0.35">
      <c r="E169" s="4"/>
    </row>
    <row r="170" spans="5:5" x14ac:dyDescent="0.35">
      <c r="E170" s="4"/>
    </row>
    <row r="171" spans="5:5" x14ac:dyDescent="0.35">
      <c r="E171" s="4"/>
    </row>
    <row r="172" spans="5:5" x14ac:dyDescent="0.35">
      <c r="E172" s="4"/>
    </row>
    <row r="173" spans="5:5" x14ac:dyDescent="0.35">
      <c r="E173" s="4"/>
    </row>
    <row r="174" spans="5:5" x14ac:dyDescent="0.35">
      <c r="E174" s="4"/>
    </row>
    <row r="175" spans="5:5" x14ac:dyDescent="0.35">
      <c r="E175" s="4"/>
    </row>
    <row r="176" spans="5:5" x14ac:dyDescent="0.35">
      <c r="E176" s="4"/>
    </row>
    <row r="177" spans="5:5" x14ac:dyDescent="0.35">
      <c r="E177" s="4"/>
    </row>
    <row r="178" spans="5:5" x14ac:dyDescent="0.35">
      <c r="E178" s="4"/>
    </row>
    <row r="179" spans="5:5" x14ac:dyDescent="0.35">
      <c r="E179" s="4"/>
    </row>
    <row r="180" spans="5:5" x14ac:dyDescent="0.35">
      <c r="E180" s="4"/>
    </row>
    <row r="181" spans="5:5" x14ac:dyDescent="0.35">
      <c r="E181" s="4"/>
    </row>
    <row r="182" spans="5:5" x14ac:dyDescent="0.35">
      <c r="E182" s="4"/>
    </row>
    <row r="183" spans="5:5" x14ac:dyDescent="0.35">
      <c r="E183" s="4"/>
    </row>
    <row r="184" spans="5:5" x14ac:dyDescent="0.35">
      <c r="E184" s="4"/>
    </row>
    <row r="185" spans="5:5" x14ac:dyDescent="0.35">
      <c r="E185" s="4"/>
    </row>
    <row r="186" spans="5:5" x14ac:dyDescent="0.35">
      <c r="E186" s="4"/>
    </row>
    <row r="187" spans="5:5" x14ac:dyDescent="0.35">
      <c r="E187" s="4"/>
    </row>
    <row r="188" spans="5:5" x14ac:dyDescent="0.35">
      <c r="E188" s="4"/>
    </row>
    <row r="189" spans="5:5" x14ac:dyDescent="0.35">
      <c r="E189" s="4"/>
    </row>
    <row r="190" spans="5:5" x14ac:dyDescent="0.35">
      <c r="E190" s="4"/>
    </row>
    <row r="191" spans="5:5" x14ac:dyDescent="0.35">
      <c r="E191" s="4"/>
    </row>
    <row r="192" spans="5:5" x14ac:dyDescent="0.35">
      <c r="E192" s="4"/>
    </row>
    <row r="193" spans="5:5" x14ac:dyDescent="0.35">
      <c r="E193" s="4"/>
    </row>
    <row r="194" spans="5:5" x14ac:dyDescent="0.35">
      <c r="E194" s="4"/>
    </row>
    <row r="195" spans="5:5" x14ac:dyDescent="0.35">
      <c r="E195" s="4"/>
    </row>
    <row r="196" spans="5:5" x14ac:dyDescent="0.35">
      <c r="E196" s="4"/>
    </row>
    <row r="197" spans="5:5" x14ac:dyDescent="0.35">
      <c r="E197" s="4"/>
    </row>
    <row r="198" spans="5:5" x14ac:dyDescent="0.35">
      <c r="E198" s="4"/>
    </row>
    <row r="199" spans="5:5" x14ac:dyDescent="0.35">
      <c r="E199" s="4"/>
    </row>
    <row r="200" spans="5:5" x14ac:dyDescent="0.35">
      <c r="E200" s="4"/>
    </row>
    <row r="201" spans="5:5" x14ac:dyDescent="0.35">
      <c r="E201" s="4"/>
    </row>
    <row r="202" spans="5:5" x14ac:dyDescent="0.35">
      <c r="E202" s="4"/>
    </row>
    <row r="203" spans="5:5" x14ac:dyDescent="0.35">
      <c r="E203" s="4"/>
    </row>
    <row r="204" spans="5:5" x14ac:dyDescent="0.35">
      <c r="E204" s="4"/>
    </row>
    <row r="205" spans="5:5" x14ac:dyDescent="0.35">
      <c r="E205" s="4"/>
    </row>
    <row r="206" spans="5:5" x14ac:dyDescent="0.35">
      <c r="E206" s="4"/>
    </row>
    <row r="207" spans="5:5" x14ac:dyDescent="0.35">
      <c r="E207" s="4"/>
    </row>
    <row r="208" spans="5:5" x14ac:dyDescent="0.35">
      <c r="E208" s="4"/>
    </row>
    <row r="209" spans="5:5" x14ac:dyDescent="0.35">
      <c r="E209" s="4"/>
    </row>
    <row r="210" spans="5:5" x14ac:dyDescent="0.35">
      <c r="E210" s="4"/>
    </row>
    <row r="211" spans="5:5" x14ac:dyDescent="0.35">
      <c r="E211" s="4"/>
    </row>
    <row r="212" spans="5:5" x14ac:dyDescent="0.35">
      <c r="E212" s="4"/>
    </row>
    <row r="213" spans="5:5" x14ac:dyDescent="0.35">
      <c r="E213" s="4"/>
    </row>
    <row r="214" spans="5:5" x14ac:dyDescent="0.35">
      <c r="E214" s="4"/>
    </row>
    <row r="215" spans="5:5" x14ac:dyDescent="0.35">
      <c r="E215" s="4"/>
    </row>
    <row r="216" spans="5:5" x14ac:dyDescent="0.35">
      <c r="E216" s="4"/>
    </row>
    <row r="217" spans="5:5" x14ac:dyDescent="0.35">
      <c r="E217" s="4"/>
    </row>
    <row r="218" spans="5:5" x14ac:dyDescent="0.35">
      <c r="E218" s="4"/>
    </row>
    <row r="219" spans="5:5" x14ac:dyDescent="0.35">
      <c r="E219" s="4"/>
    </row>
    <row r="220" spans="5:5" x14ac:dyDescent="0.35">
      <c r="E220" s="4"/>
    </row>
    <row r="221" spans="5:5" x14ac:dyDescent="0.35">
      <c r="E221" s="4"/>
    </row>
    <row r="222" spans="5:5" x14ac:dyDescent="0.35">
      <c r="E222" s="4"/>
    </row>
    <row r="223" spans="5:5" x14ac:dyDescent="0.35">
      <c r="E223" s="4"/>
    </row>
    <row r="224" spans="5:5" x14ac:dyDescent="0.35">
      <c r="E224" s="4"/>
    </row>
    <row r="225" spans="5:5" x14ac:dyDescent="0.35">
      <c r="E225" s="4"/>
    </row>
    <row r="226" spans="5:5" x14ac:dyDescent="0.35">
      <c r="E226" s="4"/>
    </row>
    <row r="227" spans="5:5" x14ac:dyDescent="0.35">
      <c r="E227" s="4"/>
    </row>
    <row r="228" spans="5:5" x14ac:dyDescent="0.35">
      <c r="E228" s="4"/>
    </row>
    <row r="229" spans="5:5" x14ac:dyDescent="0.35">
      <c r="E229" s="4"/>
    </row>
    <row r="230" spans="5:5" x14ac:dyDescent="0.35">
      <c r="E230" s="4"/>
    </row>
    <row r="231" spans="5:5" x14ac:dyDescent="0.35">
      <c r="E231" s="4"/>
    </row>
    <row r="232" spans="5:5" x14ac:dyDescent="0.35">
      <c r="E232" s="4"/>
    </row>
    <row r="233" spans="5:5" x14ac:dyDescent="0.35">
      <c r="E233" s="4"/>
    </row>
    <row r="234" spans="5:5" x14ac:dyDescent="0.35">
      <c r="E234" s="4"/>
    </row>
    <row r="235" spans="5:5" x14ac:dyDescent="0.35">
      <c r="E235" s="4"/>
    </row>
    <row r="236" spans="5:5" x14ac:dyDescent="0.35">
      <c r="E236" s="4"/>
    </row>
    <row r="237" spans="5:5" x14ac:dyDescent="0.35">
      <c r="E237" s="4"/>
    </row>
    <row r="238" spans="5:5" x14ac:dyDescent="0.35">
      <c r="E238" s="4"/>
    </row>
    <row r="239" spans="5:5" x14ac:dyDescent="0.35">
      <c r="E239" s="4"/>
    </row>
    <row r="240" spans="5:5" x14ac:dyDescent="0.35">
      <c r="E240" s="4"/>
    </row>
    <row r="241" spans="5:5" x14ac:dyDescent="0.35">
      <c r="E241" s="4"/>
    </row>
    <row r="242" spans="5:5" x14ac:dyDescent="0.35">
      <c r="E242" s="4"/>
    </row>
    <row r="243" spans="5:5" x14ac:dyDescent="0.35">
      <c r="E243" s="4"/>
    </row>
    <row r="244" spans="5:5" x14ac:dyDescent="0.35">
      <c r="E244" s="4"/>
    </row>
    <row r="245" spans="5:5" x14ac:dyDescent="0.35">
      <c r="E245" s="4"/>
    </row>
    <row r="246" spans="5:5" x14ac:dyDescent="0.35">
      <c r="E246" s="4"/>
    </row>
    <row r="247" spans="5:5" x14ac:dyDescent="0.35">
      <c r="E247" s="4"/>
    </row>
    <row r="248" spans="5:5" x14ac:dyDescent="0.35">
      <c r="E248" s="4"/>
    </row>
    <row r="249" spans="5:5" x14ac:dyDescent="0.35">
      <c r="E249" s="4"/>
    </row>
    <row r="250" spans="5:5" x14ac:dyDescent="0.35">
      <c r="E250" s="4"/>
    </row>
    <row r="251" spans="5:5" x14ac:dyDescent="0.35">
      <c r="E251" s="4"/>
    </row>
    <row r="252" spans="5:5" x14ac:dyDescent="0.35">
      <c r="E252" s="4"/>
    </row>
    <row r="253" spans="5:5" x14ac:dyDescent="0.35">
      <c r="E253" s="4"/>
    </row>
    <row r="254" spans="5:5" x14ac:dyDescent="0.35">
      <c r="E254" s="4"/>
    </row>
    <row r="255" spans="5:5" x14ac:dyDescent="0.35">
      <c r="E255" s="4"/>
    </row>
    <row r="256" spans="5:5" x14ac:dyDescent="0.35">
      <c r="E256" s="4"/>
    </row>
    <row r="257" spans="5:5" x14ac:dyDescent="0.35">
      <c r="E257" s="4"/>
    </row>
    <row r="258" spans="5:5" x14ac:dyDescent="0.35">
      <c r="E258" s="4"/>
    </row>
    <row r="259" spans="5:5" x14ac:dyDescent="0.35">
      <c r="E259" s="4"/>
    </row>
    <row r="260" spans="5:5" x14ac:dyDescent="0.35">
      <c r="E260" s="4"/>
    </row>
    <row r="261" spans="5:5" x14ac:dyDescent="0.35">
      <c r="E261" s="4"/>
    </row>
    <row r="262" spans="5:5" x14ac:dyDescent="0.35">
      <c r="E262" s="4"/>
    </row>
    <row r="263" spans="5:5" x14ac:dyDescent="0.35">
      <c r="E263" s="4"/>
    </row>
    <row r="264" spans="5:5" x14ac:dyDescent="0.35">
      <c r="E264" s="4"/>
    </row>
    <row r="265" spans="5:5" x14ac:dyDescent="0.35">
      <c r="E265" s="4"/>
    </row>
    <row r="266" spans="5:5" x14ac:dyDescent="0.35">
      <c r="E266" s="4"/>
    </row>
    <row r="267" spans="5:5" x14ac:dyDescent="0.35">
      <c r="E267" s="4"/>
    </row>
    <row r="268" spans="5:5" x14ac:dyDescent="0.35">
      <c r="E268" s="4"/>
    </row>
    <row r="269" spans="5:5" x14ac:dyDescent="0.35">
      <c r="E269" s="4"/>
    </row>
    <row r="270" spans="5:5" x14ac:dyDescent="0.35">
      <c r="E270" s="4"/>
    </row>
    <row r="271" spans="5:5" x14ac:dyDescent="0.35">
      <c r="E271" s="4"/>
    </row>
    <row r="272" spans="5:5" x14ac:dyDescent="0.35">
      <c r="E272" s="4"/>
    </row>
    <row r="273" spans="5:5" x14ac:dyDescent="0.35">
      <c r="E273" s="4"/>
    </row>
    <row r="274" spans="5:5" x14ac:dyDescent="0.35">
      <c r="E274" s="4"/>
    </row>
    <row r="275" spans="5:5" x14ac:dyDescent="0.35">
      <c r="E275" s="4"/>
    </row>
    <row r="276" spans="5:5" x14ac:dyDescent="0.35">
      <c r="E276" s="4"/>
    </row>
    <row r="277" spans="5:5" x14ac:dyDescent="0.35">
      <c r="E277" s="4"/>
    </row>
    <row r="278" spans="5:5" x14ac:dyDescent="0.35">
      <c r="E278" s="4"/>
    </row>
    <row r="279" spans="5:5" x14ac:dyDescent="0.35">
      <c r="E279" s="4"/>
    </row>
    <row r="280" spans="5:5" x14ac:dyDescent="0.35">
      <c r="E280" s="4"/>
    </row>
    <row r="281" spans="5:5" x14ac:dyDescent="0.35">
      <c r="E281" s="4"/>
    </row>
    <row r="282" spans="5:5" x14ac:dyDescent="0.35">
      <c r="E282" s="4"/>
    </row>
    <row r="283" spans="5:5" x14ac:dyDescent="0.35">
      <c r="E283" s="4"/>
    </row>
    <row r="284" spans="5:5" x14ac:dyDescent="0.35">
      <c r="E284" s="4"/>
    </row>
    <row r="285" spans="5:5" x14ac:dyDescent="0.35">
      <c r="E285" s="4"/>
    </row>
    <row r="286" spans="5:5" x14ac:dyDescent="0.35">
      <c r="E286" s="4"/>
    </row>
    <row r="287" spans="5:5" x14ac:dyDescent="0.35">
      <c r="E287" s="4"/>
    </row>
    <row r="288" spans="5:5" x14ac:dyDescent="0.35">
      <c r="E288" s="4"/>
    </row>
    <row r="289" spans="5:5" x14ac:dyDescent="0.35">
      <c r="E289" s="4"/>
    </row>
    <row r="290" spans="5:5" x14ac:dyDescent="0.35">
      <c r="E290" s="4"/>
    </row>
    <row r="291" spans="5:5" x14ac:dyDescent="0.35">
      <c r="E291" s="4"/>
    </row>
    <row r="292" spans="5:5" x14ac:dyDescent="0.35">
      <c r="E292" s="4"/>
    </row>
    <row r="293" spans="5:5" x14ac:dyDescent="0.35">
      <c r="E293" s="4"/>
    </row>
    <row r="294" spans="5:5" x14ac:dyDescent="0.35">
      <c r="E294" s="4"/>
    </row>
    <row r="295" spans="5:5" x14ac:dyDescent="0.35">
      <c r="E295" s="4"/>
    </row>
    <row r="296" spans="5:5" x14ac:dyDescent="0.35">
      <c r="E296" s="4"/>
    </row>
    <row r="297" spans="5:5" x14ac:dyDescent="0.35">
      <c r="E297" s="4"/>
    </row>
    <row r="298" spans="5:5" x14ac:dyDescent="0.35">
      <c r="E298" s="4"/>
    </row>
    <row r="299" spans="5:5" x14ac:dyDescent="0.35">
      <c r="E299" s="4"/>
    </row>
    <row r="300" spans="5:5" x14ac:dyDescent="0.35">
      <c r="E300" s="4"/>
    </row>
    <row r="301" spans="5:5" x14ac:dyDescent="0.35">
      <c r="E301" s="4"/>
    </row>
    <row r="302" spans="5:5" x14ac:dyDescent="0.35">
      <c r="E302" s="4"/>
    </row>
    <row r="303" spans="5:5" x14ac:dyDescent="0.35">
      <c r="E303" s="4"/>
    </row>
    <row r="304" spans="5:5" x14ac:dyDescent="0.35">
      <c r="E304" s="4"/>
    </row>
    <row r="305" spans="5:5" x14ac:dyDescent="0.35">
      <c r="E305" s="4"/>
    </row>
    <row r="306" spans="5:5" x14ac:dyDescent="0.35">
      <c r="E306" s="4"/>
    </row>
    <row r="307" spans="5:5" x14ac:dyDescent="0.35">
      <c r="E307" s="4"/>
    </row>
    <row r="308" spans="5:5" x14ac:dyDescent="0.35">
      <c r="E308" s="4"/>
    </row>
    <row r="309" spans="5:5" x14ac:dyDescent="0.35">
      <c r="E309" s="4"/>
    </row>
    <row r="310" spans="5:5" x14ac:dyDescent="0.35">
      <c r="E310" s="4"/>
    </row>
    <row r="311" spans="5:5" x14ac:dyDescent="0.35">
      <c r="E311" s="4"/>
    </row>
    <row r="312" spans="5:5" x14ac:dyDescent="0.35">
      <c r="E312" s="4"/>
    </row>
    <row r="313" spans="5:5" x14ac:dyDescent="0.35">
      <c r="E313" s="4"/>
    </row>
    <row r="314" spans="5:5" x14ac:dyDescent="0.35">
      <c r="E314" s="4"/>
    </row>
    <row r="315" spans="5:5" x14ac:dyDescent="0.35">
      <c r="E315" s="4"/>
    </row>
    <row r="316" spans="5:5" x14ac:dyDescent="0.35">
      <c r="E316" s="4"/>
    </row>
    <row r="317" spans="5:5" x14ac:dyDescent="0.35">
      <c r="E317" s="4"/>
    </row>
    <row r="318" spans="5:5" x14ac:dyDescent="0.35">
      <c r="E318" s="4"/>
    </row>
    <row r="319" spans="5:5" x14ac:dyDescent="0.35">
      <c r="E319" s="4"/>
    </row>
    <row r="320" spans="5:5" x14ac:dyDescent="0.35">
      <c r="E320" s="4"/>
    </row>
    <row r="321" spans="5:5" x14ac:dyDescent="0.35">
      <c r="E321" s="4"/>
    </row>
    <row r="322" spans="5:5" x14ac:dyDescent="0.35">
      <c r="E322" s="4"/>
    </row>
    <row r="323" spans="5:5" x14ac:dyDescent="0.35">
      <c r="E323" s="4"/>
    </row>
    <row r="324" spans="5:5" x14ac:dyDescent="0.35">
      <c r="E324" s="4"/>
    </row>
    <row r="325" spans="5:5" x14ac:dyDescent="0.35">
      <c r="E325" s="4"/>
    </row>
    <row r="326" spans="5:5" x14ac:dyDescent="0.35">
      <c r="E326" s="4"/>
    </row>
    <row r="327" spans="5:5" x14ac:dyDescent="0.35">
      <c r="E327" s="4"/>
    </row>
    <row r="328" spans="5:5" x14ac:dyDescent="0.35">
      <c r="E328" s="4"/>
    </row>
    <row r="329" spans="5:5" x14ac:dyDescent="0.35">
      <c r="E329" s="4"/>
    </row>
    <row r="330" spans="5:5" x14ac:dyDescent="0.35">
      <c r="E330" s="4"/>
    </row>
    <row r="331" spans="5:5" x14ac:dyDescent="0.35">
      <c r="E331" s="4"/>
    </row>
    <row r="332" spans="5:5" x14ac:dyDescent="0.35">
      <c r="E332" s="4"/>
    </row>
    <row r="333" spans="5:5" x14ac:dyDescent="0.35">
      <c r="E333" s="4"/>
    </row>
    <row r="334" spans="5:5" x14ac:dyDescent="0.35">
      <c r="E334" s="4"/>
    </row>
    <row r="335" spans="5:5" x14ac:dyDescent="0.35">
      <c r="E335" s="4"/>
    </row>
    <row r="336" spans="5:5" x14ac:dyDescent="0.35">
      <c r="E336" s="4"/>
    </row>
    <row r="337" spans="5:5" x14ac:dyDescent="0.35">
      <c r="E337" s="4"/>
    </row>
    <row r="338" spans="5:5" x14ac:dyDescent="0.35">
      <c r="E338" s="4"/>
    </row>
    <row r="339" spans="5:5" x14ac:dyDescent="0.35">
      <c r="E339" s="4"/>
    </row>
    <row r="340" spans="5:5" x14ac:dyDescent="0.35">
      <c r="E340" s="4"/>
    </row>
    <row r="341" spans="5:5" x14ac:dyDescent="0.35">
      <c r="E341" s="4"/>
    </row>
    <row r="342" spans="5:5" x14ac:dyDescent="0.35">
      <c r="E342" s="4"/>
    </row>
    <row r="343" spans="5:5" x14ac:dyDescent="0.35">
      <c r="E343" s="4"/>
    </row>
    <row r="344" spans="5:5" x14ac:dyDescent="0.35">
      <c r="E344" s="4"/>
    </row>
    <row r="345" spans="5:5" x14ac:dyDescent="0.35">
      <c r="E345" s="4"/>
    </row>
    <row r="346" spans="5:5" x14ac:dyDescent="0.35">
      <c r="E346" s="4"/>
    </row>
    <row r="347" spans="5:5" x14ac:dyDescent="0.35">
      <c r="E347" s="4"/>
    </row>
    <row r="348" spans="5:5" x14ac:dyDescent="0.35">
      <c r="E348" s="4"/>
    </row>
    <row r="349" spans="5:5" x14ac:dyDescent="0.35">
      <c r="E349" s="4"/>
    </row>
    <row r="350" spans="5:5" x14ac:dyDescent="0.35">
      <c r="E350" s="4"/>
    </row>
    <row r="351" spans="5:5" x14ac:dyDescent="0.35">
      <c r="E351" s="4"/>
    </row>
    <row r="352" spans="5:5" x14ac:dyDescent="0.35">
      <c r="E352" s="4"/>
    </row>
    <row r="353" spans="5:5" x14ac:dyDescent="0.35">
      <c r="E353" s="4"/>
    </row>
    <row r="354" spans="5:5" x14ac:dyDescent="0.35">
      <c r="E354" s="4"/>
    </row>
    <row r="355" spans="5:5" x14ac:dyDescent="0.35">
      <c r="E355" s="4"/>
    </row>
    <row r="356" spans="5:5" x14ac:dyDescent="0.35">
      <c r="E356" s="4"/>
    </row>
    <row r="357" spans="5:5" x14ac:dyDescent="0.35">
      <c r="E357" s="4"/>
    </row>
    <row r="358" spans="5:5" x14ac:dyDescent="0.35">
      <c r="E358" s="4"/>
    </row>
    <row r="359" spans="5:5" x14ac:dyDescent="0.35">
      <c r="E359" s="4"/>
    </row>
    <row r="360" spans="5:5" x14ac:dyDescent="0.35">
      <c r="E360" s="4"/>
    </row>
    <row r="361" spans="5:5" x14ac:dyDescent="0.35">
      <c r="E361" s="4"/>
    </row>
    <row r="362" spans="5:5" x14ac:dyDescent="0.35">
      <c r="E362" s="4"/>
    </row>
    <row r="363" spans="5:5" x14ac:dyDescent="0.35">
      <c r="E363" s="4"/>
    </row>
    <row r="364" spans="5:5" x14ac:dyDescent="0.35">
      <c r="E364" s="4"/>
    </row>
    <row r="365" spans="5:5" x14ac:dyDescent="0.35">
      <c r="E365" s="4"/>
    </row>
    <row r="366" spans="5:5" x14ac:dyDescent="0.35">
      <c r="E366" s="4"/>
    </row>
    <row r="367" spans="5:5" x14ac:dyDescent="0.35">
      <c r="E367" s="4"/>
    </row>
    <row r="368" spans="5:5" x14ac:dyDescent="0.35">
      <c r="E368" s="4"/>
    </row>
    <row r="369" spans="5:5" x14ac:dyDescent="0.35">
      <c r="E369" s="4"/>
    </row>
    <row r="370" spans="5:5" x14ac:dyDescent="0.35">
      <c r="E370" s="4"/>
    </row>
    <row r="371" spans="5:5" x14ac:dyDescent="0.35">
      <c r="E371" s="4"/>
    </row>
    <row r="372" spans="5:5" x14ac:dyDescent="0.35">
      <c r="E372" s="4"/>
    </row>
    <row r="373" spans="5:5" x14ac:dyDescent="0.35">
      <c r="E373" s="4"/>
    </row>
    <row r="374" spans="5:5" x14ac:dyDescent="0.35">
      <c r="E374" s="4"/>
    </row>
    <row r="375" spans="5:5" x14ac:dyDescent="0.35">
      <c r="E375" s="4"/>
    </row>
    <row r="376" spans="5:5" x14ac:dyDescent="0.35">
      <c r="E376" s="4"/>
    </row>
    <row r="377" spans="5:5" x14ac:dyDescent="0.35">
      <c r="E377" s="4"/>
    </row>
    <row r="378" spans="5:5" x14ac:dyDescent="0.35">
      <c r="E378" s="4"/>
    </row>
    <row r="379" spans="5:5" x14ac:dyDescent="0.35">
      <c r="E379" s="4"/>
    </row>
    <row r="380" spans="5:5" x14ac:dyDescent="0.35">
      <c r="E380" s="4"/>
    </row>
    <row r="381" spans="5:5" x14ac:dyDescent="0.35">
      <c r="E381" s="4"/>
    </row>
    <row r="382" spans="5:5" x14ac:dyDescent="0.35">
      <c r="E382" s="4"/>
    </row>
    <row r="383" spans="5:5" x14ac:dyDescent="0.35">
      <c r="E383" s="4"/>
    </row>
    <row r="384" spans="5:5" x14ac:dyDescent="0.35">
      <c r="E384" s="4"/>
    </row>
    <row r="385" spans="5:5" x14ac:dyDescent="0.35">
      <c r="E385" s="4"/>
    </row>
    <row r="386" spans="5:5" x14ac:dyDescent="0.35">
      <c r="E386" s="4"/>
    </row>
    <row r="387" spans="5:5" x14ac:dyDescent="0.35">
      <c r="E387" s="4"/>
    </row>
    <row r="388" spans="5:5" x14ac:dyDescent="0.35">
      <c r="E388" s="4"/>
    </row>
    <row r="389" spans="5:5" x14ac:dyDescent="0.35">
      <c r="E389" s="4"/>
    </row>
    <row r="390" spans="5:5" x14ac:dyDescent="0.35">
      <c r="E390" s="4"/>
    </row>
    <row r="391" spans="5:5" x14ac:dyDescent="0.35">
      <c r="E391" s="4"/>
    </row>
    <row r="392" spans="5:5" x14ac:dyDescent="0.35">
      <c r="E392" s="4"/>
    </row>
    <row r="393" spans="5:5" x14ac:dyDescent="0.35">
      <c r="E393" s="4"/>
    </row>
    <row r="394" spans="5:5" x14ac:dyDescent="0.35">
      <c r="E394" s="4"/>
    </row>
    <row r="395" spans="5:5" x14ac:dyDescent="0.35">
      <c r="E395" s="4"/>
    </row>
    <row r="396" spans="5:5" x14ac:dyDescent="0.35">
      <c r="E396" s="4"/>
    </row>
    <row r="397" spans="5:5" x14ac:dyDescent="0.35">
      <c r="E397" s="4"/>
    </row>
    <row r="398" spans="5:5" x14ac:dyDescent="0.35">
      <c r="E398" s="4"/>
    </row>
    <row r="399" spans="5:5" x14ac:dyDescent="0.35">
      <c r="E399" s="4"/>
    </row>
    <row r="400" spans="5:5" x14ac:dyDescent="0.35">
      <c r="E400" s="4"/>
    </row>
    <row r="401" spans="5:5" x14ac:dyDescent="0.35">
      <c r="E401" s="4"/>
    </row>
    <row r="402" spans="5:5" x14ac:dyDescent="0.35">
      <c r="E402" s="4"/>
    </row>
    <row r="403" spans="5:5" x14ac:dyDescent="0.35">
      <c r="E403" s="4"/>
    </row>
    <row r="404" spans="5:5" x14ac:dyDescent="0.35">
      <c r="E404" s="4"/>
    </row>
    <row r="405" spans="5:5" x14ac:dyDescent="0.35">
      <c r="E405" s="4"/>
    </row>
    <row r="406" spans="5:5" x14ac:dyDescent="0.35">
      <c r="E406" s="4"/>
    </row>
    <row r="407" spans="5:5" x14ac:dyDescent="0.35">
      <c r="E407" s="4"/>
    </row>
    <row r="408" spans="5:5" x14ac:dyDescent="0.35">
      <c r="E408" s="4"/>
    </row>
    <row r="409" spans="5:5" x14ac:dyDescent="0.35">
      <c r="E409" s="4"/>
    </row>
    <row r="410" spans="5:5" x14ac:dyDescent="0.35">
      <c r="E410" s="4"/>
    </row>
    <row r="411" spans="5:5" x14ac:dyDescent="0.35">
      <c r="E411" s="4"/>
    </row>
    <row r="412" spans="5:5" x14ac:dyDescent="0.35">
      <c r="E412" s="4"/>
    </row>
    <row r="413" spans="5:5" x14ac:dyDescent="0.35">
      <c r="E413" s="4"/>
    </row>
    <row r="414" spans="5:5" x14ac:dyDescent="0.35">
      <c r="E414" s="4"/>
    </row>
    <row r="415" spans="5:5" x14ac:dyDescent="0.35">
      <c r="E415" s="4"/>
    </row>
    <row r="416" spans="5:5" x14ac:dyDescent="0.35">
      <c r="E416" s="4"/>
    </row>
    <row r="417" spans="5:5" x14ac:dyDescent="0.35">
      <c r="E417" s="4"/>
    </row>
    <row r="418" spans="5:5" x14ac:dyDescent="0.35">
      <c r="E418" s="4"/>
    </row>
    <row r="419" spans="5:5" x14ac:dyDescent="0.35">
      <c r="E419" s="4"/>
    </row>
    <row r="420" spans="5:5" x14ac:dyDescent="0.35">
      <c r="E420" s="4"/>
    </row>
    <row r="421" spans="5:5" x14ac:dyDescent="0.35">
      <c r="E421" s="4"/>
    </row>
    <row r="422" spans="5:5" x14ac:dyDescent="0.35">
      <c r="E422" s="4"/>
    </row>
    <row r="423" spans="5:5" x14ac:dyDescent="0.35">
      <c r="E423" s="4"/>
    </row>
    <row r="424" spans="5:5" x14ac:dyDescent="0.35">
      <c r="E424" s="4"/>
    </row>
    <row r="425" spans="5:5" x14ac:dyDescent="0.35">
      <c r="E425" s="4"/>
    </row>
    <row r="426" spans="5:5" x14ac:dyDescent="0.35">
      <c r="E426" s="4"/>
    </row>
    <row r="427" spans="5:5" x14ac:dyDescent="0.35">
      <c r="E427" s="4"/>
    </row>
    <row r="428" spans="5:5" x14ac:dyDescent="0.35">
      <c r="E428" s="4"/>
    </row>
    <row r="429" spans="5:5" x14ac:dyDescent="0.35">
      <c r="E429" s="4"/>
    </row>
    <row r="430" spans="5:5" x14ac:dyDescent="0.35">
      <c r="E430" s="4"/>
    </row>
    <row r="431" spans="5:5" x14ac:dyDescent="0.35">
      <c r="E431" s="4"/>
    </row>
    <row r="432" spans="5:5" x14ac:dyDescent="0.35">
      <c r="E432" s="4"/>
    </row>
    <row r="433" spans="5:5" x14ac:dyDescent="0.35">
      <c r="E433" s="4"/>
    </row>
    <row r="434" spans="5:5" x14ac:dyDescent="0.35">
      <c r="E434" s="4"/>
    </row>
    <row r="435" spans="5:5" x14ac:dyDescent="0.35">
      <c r="E435" s="4"/>
    </row>
    <row r="436" spans="5:5" x14ac:dyDescent="0.35">
      <c r="E436" s="4"/>
    </row>
    <row r="437" spans="5:5" x14ac:dyDescent="0.35">
      <c r="E437" s="4"/>
    </row>
    <row r="438" spans="5:5" x14ac:dyDescent="0.35">
      <c r="E438" s="4"/>
    </row>
    <row r="439" spans="5:5" x14ac:dyDescent="0.35">
      <c r="E439" s="4"/>
    </row>
    <row r="440" spans="5:5" x14ac:dyDescent="0.35">
      <c r="E440" s="4"/>
    </row>
    <row r="441" spans="5:5" x14ac:dyDescent="0.35">
      <c r="E441" s="4"/>
    </row>
    <row r="442" spans="5:5" x14ac:dyDescent="0.35">
      <c r="E442" s="4"/>
    </row>
    <row r="443" spans="5:5" x14ac:dyDescent="0.35">
      <c r="E443" s="4"/>
    </row>
    <row r="444" spans="5:5" x14ac:dyDescent="0.35">
      <c r="E444" s="4"/>
    </row>
    <row r="445" spans="5:5" x14ac:dyDescent="0.35">
      <c r="E445" s="4"/>
    </row>
    <row r="446" spans="5:5" x14ac:dyDescent="0.35">
      <c r="E446" s="4"/>
    </row>
    <row r="447" spans="5:5" x14ac:dyDescent="0.35">
      <c r="E447" s="4"/>
    </row>
    <row r="448" spans="5:5" x14ac:dyDescent="0.35">
      <c r="E448" s="4"/>
    </row>
    <row r="449" spans="5:5" x14ac:dyDescent="0.35">
      <c r="E449" s="4"/>
    </row>
    <row r="450" spans="5:5" x14ac:dyDescent="0.35">
      <c r="E450" s="4"/>
    </row>
    <row r="451" spans="5:5" x14ac:dyDescent="0.35">
      <c r="E451" s="4"/>
    </row>
    <row r="452" spans="5:5" x14ac:dyDescent="0.35">
      <c r="E452" s="4"/>
    </row>
    <row r="453" spans="5:5" x14ac:dyDescent="0.35">
      <c r="E453" s="4"/>
    </row>
    <row r="454" spans="5:5" x14ac:dyDescent="0.35">
      <c r="E454" s="4"/>
    </row>
    <row r="455" spans="5:5" x14ac:dyDescent="0.35">
      <c r="E455" s="4"/>
    </row>
    <row r="456" spans="5:5" x14ac:dyDescent="0.35">
      <c r="E456" s="4"/>
    </row>
    <row r="457" spans="5:5" x14ac:dyDescent="0.35">
      <c r="E457" s="4"/>
    </row>
    <row r="458" spans="5:5" x14ac:dyDescent="0.35">
      <c r="E458" s="4"/>
    </row>
    <row r="459" spans="5:5" x14ac:dyDescent="0.35">
      <c r="E459" s="4"/>
    </row>
    <row r="460" spans="5:5" x14ac:dyDescent="0.35">
      <c r="E460" s="4"/>
    </row>
    <row r="461" spans="5:5" x14ac:dyDescent="0.35">
      <c r="E461" s="4"/>
    </row>
    <row r="462" spans="5:5" x14ac:dyDescent="0.35">
      <c r="E462" s="4"/>
    </row>
    <row r="463" spans="5:5" x14ac:dyDescent="0.35">
      <c r="E463" s="4"/>
    </row>
    <row r="464" spans="5:5" x14ac:dyDescent="0.35">
      <c r="E464" s="4"/>
    </row>
    <row r="465" spans="5:5" x14ac:dyDescent="0.35">
      <c r="E465" s="4"/>
    </row>
    <row r="466" spans="5:5" x14ac:dyDescent="0.35">
      <c r="E466" s="4"/>
    </row>
    <row r="467" spans="5:5" x14ac:dyDescent="0.35">
      <c r="E467" s="4"/>
    </row>
    <row r="468" spans="5:5" x14ac:dyDescent="0.35">
      <c r="E468" s="4"/>
    </row>
    <row r="469" spans="5:5" x14ac:dyDescent="0.35">
      <c r="E469" s="4"/>
    </row>
    <row r="470" spans="5:5" x14ac:dyDescent="0.35">
      <c r="E470" s="4"/>
    </row>
    <row r="471" spans="5:5" x14ac:dyDescent="0.35">
      <c r="E471" s="4"/>
    </row>
    <row r="472" spans="5:5" x14ac:dyDescent="0.35">
      <c r="E472" s="4"/>
    </row>
    <row r="473" spans="5:5" x14ac:dyDescent="0.35">
      <c r="E473" s="4"/>
    </row>
    <row r="474" spans="5:5" x14ac:dyDescent="0.35">
      <c r="E474" s="4"/>
    </row>
    <row r="475" spans="5:5" x14ac:dyDescent="0.35">
      <c r="E475" s="4"/>
    </row>
    <row r="476" spans="5:5" x14ac:dyDescent="0.35">
      <c r="E476" s="4"/>
    </row>
    <row r="477" spans="5:5" x14ac:dyDescent="0.35">
      <c r="E477" s="4"/>
    </row>
    <row r="478" spans="5:5" x14ac:dyDescent="0.35">
      <c r="E478" s="4"/>
    </row>
    <row r="479" spans="5:5" x14ac:dyDescent="0.35">
      <c r="E479" s="4"/>
    </row>
    <row r="480" spans="5:5" x14ac:dyDescent="0.35">
      <c r="E480" s="4"/>
    </row>
    <row r="481" spans="5:5" x14ac:dyDescent="0.35">
      <c r="E481" s="4"/>
    </row>
    <row r="482" spans="5:5" x14ac:dyDescent="0.35">
      <c r="E482" s="4"/>
    </row>
    <row r="483" spans="5:5" x14ac:dyDescent="0.35">
      <c r="E483" s="4"/>
    </row>
    <row r="484" spans="5:5" x14ac:dyDescent="0.35">
      <c r="E484" s="4"/>
    </row>
    <row r="485" spans="5:5" x14ac:dyDescent="0.35">
      <c r="E485" s="4"/>
    </row>
    <row r="486" spans="5:5" x14ac:dyDescent="0.35">
      <c r="E486" s="4"/>
    </row>
    <row r="487" spans="5:5" x14ac:dyDescent="0.35">
      <c r="E487" s="4"/>
    </row>
    <row r="488" spans="5:5" x14ac:dyDescent="0.35">
      <c r="E488" s="4"/>
    </row>
    <row r="489" spans="5:5" x14ac:dyDescent="0.35">
      <c r="E489" s="4"/>
    </row>
    <row r="490" spans="5:5" x14ac:dyDescent="0.35">
      <c r="E490" s="4"/>
    </row>
    <row r="491" spans="5:5" x14ac:dyDescent="0.35">
      <c r="E491" s="4"/>
    </row>
    <row r="492" spans="5:5" x14ac:dyDescent="0.35">
      <c r="E492" s="4"/>
    </row>
    <row r="493" spans="5:5" x14ac:dyDescent="0.35">
      <c r="E493" s="4"/>
    </row>
    <row r="494" spans="5:5" x14ac:dyDescent="0.35">
      <c r="E494" s="4"/>
    </row>
    <row r="495" spans="5:5" x14ac:dyDescent="0.35">
      <c r="E495" s="4"/>
    </row>
    <row r="496" spans="5:5" x14ac:dyDescent="0.35">
      <c r="E496" s="4"/>
    </row>
    <row r="497" spans="5:5" x14ac:dyDescent="0.35">
      <c r="E497" s="4"/>
    </row>
    <row r="498" spans="5:5" x14ac:dyDescent="0.35">
      <c r="E498" s="4"/>
    </row>
    <row r="499" spans="5:5" x14ac:dyDescent="0.35">
      <c r="E499" s="4"/>
    </row>
    <row r="500" spans="5:5" x14ac:dyDescent="0.35">
      <c r="E500" s="4"/>
    </row>
    <row r="501" spans="5:5" x14ac:dyDescent="0.35">
      <c r="E501" s="4"/>
    </row>
    <row r="502" spans="5:5" x14ac:dyDescent="0.35">
      <c r="E502" s="4"/>
    </row>
    <row r="503" spans="5:5" x14ac:dyDescent="0.35">
      <c r="E503" s="4"/>
    </row>
    <row r="504" spans="5:5" x14ac:dyDescent="0.35">
      <c r="E504" s="4"/>
    </row>
    <row r="505" spans="5:5" x14ac:dyDescent="0.35">
      <c r="E505" s="4"/>
    </row>
    <row r="506" spans="5:5" x14ac:dyDescent="0.35">
      <c r="E506" s="4"/>
    </row>
    <row r="507" spans="5:5" x14ac:dyDescent="0.35">
      <c r="E507" s="4"/>
    </row>
    <row r="508" spans="5:5" x14ac:dyDescent="0.35">
      <c r="E508" s="4"/>
    </row>
    <row r="509" spans="5:5" x14ac:dyDescent="0.35">
      <c r="E509" s="4"/>
    </row>
    <row r="510" spans="5:5" x14ac:dyDescent="0.35">
      <c r="E510" s="4"/>
    </row>
    <row r="511" spans="5:5" x14ac:dyDescent="0.35">
      <c r="E511" s="4"/>
    </row>
    <row r="512" spans="5:5" x14ac:dyDescent="0.35">
      <c r="E512" s="4"/>
    </row>
    <row r="513" spans="5:5" x14ac:dyDescent="0.35">
      <c r="E513" s="4"/>
    </row>
    <row r="514" spans="5:5" x14ac:dyDescent="0.35">
      <c r="E514" s="4"/>
    </row>
    <row r="515" spans="5:5" x14ac:dyDescent="0.35">
      <c r="E515" s="4"/>
    </row>
    <row r="516" spans="5:5" x14ac:dyDescent="0.35">
      <c r="E516" s="4"/>
    </row>
    <row r="517" spans="5:5" x14ac:dyDescent="0.35">
      <c r="E517" s="4"/>
    </row>
    <row r="518" spans="5:5" x14ac:dyDescent="0.35">
      <c r="E518" s="4"/>
    </row>
    <row r="519" spans="5:5" x14ac:dyDescent="0.35">
      <c r="E519" s="4"/>
    </row>
    <row r="520" spans="5:5" x14ac:dyDescent="0.35">
      <c r="E520" s="4"/>
    </row>
    <row r="521" spans="5:5" x14ac:dyDescent="0.35">
      <c r="E521" s="4"/>
    </row>
    <row r="522" spans="5:5" x14ac:dyDescent="0.35">
      <c r="E522" s="4"/>
    </row>
    <row r="523" spans="5:5" x14ac:dyDescent="0.35">
      <c r="E523" s="4"/>
    </row>
    <row r="524" spans="5:5" x14ac:dyDescent="0.35">
      <c r="E524" s="4"/>
    </row>
    <row r="525" spans="5:5" x14ac:dyDescent="0.35">
      <c r="E525" s="4"/>
    </row>
    <row r="526" spans="5:5" x14ac:dyDescent="0.35">
      <c r="E526" s="4"/>
    </row>
    <row r="527" spans="5:5" x14ac:dyDescent="0.35">
      <c r="E527" s="4"/>
    </row>
    <row r="528" spans="5:5" x14ac:dyDescent="0.35">
      <c r="E528" s="4"/>
    </row>
    <row r="529" spans="5:5" x14ac:dyDescent="0.35">
      <c r="E529" s="4"/>
    </row>
    <row r="530" spans="5:5" x14ac:dyDescent="0.35">
      <c r="E530" s="4"/>
    </row>
    <row r="531" spans="5:5" x14ac:dyDescent="0.35">
      <c r="E531" s="4"/>
    </row>
    <row r="532" spans="5:5" x14ac:dyDescent="0.35">
      <c r="E532" s="4"/>
    </row>
    <row r="533" spans="5:5" x14ac:dyDescent="0.35">
      <c r="E533" s="4"/>
    </row>
    <row r="534" spans="5:5" x14ac:dyDescent="0.35">
      <c r="E534" s="4"/>
    </row>
    <row r="535" spans="5:5" x14ac:dyDescent="0.35">
      <c r="E535" s="4"/>
    </row>
    <row r="536" spans="5:5" x14ac:dyDescent="0.35">
      <c r="E536" s="4"/>
    </row>
    <row r="537" spans="5:5" x14ac:dyDescent="0.35">
      <c r="E537" s="4"/>
    </row>
    <row r="538" spans="5:5" x14ac:dyDescent="0.35">
      <c r="E538" s="4"/>
    </row>
    <row r="539" spans="5:5" x14ac:dyDescent="0.35">
      <c r="E539" s="4"/>
    </row>
    <row r="540" spans="5:5" x14ac:dyDescent="0.35">
      <c r="E540" s="4"/>
    </row>
    <row r="541" spans="5:5" x14ac:dyDescent="0.35">
      <c r="E541" s="4"/>
    </row>
    <row r="542" spans="5:5" x14ac:dyDescent="0.35">
      <c r="E542" s="4"/>
    </row>
    <row r="543" spans="5:5" x14ac:dyDescent="0.35">
      <c r="E543" s="4"/>
    </row>
    <row r="544" spans="5:5" x14ac:dyDescent="0.35">
      <c r="E544" s="4"/>
    </row>
    <row r="545" spans="5:5" x14ac:dyDescent="0.35">
      <c r="E545" s="4"/>
    </row>
    <row r="546" spans="5:5" x14ac:dyDescent="0.35">
      <c r="E546" s="4"/>
    </row>
    <row r="547" spans="5:5" x14ac:dyDescent="0.35">
      <c r="E547" s="4"/>
    </row>
    <row r="548" spans="5:5" x14ac:dyDescent="0.35">
      <c r="E548" s="4"/>
    </row>
    <row r="549" spans="5:5" x14ac:dyDescent="0.35">
      <c r="E549" s="4"/>
    </row>
    <row r="550" spans="5:5" x14ac:dyDescent="0.35">
      <c r="E550" s="4"/>
    </row>
    <row r="551" spans="5:5" x14ac:dyDescent="0.35">
      <c r="E551" s="4"/>
    </row>
    <row r="552" spans="5:5" x14ac:dyDescent="0.35">
      <c r="E552" s="4"/>
    </row>
    <row r="553" spans="5:5" x14ac:dyDescent="0.35">
      <c r="E553" s="4"/>
    </row>
    <row r="554" spans="5:5" x14ac:dyDescent="0.35">
      <c r="E554" s="4"/>
    </row>
    <row r="555" spans="5:5" x14ac:dyDescent="0.35">
      <c r="E555" s="4"/>
    </row>
    <row r="556" spans="5:5" x14ac:dyDescent="0.35">
      <c r="E556" s="4"/>
    </row>
    <row r="557" spans="5:5" x14ac:dyDescent="0.35">
      <c r="E557" s="4"/>
    </row>
    <row r="558" spans="5:5" x14ac:dyDescent="0.35">
      <c r="E558" s="4"/>
    </row>
    <row r="559" spans="5:5" x14ac:dyDescent="0.35">
      <c r="E559" s="4"/>
    </row>
    <row r="560" spans="5:5" x14ac:dyDescent="0.35">
      <c r="E560" s="4"/>
    </row>
    <row r="561" spans="5:5" x14ac:dyDescent="0.35">
      <c r="E561" s="4"/>
    </row>
    <row r="562" spans="5:5" x14ac:dyDescent="0.35">
      <c r="E562" s="4"/>
    </row>
    <row r="563" spans="5:5" x14ac:dyDescent="0.35">
      <c r="E563" s="4"/>
    </row>
    <row r="564" spans="5:5" x14ac:dyDescent="0.35">
      <c r="E564" s="4"/>
    </row>
    <row r="565" spans="5:5" x14ac:dyDescent="0.35">
      <c r="E565" s="4"/>
    </row>
    <row r="566" spans="5:5" x14ac:dyDescent="0.35">
      <c r="E566" s="4"/>
    </row>
    <row r="567" spans="5:5" x14ac:dyDescent="0.35">
      <c r="E567" s="4"/>
    </row>
    <row r="568" spans="5:5" x14ac:dyDescent="0.35">
      <c r="E568" s="4"/>
    </row>
    <row r="569" spans="5:5" x14ac:dyDescent="0.35">
      <c r="E569" s="4"/>
    </row>
    <row r="570" spans="5:5" x14ac:dyDescent="0.35">
      <c r="E570" s="4"/>
    </row>
    <row r="571" spans="5:5" x14ac:dyDescent="0.35">
      <c r="E571" s="4"/>
    </row>
    <row r="572" spans="5:5" x14ac:dyDescent="0.35">
      <c r="E572" s="4"/>
    </row>
    <row r="573" spans="5:5" x14ac:dyDescent="0.35">
      <c r="E573" s="4"/>
    </row>
    <row r="574" spans="5:5" x14ac:dyDescent="0.35">
      <c r="E574" s="4"/>
    </row>
    <row r="575" spans="5:5" x14ac:dyDescent="0.35">
      <c r="E575" s="4"/>
    </row>
    <row r="576" spans="5:5" x14ac:dyDescent="0.35">
      <c r="E576" s="4"/>
    </row>
    <row r="577" spans="5:5" x14ac:dyDescent="0.35">
      <c r="E577" s="4"/>
    </row>
    <row r="578" spans="5:5" x14ac:dyDescent="0.35">
      <c r="E578" s="4"/>
    </row>
    <row r="579" spans="5:5" x14ac:dyDescent="0.35">
      <c r="E579" s="4"/>
    </row>
    <row r="580" spans="5:5" x14ac:dyDescent="0.35">
      <c r="E580" s="4"/>
    </row>
    <row r="581" spans="5:5" x14ac:dyDescent="0.35">
      <c r="E581" s="4"/>
    </row>
    <row r="582" spans="5:5" x14ac:dyDescent="0.35">
      <c r="E582" s="4"/>
    </row>
    <row r="583" spans="5:5" x14ac:dyDescent="0.35">
      <c r="E583" s="4"/>
    </row>
    <row r="584" spans="5:5" x14ac:dyDescent="0.35">
      <c r="E584" s="4"/>
    </row>
    <row r="585" spans="5:5" x14ac:dyDescent="0.35">
      <c r="E585" s="4"/>
    </row>
    <row r="586" spans="5:5" x14ac:dyDescent="0.35">
      <c r="E586" s="4"/>
    </row>
    <row r="587" spans="5:5" x14ac:dyDescent="0.35">
      <c r="E587" s="4"/>
    </row>
    <row r="588" spans="5:5" x14ac:dyDescent="0.35">
      <c r="E588" s="4"/>
    </row>
    <row r="589" spans="5:5" x14ac:dyDescent="0.35">
      <c r="E589" s="4"/>
    </row>
    <row r="590" spans="5:5" x14ac:dyDescent="0.35">
      <c r="E590" s="4"/>
    </row>
    <row r="591" spans="5:5" x14ac:dyDescent="0.35">
      <c r="E591" s="4"/>
    </row>
    <row r="592" spans="5:5" x14ac:dyDescent="0.35">
      <c r="E592" s="4"/>
    </row>
    <row r="593" spans="5:5" x14ac:dyDescent="0.35">
      <c r="E593" s="4"/>
    </row>
    <row r="594" spans="5:5" x14ac:dyDescent="0.35">
      <c r="E594" s="4"/>
    </row>
    <row r="595" spans="5:5" x14ac:dyDescent="0.35">
      <c r="E595" s="4"/>
    </row>
    <row r="596" spans="5:5" x14ac:dyDescent="0.35">
      <c r="E596" s="4"/>
    </row>
    <row r="597" spans="5:5" x14ac:dyDescent="0.35">
      <c r="E597" s="4"/>
    </row>
    <row r="598" spans="5:5" x14ac:dyDescent="0.35">
      <c r="E598" s="4"/>
    </row>
    <row r="599" spans="5:5" x14ac:dyDescent="0.35">
      <c r="E599" s="4"/>
    </row>
    <row r="600" spans="5:5" x14ac:dyDescent="0.35">
      <c r="E600" s="4"/>
    </row>
    <row r="601" spans="5:5" x14ac:dyDescent="0.35">
      <c r="E601" s="4"/>
    </row>
    <row r="602" spans="5:5" x14ac:dyDescent="0.35">
      <c r="E602" s="4"/>
    </row>
    <row r="603" spans="5:5" x14ac:dyDescent="0.35">
      <c r="E603" s="4"/>
    </row>
    <row r="604" spans="5:5" x14ac:dyDescent="0.35">
      <c r="E604" s="4"/>
    </row>
    <row r="605" spans="5:5" x14ac:dyDescent="0.35">
      <c r="E605" s="4"/>
    </row>
    <row r="606" spans="5:5" x14ac:dyDescent="0.35">
      <c r="E606" s="4"/>
    </row>
    <row r="607" spans="5:5" x14ac:dyDescent="0.35">
      <c r="E607" s="4"/>
    </row>
    <row r="608" spans="5:5" x14ac:dyDescent="0.35">
      <c r="E608" s="4"/>
    </row>
    <row r="609" spans="5:5" x14ac:dyDescent="0.35">
      <c r="E609" s="4"/>
    </row>
    <row r="610" spans="5:5" x14ac:dyDescent="0.35">
      <c r="E610" s="4"/>
    </row>
    <row r="611" spans="5:5" x14ac:dyDescent="0.35">
      <c r="E611" s="4"/>
    </row>
    <row r="612" spans="5:5" x14ac:dyDescent="0.35">
      <c r="E612" s="4"/>
    </row>
    <row r="613" spans="5:5" x14ac:dyDescent="0.35">
      <c r="E613" s="4"/>
    </row>
    <row r="614" spans="5:5" x14ac:dyDescent="0.35">
      <c r="E614" s="4"/>
    </row>
    <row r="615" spans="5:5" x14ac:dyDescent="0.35">
      <c r="E615" s="4"/>
    </row>
    <row r="616" spans="5:5" x14ac:dyDescent="0.35">
      <c r="E616" s="4"/>
    </row>
    <row r="617" spans="5:5" x14ac:dyDescent="0.35">
      <c r="E617" s="4"/>
    </row>
    <row r="618" spans="5:5" x14ac:dyDescent="0.35">
      <c r="E618" s="4"/>
    </row>
    <row r="619" spans="5:5" x14ac:dyDescent="0.35">
      <c r="E619" s="4"/>
    </row>
    <row r="620" spans="5:5" x14ac:dyDescent="0.35">
      <c r="E620" s="4"/>
    </row>
    <row r="621" spans="5:5" x14ac:dyDescent="0.35">
      <c r="E621" s="4"/>
    </row>
    <row r="622" spans="5:5" x14ac:dyDescent="0.35">
      <c r="E622" s="4"/>
    </row>
    <row r="623" spans="5:5" x14ac:dyDescent="0.35">
      <c r="E623" s="4"/>
    </row>
    <row r="624" spans="5:5" x14ac:dyDescent="0.35">
      <c r="E624" s="4"/>
    </row>
    <row r="625" spans="5:5" x14ac:dyDescent="0.35">
      <c r="E625" s="4"/>
    </row>
    <row r="626" spans="5:5" x14ac:dyDescent="0.35">
      <c r="E626" s="4"/>
    </row>
    <row r="627" spans="5:5" x14ac:dyDescent="0.35">
      <c r="E627" s="4"/>
    </row>
    <row r="628" spans="5:5" x14ac:dyDescent="0.35">
      <c r="E628" s="4"/>
    </row>
    <row r="629" spans="5:5" x14ac:dyDescent="0.35">
      <c r="E629" s="4"/>
    </row>
    <row r="630" spans="5:5" x14ac:dyDescent="0.35">
      <c r="E630" s="4"/>
    </row>
    <row r="631" spans="5:5" x14ac:dyDescent="0.35">
      <c r="E631" s="4"/>
    </row>
    <row r="632" spans="5:5" x14ac:dyDescent="0.35">
      <c r="E632" s="4"/>
    </row>
    <row r="633" spans="5:5" x14ac:dyDescent="0.35">
      <c r="E633" s="4"/>
    </row>
    <row r="634" spans="5:5" x14ac:dyDescent="0.35">
      <c r="E634" s="4"/>
    </row>
    <row r="635" spans="5:5" x14ac:dyDescent="0.35">
      <c r="E635" s="4"/>
    </row>
    <row r="636" spans="5:5" x14ac:dyDescent="0.35">
      <c r="E636" s="4"/>
    </row>
    <row r="637" spans="5:5" x14ac:dyDescent="0.35">
      <c r="E637" s="4"/>
    </row>
    <row r="638" spans="5:5" x14ac:dyDescent="0.35">
      <c r="E638" s="4"/>
    </row>
    <row r="639" spans="5:5" x14ac:dyDescent="0.35">
      <c r="E639" s="4"/>
    </row>
    <row r="640" spans="5:5" x14ac:dyDescent="0.35">
      <c r="E640" s="4"/>
    </row>
    <row r="641" spans="5:5" x14ac:dyDescent="0.35">
      <c r="E641" s="4"/>
    </row>
    <row r="642" spans="5:5" x14ac:dyDescent="0.35">
      <c r="E642" s="4"/>
    </row>
    <row r="643" spans="5:5" x14ac:dyDescent="0.35">
      <c r="E643" s="4"/>
    </row>
    <row r="644" spans="5:5" x14ac:dyDescent="0.35">
      <c r="E644" s="4"/>
    </row>
    <row r="645" spans="5:5" x14ac:dyDescent="0.35">
      <c r="E645" s="4"/>
    </row>
    <row r="646" spans="5:5" x14ac:dyDescent="0.35">
      <c r="E646" s="4"/>
    </row>
    <row r="647" spans="5:5" x14ac:dyDescent="0.35">
      <c r="E647" s="4"/>
    </row>
    <row r="648" spans="5:5" x14ac:dyDescent="0.35">
      <c r="E648" s="4"/>
    </row>
    <row r="649" spans="5:5" x14ac:dyDescent="0.35">
      <c r="E649" s="4"/>
    </row>
    <row r="650" spans="5:5" x14ac:dyDescent="0.35">
      <c r="E650" s="4"/>
    </row>
    <row r="651" spans="5:5" x14ac:dyDescent="0.35">
      <c r="E651" s="4"/>
    </row>
    <row r="652" spans="5:5" x14ac:dyDescent="0.35">
      <c r="E652" s="4"/>
    </row>
    <row r="653" spans="5:5" x14ac:dyDescent="0.35">
      <c r="E653" s="4"/>
    </row>
    <row r="654" spans="5:5" x14ac:dyDescent="0.35">
      <c r="E654" s="4"/>
    </row>
    <row r="655" spans="5:5" x14ac:dyDescent="0.35">
      <c r="E655" s="4"/>
    </row>
    <row r="656" spans="5:5" x14ac:dyDescent="0.35">
      <c r="E656" s="4"/>
    </row>
    <row r="657" spans="5:5" x14ac:dyDescent="0.35">
      <c r="E657" s="4"/>
    </row>
    <row r="658" spans="5:5" x14ac:dyDescent="0.35">
      <c r="E658" s="4"/>
    </row>
    <row r="659" spans="5:5" x14ac:dyDescent="0.35">
      <c r="E659" s="4"/>
    </row>
    <row r="660" spans="5:5" x14ac:dyDescent="0.35">
      <c r="E660" s="4"/>
    </row>
    <row r="661" spans="5:5" x14ac:dyDescent="0.35">
      <c r="E661" s="4"/>
    </row>
    <row r="662" spans="5:5" x14ac:dyDescent="0.35">
      <c r="E662" s="4"/>
    </row>
    <row r="663" spans="5:5" x14ac:dyDescent="0.35">
      <c r="E663" s="4"/>
    </row>
    <row r="664" spans="5:5" x14ac:dyDescent="0.35">
      <c r="E664" s="4"/>
    </row>
    <row r="665" spans="5:5" x14ac:dyDescent="0.35">
      <c r="E665" s="4"/>
    </row>
    <row r="666" spans="5:5" x14ac:dyDescent="0.35">
      <c r="E666" s="4"/>
    </row>
    <row r="667" spans="5:5" x14ac:dyDescent="0.35">
      <c r="E667" s="4"/>
    </row>
    <row r="668" spans="5:5" x14ac:dyDescent="0.35">
      <c r="E668" s="4"/>
    </row>
    <row r="669" spans="5:5" x14ac:dyDescent="0.35">
      <c r="E669" s="4"/>
    </row>
    <row r="670" spans="5:5" x14ac:dyDescent="0.35">
      <c r="E670" s="4"/>
    </row>
    <row r="671" spans="5:5" x14ac:dyDescent="0.35">
      <c r="E671" s="4"/>
    </row>
    <row r="672" spans="5:5" x14ac:dyDescent="0.35">
      <c r="E672" s="4"/>
    </row>
    <row r="673" spans="5:5" x14ac:dyDescent="0.35">
      <c r="E673" s="4"/>
    </row>
    <row r="674" spans="5:5" x14ac:dyDescent="0.35">
      <c r="E674" s="4"/>
    </row>
    <row r="675" spans="5:5" x14ac:dyDescent="0.35">
      <c r="E675" s="4"/>
    </row>
    <row r="676" spans="5:5" x14ac:dyDescent="0.35">
      <c r="E676" s="4"/>
    </row>
    <row r="677" spans="5:5" x14ac:dyDescent="0.35">
      <c r="E677" s="4"/>
    </row>
    <row r="678" spans="5:5" x14ac:dyDescent="0.35">
      <c r="E678" s="4"/>
    </row>
    <row r="679" spans="5:5" x14ac:dyDescent="0.35">
      <c r="E679" s="4"/>
    </row>
    <row r="680" spans="5:5" x14ac:dyDescent="0.35">
      <c r="E680" s="4"/>
    </row>
    <row r="681" spans="5:5" x14ac:dyDescent="0.35">
      <c r="E681" s="4"/>
    </row>
    <row r="682" spans="5:5" x14ac:dyDescent="0.35">
      <c r="E682" s="4"/>
    </row>
    <row r="683" spans="5:5" x14ac:dyDescent="0.35">
      <c r="E683" s="4"/>
    </row>
    <row r="684" spans="5:5" x14ac:dyDescent="0.35">
      <c r="E684" s="4"/>
    </row>
    <row r="685" spans="5:5" x14ac:dyDescent="0.35">
      <c r="E685" s="4"/>
    </row>
    <row r="686" spans="5:5" x14ac:dyDescent="0.35">
      <c r="E686" s="4"/>
    </row>
    <row r="687" spans="5:5" x14ac:dyDescent="0.35">
      <c r="E687" s="4"/>
    </row>
    <row r="688" spans="5:5" x14ac:dyDescent="0.35">
      <c r="E688" s="4"/>
    </row>
    <row r="689" spans="5:5" x14ac:dyDescent="0.35">
      <c r="E689" s="4"/>
    </row>
    <row r="690" spans="5:5" x14ac:dyDescent="0.35">
      <c r="E690" s="4"/>
    </row>
    <row r="691" spans="5:5" x14ac:dyDescent="0.35">
      <c r="E691" s="4"/>
    </row>
    <row r="692" spans="5:5" x14ac:dyDescent="0.35">
      <c r="E692" s="4"/>
    </row>
    <row r="693" spans="5:5" x14ac:dyDescent="0.35">
      <c r="E693" s="4"/>
    </row>
    <row r="694" spans="5:5" x14ac:dyDescent="0.35">
      <c r="E694" s="4"/>
    </row>
    <row r="695" spans="5:5" x14ac:dyDescent="0.35">
      <c r="E695" s="4"/>
    </row>
    <row r="696" spans="5:5" x14ac:dyDescent="0.35">
      <c r="E696" s="4"/>
    </row>
    <row r="697" spans="5:5" x14ac:dyDescent="0.35">
      <c r="E697" s="4"/>
    </row>
    <row r="698" spans="5:5" x14ac:dyDescent="0.35">
      <c r="E698" s="4"/>
    </row>
    <row r="699" spans="5:5" x14ac:dyDescent="0.35">
      <c r="E699" s="4"/>
    </row>
    <row r="700" spans="5:5" x14ac:dyDescent="0.35">
      <c r="E700" s="4"/>
    </row>
  </sheetData>
  <mergeCells count="3">
    <mergeCell ref="C1:E1"/>
    <mergeCell ref="A2:B2"/>
    <mergeCell ref="C2:E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2">
    <tabColor indexed="43"/>
  </sheetPr>
  <dimension ref="A1:D35"/>
  <sheetViews>
    <sheetView workbookViewId="0">
      <selection activeCell="A5" sqref="A5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77.25" customHeight="1" thickBot="1" x14ac:dyDescent="0.4">
      <c r="A2" s="30">
        <v>29588920</v>
      </c>
      <c r="B2" s="283" t="s">
        <v>114</v>
      </c>
      <c r="C2" s="281"/>
      <c r="D2" s="276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45000</v>
      </c>
    </row>
    <row r="5" spans="1:4" ht="24.75" customHeight="1" thickBot="1" x14ac:dyDescent="0.4">
      <c r="A5" s="219"/>
      <c r="B5" s="24"/>
      <c r="C5" s="24"/>
      <c r="D5" s="24">
        <f t="shared" ref="D5:D21" si="0">D4+B5-C5</f>
        <v>45000</v>
      </c>
    </row>
    <row r="6" spans="1:4" ht="24.75" customHeight="1" thickBot="1" x14ac:dyDescent="0.4">
      <c r="A6" s="219"/>
      <c r="B6" s="24"/>
      <c r="C6" s="24"/>
      <c r="D6" s="24">
        <f t="shared" si="0"/>
        <v>45000</v>
      </c>
    </row>
    <row r="7" spans="1:4" ht="24.75" customHeight="1" thickBot="1" x14ac:dyDescent="0.4">
      <c r="A7" s="219"/>
      <c r="B7" s="24"/>
      <c r="C7" s="24"/>
      <c r="D7" s="24">
        <f t="shared" si="0"/>
        <v>45000</v>
      </c>
    </row>
    <row r="8" spans="1:4" ht="24.75" customHeight="1" thickBot="1" x14ac:dyDescent="0.4">
      <c r="A8" s="219"/>
      <c r="B8" s="24"/>
      <c r="C8" s="24"/>
      <c r="D8" s="24">
        <f t="shared" si="0"/>
        <v>45000</v>
      </c>
    </row>
    <row r="9" spans="1:4" ht="24.75" customHeight="1" thickBot="1" x14ac:dyDescent="0.4">
      <c r="A9" s="219"/>
      <c r="B9" s="24"/>
      <c r="C9" s="24"/>
      <c r="D9" s="24">
        <f t="shared" si="0"/>
        <v>45000</v>
      </c>
    </row>
    <row r="10" spans="1:4" ht="24.75" customHeight="1" thickBot="1" x14ac:dyDescent="0.4">
      <c r="A10" s="219"/>
      <c r="B10" s="24"/>
      <c r="C10" s="24"/>
      <c r="D10" s="24">
        <f t="shared" si="0"/>
        <v>45000</v>
      </c>
    </row>
    <row r="11" spans="1:4" ht="24.75" customHeight="1" thickBot="1" x14ac:dyDescent="0.4">
      <c r="A11" s="219"/>
      <c r="B11" s="24"/>
      <c r="C11" s="24"/>
      <c r="D11" s="24">
        <f t="shared" si="0"/>
        <v>45000</v>
      </c>
    </row>
    <row r="12" spans="1:4" ht="24.75" customHeight="1" thickBot="1" x14ac:dyDescent="0.4">
      <c r="A12" s="219"/>
      <c r="B12" s="24"/>
      <c r="C12" s="24"/>
      <c r="D12" s="24">
        <f t="shared" si="0"/>
        <v>45000</v>
      </c>
    </row>
    <row r="13" spans="1:4" ht="24.75" customHeight="1" thickBot="1" x14ac:dyDescent="0.4">
      <c r="A13" s="219"/>
      <c r="B13" s="24"/>
      <c r="C13" s="24"/>
      <c r="D13" s="24">
        <f t="shared" si="0"/>
        <v>45000</v>
      </c>
    </row>
    <row r="14" spans="1:4" ht="24.75" customHeight="1" thickBot="1" x14ac:dyDescent="0.4">
      <c r="A14" s="219"/>
      <c r="B14" s="24"/>
      <c r="C14" s="24"/>
      <c r="D14" s="24">
        <f t="shared" si="0"/>
        <v>45000</v>
      </c>
    </row>
    <row r="15" spans="1:4" ht="24.75" customHeight="1" thickBot="1" x14ac:dyDescent="0.4">
      <c r="A15" s="219"/>
      <c r="B15" s="24"/>
      <c r="C15" s="24"/>
      <c r="D15" s="24">
        <f t="shared" si="0"/>
        <v>45000</v>
      </c>
    </row>
    <row r="16" spans="1:4" ht="24.75" customHeight="1" thickBot="1" x14ac:dyDescent="0.4">
      <c r="A16" s="219"/>
      <c r="B16" s="24"/>
      <c r="C16" s="24"/>
      <c r="D16" s="24">
        <f t="shared" si="0"/>
        <v>45000</v>
      </c>
    </row>
    <row r="17" spans="1:4" ht="24.75" customHeight="1" thickBot="1" x14ac:dyDescent="0.4">
      <c r="A17" s="219"/>
      <c r="B17" s="24"/>
      <c r="C17" s="24"/>
      <c r="D17" s="24">
        <f t="shared" si="0"/>
        <v>45000</v>
      </c>
    </row>
    <row r="18" spans="1:4" ht="24.75" customHeight="1" thickBot="1" x14ac:dyDescent="0.4">
      <c r="A18" s="219"/>
      <c r="B18" s="24"/>
      <c r="C18" s="24"/>
      <c r="D18" s="24">
        <f t="shared" si="0"/>
        <v>45000</v>
      </c>
    </row>
    <row r="19" spans="1:4" ht="24.75" customHeight="1" thickBot="1" x14ac:dyDescent="0.4">
      <c r="A19" s="219"/>
      <c r="B19" s="24"/>
      <c r="C19" s="24"/>
      <c r="D19" s="24">
        <f t="shared" si="0"/>
        <v>45000</v>
      </c>
    </row>
    <row r="20" spans="1:4" ht="24.75" customHeight="1" thickBot="1" x14ac:dyDescent="0.4">
      <c r="A20" s="219"/>
      <c r="B20" s="24"/>
      <c r="C20" s="24"/>
      <c r="D20" s="24">
        <f t="shared" si="0"/>
        <v>45000</v>
      </c>
    </row>
    <row r="21" spans="1:4" ht="24.75" customHeight="1" thickBot="1" x14ac:dyDescent="0.4">
      <c r="A21" s="219"/>
      <c r="B21" s="24"/>
      <c r="C21" s="24"/>
      <c r="D21" s="24">
        <f t="shared" si="0"/>
        <v>45000</v>
      </c>
    </row>
    <row r="22" spans="1:4" ht="24.75" customHeight="1" thickBot="1" x14ac:dyDescent="0.4">
      <c r="A22" s="219"/>
      <c r="B22" s="24"/>
      <c r="C22" s="24"/>
      <c r="D22" s="24"/>
    </row>
    <row r="23" spans="1:4" ht="24.75" customHeight="1" thickBot="1" x14ac:dyDescent="0.4">
      <c r="A23" s="219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3">
    <tabColor theme="3" tint="0.39997558519241921"/>
  </sheetPr>
  <dimension ref="A1:D35"/>
  <sheetViews>
    <sheetView workbookViewId="0">
      <selection activeCell="A5" sqref="A5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277" t="s">
        <v>44</v>
      </c>
      <c r="C1" s="278"/>
      <c r="D1" s="278"/>
    </row>
    <row r="2" spans="1:4" ht="77.25" customHeight="1" thickBot="1" x14ac:dyDescent="0.4">
      <c r="A2" s="30">
        <v>29588920</v>
      </c>
      <c r="B2" s="283" t="s">
        <v>115</v>
      </c>
      <c r="C2" s="281"/>
      <c r="D2" s="276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19200</v>
      </c>
    </row>
    <row r="5" spans="1:4" ht="24.75" customHeight="1" thickBot="1" x14ac:dyDescent="0.4">
      <c r="A5" s="219"/>
      <c r="B5" s="24"/>
      <c r="C5" s="24"/>
      <c r="D5" s="24">
        <f t="shared" ref="D5:D21" si="0">D4+B5-C5</f>
        <v>19200</v>
      </c>
    </row>
    <row r="6" spans="1:4" ht="24.75" customHeight="1" thickBot="1" x14ac:dyDescent="0.4">
      <c r="A6" s="219"/>
      <c r="B6" s="24"/>
      <c r="C6" s="24"/>
      <c r="D6" s="24">
        <f t="shared" si="0"/>
        <v>19200</v>
      </c>
    </row>
    <row r="7" spans="1:4" ht="24.75" customHeight="1" thickBot="1" x14ac:dyDescent="0.4">
      <c r="A7" s="219"/>
      <c r="B7" s="24"/>
      <c r="C7" s="24"/>
      <c r="D7" s="24">
        <f t="shared" si="0"/>
        <v>19200</v>
      </c>
    </row>
    <row r="8" spans="1:4" ht="24.75" customHeight="1" thickBot="1" x14ac:dyDescent="0.4">
      <c r="A8" s="219"/>
      <c r="B8" s="24"/>
      <c r="C8" s="24"/>
      <c r="D8" s="24">
        <f t="shared" si="0"/>
        <v>19200</v>
      </c>
    </row>
    <row r="9" spans="1:4" ht="24.75" customHeight="1" thickBot="1" x14ac:dyDescent="0.4">
      <c r="A9" s="219"/>
      <c r="B9" s="24"/>
      <c r="C9" s="24"/>
      <c r="D9" s="24">
        <f t="shared" si="0"/>
        <v>19200</v>
      </c>
    </row>
    <row r="10" spans="1:4" ht="24.75" customHeight="1" thickBot="1" x14ac:dyDescent="0.4">
      <c r="A10" s="219"/>
      <c r="B10" s="24"/>
      <c r="C10" s="24"/>
      <c r="D10" s="24">
        <f t="shared" si="0"/>
        <v>19200</v>
      </c>
    </row>
    <row r="11" spans="1:4" ht="24.75" customHeight="1" thickBot="1" x14ac:dyDescent="0.4">
      <c r="A11" s="219"/>
      <c r="B11" s="24"/>
      <c r="C11" s="24"/>
      <c r="D11" s="24">
        <f t="shared" si="0"/>
        <v>19200</v>
      </c>
    </row>
    <row r="12" spans="1:4" ht="24.75" customHeight="1" thickBot="1" x14ac:dyDescent="0.4">
      <c r="A12" s="219"/>
      <c r="B12" s="24"/>
      <c r="C12" s="24"/>
      <c r="D12" s="24">
        <f t="shared" si="0"/>
        <v>19200</v>
      </c>
    </row>
    <row r="13" spans="1:4" ht="24.75" customHeight="1" thickBot="1" x14ac:dyDescent="0.4">
      <c r="A13" s="219"/>
      <c r="B13" s="24"/>
      <c r="C13" s="24"/>
      <c r="D13" s="24">
        <f t="shared" si="0"/>
        <v>19200</v>
      </c>
    </row>
    <row r="14" spans="1:4" ht="24.75" customHeight="1" thickBot="1" x14ac:dyDescent="0.4">
      <c r="A14" s="219"/>
      <c r="B14" s="24"/>
      <c r="C14" s="24"/>
      <c r="D14" s="24">
        <f t="shared" si="0"/>
        <v>19200</v>
      </c>
    </row>
    <row r="15" spans="1:4" ht="24.75" customHeight="1" thickBot="1" x14ac:dyDescent="0.4">
      <c r="A15" s="219"/>
      <c r="B15" s="24"/>
      <c r="C15" s="24"/>
      <c r="D15" s="24">
        <f t="shared" si="0"/>
        <v>19200</v>
      </c>
    </row>
    <row r="16" spans="1:4" ht="24.75" customHeight="1" thickBot="1" x14ac:dyDescent="0.4">
      <c r="A16" s="219"/>
      <c r="B16" s="24"/>
      <c r="C16" s="24"/>
      <c r="D16" s="24">
        <f t="shared" si="0"/>
        <v>19200</v>
      </c>
    </row>
    <row r="17" spans="1:4" ht="24.75" customHeight="1" thickBot="1" x14ac:dyDescent="0.4">
      <c r="A17" s="219"/>
      <c r="B17" s="24"/>
      <c r="C17" s="24"/>
      <c r="D17" s="24">
        <f t="shared" si="0"/>
        <v>19200</v>
      </c>
    </row>
    <row r="18" spans="1:4" ht="24.75" customHeight="1" thickBot="1" x14ac:dyDescent="0.4">
      <c r="A18" s="219"/>
      <c r="B18" s="24"/>
      <c r="C18" s="24"/>
      <c r="D18" s="24">
        <f t="shared" si="0"/>
        <v>19200</v>
      </c>
    </row>
    <row r="19" spans="1:4" ht="24.75" customHeight="1" thickBot="1" x14ac:dyDescent="0.4">
      <c r="A19" s="219"/>
      <c r="B19" s="24"/>
      <c r="C19" s="24"/>
      <c r="D19" s="24">
        <f t="shared" si="0"/>
        <v>19200</v>
      </c>
    </row>
    <row r="20" spans="1:4" ht="24.75" customHeight="1" thickBot="1" x14ac:dyDescent="0.4">
      <c r="A20" s="219"/>
      <c r="B20" s="24"/>
      <c r="C20" s="24"/>
      <c r="D20" s="24">
        <f t="shared" si="0"/>
        <v>19200</v>
      </c>
    </row>
    <row r="21" spans="1:4" ht="24.75" customHeight="1" thickBot="1" x14ac:dyDescent="0.4">
      <c r="A21" s="219"/>
      <c r="B21" s="24"/>
      <c r="C21" s="24"/>
      <c r="D21" s="24">
        <f t="shared" si="0"/>
        <v>19200</v>
      </c>
    </row>
    <row r="22" spans="1:4" ht="24.75" customHeight="1" thickBot="1" x14ac:dyDescent="0.4">
      <c r="A22" s="219"/>
      <c r="B22" s="24"/>
      <c r="C22" s="24"/>
      <c r="D22" s="24"/>
    </row>
    <row r="23" spans="1:4" ht="24.75" customHeight="1" thickBot="1" x14ac:dyDescent="0.4">
      <c r="A23" s="219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4">
    <tabColor indexed="10"/>
  </sheetPr>
  <dimension ref="A1:G25"/>
  <sheetViews>
    <sheetView topLeftCell="A4" workbookViewId="0">
      <selection activeCell="B15" sqref="B15"/>
    </sheetView>
  </sheetViews>
  <sheetFormatPr defaultRowHeight="12.75" x14ac:dyDescent="0.35"/>
  <cols>
    <col min="1" max="1" width="27.33203125" bestFit="1" customWidth="1"/>
    <col min="2" max="2" width="14.86328125" customWidth="1"/>
    <col min="4" max="4" width="11.1328125" bestFit="1" customWidth="1"/>
  </cols>
  <sheetData>
    <row r="1" spans="1:7" x14ac:dyDescent="0.35">
      <c r="A1" s="285" t="s">
        <v>54</v>
      </c>
      <c r="B1" s="285"/>
      <c r="C1" s="285"/>
      <c r="D1" s="286"/>
      <c r="E1" s="286"/>
      <c r="F1" s="286"/>
      <c r="G1" s="286"/>
    </row>
    <row r="2" spans="1:7" x14ac:dyDescent="0.35">
      <c r="A2" s="286"/>
      <c r="B2" s="286"/>
      <c r="C2" s="286"/>
      <c r="D2" s="286"/>
      <c r="E2" s="286"/>
      <c r="F2" s="286"/>
      <c r="G2" s="286"/>
    </row>
    <row r="4" spans="1:7" ht="15" x14ac:dyDescent="0.4">
      <c r="A4" s="26" t="s">
        <v>47</v>
      </c>
      <c r="B4" s="26" t="s">
        <v>48</v>
      </c>
    </row>
    <row r="5" spans="1:7" ht="15" x14ac:dyDescent="0.4">
      <c r="A5" s="27" t="s">
        <v>49</v>
      </c>
      <c r="B5" s="28">
        <f>'ACCUMULATIVE CAPITAL'!D21</f>
        <v>200099.76</v>
      </c>
    </row>
    <row r="6" spans="1:7" ht="15" x14ac:dyDescent="0.4">
      <c r="A6" s="27" t="s">
        <v>177</v>
      </c>
      <c r="B6" s="28">
        <f>'CAPITAL SAVINGS'!D23</f>
        <v>200104.95</v>
      </c>
    </row>
    <row r="7" spans="1:7" ht="15" x14ac:dyDescent="0.4">
      <c r="A7" s="27" t="s">
        <v>50</v>
      </c>
      <c r="B7" s="28">
        <f>'Short-Lived Assets'!D18</f>
        <v>26776.84</v>
      </c>
      <c r="D7" s="4">
        <f>SUM(B5:B8)</f>
        <v>455612.49000000005</v>
      </c>
    </row>
    <row r="8" spans="1:7" ht="15" x14ac:dyDescent="0.4">
      <c r="A8" s="27" t="s">
        <v>51</v>
      </c>
      <c r="B8" s="28">
        <f>'BWA OFFICE'!E25</f>
        <v>28630.94</v>
      </c>
    </row>
    <row r="9" spans="1:7" ht="15" x14ac:dyDescent="0.4">
      <c r="A9" s="27" t="s">
        <v>57</v>
      </c>
      <c r="B9" s="28">
        <f>'DEPRECIATION 1'!E21</f>
        <v>24000</v>
      </c>
    </row>
    <row r="10" spans="1:7" ht="15" x14ac:dyDescent="0.4">
      <c r="A10" s="27" t="s">
        <v>52</v>
      </c>
      <c r="B10" s="28">
        <f>'DEPRECIATION 2'!D21</f>
        <v>45000</v>
      </c>
    </row>
    <row r="11" spans="1:7" ht="15" x14ac:dyDescent="0.4">
      <c r="A11" s="27" t="s">
        <v>110</v>
      </c>
      <c r="B11" s="28">
        <f>'DEPRECIATION 3'!D21</f>
        <v>19200</v>
      </c>
    </row>
    <row r="12" spans="1:7" ht="15" x14ac:dyDescent="0.4">
      <c r="A12" s="27" t="s">
        <v>185</v>
      </c>
      <c r="B12" s="28">
        <f>'DEPRECIATION 4'!D21</f>
        <v>22017.52</v>
      </c>
    </row>
    <row r="13" spans="1:7" ht="15" x14ac:dyDescent="0.4">
      <c r="A13" s="27" t="s">
        <v>186</v>
      </c>
      <c r="B13" s="28">
        <f>'DEPRECIATION 5'!D20</f>
        <v>22387.39</v>
      </c>
    </row>
    <row r="14" spans="1:7" ht="15" x14ac:dyDescent="0.4">
      <c r="A14" s="27" t="s">
        <v>417</v>
      </c>
      <c r="B14" s="28">
        <f>'DEPRECIATION 6'!D21</f>
        <v>875</v>
      </c>
    </row>
    <row r="15" spans="1:7" ht="15" x14ac:dyDescent="0.4">
      <c r="A15" s="27" t="s">
        <v>56</v>
      </c>
      <c r="B15" s="28">
        <f>'REV SINKING 1-03'!E25</f>
        <v>24115.55</v>
      </c>
    </row>
    <row r="16" spans="1:7" ht="15" x14ac:dyDescent="0.4">
      <c r="A16" s="27" t="s">
        <v>55</v>
      </c>
      <c r="B16" s="28">
        <f>'REV SINKING 2-05'!D25</f>
        <v>13742.369999999997</v>
      </c>
    </row>
    <row r="17" spans="1:2" ht="15" x14ac:dyDescent="0.4">
      <c r="A17" s="27" t="s">
        <v>111</v>
      </c>
      <c r="B17" s="28">
        <f>'REV SINKING 3-09'!D22</f>
        <v>13721.49</v>
      </c>
    </row>
    <row r="18" spans="1:2" ht="15" x14ac:dyDescent="0.4">
      <c r="A18" s="27" t="s">
        <v>129</v>
      </c>
      <c r="B18" s="28">
        <f>'REV SINKING 4-11'!D21</f>
        <v>7357.8899999999994</v>
      </c>
    </row>
    <row r="19" spans="1:2" ht="15" x14ac:dyDescent="0.4">
      <c r="A19" s="27" t="s">
        <v>184</v>
      </c>
      <c r="B19" s="28">
        <f>'REV SINKING 5-13'!D21</f>
        <v>2424.9400000000023</v>
      </c>
    </row>
    <row r="20" spans="1:2" ht="15.4" thickBot="1" x14ac:dyDescent="0.45">
      <c r="A20" s="27" t="s">
        <v>444</v>
      </c>
      <c r="B20" s="28">
        <f>'REV SINKING 6-19'!D21</f>
        <v>8778</v>
      </c>
    </row>
    <row r="21" spans="1:2" ht="13.15" thickBot="1" x14ac:dyDescent="0.4">
      <c r="B21" s="118">
        <f>SUM(B5:B20)</f>
        <v>659232.64000000013</v>
      </c>
    </row>
    <row r="22" spans="1:2" x14ac:dyDescent="0.35">
      <c r="B22" s="4"/>
    </row>
    <row r="23" spans="1:2" x14ac:dyDescent="0.35">
      <c r="B23" s="4"/>
    </row>
    <row r="24" spans="1:2" x14ac:dyDescent="0.35">
      <c r="B24" s="4"/>
    </row>
    <row r="25" spans="1:2" x14ac:dyDescent="0.35">
      <c r="B25" s="4"/>
    </row>
  </sheetData>
  <mergeCells count="1">
    <mergeCell ref="A1:G2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5">
    <tabColor indexed="10"/>
  </sheetPr>
  <dimension ref="A1:N88"/>
  <sheetViews>
    <sheetView zoomScale="115" zoomScaleNormal="115" workbookViewId="0">
      <pane xSplit="1" ySplit="4" topLeftCell="B24" activePane="bottomRight" state="frozen"/>
      <selection pane="topRight" activeCell="B1" sqref="B1"/>
      <selection pane="bottomLeft" activeCell="A5" sqref="A5"/>
      <selection pane="bottomRight" activeCell="A42" sqref="A42"/>
    </sheetView>
  </sheetViews>
  <sheetFormatPr defaultRowHeight="12.75" x14ac:dyDescent="0.35"/>
  <cols>
    <col min="1" max="1" width="27.86328125" customWidth="1"/>
    <col min="2" max="2" width="1.6640625" customWidth="1"/>
    <col min="3" max="3" width="11.53125" bestFit="1" customWidth="1"/>
    <col min="4" max="4" width="10" bestFit="1" customWidth="1"/>
    <col min="5" max="6" width="10.46484375" bestFit="1" customWidth="1"/>
    <col min="7" max="7" width="10" bestFit="1" customWidth="1"/>
    <col min="8" max="8" width="9.33203125" customWidth="1"/>
    <col min="9" max="9" width="0.19921875" customWidth="1"/>
    <col min="10" max="10" width="9.33203125" customWidth="1"/>
    <col min="11" max="11" width="10.46484375" hidden="1" customWidth="1"/>
    <col min="12" max="12" width="12.33203125" bestFit="1" customWidth="1"/>
    <col min="14" max="14" width="9" bestFit="1" customWidth="1"/>
  </cols>
  <sheetData>
    <row r="1" spans="1:14" ht="12.75" customHeight="1" x14ac:dyDescent="0.4">
      <c r="A1" s="51">
        <v>2022</v>
      </c>
      <c r="B1" s="51"/>
      <c r="C1" s="51"/>
      <c r="D1" s="3"/>
      <c r="E1" s="3"/>
      <c r="F1" s="3"/>
      <c r="G1" s="3"/>
    </row>
    <row r="2" spans="1:14" x14ac:dyDescent="0.35">
      <c r="A2" s="3"/>
      <c r="B2" s="3"/>
      <c r="C2" s="3"/>
      <c r="D2" s="3"/>
      <c r="E2" s="3"/>
      <c r="F2" s="3"/>
      <c r="G2" s="3"/>
    </row>
    <row r="3" spans="1:14" ht="13.15" thickBot="1" x14ac:dyDescent="0.4"/>
    <row r="4" spans="1:14" ht="48" customHeight="1" thickBot="1" x14ac:dyDescent="0.45">
      <c r="A4" s="6"/>
      <c r="C4" s="52" t="s">
        <v>67</v>
      </c>
      <c r="D4" s="59" t="s">
        <v>4</v>
      </c>
      <c r="E4" s="52" t="s">
        <v>5</v>
      </c>
      <c r="F4" s="52" t="s">
        <v>6</v>
      </c>
      <c r="G4" s="52" t="s">
        <v>7</v>
      </c>
      <c r="H4" s="60" t="s">
        <v>58</v>
      </c>
      <c r="I4" s="143" t="s">
        <v>188</v>
      </c>
      <c r="J4" s="60" t="s">
        <v>65</v>
      </c>
      <c r="K4" s="60" t="s">
        <v>59</v>
      </c>
      <c r="L4" s="59" t="s">
        <v>68</v>
      </c>
    </row>
    <row r="5" spans="1:14" s="163" customFormat="1" x14ac:dyDescent="0.35">
      <c r="A5" s="112" t="s">
        <v>62</v>
      </c>
      <c r="B5" s="113"/>
      <c r="C5" s="113">
        <v>2496.14</v>
      </c>
      <c r="D5" s="113">
        <v>45.42</v>
      </c>
      <c r="E5" s="113">
        <v>194.24</v>
      </c>
      <c r="F5" s="113">
        <v>220</v>
      </c>
      <c r="G5" s="113">
        <v>145.80000000000001</v>
      </c>
      <c r="H5" s="113">
        <v>31.32</v>
      </c>
      <c r="I5" s="113"/>
      <c r="J5" s="113"/>
      <c r="K5" s="113"/>
      <c r="L5" s="113">
        <f>SUM(C5:K5)</f>
        <v>3132.9200000000005</v>
      </c>
    </row>
    <row r="6" spans="1:14" x14ac:dyDescent="0.35">
      <c r="A6" s="33" t="s">
        <v>172</v>
      </c>
      <c r="B6" s="33"/>
      <c r="C6" s="34">
        <v>2019.96</v>
      </c>
      <c r="D6" s="34">
        <v>36.25</v>
      </c>
      <c r="E6" s="34">
        <v>155</v>
      </c>
      <c r="F6" s="34">
        <v>150</v>
      </c>
      <c r="G6" s="34">
        <v>113.79</v>
      </c>
      <c r="H6" s="34">
        <v>25</v>
      </c>
      <c r="I6" s="34"/>
      <c r="J6" s="34"/>
      <c r="K6" s="34"/>
      <c r="L6" s="2">
        <f>SUM(C6:K6)</f>
        <v>2500</v>
      </c>
    </row>
    <row r="7" spans="1:14" s="163" customFormat="1" ht="13.15" thickBot="1" x14ac:dyDescent="0.4">
      <c r="A7" s="123" t="s">
        <v>192</v>
      </c>
      <c r="B7" s="124"/>
      <c r="C7" s="124">
        <v>2368.91</v>
      </c>
      <c r="D7" s="124">
        <v>43.56</v>
      </c>
      <c r="E7" s="124">
        <v>186.26</v>
      </c>
      <c r="F7" s="124">
        <v>210</v>
      </c>
      <c r="G7" s="124">
        <v>139.80000000000001</v>
      </c>
      <c r="H7" s="124">
        <v>30.04</v>
      </c>
      <c r="I7" s="124"/>
      <c r="J7" s="124">
        <v>25.61</v>
      </c>
      <c r="K7" s="124"/>
      <c r="L7" s="113">
        <f>SUM(C7:K7)</f>
        <v>3004.18</v>
      </c>
    </row>
    <row r="8" spans="1:14" ht="15" x14ac:dyDescent="0.4">
      <c r="A8" s="55" t="s">
        <v>71</v>
      </c>
      <c r="B8" s="56"/>
      <c r="C8" s="57">
        <f t="shared" ref="C8:L8" si="0">SUM(C5:C7)</f>
        <v>6885.01</v>
      </c>
      <c r="D8" s="57">
        <f t="shared" si="0"/>
        <v>125.23</v>
      </c>
      <c r="E8" s="57">
        <f t="shared" si="0"/>
        <v>535.5</v>
      </c>
      <c r="F8" s="57">
        <f t="shared" si="0"/>
        <v>580</v>
      </c>
      <c r="G8" s="57">
        <f t="shared" si="0"/>
        <v>399.39000000000004</v>
      </c>
      <c r="H8" s="57">
        <f t="shared" si="0"/>
        <v>86.36</v>
      </c>
      <c r="I8" s="57">
        <f t="shared" si="0"/>
        <v>0</v>
      </c>
      <c r="J8" s="57">
        <f t="shared" si="0"/>
        <v>25.61</v>
      </c>
      <c r="K8" s="57">
        <f t="shared" si="0"/>
        <v>0</v>
      </c>
      <c r="L8" s="58">
        <f t="shared" si="0"/>
        <v>8637.1</v>
      </c>
      <c r="N8" s="4">
        <f>SUM(C8:J8)</f>
        <v>8637.1</v>
      </c>
    </row>
    <row r="9" spans="1:14" ht="8.5500000000000007" customHeight="1" x14ac:dyDescent="0.4">
      <c r="A9" s="35"/>
      <c r="B9" s="28"/>
      <c r="L9" s="36"/>
    </row>
    <row r="10" spans="1:14" x14ac:dyDescent="0.35">
      <c r="A10" s="37" t="s">
        <v>62</v>
      </c>
      <c r="B10" s="2"/>
      <c r="C10" s="2">
        <v>2510.48</v>
      </c>
      <c r="D10" s="2">
        <v>45.42</v>
      </c>
      <c r="E10" s="2">
        <v>194.24</v>
      </c>
      <c r="F10" s="2">
        <v>206</v>
      </c>
      <c r="G10" s="2">
        <v>145.46</v>
      </c>
      <c r="H10" s="2">
        <v>31.32</v>
      </c>
      <c r="I10" s="2"/>
      <c r="J10" s="2"/>
      <c r="K10" s="2"/>
      <c r="L10" s="38">
        <v>3132.92</v>
      </c>
    </row>
    <row r="11" spans="1:14" x14ac:dyDescent="0.35">
      <c r="A11" s="37" t="s">
        <v>63</v>
      </c>
      <c r="B11" s="2"/>
      <c r="C11" s="2">
        <v>2380.2600000000002</v>
      </c>
      <c r="D11" s="2">
        <v>45.43</v>
      </c>
      <c r="E11" s="2">
        <v>194.24</v>
      </c>
      <c r="F11" s="2">
        <v>299</v>
      </c>
      <c r="G11" s="2">
        <v>182.66</v>
      </c>
      <c r="H11" s="2">
        <v>31.33</v>
      </c>
      <c r="I11" s="2"/>
      <c r="J11" s="2"/>
      <c r="K11" s="2"/>
      <c r="L11" s="38">
        <v>3132.92</v>
      </c>
    </row>
    <row r="12" spans="1:14" x14ac:dyDescent="0.35">
      <c r="A12" s="139" t="s">
        <v>192</v>
      </c>
      <c r="B12" s="2"/>
      <c r="C12" s="2">
        <v>2383.25</v>
      </c>
      <c r="D12" s="2">
        <v>43.56</v>
      </c>
      <c r="E12" s="2">
        <v>186.26</v>
      </c>
      <c r="F12" s="2">
        <v>196</v>
      </c>
      <c r="G12" s="2">
        <v>139.46</v>
      </c>
      <c r="H12" s="2">
        <v>30.04</v>
      </c>
      <c r="I12" s="2"/>
      <c r="J12" s="2">
        <v>25.61</v>
      </c>
      <c r="K12" s="2"/>
      <c r="L12" s="38">
        <f>SUM(C12:K12)</f>
        <v>3004.18</v>
      </c>
    </row>
    <row r="13" spans="1:14" x14ac:dyDescent="0.35">
      <c r="A13" s="37" t="s">
        <v>128</v>
      </c>
      <c r="B13" s="1"/>
      <c r="C13" s="2">
        <v>2028.29</v>
      </c>
      <c r="D13" s="2">
        <v>36.25</v>
      </c>
      <c r="E13" s="2">
        <v>155</v>
      </c>
      <c r="F13" s="2">
        <v>142</v>
      </c>
      <c r="G13" s="2">
        <v>113.46</v>
      </c>
      <c r="H13" s="2">
        <v>25</v>
      </c>
      <c r="I13" s="2"/>
      <c r="J13" s="2"/>
      <c r="K13" s="2"/>
      <c r="L13" s="38">
        <v>2500</v>
      </c>
    </row>
    <row r="14" spans="1:14" x14ac:dyDescent="0.35">
      <c r="A14" s="61" t="s">
        <v>72</v>
      </c>
      <c r="B14" s="54"/>
      <c r="C14" s="54">
        <f t="shared" ref="C14:L14" si="1">SUM(C10:C13)</f>
        <v>9302.2799999999988</v>
      </c>
      <c r="D14" s="54">
        <f t="shared" si="1"/>
        <v>170.66</v>
      </c>
      <c r="E14" s="54">
        <f t="shared" si="1"/>
        <v>729.74</v>
      </c>
      <c r="F14" s="54">
        <f t="shared" si="1"/>
        <v>843</v>
      </c>
      <c r="G14" s="54">
        <f t="shared" si="1"/>
        <v>581.04000000000008</v>
      </c>
      <c r="H14" s="54">
        <f t="shared" si="1"/>
        <v>117.69</v>
      </c>
      <c r="I14" s="54">
        <f t="shared" si="1"/>
        <v>0</v>
      </c>
      <c r="J14" s="54">
        <f t="shared" si="1"/>
        <v>25.61</v>
      </c>
      <c r="K14" s="54">
        <f t="shared" si="1"/>
        <v>0</v>
      </c>
      <c r="L14" s="62">
        <f t="shared" si="1"/>
        <v>11770.02</v>
      </c>
    </row>
    <row r="15" spans="1:14" x14ac:dyDescent="0.35">
      <c r="A15" s="39"/>
      <c r="B15" s="4"/>
      <c r="L15" s="36"/>
    </row>
    <row r="16" spans="1:14" x14ac:dyDescent="0.35">
      <c r="A16" s="37" t="s">
        <v>62</v>
      </c>
      <c r="B16" s="2"/>
      <c r="C16" s="2">
        <v>2573.0300000000002</v>
      </c>
      <c r="D16" s="2">
        <v>46.72</v>
      </c>
      <c r="E16" s="2">
        <v>199.78</v>
      </c>
      <c r="F16" s="2">
        <v>221</v>
      </c>
      <c r="G16" s="2">
        <v>149.46</v>
      </c>
      <c r="H16" s="2">
        <v>32.22</v>
      </c>
      <c r="I16" s="2"/>
      <c r="J16" s="2"/>
      <c r="K16" s="2"/>
      <c r="L16" s="38">
        <f>SUM(C16:K16)</f>
        <v>3222.21</v>
      </c>
    </row>
    <row r="17" spans="1:12" x14ac:dyDescent="0.35">
      <c r="A17" s="37" t="s">
        <v>63</v>
      </c>
      <c r="B17" s="2"/>
      <c r="C17" s="2">
        <v>2380.2600000000002</v>
      </c>
      <c r="D17" s="2">
        <v>45.43</v>
      </c>
      <c r="E17" s="2">
        <v>194.24</v>
      </c>
      <c r="F17" s="2">
        <v>299</v>
      </c>
      <c r="G17" s="2">
        <v>182.66</v>
      </c>
      <c r="H17" s="2">
        <v>31.33</v>
      </c>
      <c r="I17" s="2"/>
      <c r="J17" s="2"/>
      <c r="K17" s="2"/>
      <c r="L17" s="38">
        <f>SUM(C17:K17)</f>
        <v>3132.92</v>
      </c>
    </row>
    <row r="18" spans="1:12" x14ac:dyDescent="0.35">
      <c r="A18" s="37" t="s">
        <v>181</v>
      </c>
      <c r="B18" s="2"/>
      <c r="C18" s="2">
        <v>2447.46</v>
      </c>
      <c r="D18" s="2">
        <v>44.8</v>
      </c>
      <c r="E18" s="2">
        <v>191.57</v>
      </c>
      <c r="F18" s="2">
        <v>206</v>
      </c>
      <c r="G18" s="2">
        <v>143.46</v>
      </c>
      <c r="H18" s="2">
        <v>30.9</v>
      </c>
      <c r="I18" s="2"/>
      <c r="J18" s="2">
        <v>25.61</v>
      </c>
      <c r="K18" s="2"/>
      <c r="L18" s="38">
        <f>SUM(C18:K18)</f>
        <v>3089.8000000000006</v>
      </c>
    </row>
    <row r="19" spans="1:12" x14ac:dyDescent="0.35">
      <c r="A19" s="139" t="s">
        <v>395</v>
      </c>
      <c r="B19" s="2"/>
      <c r="C19" s="2">
        <v>1021.61</v>
      </c>
      <c r="D19" s="2">
        <v>17.13</v>
      </c>
      <c r="E19" s="2">
        <v>73.239999999999995</v>
      </c>
      <c r="F19" s="2">
        <v>10</v>
      </c>
      <c r="G19" s="2">
        <v>47.46</v>
      </c>
      <c r="H19" s="2">
        <v>11.81</v>
      </c>
      <c r="I19" s="2"/>
      <c r="J19" s="2"/>
      <c r="K19" s="2"/>
      <c r="L19" s="38">
        <f t="shared" ref="L19:L20" si="2">SUM(C19:K19)</f>
        <v>1181.25</v>
      </c>
    </row>
    <row r="20" spans="1:12" x14ac:dyDescent="0.35">
      <c r="A20" s="37" t="s">
        <v>128</v>
      </c>
      <c r="B20" s="1"/>
      <c r="C20" s="2">
        <v>1343.31</v>
      </c>
      <c r="D20" s="2">
        <v>23.22</v>
      </c>
      <c r="E20" s="2">
        <v>99.25</v>
      </c>
      <c r="F20" s="2">
        <v>50</v>
      </c>
      <c r="G20" s="2">
        <v>69.459999999999994</v>
      </c>
      <c r="H20" s="2">
        <v>16.010000000000002</v>
      </c>
      <c r="I20" s="2"/>
      <c r="J20" s="2"/>
      <c r="K20" s="2"/>
      <c r="L20" s="38">
        <f t="shared" si="2"/>
        <v>1601.25</v>
      </c>
    </row>
    <row r="21" spans="1:12" x14ac:dyDescent="0.35">
      <c r="A21" s="61" t="s">
        <v>73</v>
      </c>
      <c r="B21" s="53"/>
      <c r="C21" s="54">
        <f t="shared" ref="C21:L21" si="3">SUM(C16:C20)</f>
        <v>9765.67</v>
      </c>
      <c r="D21" s="54">
        <f t="shared" si="3"/>
        <v>177.29999999999998</v>
      </c>
      <c r="E21" s="54">
        <f t="shared" si="3"/>
        <v>758.07999999999993</v>
      </c>
      <c r="F21" s="54">
        <f t="shared" si="3"/>
        <v>786</v>
      </c>
      <c r="G21" s="54">
        <f t="shared" si="3"/>
        <v>592.50000000000011</v>
      </c>
      <c r="H21" s="54">
        <f t="shared" si="3"/>
        <v>122.27</v>
      </c>
      <c r="I21" s="54">
        <f t="shared" si="3"/>
        <v>0</v>
      </c>
      <c r="J21" s="54">
        <f t="shared" si="3"/>
        <v>25.61</v>
      </c>
      <c r="K21" s="54">
        <f t="shared" si="3"/>
        <v>0</v>
      </c>
      <c r="L21" s="62">
        <f t="shared" si="3"/>
        <v>12227.43</v>
      </c>
    </row>
    <row r="22" spans="1:12" x14ac:dyDescent="0.35">
      <c r="A22" s="39"/>
      <c r="L22" s="36"/>
    </row>
    <row r="23" spans="1:12" ht="13.15" thickBot="1" x14ac:dyDescent="0.4">
      <c r="A23" s="87" t="s">
        <v>69</v>
      </c>
      <c r="B23" s="88"/>
      <c r="C23" s="89">
        <f t="shared" ref="C23:L23" si="4">C8+C14+C21</f>
        <v>25952.959999999999</v>
      </c>
      <c r="D23" s="89">
        <f t="shared" si="4"/>
        <v>473.18999999999994</v>
      </c>
      <c r="E23" s="89">
        <f t="shared" si="4"/>
        <v>2023.32</v>
      </c>
      <c r="F23" s="89">
        <f t="shared" si="4"/>
        <v>2209</v>
      </c>
      <c r="G23" s="89">
        <f t="shared" si="4"/>
        <v>1572.9300000000003</v>
      </c>
      <c r="H23" s="89">
        <f t="shared" si="4"/>
        <v>326.32</v>
      </c>
      <c r="I23" s="89">
        <f t="shared" si="4"/>
        <v>0</v>
      </c>
      <c r="J23" s="89">
        <f t="shared" si="4"/>
        <v>76.83</v>
      </c>
      <c r="K23" s="89">
        <f t="shared" si="4"/>
        <v>0</v>
      </c>
      <c r="L23" s="90">
        <f t="shared" si="4"/>
        <v>32634.550000000003</v>
      </c>
    </row>
    <row r="25" spans="1:12" x14ac:dyDescent="0.35">
      <c r="A25" s="1" t="s">
        <v>62</v>
      </c>
      <c r="B25" s="2"/>
      <c r="C25" s="2">
        <v>2635.58</v>
      </c>
      <c r="D25" s="2">
        <v>48.02</v>
      </c>
      <c r="E25" s="2">
        <v>205.32</v>
      </c>
      <c r="F25" s="2">
        <v>236</v>
      </c>
      <c r="G25" s="2">
        <v>153.46</v>
      </c>
      <c r="H25" s="2">
        <v>33.119999999999997</v>
      </c>
      <c r="I25" s="2"/>
      <c r="J25" s="2"/>
      <c r="K25" s="2"/>
      <c r="L25" s="2">
        <v>3311.5</v>
      </c>
    </row>
    <row r="26" spans="1:12" x14ac:dyDescent="0.35">
      <c r="A26" s="1" t="s">
        <v>63</v>
      </c>
      <c r="B26" s="2"/>
      <c r="C26" s="2">
        <v>2495.0500000000002</v>
      </c>
      <c r="D26" s="2">
        <v>48.02</v>
      </c>
      <c r="E26" s="2">
        <v>205.31</v>
      </c>
      <c r="F26" s="2">
        <v>330</v>
      </c>
      <c r="G26" s="2">
        <v>200</v>
      </c>
      <c r="H26" s="2">
        <v>33.119999999999997</v>
      </c>
      <c r="I26" s="2"/>
      <c r="J26" s="2"/>
      <c r="K26" s="2"/>
      <c r="L26" s="2">
        <f>SUM(C26:K26)</f>
        <v>3311.5</v>
      </c>
    </row>
    <row r="27" spans="1:12" x14ac:dyDescent="0.35">
      <c r="A27" s="1" t="s">
        <v>181</v>
      </c>
      <c r="B27" s="2"/>
      <c r="C27" s="2">
        <v>2511.67</v>
      </c>
      <c r="D27" s="2">
        <v>46.04</v>
      </c>
      <c r="E27" s="2">
        <v>196.88</v>
      </c>
      <c r="F27" s="2">
        <v>216</v>
      </c>
      <c r="G27" s="2">
        <v>147.46</v>
      </c>
      <c r="H27" s="2">
        <v>31.76</v>
      </c>
      <c r="I27" s="2"/>
      <c r="J27" s="2">
        <v>25.61</v>
      </c>
      <c r="K27" s="2"/>
      <c r="L27" s="2">
        <f>SUM(C27:K27)</f>
        <v>3175.4200000000005</v>
      </c>
    </row>
    <row r="28" spans="1:12" x14ac:dyDescent="0.35">
      <c r="A28" s="1" t="s">
        <v>395</v>
      </c>
      <c r="B28" s="2"/>
      <c r="C28" s="2">
        <v>1882.73</v>
      </c>
      <c r="D28" s="2">
        <v>33.49</v>
      </c>
      <c r="E28" s="2">
        <v>143.22</v>
      </c>
      <c r="F28" s="2">
        <v>122</v>
      </c>
      <c r="G28" s="2">
        <v>105.46</v>
      </c>
      <c r="H28" s="2">
        <v>23.1</v>
      </c>
      <c r="I28" s="2"/>
      <c r="J28" s="2"/>
      <c r="K28" s="2"/>
      <c r="L28" s="2">
        <f>SUM(C28:K28)</f>
        <v>2310</v>
      </c>
    </row>
    <row r="29" spans="1:12" x14ac:dyDescent="0.35">
      <c r="A29" s="1" t="s">
        <v>126</v>
      </c>
      <c r="B29" s="1"/>
      <c r="C29" s="2">
        <v>1032.4000000000001</v>
      </c>
      <c r="D29" s="2">
        <v>17.3</v>
      </c>
      <c r="E29" s="2">
        <v>73.97</v>
      </c>
      <c r="F29" s="2">
        <v>10</v>
      </c>
      <c r="G29" s="2">
        <v>47.46</v>
      </c>
      <c r="H29" s="2">
        <v>11.93</v>
      </c>
      <c r="I29" s="2"/>
      <c r="J29" s="2"/>
      <c r="K29" s="2"/>
      <c r="L29" s="2">
        <f>SUM(C29:K29)</f>
        <v>1193.0600000000002</v>
      </c>
    </row>
    <row r="30" spans="1:12" x14ac:dyDescent="0.35">
      <c r="A30" s="147" t="s">
        <v>74</v>
      </c>
      <c r="B30" s="147"/>
      <c r="C30" s="148">
        <f t="shared" ref="C30:K30" si="5">SUM(C25:C29)</f>
        <v>10557.43</v>
      </c>
      <c r="D30" s="148">
        <f t="shared" si="5"/>
        <v>192.87000000000003</v>
      </c>
      <c r="E30" s="148">
        <f t="shared" si="5"/>
        <v>824.7</v>
      </c>
      <c r="F30" s="148">
        <f t="shared" si="5"/>
        <v>914</v>
      </c>
      <c r="G30" s="148">
        <f t="shared" si="5"/>
        <v>653.84000000000015</v>
      </c>
      <c r="H30" s="148">
        <f t="shared" si="5"/>
        <v>133.03</v>
      </c>
      <c r="I30" s="148">
        <f t="shared" si="5"/>
        <v>0</v>
      </c>
      <c r="J30" s="148">
        <f t="shared" si="5"/>
        <v>25.61</v>
      </c>
      <c r="K30" s="148">
        <f t="shared" si="5"/>
        <v>0</v>
      </c>
      <c r="L30" s="148" t="s">
        <v>130</v>
      </c>
    </row>
    <row r="32" spans="1:12" x14ac:dyDescent="0.35">
      <c r="A32" s="1" t="s">
        <v>62</v>
      </c>
      <c r="B32" s="2"/>
      <c r="C32" s="2">
        <v>2635.58</v>
      </c>
      <c r="D32" s="2">
        <v>48.02</v>
      </c>
      <c r="E32" s="2">
        <v>205.32</v>
      </c>
      <c r="F32" s="2">
        <v>236</v>
      </c>
      <c r="G32" s="2">
        <v>153.46</v>
      </c>
      <c r="H32" s="2">
        <v>33.119999999999997</v>
      </c>
      <c r="I32" s="2"/>
      <c r="J32" s="2"/>
      <c r="K32" s="2"/>
      <c r="L32" s="2">
        <f>SUM(C32:K32)</f>
        <v>3311.5</v>
      </c>
    </row>
    <row r="33" spans="1:12" x14ac:dyDescent="0.35">
      <c r="A33" s="1" t="s">
        <v>181</v>
      </c>
      <c r="B33" s="2"/>
      <c r="C33" s="2">
        <v>2511.67</v>
      </c>
      <c r="D33" s="2">
        <v>46.04</v>
      </c>
      <c r="E33" s="2">
        <v>196.88</v>
      </c>
      <c r="F33" s="2">
        <v>216</v>
      </c>
      <c r="G33" s="2">
        <v>147.46</v>
      </c>
      <c r="H33" s="2">
        <v>31.76</v>
      </c>
      <c r="I33" s="2"/>
      <c r="J33" s="2">
        <v>25.61</v>
      </c>
      <c r="K33" s="2"/>
      <c r="L33" s="2">
        <f>SUM(C33:K33)</f>
        <v>3175.4200000000005</v>
      </c>
    </row>
    <row r="34" spans="1:12" x14ac:dyDescent="0.35">
      <c r="A34" s="1" t="s">
        <v>126</v>
      </c>
      <c r="B34" s="1"/>
      <c r="C34" s="2">
        <v>803.42</v>
      </c>
      <c r="D34" s="2">
        <v>13.47</v>
      </c>
      <c r="E34" s="2">
        <v>57.61</v>
      </c>
      <c r="F34" s="2">
        <v>10</v>
      </c>
      <c r="G34" s="2">
        <v>35.46</v>
      </c>
      <c r="H34" s="2">
        <v>9.2899999999999991</v>
      </c>
      <c r="I34" s="2"/>
      <c r="J34" s="2"/>
      <c r="K34" s="2"/>
      <c r="L34" s="2">
        <f>SUM(C34:K34)</f>
        <v>929.25</v>
      </c>
    </row>
    <row r="35" spans="1:12" x14ac:dyDescent="0.35">
      <c r="A35" s="1" t="s">
        <v>656</v>
      </c>
      <c r="B35" s="1"/>
      <c r="C35" s="2">
        <v>1793.89</v>
      </c>
      <c r="D35" s="2">
        <v>30.45</v>
      </c>
      <c r="E35" s="2">
        <v>130.19999999999999</v>
      </c>
      <c r="F35" s="2">
        <v>31</v>
      </c>
      <c r="G35" s="2">
        <v>93.46</v>
      </c>
      <c r="H35" s="2">
        <v>21</v>
      </c>
      <c r="I35" s="2"/>
      <c r="J35" s="2"/>
      <c r="K35" s="2"/>
      <c r="L35" s="2">
        <f>SUM(C35:K35)</f>
        <v>2100</v>
      </c>
    </row>
    <row r="36" spans="1:12" x14ac:dyDescent="0.35">
      <c r="A36" s="147" t="s">
        <v>75</v>
      </c>
      <c r="B36" s="147"/>
      <c r="C36" s="148">
        <f t="shared" ref="C36:H36" si="6">SUM(C32:C35)</f>
        <v>7744.56</v>
      </c>
      <c r="D36" s="148">
        <f t="shared" si="6"/>
        <v>137.97999999999999</v>
      </c>
      <c r="E36" s="148">
        <f t="shared" si="6"/>
        <v>590.01</v>
      </c>
      <c r="F36" s="148">
        <f t="shared" si="6"/>
        <v>493</v>
      </c>
      <c r="G36" s="148">
        <f t="shared" si="6"/>
        <v>429.84</v>
      </c>
      <c r="H36" s="148">
        <f t="shared" si="6"/>
        <v>95.169999999999987</v>
      </c>
      <c r="I36" s="148">
        <f>SUM(I32:I34)</f>
        <v>0</v>
      </c>
      <c r="J36" s="148">
        <f>SUM(J32:J34)</f>
        <v>25.61</v>
      </c>
      <c r="K36" s="148">
        <f>SUM(K32:K34)</f>
        <v>0</v>
      </c>
      <c r="L36" s="148">
        <f>SUM(L32:L35)</f>
        <v>9516.17</v>
      </c>
    </row>
    <row r="38" spans="1:12" x14ac:dyDescent="0.35">
      <c r="A38" s="1" t="s">
        <v>62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>
        <f>SUM(C38:K38)</f>
        <v>0</v>
      </c>
    </row>
    <row r="39" spans="1:12" x14ac:dyDescent="0.35">
      <c r="A39" s="1" t="s">
        <v>714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>
        <f>SUM(C39:K39)</f>
        <v>0</v>
      </c>
    </row>
    <row r="40" spans="1:12" x14ac:dyDescent="0.35">
      <c r="A40" s="1" t="s">
        <v>181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>
        <f>SUM(C40:K40)</f>
        <v>0</v>
      </c>
    </row>
    <row r="41" spans="1:12" x14ac:dyDescent="0.35">
      <c r="A41" s="1" t="s">
        <v>172</v>
      </c>
      <c r="B41" s="1"/>
      <c r="C41" s="2"/>
      <c r="D41" s="2"/>
      <c r="E41" s="2"/>
      <c r="F41" s="2"/>
      <c r="G41" s="2"/>
      <c r="H41" s="2"/>
      <c r="I41" s="2"/>
      <c r="J41" s="2"/>
      <c r="K41" s="2"/>
      <c r="L41" s="2">
        <f>SUM(C41:K41)</f>
        <v>0</v>
      </c>
    </row>
    <row r="42" spans="1:12" x14ac:dyDescent="0.35">
      <c r="A42" s="147" t="s">
        <v>76</v>
      </c>
      <c r="B42" s="147"/>
      <c r="C42" s="148">
        <f t="shared" ref="C42:L42" si="7">SUM(C38:C41)</f>
        <v>0</v>
      </c>
      <c r="D42" s="148">
        <f t="shared" si="7"/>
        <v>0</v>
      </c>
      <c r="E42" s="148">
        <f t="shared" si="7"/>
        <v>0</v>
      </c>
      <c r="F42" s="148">
        <f t="shared" si="7"/>
        <v>0</v>
      </c>
      <c r="G42" s="148">
        <f t="shared" si="7"/>
        <v>0</v>
      </c>
      <c r="H42" s="148">
        <f t="shared" si="7"/>
        <v>0</v>
      </c>
      <c r="I42" s="148">
        <f t="shared" si="7"/>
        <v>0</v>
      </c>
      <c r="J42" s="148">
        <f t="shared" si="7"/>
        <v>0</v>
      </c>
      <c r="K42" s="148">
        <f t="shared" si="7"/>
        <v>0</v>
      </c>
      <c r="L42" s="148">
        <f t="shared" si="7"/>
        <v>0</v>
      </c>
    </row>
    <row r="43" spans="1:12" x14ac:dyDescent="0.35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</row>
    <row r="44" spans="1:12" x14ac:dyDescent="0.35">
      <c r="A44" s="147" t="s">
        <v>77</v>
      </c>
      <c r="B44" s="147"/>
      <c r="C44" s="148">
        <f t="shared" ref="C44:L44" si="8">C30+C36+C42</f>
        <v>18301.990000000002</v>
      </c>
      <c r="D44" s="148">
        <f t="shared" si="8"/>
        <v>330.85</v>
      </c>
      <c r="E44" s="148">
        <f t="shared" si="8"/>
        <v>1414.71</v>
      </c>
      <c r="F44" s="148">
        <f t="shared" si="8"/>
        <v>1407</v>
      </c>
      <c r="G44" s="148">
        <f t="shared" si="8"/>
        <v>1083.68</v>
      </c>
      <c r="H44" s="148">
        <f t="shared" si="8"/>
        <v>228.2</v>
      </c>
      <c r="I44" s="148">
        <f t="shared" si="8"/>
        <v>0</v>
      </c>
      <c r="J44" s="148">
        <f t="shared" si="8"/>
        <v>51.22</v>
      </c>
      <c r="K44" s="148">
        <f t="shared" si="8"/>
        <v>0</v>
      </c>
      <c r="L44" s="148" t="e">
        <f t="shared" si="8"/>
        <v>#VALUE!</v>
      </c>
    </row>
    <row r="46" spans="1:12" ht="13.15" x14ac:dyDescent="0.4">
      <c r="A46" s="6" t="s">
        <v>78</v>
      </c>
    </row>
    <row r="47" spans="1:12" x14ac:dyDescent="0.35">
      <c r="A47" s="1" t="s">
        <v>62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>
        <f>SUM(C47:K47)</f>
        <v>0</v>
      </c>
    </row>
    <row r="48" spans="1:12" x14ac:dyDescent="0.35">
      <c r="A48" s="1" t="s">
        <v>63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>
        <f>SUM(C48:K48)</f>
        <v>0</v>
      </c>
    </row>
    <row r="49" spans="1:12" x14ac:dyDescent="0.35">
      <c r="A49" s="1" t="s">
        <v>181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>
        <f>SUM(C49:K49)</f>
        <v>0</v>
      </c>
    </row>
    <row r="50" spans="1:12" x14ac:dyDescent="0.35">
      <c r="A50" s="1" t="s">
        <v>128</v>
      </c>
      <c r="B50" s="1"/>
      <c r="C50" s="2"/>
      <c r="D50" s="2"/>
      <c r="E50" s="2"/>
      <c r="F50" s="2"/>
      <c r="G50" s="2"/>
      <c r="H50" s="2"/>
      <c r="I50" s="2"/>
      <c r="J50" s="2"/>
      <c r="K50" s="2"/>
      <c r="L50" s="2">
        <f>SUM(C50:K50)</f>
        <v>0</v>
      </c>
    </row>
    <row r="51" spans="1:12" x14ac:dyDescent="0.35">
      <c r="A51" s="147" t="s">
        <v>79</v>
      </c>
      <c r="B51" s="147"/>
      <c r="C51" s="148">
        <f t="shared" ref="C51:L51" si="9">SUM(C47:C50)</f>
        <v>0</v>
      </c>
      <c r="D51" s="148">
        <f t="shared" si="9"/>
        <v>0</v>
      </c>
      <c r="E51" s="148">
        <f t="shared" si="9"/>
        <v>0</v>
      </c>
      <c r="F51" s="148">
        <f t="shared" si="9"/>
        <v>0</v>
      </c>
      <c r="G51" s="148">
        <f t="shared" si="9"/>
        <v>0</v>
      </c>
      <c r="H51" s="148">
        <f t="shared" si="9"/>
        <v>0</v>
      </c>
      <c r="I51" s="148">
        <f t="shared" si="9"/>
        <v>0</v>
      </c>
      <c r="J51" s="148">
        <f t="shared" si="9"/>
        <v>0</v>
      </c>
      <c r="K51" s="148">
        <f t="shared" si="9"/>
        <v>0</v>
      </c>
      <c r="L51" s="148">
        <f t="shared" si="9"/>
        <v>0</v>
      </c>
    </row>
    <row r="53" spans="1:12" x14ac:dyDescent="0.35">
      <c r="A53" s="1" t="s">
        <v>62</v>
      </c>
      <c r="B53" s="1"/>
      <c r="C53" s="2"/>
      <c r="D53" s="2"/>
      <c r="E53" s="2"/>
      <c r="F53" s="2"/>
      <c r="G53" s="2"/>
      <c r="H53" s="2"/>
      <c r="I53" s="2"/>
      <c r="J53" s="2"/>
      <c r="K53" s="2"/>
      <c r="L53" s="2">
        <f>SUM(C53:K53)</f>
        <v>0</v>
      </c>
    </row>
    <row r="54" spans="1:12" x14ac:dyDescent="0.35">
      <c r="A54" s="1" t="s">
        <v>63</v>
      </c>
      <c r="B54" s="1"/>
      <c r="C54" s="2"/>
      <c r="D54" s="2"/>
      <c r="E54" s="2"/>
      <c r="F54" s="2"/>
      <c r="G54" s="2"/>
      <c r="H54" s="2"/>
      <c r="I54" s="2"/>
      <c r="J54" s="2"/>
      <c r="K54" s="2"/>
      <c r="L54" s="2">
        <f>SUM(C54:K54)</f>
        <v>0</v>
      </c>
    </row>
    <row r="55" spans="1:12" x14ac:dyDescent="0.35">
      <c r="A55" s="1" t="s">
        <v>181</v>
      </c>
      <c r="B55" s="1"/>
      <c r="C55" s="2"/>
      <c r="D55" s="2"/>
      <c r="E55" s="2"/>
      <c r="F55" s="2"/>
      <c r="G55" s="2"/>
      <c r="H55" s="2"/>
      <c r="I55" s="2"/>
      <c r="J55" s="2"/>
      <c r="K55" s="2"/>
      <c r="L55" s="2">
        <f>SUM(C55:K55)</f>
        <v>0</v>
      </c>
    </row>
    <row r="56" spans="1:12" x14ac:dyDescent="0.35">
      <c r="A56" s="1" t="s">
        <v>126</v>
      </c>
      <c r="B56" s="1"/>
      <c r="C56" s="2"/>
      <c r="D56" s="2"/>
      <c r="E56" s="2"/>
      <c r="F56" s="2"/>
      <c r="G56" s="2"/>
      <c r="H56" s="2"/>
      <c r="I56" s="2"/>
      <c r="J56" s="2"/>
      <c r="K56" s="2"/>
      <c r="L56" s="2">
        <f>SUM(C56:K56)</f>
        <v>0</v>
      </c>
    </row>
    <row r="57" spans="1:12" x14ac:dyDescent="0.35">
      <c r="A57" s="147" t="s">
        <v>80</v>
      </c>
      <c r="B57" s="150"/>
      <c r="C57" s="151">
        <f t="shared" ref="C57:L57" si="10">SUM(C53:C56)</f>
        <v>0</v>
      </c>
      <c r="D57" s="151">
        <f t="shared" si="10"/>
        <v>0</v>
      </c>
      <c r="E57" s="151">
        <f t="shared" si="10"/>
        <v>0</v>
      </c>
      <c r="F57" s="151">
        <f t="shared" si="10"/>
        <v>0</v>
      </c>
      <c r="G57" s="151">
        <f t="shared" si="10"/>
        <v>0</v>
      </c>
      <c r="H57" s="151">
        <f t="shared" si="10"/>
        <v>0</v>
      </c>
      <c r="I57" s="151">
        <f t="shared" si="10"/>
        <v>0</v>
      </c>
      <c r="J57" s="151">
        <f t="shared" si="10"/>
        <v>0</v>
      </c>
      <c r="K57" s="151">
        <f t="shared" si="10"/>
        <v>0</v>
      </c>
      <c r="L57" s="151">
        <f t="shared" si="10"/>
        <v>0</v>
      </c>
    </row>
    <row r="59" spans="1:12" x14ac:dyDescent="0.35">
      <c r="A59" s="1" t="s">
        <v>62</v>
      </c>
      <c r="B59" s="1"/>
      <c r="C59" s="2"/>
      <c r="D59" s="2"/>
      <c r="E59" s="2"/>
      <c r="F59" s="2"/>
      <c r="G59" s="2"/>
      <c r="H59" s="2"/>
      <c r="I59" s="2"/>
      <c r="J59" s="2"/>
      <c r="K59" s="2"/>
      <c r="L59" s="2">
        <f>SUM(C59:K59)</f>
        <v>0</v>
      </c>
    </row>
    <row r="60" spans="1:12" x14ac:dyDescent="0.35">
      <c r="A60" s="1" t="s">
        <v>63</v>
      </c>
      <c r="B60" s="1"/>
      <c r="C60" s="2"/>
      <c r="D60" s="2"/>
      <c r="E60" s="2"/>
      <c r="F60" s="2"/>
      <c r="G60" s="2"/>
      <c r="H60" s="2"/>
      <c r="I60" s="2"/>
      <c r="J60" s="2"/>
      <c r="K60" s="2"/>
      <c r="L60" s="2">
        <f>SUM(C60:K60)</f>
        <v>0</v>
      </c>
    </row>
    <row r="61" spans="1:12" x14ac:dyDescent="0.35">
      <c r="A61" s="1" t="s">
        <v>181</v>
      </c>
      <c r="B61" s="1"/>
      <c r="C61" s="2"/>
      <c r="D61" s="2"/>
      <c r="E61" s="2"/>
      <c r="F61" s="2"/>
      <c r="G61" s="2"/>
      <c r="H61" s="2"/>
      <c r="I61" s="2"/>
      <c r="J61" s="2"/>
      <c r="K61" s="2"/>
      <c r="L61" s="2">
        <f>SUM(C61:K61)</f>
        <v>0</v>
      </c>
    </row>
    <row r="62" spans="1:12" x14ac:dyDescent="0.35">
      <c r="A62" s="1" t="s">
        <v>126</v>
      </c>
      <c r="B62" s="1"/>
      <c r="C62" s="2"/>
      <c r="D62" s="2"/>
      <c r="E62" s="2"/>
      <c r="F62" s="2"/>
      <c r="G62" s="2"/>
      <c r="H62" s="2"/>
      <c r="I62" s="2"/>
      <c r="J62" s="2"/>
      <c r="K62" s="2"/>
      <c r="L62" s="2">
        <f>SUM(C62:H62)</f>
        <v>0</v>
      </c>
    </row>
    <row r="63" spans="1:12" x14ac:dyDescent="0.35">
      <c r="A63" s="147" t="s">
        <v>81</v>
      </c>
      <c r="B63" s="150"/>
      <c r="C63" s="151">
        <f t="shared" ref="C63:L63" si="11">SUM(C59:C62)</f>
        <v>0</v>
      </c>
      <c r="D63" s="151">
        <f t="shared" si="11"/>
        <v>0</v>
      </c>
      <c r="E63" s="151">
        <f t="shared" si="11"/>
        <v>0</v>
      </c>
      <c r="F63" s="151">
        <f t="shared" si="11"/>
        <v>0</v>
      </c>
      <c r="G63" s="151">
        <f t="shared" si="11"/>
        <v>0</v>
      </c>
      <c r="H63" s="151">
        <f t="shared" si="11"/>
        <v>0</v>
      </c>
      <c r="I63" s="151">
        <f t="shared" si="11"/>
        <v>0</v>
      </c>
      <c r="J63" s="151">
        <f t="shared" si="11"/>
        <v>0</v>
      </c>
      <c r="K63" s="151">
        <f t="shared" si="11"/>
        <v>0</v>
      </c>
      <c r="L63" s="151">
        <f t="shared" si="11"/>
        <v>0</v>
      </c>
    </row>
    <row r="65" spans="1:12" x14ac:dyDescent="0.35">
      <c r="A65" s="147" t="s">
        <v>82</v>
      </c>
      <c r="B65" s="147"/>
      <c r="C65" s="151">
        <f t="shared" ref="C65:L65" si="12">C63+C57+C51</f>
        <v>0</v>
      </c>
      <c r="D65" s="151">
        <f t="shared" si="12"/>
        <v>0</v>
      </c>
      <c r="E65" s="151">
        <f t="shared" si="12"/>
        <v>0</v>
      </c>
      <c r="F65" s="151">
        <f t="shared" si="12"/>
        <v>0</v>
      </c>
      <c r="G65" s="151">
        <f t="shared" si="12"/>
        <v>0</v>
      </c>
      <c r="H65" s="151">
        <f t="shared" si="12"/>
        <v>0</v>
      </c>
      <c r="I65" s="151">
        <f t="shared" si="12"/>
        <v>0</v>
      </c>
      <c r="J65" s="151">
        <f t="shared" si="12"/>
        <v>0</v>
      </c>
      <c r="K65" s="151">
        <f t="shared" si="12"/>
        <v>0</v>
      </c>
      <c r="L65" s="151">
        <f t="shared" si="12"/>
        <v>0</v>
      </c>
    </row>
    <row r="66" spans="1:12" x14ac:dyDescent="0.35">
      <c r="A66" s="147"/>
      <c r="B66" s="147"/>
      <c r="C66" s="148"/>
      <c r="D66" s="148"/>
      <c r="E66" s="148"/>
      <c r="F66" s="148"/>
      <c r="G66" s="148"/>
      <c r="H66" s="148"/>
      <c r="I66" s="148"/>
      <c r="J66" s="148"/>
      <c r="K66" s="148"/>
      <c r="L66" s="148"/>
    </row>
    <row r="67" spans="1:12" ht="13.15" x14ac:dyDescent="0.4">
      <c r="A67" s="6" t="s">
        <v>130</v>
      </c>
    </row>
    <row r="68" spans="1:12" x14ac:dyDescent="0.35">
      <c r="A68" s="1" t="s">
        <v>187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>
        <f>SUM(C68:K68)</f>
        <v>0</v>
      </c>
    </row>
    <row r="69" spans="1:12" x14ac:dyDescent="0.35">
      <c r="A69" s="1" t="s">
        <v>63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f>SUM(C69:K69)</f>
        <v>0</v>
      </c>
    </row>
    <row r="70" spans="1:12" x14ac:dyDescent="0.35">
      <c r="A70" s="1" t="s">
        <v>181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f>SUM(C70:K70)</f>
        <v>0</v>
      </c>
    </row>
    <row r="71" spans="1:12" x14ac:dyDescent="0.35">
      <c r="A71" s="1" t="s">
        <v>126</v>
      </c>
      <c r="B71" s="1"/>
      <c r="C71" s="2"/>
      <c r="D71" s="2"/>
      <c r="E71" s="2"/>
      <c r="F71" s="2"/>
      <c r="G71" s="2"/>
      <c r="H71" s="2"/>
      <c r="I71" s="2"/>
      <c r="J71" s="2"/>
      <c r="K71" s="2"/>
      <c r="L71" s="2">
        <f>SUM(C71:K71)</f>
        <v>0</v>
      </c>
    </row>
    <row r="72" spans="1:12" ht="13.15" x14ac:dyDescent="0.4">
      <c r="A72" s="165" t="s">
        <v>83</v>
      </c>
      <c r="B72" s="165"/>
      <c r="C72" s="166">
        <f t="shared" ref="C72:L72" si="13">SUM(C68:C71)</f>
        <v>0</v>
      </c>
      <c r="D72" s="166">
        <f t="shared" si="13"/>
        <v>0</v>
      </c>
      <c r="E72" s="166">
        <f t="shared" si="13"/>
        <v>0</v>
      </c>
      <c r="F72" s="166">
        <f t="shared" si="13"/>
        <v>0</v>
      </c>
      <c r="G72" s="166">
        <f t="shared" si="13"/>
        <v>0</v>
      </c>
      <c r="H72" s="166">
        <f t="shared" si="13"/>
        <v>0</v>
      </c>
      <c r="I72" s="166">
        <f t="shared" si="13"/>
        <v>0</v>
      </c>
      <c r="J72" s="166">
        <f t="shared" si="13"/>
        <v>0</v>
      </c>
      <c r="K72" s="166">
        <f t="shared" si="13"/>
        <v>0</v>
      </c>
      <c r="L72" s="166">
        <f t="shared" si="13"/>
        <v>0</v>
      </c>
    </row>
    <row r="73" spans="1:12" x14ac:dyDescent="0.35">
      <c r="A73" s="163"/>
      <c r="B73" s="163"/>
      <c r="C73" s="164"/>
      <c r="D73" s="164"/>
      <c r="E73" s="164"/>
      <c r="F73" s="164"/>
      <c r="G73" s="164"/>
      <c r="H73" s="164"/>
      <c r="I73" s="164"/>
      <c r="J73" s="164"/>
      <c r="K73" s="164"/>
      <c r="L73" s="164"/>
    </row>
    <row r="74" spans="1:12" x14ac:dyDescent="0.35">
      <c r="A74" s="1" t="s">
        <v>62</v>
      </c>
      <c r="B74" s="1"/>
      <c r="C74" s="2"/>
      <c r="D74" s="2"/>
      <c r="E74" s="2"/>
      <c r="F74" s="2"/>
      <c r="G74" s="2"/>
      <c r="H74" s="2"/>
      <c r="I74" s="2"/>
      <c r="J74" s="2"/>
      <c r="K74" s="2"/>
      <c r="L74" s="2">
        <f>SUM(C74:K74)</f>
        <v>0</v>
      </c>
    </row>
    <row r="75" spans="1:12" x14ac:dyDescent="0.35">
      <c r="A75" s="1" t="s">
        <v>63</v>
      </c>
      <c r="B75" s="1"/>
      <c r="C75" s="2"/>
      <c r="D75" s="2"/>
      <c r="E75" s="2"/>
      <c r="F75" s="2"/>
      <c r="G75" s="2"/>
      <c r="H75" s="2"/>
      <c r="I75" s="2"/>
      <c r="J75" s="2"/>
      <c r="K75" s="2"/>
      <c r="L75" s="2">
        <f>SUM(C75:K75)</f>
        <v>0</v>
      </c>
    </row>
    <row r="76" spans="1:12" x14ac:dyDescent="0.35">
      <c r="A76" s="1" t="s">
        <v>181</v>
      </c>
      <c r="B76" s="1"/>
      <c r="C76" s="2"/>
      <c r="D76" s="2"/>
      <c r="E76" s="2"/>
      <c r="F76" s="2"/>
      <c r="G76" s="2"/>
      <c r="H76" s="2"/>
      <c r="I76" s="2"/>
      <c r="J76" s="2"/>
      <c r="K76" s="2"/>
      <c r="L76" s="2">
        <f>SUM(C76:K76)</f>
        <v>0</v>
      </c>
    </row>
    <row r="77" spans="1:12" x14ac:dyDescent="0.35">
      <c r="A77" s="86" t="s">
        <v>126</v>
      </c>
      <c r="B77" s="1"/>
      <c r="C77" s="2"/>
      <c r="D77" s="2"/>
      <c r="E77" s="2"/>
      <c r="F77" s="2"/>
      <c r="G77" s="2"/>
      <c r="H77" s="2"/>
      <c r="I77" s="2"/>
      <c r="J77" s="2"/>
      <c r="K77" s="2"/>
      <c r="L77" s="2">
        <f>SUM(C77:K77)</f>
        <v>0</v>
      </c>
    </row>
    <row r="78" spans="1:12" ht="13.15" x14ac:dyDescent="0.4">
      <c r="A78" s="167" t="s">
        <v>84</v>
      </c>
      <c r="B78" s="168"/>
      <c r="C78" s="169">
        <f t="shared" ref="C78:L78" si="14">SUM(C74:C77)</f>
        <v>0</v>
      </c>
      <c r="D78" s="169">
        <f t="shared" si="14"/>
        <v>0</v>
      </c>
      <c r="E78" s="169">
        <f t="shared" si="14"/>
        <v>0</v>
      </c>
      <c r="F78" s="169">
        <f t="shared" si="14"/>
        <v>0</v>
      </c>
      <c r="G78" s="169">
        <f t="shared" si="14"/>
        <v>0</v>
      </c>
      <c r="H78" s="169">
        <f t="shared" si="14"/>
        <v>0</v>
      </c>
      <c r="I78" s="169">
        <f t="shared" si="14"/>
        <v>0</v>
      </c>
      <c r="J78" s="169">
        <f t="shared" si="14"/>
        <v>0</v>
      </c>
      <c r="K78" s="169">
        <f t="shared" si="14"/>
        <v>0</v>
      </c>
      <c r="L78" s="169">
        <f t="shared" si="14"/>
        <v>0</v>
      </c>
    </row>
    <row r="80" spans="1:12" x14ac:dyDescent="0.35">
      <c r="A80" s="1" t="s">
        <v>62</v>
      </c>
      <c r="B80" s="1"/>
      <c r="C80" s="2"/>
      <c r="D80" s="2"/>
      <c r="E80" s="2"/>
      <c r="F80" s="2"/>
      <c r="G80" s="2"/>
      <c r="H80" s="2"/>
      <c r="I80" s="2"/>
      <c r="J80" s="2"/>
      <c r="K80" s="2"/>
      <c r="L80" s="2">
        <f t="shared" ref="L80:L84" si="15">SUM(C80:K80)</f>
        <v>0</v>
      </c>
    </row>
    <row r="81" spans="1:12" x14ac:dyDescent="0.35">
      <c r="A81" s="1" t="s">
        <v>63</v>
      </c>
      <c r="B81" s="1"/>
      <c r="C81" s="2"/>
      <c r="D81" s="2"/>
      <c r="E81" s="2"/>
      <c r="F81" s="2"/>
      <c r="G81" s="2"/>
      <c r="H81" s="2"/>
      <c r="I81" s="2"/>
      <c r="J81" s="2"/>
      <c r="K81" s="2"/>
      <c r="L81" s="2">
        <f t="shared" si="15"/>
        <v>0</v>
      </c>
    </row>
    <row r="82" spans="1:12" x14ac:dyDescent="0.35">
      <c r="A82" s="33" t="s">
        <v>181</v>
      </c>
      <c r="B82" s="1"/>
      <c r="C82" s="2"/>
      <c r="D82" s="2"/>
      <c r="E82" s="2"/>
      <c r="F82" s="2"/>
      <c r="G82" s="2"/>
      <c r="H82" s="2"/>
      <c r="I82" s="2"/>
      <c r="J82" s="2"/>
      <c r="K82" s="2"/>
      <c r="L82" s="2">
        <f t="shared" si="15"/>
        <v>0</v>
      </c>
    </row>
    <row r="83" spans="1:12" x14ac:dyDescent="0.35">
      <c r="A83" s="33" t="s">
        <v>126</v>
      </c>
      <c r="B83" s="1"/>
      <c r="C83" s="2"/>
      <c r="D83" s="2"/>
      <c r="E83" s="2"/>
      <c r="F83" s="2"/>
      <c r="G83" s="2"/>
      <c r="H83" s="2"/>
      <c r="I83" s="2"/>
      <c r="J83" s="2"/>
      <c r="K83" s="2"/>
      <c r="L83" s="2">
        <f t="shared" si="15"/>
        <v>0</v>
      </c>
    </row>
    <row r="84" spans="1:12" ht="13.15" x14ac:dyDescent="0.4">
      <c r="A84" s="168" t="s">
        <v>85</v>
      </c>
      <c r="B84" s="170"/>
      <c r="C84" s="169">
        <f t="shared" ref="C84:K84" si="16">SUM(C80:C83)</f>
        <v>0</v>
      </c>
      <c r="D84" s="169">
        <f t="shared" si="16"/>
        <v>0</v>
      </c>
      <c r="E84" s="169">
        <f t="shared" si="16"/>
        <v>0</v>
      </c>
      <c r="F84" s="169">
        <f t="shared" si="16"/>
        <v>0</v>
      </c>
      <c r="G84" s="169">
        <f t="shared" si="16"/>
        <v>0</v>
      </c>
      <c r="H84" s="169">
        <f t="shared" si="16"/>
        <v>0</v>
      </c>
      <c r="I84" s="169">
        <f t="shared" si="16"/>
        <v>0</v>
      </c>
      <c r="J84" s="169">
        <f t="shared" si="16"/>
        <v>0</v>
      </c>
      <c r="K84" s="169">
        <f t="shared" si="16"/>
        <v>0</v>
      </c>
      <c r="L84" s="169">
        <f t="shared" si="15"/>
        <v>0</v>
      </c>
    </row>
    <row r="85" spans="1:12" x14ac:dyDescent="0.35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</row>
    <row r="86" spans="1:12" ht="13.15" x14ac:dyDescent="0.4">
      <c r="A86" s="168" t="s">
        <v>86</v>
      </c>
      <c r="B86" s="167"/>
      <c r="C86" s="169">
        <f t="shared" ref="C86:L86" si="17">C84+C78+C72</f>
        <v>0</v>
      </c>
      <c r="D86" s="169">
        <f t="shared" si="17"/>
        <v>0</v>
      </c>
      <c r="E86" s="169">
        <f t="shared" si="17"/>
        <v>0</v>
      </c>
      <c r="F86" s="169">
        <f t="shared" si="17"/>
        <v>0</v>
      </c>
      <c r="G86" s="169">
        <f t="shared" si="17"/>
        <v>0</v>
      </c>
      <c r="H86" s="169">
        <f t="shared" si="17"/>
        <v>0</v>
      </c>
      <c r="I86" s="169">
        <f t="shared" si="17"/>
        <v>0</v>
      </c>
      <c r="J86" s="169">
        <f t="shared" si="17"/>
        <v>0</v>
      </c>
      <c r="K86" s="169">
        <f t="shared" si="17"/>
        <v>0</v>
      </c>
      <c r="L86" s="169">
        <f t="shared" si="17"/>
        <v>0</v>
      </c>
    </row>
    <row r="87" spans="1:12" ht="13.15" x14ac:dyDescent="0.4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</row>
    <row r="88" spans="1:12" ht="13.15" x14ac:dyDescent="0.4">
      <c r="A88" s="168" t="s">
        <v>87</v>
      </c>
      <c r="B88" s="167"/>
      <c r="C88" s="169">
        <f t="shared" ref="C88:L88" si="18">C86+C65+C44+C23</f>
        <v>44254.95</v>
      </c>
      <c r="D88" s="169">
        <f t="shared" si="18"/>
        <v>804.04</v>
      </c>
      <c r="E88" s="169">
        <f t="shared" si="18"/>
        <v>3438.0299999999997</v>
      </c>
      <c r="F88" s="169">
        <f t="shared" si="18"/>
        <v>3616</v>
      </c>
      <c r="G88" s="169">
        <f t="shared" si="18"/>
        <v>2656.6100000000006</v>
      </c>
      <c r="H88" s="169">
        <f t="shared" si="18"/>
        <v>554.52</v>
      </c>
      <c r="I88" s="169">
        <f t="shared" si="18"/>
        <v>0</v>
      </c>
      <c r="J88" s="169">
        <f t="shared" si="18"/>
        <v>128.05000000000001</v>
      </c>
      <c r="K88" s="169">
        <f t="shared" si="18"/>
        <v>0</v>
      </c>
      <c r="L88" s="169" t="e">
        <f t="shared" si="18"/>
        <v>#VALUE!</v>
      </c>
    </row>
  </sheetData>
  <phoneticPr fontId="1" type="noConversion"/>
  <pageMargins left="0.75" right="0.75" top="1" bottom="1" header="0.5" footer="0.5"/>
  <pageSetup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6">
    <tabColor indexed="10"/>
  </sheetPr>
  <dimension ref="B1:D37"/>
  <sheetViews>
    <sheetView workbookViewId="0">
      <selection activeCell="B18" sqref="B18"/>
    </sheetView>
  </sheetViews>
  <sheetFormatPr defaultRowHeight="12.75" x14ac:dyDescent="0.35"/>
  <cols>
    <col min="2" max="2" width="10.1328125" bestFit="1" customWidth="1"/>
  </cols>
  <sheetData>
    <row r="1" spans="2:4" ht="13.15" thickBot="1" x14ac:dyDescent="0.4"/>
    <row r="2" spans="2:4" ht="13.5" thickBot="1" x14ac:dyDescent="0.45">
      <c r="B2" s="296" t="s">
        <v>120</v>
      </c>
      <c r="C2" s="297"/>
      <c r="D2" s="298"/>
    </row>
    <row r="3" spans="2:4" ht="13.15" thickBot="1" x14ac:dyDescent="0.4"/>
    <row r="4" spans="2:4" ht="13.5" thickBot="1" x14ac:dyDescent="0.45">
      <c r="B4" s="290" t="s">
        <v>5</v>
      </c>
      <c r="C4" s="291"/>
      <c r="D4" s="292"/>
    </row>
    <row r="7" spans="2:4" ht="13.15" x14ac:dyDescent="0.4">
      <c r="B7" s="6" t="s">
        <v>119</v>
      </c>
    </row>
    <row r="9" spans="2:4" x14ac:dyDescent="0.35">
      <c r="B9" s="2">
        <v>1102.5</v>
      </c>
      <c r="D9" s="2">
        <f>B9*0.062</f>
        <v>68.355000000000004</v>
      </c>
    </row>
    <row r="12" spans="2:4" ht="13.15" thickBot="1" x14ac:dyDescent="0.4"/>
    <row r="13" spans="2:4" ht="13.5" thickBot="1" x14ac:dyDescent="0.45">
      <c r="B13" s="293" t="s">
        <v>122</v>
      </c>
      <c r="C13" s="294"/>
      <c r="D13" s="295"/>
    </row>
    <row r="14" spans="2:4" ht="13.15" x14ac:dyDescent="0.4">
      <c r="B14" s="6"/>
    </row>
    <row r="15" spans="2:4" ht="13.15" x14ac:dyDescent="0.4">
      <c r="B15" s="6" t="s">
        <v>119</v>
      </c>
    </row>
    <row r="17" spans="2:4" x14ac:dyDescent="0.35">
      <c r="B17" s="2">
        <v>1102.5</v>
      </c>
      <c r="C17" s="4"/>
      <c r="D17" s="4">
        <f>B17*0.0145</f>
        <v>15.98625</v>
      </c>
    </row>
    <row r="19" spans="2:4" ht="13.15" thickBot="1" x14ac:dyDescent="0.4"/>
    <row r="20" spans="2:4" ht="13.5" thickBot="1" x14ac:dyDescent="0.45">
      <c r="B20" s="299" t="s">
        <v>121</v>
      </c>
      <c r="C20" s="300"/>
      <c r="D20" s="301"/>
    </row>
    <row r="21" spans="2:4" ht="13.15" thickBot="1" x14ac:dyDescent="0.4"/>
    <row r="22" spans="2:4" ht="13.5" thickBot="1" x14ac:dyDescent="0.45">
      <c r="B22" s="302" t="s">
        <v>5</v>
      </c>
      <c r="C22" s="303"/>
      <c r="D22" s="304"/>
    </row>
    <row r="24" spans="2:4" x14ac:dyDescent="0.35">
      <c r="B24" s="101" t="s">
        <v>119</v>
      </c>
    </row>
    <row r="26" spans="2:4" x14ac:dyDescent="0.35">
      <c r="B26" s="4"/>
    </row>
    <row r="27" spans="2:4" x14ac:dyDescent="0.35">
      <c r="B27" s="2">
        <v>11947.88</v>
      </c>
      <c r="D27" s="2">
        <f>B27*0.124</f>
        <v>1481.53712</v>
      </c>
    </row>
    <row r="32" spans="2:4" ht="13.15" thickBot="1" x14ac:dyDescent="0.4"/>
    <row r="33" spans="2:4" ht="13.5" thickBot="1" x14ac:dyDescent="0.45">
      <c r="B33" s="287" t="s">
        <v>122</v>
      </c>
      <c r="C33" s="288"/>
      <c r="D33" s="289"/>
    </row>
    <row r="35" spans="2:4" x14ac:dyDescent="0.35">
      <c r="B35" s="101" t="s">
        <v>119</v>
      </c>
      <c r="D35" s="4"/>
    </row>
    <row r="37" spans="2:4" x14ac:dyDescent="0.35">
      <c r="B37" s="2">
        <v>11947.88</v>
      </c>
      <c r="D37" s="2">
        <f>B37*0.029</f>
        <v>346.48851999999999</v>
      </c>
    </row>
  </sheetData>
  <mergeCells count="6">
    <mergeCell ref="B33:D33"/>
    <mergeCell ref="B4:D4"/>
    <mergeCell ref="B13:D13"/>
    <mergeCell ref="B2:D2"/>
    <mergeCell ref="B20:D20"/>
    <mergeCell ref="B22:D22"/>
  </mergeCells>
  <pageMargins left="0.7" right="0.7" top="0.75" bottom="0.75" header="0.3" footer="0.3"/>
  <pageSetup orientation="portrait" horizontalDpi="4294967293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</sheetPr>
  <dimension ref="A1:G19"/>
  <sheetViews>
    <sheetView topLeftCell="A10" workbookViewId="0">
      <selection activeCell="A8" sqref="A8:G8"/>
    </sheetView>
  </sheetViews>
  <sheetFormatPr defaultRowHeight="12.75" x14ac:dyDescent="0.35"/>
  <cols>
    <col min="2" max="2" width="11" customWidth="1"/>
    <col min="3" max="3" width="15" customWidth="1"/>
    <col min="4" max="4" width="12.19921875" bestFit="1" customWidth="1"/>
    <col min="5" max="5" width="11.46484375" bestFit="1" customWidth="1"/>
    <col min="6" max="6" width="11.796875" customWidth="1"/>
  </cols>
  <sheetData>
    <row r="1" spans="1:7" ht="13.15" thickBot="1" x14ac:dyDescent="0.4"/>
    <row r="2" spans="1:7" ht="30.5" customHeight="1" thickBot="1" x14ac:dyDescent="0.4">
      <c r="A2" s="305" t="s">
        <v>209</v>
      </c>
      <c r="B2" s="306"/>
      <c r="C2" s="155" t="s">
        <v>210</v>
      </c>
      <c r="D2" s="155" t="s">
        <v>211</v>
      </c>
      <c r="E2" s="156" t="s">
        <v>212</v>
      </c>
      <c r="F2" s="156" t="s">
        <v>213</v>
      </c>
      <c r="G2" s="180" t="s">
        <v>246</v>
      </c>
    </row>
    <row r="3" spans="1:7" ht="41" customHeight="1" thickBot="1" x14ac:dyDescent="0.4">
      <c r="A3" s="307" t="s">
        <v>214</v>
      </c>
      <c r="B3" s="308"/>
      <c r="C3" s="157">
        <v>418000</v>
      </c>
      <c r="D3" s="158">
        <v>2000</v>
      </c>
      <c r="E3" s="157">
        <v>22368</v>
      </c>
      <c r="F3" s="158">
        <v>24000</v>
      </c>
      <c r="G3" s="181">
        <v>4.2500000000000003E-2</v>
      </c>
    </row>
    <row r="4" spans="1:7" ht="43.5" customHeight="1" thickBot="1" x14ac:dyDescent="0.4">
      <c r="A4" s="282" t="s">
        <v>215</v>
      </c>
      <c r="B4" s="275"/>
      <c r="C4" s="158">
        <v>850000</v>
      </c>
      <c r="D4" s="159">
        <v>3700</v>
      </c>
      <c r="E4" s="158">
        <v>44685</v>
      </c>
      <c r="F4" s="159">
        <v>45000</v>
      </c>
      <c r="G4" s="182">
        <v>4.1250000000000002E-2</v>
      </c>
    </row>
    <row r="5" spans="1:7" ht="34.049999999999997" customHeight="1" thickBot="1" x14ac:dyDescent="0.4">
      <c r="A5" s="282" t="s">
        <v>216</v>
      </c>
      <c r="B5" s="275"/>
      <c r="C5" s="158">
        <v>462000</v>
      </c>
      <c r="D5" s="159">
        <v>1650</v>
      </c>
      <c r="E5" s="158">
        <v>19360</v>
      </c>
      <c r="F5" s="160" t="s">
        <v>217</v>
      </c>
      <c r="G5" s="181">
        <v>2.5000000000000001E-2</v>
      </c>
    </row>
    <row r="6" spans="1:7" ht="49.05" customHeight="1" thickBot="1" x14ac:dyDescent="0.4">
      <c r="A6" s="282" t="s">
        <v>218</v>
      </c>
      <c r="B6" s="275"/>
      <c r="C6" s="158">
        <v>787000</v>
      </c>
      <c r="D6" s="159">
        <v>2450</v>
      </c>
      <c r="E6" s="158">
        <v>29151</v>
      </c>
      <c r="F6" s="154" t="s">
        <v>219</v>
      </c>
      <c r="G6" s="182">
        <v>1.8749999999999999E-2</v>
      </c>
    </row>
    <row r="7" spans="1:7" ht="59" customHeight="1" thickBot="1" x14ac:dyDescent="0.4">
      <c r="A7" s="282" t="s">
        <v>220</v>
      </c>
      <c r="B7" s="275"/>
      <c r="C7" s="158">
        <v>1380000</v>
      </c>
      <c r="D7" s="159">
        <v>4300</v>
      </c>
      <c r="E7" s="158">
        <v>51116</v>
      </c>
      <c r="F7" s="154" t="s">
        <v>221</v>
      </c>
      <c r="G7" s="182">
        <v>1.8749999999999999E-2</v>
      </c>
    </row>
    <row r="8" spans="1:7" ht="59" customHeight="1" thickBot="1" x14ac:dyDescent="0.4">
      <c r="A8" s="279" t="s">
        <v>247</v>
      </c>
      <c r="B8" s="284"/>
      <c r="C8" s="158">
        <v>555000</v>
      </c>
      <c r="D8" s="159">
        <v>1500</v>
      </c>
      <c r="E8" s="158">
        <v>17722</v>
      </c>
      <c r="F8" s="207" t="s">
        <v>267</v>
      </c>
      <c r="G8" s="182">
        <v>1.2500000000000001E-2</v>
      </c>
    </row>
    <row r="9" spans="1:7" ht="21" customHeight="1" thickBot="1" x14ac:dyDescent="0.4">
      <c r="A9" s="279" t="s">
        <v>268</v>
      </c>
      <c r="B9" s="314"/>
      <c r="C9" s="158">
        <f>SUM(C3:C8)</f>
        <v>4452000</v>
      </c>
      <c r="D9" s="158">
        <f t="shared" ref="D9:E9" si="0">SUM(D3:D8)</f>
        <v>15600</v>
      </c>
      <c r="E9" s="158">
        <f t="shared" si="0"/>
        <v>184402</v>
      </c>
      <c r="F9" s="158"/>
      <c r="G9" s="208"/>
    </row>
    <row r="10" spans="1:7" ht="13.15" thickBot="1" x14ac:dyDescent="0.4">
      <c r="A10" s="309" t="s">
        <v>222</v>
      </c>
      <c r="B10" s="310"/>
      <c r="C10" s="311"/>
      <c r="D10" s="161"/>
      <c r="E10" s="162"/>
      <c r="F10" s="161"/>
    </row>
    <row r="11" spans="1:7" ht="13.15" thickBot="1" x14ac:dyDescent="0.4">
      <c r="A11" s="312" t="s">
        <v>49</v>
      </c>
      <c r="B11" s="313"/>
      <c r="C11" s="158">
        <f>'SAVINGS SUMMARY'!B5</f>
        <v>200099.76</v>
      </c>
      <c r="D11" s="161"/>
      <c r="E11" s="162"/>
      <c r="F11" s="161"/>
    </row>
    <row r="12" spans="1:7" ht="13.15" thickBot="1" x14ac:dyDescent="0.4">
      <c r="A12" s="312" t="s">
        <v>177</v>
      </c>
      <c r="B12" s="313"/>
      <c r="C12" s="158">
        <f>'SAVINGS SUMMARY'!B6</f>
        <v>200104.95</v>
      </c>
      <c r="D12" s="162"/>
      <c r="E12" s="162"/>
      <c r="F12" s="161"/>
    </row>
    <row r="13" spans="1:7" ht="13.15" thickBot="1" x14ac:dyDescent="0.4">
      <c r="A13" s="312" t="s">
        <v>223</v>
      </c>
      <c r="B13" s="313"/>
      <c r="C13" s="158">
        <f>'SAVINGS SUMMARY'!B7</f>
        <v>26776.84</v>
      </c>
      <c r="D13" s="162"/>
      <c r="E13" s="162"/>
      <c r="F13" s="161"/>
    </row>
    <row r="14" spans="1:7" x14ac:dyDescent="0.35">
      <c r="A14" s="286"/>
      <c r="B14" s="286"/>
    </row>
    <row r="15" spans="1:7" x14ac:dyDescent="0.35">
      <c r="A15" s="286"/>
      <c r="B15" s="286"/>
    </row>
    <row r="16" spans="1:7" x14ac:dyDescent="0.35">
      <c r="A16" s="286"/>
      <c r="B16" s="286"/>
    </row>
    <row r="17" spans="1:2" x14ac:dyDescent="0.35">
      <c r="A17" s="286"/>
      <c r="B17" s="286"/>
    </row>
    <row r="18" spans="1:2" x14ac:dyDescent="0.35">
      <c r="A18" s="286"/>
      <c r="B18" s="286"/>
    </row>
    <row r="19" spans="1:2" x14ac:dyDescent="0.35">
      <c r="A19" s="286"/>
      <c r="B19" s="286"/>
    </row>
  </sheetData>
  <mergeCells count="18">
    <mergeCell ref="A8:B8"/>
    <mergeCell ref="A16:B16"/>
    <mergeCell ref="A17:B17"/>
    <mergeCell ref="A18:B18"/>
    <mergeCell ref="A19:B19"/>
    <mergeCell ref="A10:C10"/>
    <mergeCell ref="A11:B11"/>
    <mergeCell ref="A12:B12"/>
    <mergeCell ref="A13:B13"/>
    <mergeCell ref="A14:B14"/>
    <mergeCell ref="A15:B15"/>
    <mergeCell ref="A9:B9"/>
    <mergeCell ref="A7:B7"/>
    <mergeCell ref="A2:B2"/>
    <mergeCell ref="A3:B3"/>
    <mergeCell ref="A4:B4"/>
    <mergeCell ref="A5:B5"/>
    <mergeCell ref="A6:B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136"/>
  <sheetViews>
    <sheetView workbookViewId="0">
      <pane xSplit="1" ySplit="3" topLeftCell="AH4" activePane="bottomRight" state="frozen"/>
      <selection pane="topRight" activeCell="B1" sqref="B1"/>
      <selection pane="bottomLeft" activeCell="A5" sqref="A5"/>
      <selection pane="bottomRight" activeCell="A132" sqref="A4:A132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44917</v>
      </c>
    </row>
    <row r="2" spans="1:47" ht="15.4" thickBot="1" x14ac:dyDescent="0.45">
      <c r="A2" s="10" t="s">
        <v>21</v>
      </c>
      <c r="B2" s="13"/>
      <c r="C2" s="15">
        <f>'November 2022'!C121</f>
        <v>256893.54000000004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211" t="s">
        <v>125</v>
      </c>
      <c r="AN3" s="211" t="s">
        <v>53</v>
      </c>
      <c r="AO3" s="211" t="s">
        <v>112</v>
      </c>
      <c r="AP3" s="211" t="s">
        <v>61</v>
      </c>
      <c r="AQ3" s="106" t="s">
        <v>13</v>
      </c>
      <c r="AR3" s="211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8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8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8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8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8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8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8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8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8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8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8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8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s="215" customFormat="1" x14ac:dyDescent="0.35">
      <c r="A45" s="1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</row>
    <row r="46" spans="1:47" x14ac:dyDescent="0.35">
      <c r="A46" s="8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8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8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s="6" customFormat="1" ht="13.15" x14ac:dyDescent="0.4">
      <c r="A58" s="86"/>
      <c r="B58" s="213"/>
      <c r="C58" s="102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102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</row>
    <row r="59" spans="1:47" x14ac:dyDescent="0.35">
      <c r="A59" s="8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8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0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8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0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8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8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163" customFormat="1" x14ac:dyDescent="0.35">
      <c r="A78" s="114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1:47" x14ac:dyDescent="0.35">
      <c r="A79" s="8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8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x14ac:dyDescent="0.35">
      <c r="A85" s="8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0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s="6" customFormat="1" ht="13.15" x14ac:dyDescent="0.4">
      <c r="A89" s="86"/>
      <c r="B89" s="102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102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</row>
    <row r="90" spans="1:47" x14ac:dyDescent="0.35">
      <c r="A90" s="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8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35">
      <c r="A97" s="8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x14ac:dyDescent="0.35">
      <c r="A98" s="8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x14ac:dyDescent="0.35">
      <c r="A99" s="8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8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8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x14ac:dyDescent="0.35">
      <c r="A102" s="8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35">
      <c r="A103" s="8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8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8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35">
      <c r="A106" s="8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x14ac:dyDescent="0.35">
      <c r="A107" s="8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8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35">
      <c r="A109" s="8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x14ac:dyDescent="0.35">
      <c r="A110" s="8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x14ac:dyDescent="0.35">
      <c r="A111" s="8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x14ac:dyDescent="0.35">
      <c r="A112" s="8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x14ac:dyDescent="0.35">
      <c r="A113" s="8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x14ac:dyDescent="0.35">
      <c r="A114" s="8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x14ac:dyDescent="0.35">
      <c r="A115" s="8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x14ac:dyDescent="0.35">
      <c r="A116" s="8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x14ac:dyDescent="0.35">
      <c r="A117" s="8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x14ac:dyDescent="0.35">
      <c r="A118" s="8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x14ac:dyDescent="0.35">
      <c r="A119" s="8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x14ac:dyDescent="0.35">
      <c r="A120" s="8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x14ac:dyDescent="0.35">
      <c r="A121" s="86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x14ac:dyDescent="0.35">
      <c r="A122" s="8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x14ac:dyDescent="0.35">
      <c r="A123" s="8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x14ac:dyDescent="0.35">
      <c r="A124" s="8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x14ac:dyDescent="0.35">
      <c r="A125" s="8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x14ac:dyDescent="0.35">
      <c r="A126" s="86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x14ac:dyDescent="0.35">
      <c r="A127" s="8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x14ac:dyDescent="0.35">
      <c r="A128" s="8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9" x14ac:dyDescent="0.35">
      <c r="A129" s="8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9" x14ac:dyDescent="0.35">
      <c r="A130" s="8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9" x14ac:dyDescent="0.35">
      <c r="A131" s="86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9" x14ac:dyDescent="0.35">
      <c r="A132" s="86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f>AD134+AE134+AH134+AI134</f>
        <v>0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W132" s="212" t="s">
        <v>19</v>
      </c>
    </row>
    <row r="134" spans="1:49" ht="43.5" customHeight="1" x14ac:dyDescent="0.35">
      <c r="A134" t="s">
        <v>18</v>
      </c>
      <c r="B134" s="4">
        <f t="shared" ref="B134:L134" si="0">SUM(B4:B132)</f>
        <v>0</v>
      </c>
      <c r="C134" s="4">
        <f t="shared" si="0"/>
        <v>0</v>
      </c>
      <c r="D134" s="4">
        <f t="shared" si="0"/>
        <v>0</v>
      </c>
      <c r="E134" s="4">
        <f t="shared" si="0"/>
        <v>0</v>
      </c>
      <c r="F134" s="4">
        <f t="shared" si="0"/>
        <v>0</v>
      </c>
      <c r="G134" s="4">
        <f t="shared" si="0"/>
        <v>0</v>
      </c>
      <c r="H134" s="4">
        <f t="shared" si="0"/>
        <v>0</v>
      </c>
      <c r="I134" s="4">
        <f t="shared" si="0"/>
        <v>0</v>
      </c>
      <c r="J134" s="4">
        <f t="shared" si="0"/>
        <v>0</v>
      </c>
      <c r="K134" s="4">
        <f t="shared" si="0"/>
        <v>0</v>
      </c>
      <c r="L134" s="137">
        <f t="shared" si="0"/>
        <v>0</v>
      </c>
      <c r="M134" s="4">
        <f>AD134+AF134+AH134+AI134</f>
        <v>0</v>
      </c>
      <c r="N134" s="4">
        <f t="shared" ref="N134:AU134" si="1">SUM(N4:N132)</f>
        <v>0</v>
      </c>
      <c r="O134" s="4">
        <f t="shared" si="1"/>
        <v>0</v>
      </c>
      <c r="P134" s="4">
        <f t="shared" si="1"/>
        <v>0</v>
      </c>
      <c r="Q134" s="4">
        <f t="shared" si="1"/>
        <v>0</v>
      </c>
      <c r="R134" s="4">
        <f t="shared" si="1"/>
        <v>0</v>
      </c>
      <c r="S134" s="4">
        <f t="shared" si="1"/>
        <v>0</v>
      </c>
      <c r="T134" s="4">
        <f t="shared" si="1"/>
        <v>0</v>
      </c>
      <c r="U134" s="4">
        <f t="shared" si="1"/>
        <v>0</v>
      </c>
      <c r="V134" s="4">
        <f t="shared" si="1"/>
        <v>0</v>
      </c>
      <c r="W134" s="4">
        <f t="shared" si="1"/>
        <v>0</v>
      </c>
      <c r="X134" s="4">
        <f t="shared" si="1"/>
        <v>0</v>
      </c>
      <c r="Y134" s="4">
        <f t="shared" si="1"/>
        <v>0</v>
      </c>
      <c r="Z134" s="4">
        <f t="shared" si="1"/>
        <v>0</v>
      </c>
      <c r="AA134" s="4">
        <f t="shared" si="1"/>
        <v>0</v>
      </c>
      <c r="AB134" s="4">
        <f t="shared" si="1"/>
        <v>0</v>
      </c>
      <c r="AC134" s="4">
        <f t="shared" si="1"/>
        <v>0</v>
      </c>
      <c r="AD134" s="4">
        <f t="shared" si="1"/>
        <v>0</v>
      </c>
      <c r="AE134" s="4">
        <f t="shared" si="1"/>
        <v>0</v>
      </c>
      <c r="AF134" s="4">
        <f t="shared" si="1"/>
        <v>0</v>
      </c>
      <c r="AG134" s="4">
        <f t="shared" si="1"/>
        <v>0</v>
      </c>
      <c r="AH134" s="4">
        <f t="shared" si="1"/>
        <v>0</v>
      </c>
      <c r="AI134" s="4">
        <f t="shared" si="1"/>
        <v>0</v>
      </c>
      <c r="AJ134" s="4">
        <f t="shared" si="1"/>
        <v>0</v>
      </c>
      <c r="AK134" s="4">
        <f t="shared" si="1"/>
        <v>0</v>
      </c>
      <c r="AL134" s="4">
        <f t="shared" si="1"/>
        <v>0</v>
      </c>
      <c r="AM134" s="4">
        <f t="shared" si="1"/>
        <v>0</v>
      </c>
      <c r="AN134" s="4">
        <f t="shared" si="1"/>
        <v>0</v>
      </c>
      <c r="AO134" s="4">
        <f t="shared" si="1"/>
        <v>0</v>
      </c>
      <c r="AP134" s="4">
        <f t="shared" si="1"/>
        <v>0</v>
      </c>
      <c r="AQ134" s="4">
        <f t="shared" si="1"/>
        <v>0</v>
      </c>
      <c r="AR134" s="4">
        <f t="shared" si="1"/>
        <v>0</v>
      </c>
      <c r="AS134" s="4">
        <f t="shared" si="1"/>
        <v>0</v>
      </c>
      <c r="AT134" s="4">
        <f t="shared" si="1"/>
        <v>0</v>
      </c>
      <c r="AU134" s="4">
        <f t="shared" si="1"/>
        <v>0</v>
      </c>
      <c r="AW134" s="4">
        <f>B134-C134-D134-E134-F134-G134-H134-I134-J134-K134+L134+M134-N134-O134+P134-Q134-R134-S134-T134-U134-V134+W134+X134+Y134+Z134+AA134+AB134+AC134-AD134+AE134-AF134+AG134-AH134-AI134+AJ134+AK134+AL134+AM134+AN134+AO134+AP134+AQ134+AR134+AS134-AT134+AU134</f>
        <v>0</v>
      </c>
    </row>
    <row r="136" spans="1:49" ht="15.4" thickBot="1" x14ac:dyDescent="0.45">
      <c r="A136" s="10" t="s">
        <v>22</v>
      </c>
      <c r="C136" s="15">
        <f>C2+B134-C134</f>
        <v>256893.54000000004</v>
      </c>
      <c r="D136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BB121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117" sqref="A4:A117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6" width="8.86328125" bestFit="1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44887</v>
      </c>
    </row>
    <row r="2" spans="1:47" ht="15.4" thickBot="1" x14ac:dyDescent="0.45">
      <c r="A2" s="10" t="s">
        <v>21</v>
      </c>
      <c r="B2" s="13"/>
      <c r="C2" s="15">
        <f>'October 2022'!C127</f>
        <v>256893.54000000004</v>
      </c>
      <c r="D2" s="14"/>
    </row>
    <row r="3" spans="1:47" ht="60" customHeight="1" thickBot="1" x14ac:dyDescent="0.45">
      <c r="A3" s="107" t="s">
        <v>256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209" t="s">
        <v>125</v>
      </c>
      <c r="AN3" s="209" t="s">
        <v>53</v>
      </c>
      <c r="AO3" s="209" t="s">
        <v>112</v>
      </c>
      <c r="AP3" s="209" t="s">
        <v>61</v>
      </c>
      <c r="AQ3" s="106" t="s">
        <v>13</v>
      </c>
      <c r="AR3" s="209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8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8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8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8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8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8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8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8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8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8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8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0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8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8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8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8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8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8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0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8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8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8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8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8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x14ac:dyDescent="0.35">
      <c r="A85" s="8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8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8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35">
      <c r="A97" s="8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x14ac:dyDescent="0.35">
      <c r="A98" s="8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x14ac:dyDescent="0.35">
      <c r="A99" s="8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8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8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x14ac:dyDescent="0.35">
      <c r="A102" s="8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35">
      <c r="A103" s="8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8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8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35">
      <c r="A106" s="8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x14ac:dyDescent="0.35">
      <c r="A107" s="8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8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35">
      <c r="A109" s="8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x14ac:dyDescent="0.35">
      <c r="A110" s="8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x14ac:dyDescent="0.35">
      <c r="A111" s="8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x14ac:dyDescent="0.35">
      <c r="A112" s="8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x14ac:dyDescent="0.35">
      <c r="A113" s="8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x14ac:dyDescent="0.35">
      <c r="A114" s="8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8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x14ac:dyDescent="0.35">
      <c r="A116" s="8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9" x14ac:dyDescent="0.35">
      <c r="A117" s="8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>
        <f>AD119+AF119+AH119+AI119</f>
        <v>0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W117" s="210" t="s">
        <v>19</v>
      </c>
    </row>
    <row r="119" spans="1:49" ht="43.5" customHeight="1" x14ac:dyDescent="0.35">
      <c r="A119" t="s">
        <v>18</v>
      </c>
      <c r="B119" s="4">
        <f t="shared" ref="B119:AU119" si="0">SUM(B4:B117)</f>
        <v>0</v>
      </c>
      <c r="C119" s="4">
        <f t="shared" si="0"/>
        <v>0</v>
      </c>
      <c r="D119" s="4">
        <f t="shared" si="0"/>
        <v>0</v>
      </c>
      <c r="E119" s="4">
        <f t="shared" si="0"/>
        <v>0</v>
      </c>
      <c r="F119" s="4">
        <f t="shared" si="0"/>
        <v>0</v>
      </c>
      <c r="G119" s="4">
        <f t="shared" si="0"/>
        <v>0</v>
      </c>
      <c r="H119" s="4">
        <f t="shared" si="0"/>
        <v>0</v>
      </c>
      <c r="I119" s="4">
        <f t="shared" si="0"/>
        <v>0</v>
      </c>
      <c r="J119" s="4">
        <f t="shared" si="0"/>
        <v>0</v>
      </c>
      <c r="K119" s="4">
        <f t="shared" si="0"/>
        <v>0</v>
      </c>
      <c r="L119" s="137">
        <f t="shared" si="0"/>
        <v>0</v>
      </c>
      <c r="M119" s="4">
        <f t="shared" si="0"/>
        <v>0</v>
      </c>
      <c r="N119" s="4">
        <f t="shared" si="0"/>
        <v>0</v>
      </c>
      <c r="O119" s="4">
        <f t="shared" si="0"/>
        <v>0</v>
      </c>
      <c r="P119" s="4">
        <f t="shared" si="0"/>
        <v>0</v>
      </c>
      <c r="Q119" s="4">
        <f t="shared" si="0"/>
        <v>0</v>
      </c>
      <c r="R119" s="4">
        <f t="shared" si="0"/>
        <v>0</v>
      </c>
      <c r="S119" s="4">
        <f t="shared" si="0"/>
        <v>0</v>
      </c>
      <c r="T119" s="4">
        <f t="shared" si="0"/>
        <v>0</v>
      </c>
      <c r="U119" s="4">
        <f t="shared" si="0"/>
        <v>0</v>
      </c>
      <c r="V119" s="4">
        <f t="shared" si="0"/>
        <v>0</v>
      </c>
      <c r="W119" s="4">
        <f t="shared" si="0"/>
        <v>0</v>
      </c>
      <c r="X119" s="4">
        <f t="shared" si="0"/>
        <v>0</v>
      </c>
      <c r="Y119" s="4">
        <f t="shared" si="0"/>
        <v>0</v>
      </c>
      <c r="Z119" s="4">
        <f t="shared" si="0"/>
        <v>0</v>
      </c>
      <c r="AA119" s="4">
        <f t="shared" si="0"/>
        <v>0</v>
      </c>
      <c r="AB119" s="4">
        <f t="shared" si="0"/>
        <v>0</v>
      </c>
      <c r="AC119" s="4">
        <f t="shared" si="0"/>
        <v>0</v>
      </c>
      <c r="AD119" s="4">
        <f t="shared" si="0"/>
        <v>0</v>
      </c>
      <c r="AE119" s="4">
        <f t="shared" si="0"/>
        <v>0</v>
      </c>
      <c r="AF119" s="4">
        <f t="shared" si="0"/>
        <v>0</v>
      </c>
      <c r="AG119" s="4">
        <f t="shared" si="0"/>
        <v>0</v>
      </c>
      <c r="AH119" s="4">
        <f t="shared" si="0"/>
        <v>0</v>
      </c>
      <c r="AI119" s="4">
        <f t="shared" si="0"/>
        <v>0</v>
      </c>
      <c r="AJ119" s="4">
        <f t="shared" si="0"/>
        <v>0</v>
      </c>
      <c r="AK119" s="4">
        <f t="shared" si="0"/>
        <v>0</v>
      </c>
      <c r="AL119" s="4">
        <f t="shared" si="0"/>
        <v>0</v>
      </c>
      <c r="AM119" s="4">
        <f t="shared" si="0"/>
        <v>0</v>
      </c>
      <c r="AN119" s="4">
        <f t="shared" si="0"/>
        <v>0</v>
      </c>
      <c r="AO119" s="4">
        <f t="shared" si="0"/>
        <v>0</v>
      </c>
      <c r="AP119" s="4">
        <f t="shared" si="0"/>
        <v>0</v>
      </c>
      <c r="AQ119" s="4">
        <f t="shared" si="0"/>
        <v>0</v>
      </c>
      <c r="AR119" s="4">
        <f t="shared" si="0"/>
        <v>0</v>
      </c>
      <c r="AS119" s="4">
        <f t="shared" si="0"/>
        <v>0</v>
      </c>
      <c r="AT119" s="4">
        <f t="shared" si="0"/>
        <v>0</v>
      </c>
      <c r="AU119" s="4">
        <f t="shared" si="0"/>
        <v>0</v>
      </c>
      <c r="AW119" s="4">
        <f>B119-C119-D119-E119-F119-G119-H119-I119-J119-K119+L119+M119-N119-O119+P119-Q119-R119-S119-T119-U119-V119+W119+X119+Y119+Z119+AA119+AB119+AC119-AD119+AE119-AF119+AG119-AH119-AI119+AJ119+AK119+AL119+AM119+AN119+AO119+AP119+AQ119+AR119+AS119-AT119+AU119</f>
        <v>0</v>
      </c>
    </row>
    <row r="121" spans="1:49" ht="15.4" thickBot="1" x14ac:dyDescent="0.45">
      <c r="A121" s="10" t="s">
        <v>22</v>
      </c>
      <c r="C121" s="15">
        <f>C2+B119-C119</f>
        <v>256893.54000000004</v>
      </c>
      <c r="D121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BB127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44856</v>
      </c>
    </row>
    <row r="2" spans="1:47" ht="15.4" thickBot="1" x14ac:dyDescent="0.45">
      <c r="A2" s="10" t="s">
        <v>21</v>
      </c>
      <c r="B2" s="13"/>
      <c r="C2" s="15">
        <f>'September 2022'!C123</f>
        <v>256893.54000000004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205" t="s">
        <v>125</v>
      </c>
      <c r="AN3" s="205" t="s">
        <v>53</v>
      </c>
      <c r="AO3" s="205" t="s">
        <v>112</v>
      </c>
      <c r="AP3" s="205" t="s">
        <v>61</v>
      </c>
      <c r="AQ3" s="106" t="s">
        <v>13</v>
      </c>
      <c r="AR3" s="205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8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8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8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8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8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8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8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8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8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8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8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8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0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8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8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8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8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0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8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8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8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8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/>
      <c r="B76" s="10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8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8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x14ac:dyDescent="0.35">
      <c r="A85" s="8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8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8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35">
      <c r="A97" s="8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x14ac:dyDescent="0.35">
      <c r="A98" s="8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x14ac:dyDescent="0.35">
      <c r="A99" s="8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8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8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x14ac:dyDescent="0.35">
      <c r="A102" s="8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35">
      <c r="A103" s="8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8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8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35">
      <c r="A106" s="8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x14ac:dyDescent="0.35">
      <c r="A107" s="8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8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35">
      <c r="A109" s="8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x14ac:dyDescent="0.35">
      <c r="A110" s="8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x14ac:dyDescent="0.35">
      <c r="A111" s="8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x14ac:dyDescent="0.35">
      <c r="A112" s="8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x14ac:dyDescent="0.35">
      <c r="A113" s="8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x14ac:dyDescent="0.35">
      <c r="A114" s="8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8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x14ac:dyDescent="0.35">
      <c r="A116" s="8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9" x14ac:dyDescent="0.35">
      <c r="A117" s="8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9" x14ac:dyDescent="0.35">
      <c r="A118" s="8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9" x14ac:dyDescent="0.35">
      <c r="A119" s="8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9" x14ac:dyDescent="0.35">
      <c r="A120" s="8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9" x14ac:dyDescent="0.35">
      <c r="A121" s="86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9" x14ac:dyDescent="0.35">
      <c r="A122" s="8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9" x14ac:dyDescent="0.35">
      <c r="A123" s="8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>
        <f>AD125+AF125+AH125+AI125</f>
        <v>0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W123" s="206" t="s">
        <v>19</v>
      </c>
    </row>
    <row r="125" spans="1:49" ht="43.5" customHeight="1" x14ac:dyDescent="0.35">
      <c r="A125" t="s">
        <v>18</v>
      </c>
      <c r="B125" s="4">
        <f t="shared" ref="B125:L125" si="0">SUM(B4:B123)</f>
        <v>0</v>
      </c>
      <c r="C125" s="4">
        <f t="shared" si="0"/>
        <v>0</v>
      </c>
      <c r="D125" s="4">
        <f t="shared" si="0"/>
        <v>0</v>
      </c>
      <c r="E125" s="4">
        <f t="shared" si="0"/>
        <v>0</v>
      </c>
      <c r="F125" s="4">
        <f t="shared" si="0"/>
        <v>0</v>
      </c>
      <c r="G125" s="4">
        <f t="shared" si="0"/>
        <v>0</v>
      </c>
      <c r="H125" s="4">
        <f t="shared" si="0"/>
        <v>0</v>
      </c>
      <c r="I125" s="4">
        <f t="shared" si="0"/>
        <v>0</v>
      </c>
      <c r="J125" s="4">
        <f t="shared" si="0"/>
        <v>0</v>
      </c>
      <c r="K125" s="4">
        <f t="shared" si="0"/>
        <v>0</v>
      </c>
      <c r="L125" s="137">
        <f t="shared" si="0"/>
        <v>0</v>
      </c>
      <c r="M125" s="4">
        <f t="shared" ref="M125:AU125" si="1">SUM(M4:M123)</f>
        <v>0</v>
      </c>
      <c r="N125" s="4">
        <f t="shared" si="1"/>
        <v>0</v>
      </c>
      <c r="O125" s="4">
        <f t="shared" si="1"/>
        <v>0</v>
      </c>
      <c r="P125" s="4">
        <f t="shared" si="1"/>
        <v>0</v>
      </c>
      <c r="Q125" s="4">
        <f t="shared" si="1"/>
        <v>0</v>
      </c>
      <c r="R125" s="4">
        <f t="shared" si="1"/>
        <v>0</v>
      </c>
      <c r="S125" s="4">
        <f t="shared" si="1"/>
        <v>0</v>
      </c>
      <c r="T125" s="4">
        <f t="shared" si="1"/>
        <v>0</v>
      </c>
      <c r="U125" s="4">
        <f t="shared" si="1"/>
        <v>0</v>
      </c>
      <c r="V125" s="4">
        <f t="shared" si="1"/>
        <v>0</v>
      </c>
      <c r="W125" s="4">
        <f t="shared" si="1"/>
        <v>0</v>
      </c>
      <c r="X125" s="4">
        <f t="shared" si="1"/>
        <v>0</v>
      </c>
      <c r="Y125" s="4">
        <f t="shared" si="1"/>
        <v>0</v>
      </c>
      <c r="Z125" s="4">
        <f t="shared" si="1"/>
        <v>0</v>
      </c>
      <c r="AA125" s="4">
        <f t="shared" si="1"/>
        <v>0</v>
      </c>
      <c r="AB125" s="4">
        <f t="shared" si="1"/>
        <v>0</v>
      </c>
      <c r="AC125" s="4">
        <f t="shared" si="1"/>
        <v>0</v>
      </c>
      <c r="AD125" s="4">
        <f t="shared" si="1"/>
        <v>0</v>
      </c>
      <c r="AE125" s="4">
        <f t="shared" si="1"/>
        <v>0</v>
      </c>
      <c r="AF125" s="4">
        <f t="shared" si="1"/>
        <v>0</v>
      </c>
      <c r="AG125" s="4">
        <f t="shared" si="1"/>
        <v>0</v>
      </c>
      <c r="AH125" s="4">
        <f t="shared" si="1"/>
        <v>0</v>
      </c>
      <c r="AI125" s="4">
        <f t="shared" si="1"/>
        <v>0</v>
      </c>
      <c r="AJ125" s="4">
        <f t="shared" si="1"/>
        <v>0</v>
      </c>
      <c r="AK125" s="4">
        <f t="shared" si="1"/>
        <v>0</v>
      </c>
      <c r="AL125" s="4">
        <f t="shared" si="1"/>
        <v>0</v>
      </c>
      <c r="AM125" s="4">
        <f t="shared" si="1"/>
        <v>0</v>
      </c>
      <c r="AN125" s="4">
        <f t="shared" si="1"/>
        <v>0</v>
      </c>
      <c r="AO125" s="4">
        <f t="shared" si="1"/>
        <v>0</v>
      </c>
      <c r="AP125" s="4">
        <f t="shared" si="1"/>
        <v>0</v>
      </c>
      <c r="AQ125" s="4">
        <f t="shared" si="1"/>
        <v>0</v>
      </c>
      <c r="AR125" s="4">
        <f t="shared" si="1"/>
        <v>0</v>
      </c>
      <c r="AS125" s="4">
        <f t="shared" si="1"/>
        <v>0</v>
      </c>
      <c r="AT125" s="4">
        <f t="shared" si="1"/>
        <v>0</v>
      </c>
      <c r="AU125" s="4">
        <f t="shared" si="1"/>
        <v>0</v>
      </c>
      <c r="AW125" s="4">
        <f>B125-C125-D125-E125-F125-G125-H125-I125-J125-K125+L125+M125-N125-O125+P125-Q125-R125-S125-T125-U125-V125+W125+X125+Y125+Z125+AA125+AB125+AC125-AD125+AE125-AF125+AG125-AH125-AI125+AJ125+AK125+AL125+AM125+AN125+AO125+AP125+AQ125+AR125+AS125-AT125+AU125</f>
        <v>0</v>
      </c>
    </row>
    <row r="127" spans="1:49" ht="15.4" thickBot="1" x14ac:dyDescent="0.45">
      <c r="A127" s="10" t="s">
        <v>22</v>
      </c>
      <c r="C127" s="15">
        <f>C2+B125-C125</f>
        <v>256893.54000000004</v>
      </c>
      <c r="D127" s="14"/>
    </row>
  </sheetData>
  <mergeCells count="1">
    <mergeCell ref="AE3:AF3"/>
  </mergeCells>
  <pageMargins left="0.2" right="0.39" top="1" bottom="1" header="0.5" footer="0.5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BB123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119" sqref="A4:A119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44826</v>
      </c>
    </row>
    <row r="2" spans="1:47" ht="15.4" thickBot="1" x14ac:dyDescent="0.45">
      <c r="A2" s="10" t="s">
        <v>21</v>
      </c>
      <c r="B2" s="13"/>
      <c r="C2" s="15">
        <f>'August 2022'!C123</f>
        <v>256893.54000000004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171" t="s">
        <v>125</v>
      </c>
      <c r="AN3" s="171" t="s">
        <v>53</v>
      </c>
      <c r="AO3" s="171" t="s">
        <v>112</v>
      </c>
      <c r="AP3" s="171" t="s">
        <v>61</v>
      </c>
      <c r="AQ3" s="106" t="s">
        <v>13</v>
      </c>
      <c r="AR3" s="171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8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8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8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8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8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8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8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8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8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8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8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0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8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8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8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8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8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0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8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8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8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8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8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8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x14ac:dyDescent="0.35">
      <c r="A85" s="8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8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8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35">
      <c r="A97" s="8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x14ac:dyDescent="0.35">
      <c r="A98" s="8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x14ac:dyDescent="0.35">
      <c r="A99" s="8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8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8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x14ac:dyDescent="0.35">
      <c r="A102" s="8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35">
      <c r="A103" s="8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8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8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35">
      <c r="A106" s="8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x14ac:dyDescent="0.35">
      <c r="A107" s="8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8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35">
      <c r="A109" s="8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x14ac:dyDescent="0.35">
      <c r="A110" s="8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x14ac:dyDescent="0.35">
      <c r="A111" s="8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x14ac:dyDescent="0.35">
      <c r="A112" s="8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x14ac:dyDescent="0.35">
      <c r="A113" s="8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x14ac:dyDescent="0.35">
      <c r="A114" s="8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8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x14ac:dyDescent="0.35">
      <c r="A116" s="8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9" x14ac:dyDescent="0.35">
      <c r="A117" s="8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9" x14ac:dyDescent="0.35">
      <c r="A118" s="8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9" x14ac:dyDescent="0.35">
      <c r="A119" s="8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>
        <f>AD121+AF121+AH121+AI121</f>
        <v>0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W119" s="172" t="s">
        <v>19</v>
      </c>
    </row>
    <row r="121" spans="1:49" ht="43.5" customHeight="1" x14ac:dyDescent="0.35">
      <c r="A121" t="s">
        <v>18</v>
      </c>
      <c r="B121" s="4">
        <f t="shared" ref="B121:L121" si="0">SUM(B4:B119)</f>
        <v>0</v>
      </c>
      <c r="C121" s="4">
        <f t="shared" si="0"/>
        <v>0</v>
      </c>
      <c r="D121" s="4">
        <f t="shared" si="0"/>
        <v>0</v>
      </c>
      <c r="E121" s="4">
        <f t="shared" si="0"/>
        <v>0</v>
      </c>
      <c r="F121" s="4">
        <f t="shared" si="0"/>
        <v>0</v>
      </c>
      <c r="G121" s="4">
        <f t="shared" si="0"/>
        <v>0</v>
      </c>
      <c r="H121" s="4">
        <f t="shared" si="0"/>
        <v>0</v>
      </c>
      <c r="I121" s="4">
        <f t="shared" si="0"/>
        <v>0</v>
      </c>
      <c r="J121" s="4">
        <f t="shared" si="0"/>
        <v>0</v>
      </c>
      <c r="K121" s="4">
        <f t="shared" si="0"/>
        <v>0</v>
      </c>
      <c r="L121" s="137">
        <f t="shared" si="0"/>
        <v>0</v>
      </c>
      <c r="M121" s="4">
        <f t="shared" ref="M121:AU121" si="1">SUM(M4:M119)</f>
        <v>0</v>
      </c>
      <c r="N121" s="4">
        <f t="shared" si="1"/>
        <v>0</v>
      </c>
      <c r="O121" s="4">
        <f t="shared" si="1"/>
        <v>0</v>
      </c>
      <c r="P121" s="4">
        <f t="shared" si="1"/>
        <v>0</v>
      </c>
      <c r="Q121" s="4">
        <f t="shared" si="1"/>
        <v>0</v>
      </c>
      <c r="R121" s="4">
        <f t="shared" si="1"/>
        <v>0</v>
      </c>
      <c r="S121" s="4">
        <f t="shared" si="1"/>
        <v>0</v>
      </c>
      <c r="T121" s="4">
        <f t="shared" si="1"/>
        <v>0</v>
      </c>
      <c r="U121" s="4">
        <f t="shared" si="1"/>
        <v>0</v>
      </c>
      <c r="V121" s="4">
        <f t="shared" si="1"/>
        <v>0</v>
      </c>
      <c r="W121" s="4">
        <f t="shared" si="1"/>
        <v>0</v>
      </c>
      <c r="X121" s="4">
        <f t="shared" si="1"/>
        <v>0</v>
      </c>
      <c r="Y121" s="4">
        <f t="shared" si="1"/>
        <v>0</v>
      </c>
      <c r="Z121" s="4">
        <f t="shared" si="1"/>
        <v>0</v>
      </c>
      <c r="AA121" s="4">
        <f t="shared" si="1"/>
        <v>0</v>
      </c>
      <c r="AB121" s="4">
        <f t="shared" si="1"/>
        <v>0</v>
      </c>
      <c r="AC121" s="4">
        <f t="shared" si="1"/>
        <v>0</v>
      </c>
      <c r="AD121" s="4">
        <f t="shared" si="1"/>
        <v>0</v>
      </c>
      <c r="AE121" s="4">
        <f t="shared" si="1"/>
        <v>0</v>
      </c>
      <c r="AF121" s="4">
        <f t="shared" si="1"/>
        <v>0</v>
      </c>
      <c r="AG121" s="4">
        <f t="shared" si="1"/>
        <v>0</v>
      </c>
      <c r="AH121" s="4">
        <f t="shared" si="1"/>
        <v>0</v>
      </c>
      <c r="AI121" s="4">
        <f t="shared" si="1"/>
        <v>0</v>
      </c>
      <c r="AJ121" s="4">
        <f t="shared" si="1"/>
        <v>0</v>
      </c>
      <c r="AK121" s="4">
        <f t="shared" si="1"/>
        <v>0</v>
      </c>
      <c r="AL121" s="4">
        <f t="shared" si="1"/>
        <v>0</v>
      </c>
      <c r="AM121" s="4">
        <f t="shared" si="1"/>
        <v>0</v>
      </c>
      <c r="AN121" s="4">
        <f t="shared" si="1"/>
        <v>0</v>
      </c>
      <c r="AO121" s="4">
        <f t="shared" si="1"/>
        <v>0</v>
      </c>
      <c r="AP121" s="4">
        <f t="shared" si="1"/>
        <v>0</v>
      </c>
      <c r="AQ121" s="4">
        <f t="shared" si="1"/>
        <v>0</v>
      </c>
      <c r="AR121" s="4">
        <f t="shared" si="1"/>
        <v>0</v>
      </c>
      <c r="AS121" s="4">
        <f t="shared" si="1"/>
        <v>0</v>
      </c>
      <c r="AT121" s="4">
        <f t="shared" si="1"/>
        <v>0</v>
      </c>
      <c r="AU121" s="4">
        <f t="shared" si="1"/>
        <v>0</v>
      </c>
      <c r="AW121" s="4">
        <f>B121-C121-D121-E121-F121-G121-H121-I121-J121-K121+L121+M121-N121-O121+P121-Q121-R121-S121-T121-U121-V121+W121+X121+Y121+Z121+AA121+AB121+AC121-AD121+AE121-AF121+AG121-AH121-AI121+AJ121+AK121+AL121+AM121+AN121+AO121+AP121+AQ121+AR121+AS121-AT121+AU121</f>
        <v>0</v>
      </c>
    </row>
    <row r="123" spans="1:49" ht="15.4" thickBot="1" x14ac:dyDescent="0.45">
      <c r="A123" s="10" t="s">
        <v>22</v>
      </c>
      <c r="C123" s="15">
        <f>C2+B121-C121</f>
        <v>256893.54000000004</v>
      </c>
      <c r="D123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BB123"/>
  <sheetViews>
    <sheetView workbookViewId="0">
      <pane xSplit="1" ySplit="3" topLeftCell="AG4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9.66406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6" width="8.4648437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44795</v>
      </c>
    </row>
    <row r="2" spans="1:47" ht="15.4" thickBot="1" x14ac:dyDescent="0.45">
      <c r="A2" s="10" t="s">
        <v>21</v>
      </c>
      <c r="B2" s="13"/>
      <c r="C2" s="15">
        <f>'July 2022'!C115</f>
        <v>256893.54000000004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197" t="s">
        <v>125</v>
      </c>
      <c r="AN3" s="197" t="s">
        <v>53</v>
      </c>
      <c r="AO3" s="197" t="s">
        <v>112</v>
      </c>
      <c r="AP3" s="197" t="s">
        <v>61</v>
      </c>
      <c r="AQ3" s="106" t="s">
        <v>13</v>
      </c>
      <c r="AR3" s="197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8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8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8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8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8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8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8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8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8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8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8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8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8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8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8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0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8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8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8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8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8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8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8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8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x14ac:dyDescent="0.35">
      <c r="A85" s="8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8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8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8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35">
      <c r="A97" s="8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x14ac:dyDescent="0.35">
      <c r="A98" s="8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x14ac:dyDescent="0.35">
      <c r="A99" s="8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8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8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x14ac:dyDescent="0.35">
      <c r="A102" s="8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35">
      <c r="A103" s="8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8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8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35">
      <c r="A106" s="8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x14ac:dyDescent="0.35">
      <c r="A107" s="8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8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35">
      <c r="A109" s="8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x14ac:dyDescent="0.35">
      <c r="A110" s="8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x14ac:dyDescent="0.35">
      <c r="A111" s="8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x14ac:dyDescent="0.35">
      <c r="A112" s="8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x14ac:dyDescent="0.35">
      <c r="A113" s="8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x14ac:dyDescent="0.35">
      <c r="A114" s="86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86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x14ac:dyDescent="0.35">
      <c r="A116" s="8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9" x14ac:dyDescent="0.35">
      <c r="A117" s="8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9" x14ac:dyDescent="0.35">
      <c r="A118" s="8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9" x14ac:dyDescent="0.35">
      <c r="A119" s="8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>
        <f>AD121+AF121+AH121+AI121</f>
        <v>0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W119" s="198" t="s">
        <v>19</v>
      </c>
    </row>
    <row r="121" spans="1:49" ht="43.5" customHeight="1" x14ac:dyDescent="0.35">
      <c r="A121" t="s">
        <v>18</v>
      </c>
      <c r="B121" s="4">
        <f>SUM(B4:B119)</f>
        <v>0</v>
      </c>
      <c r="C121" s="4">
        <f t="shared" ref="C121:AU121" si="0">SUM(C4:C119)</f>
        <v>0</v>
      </c>
      <c r="D121" s="4">
        <f t="shared" si="0"/>
        <v>0</v>
      </c>
      <c r="E121" s="4">
        <f t="shared" si="0"/>
        <v>0</v>
      </c>
      <c r="F121" s="4">
        <f t="shared" si="0"/>
        <v>0</v>
      </c>
      <c r="G121" s="4">
        <f t="shared" si="0"/>
        <v>0</v>
      </c>
      <c r="H121" s="4">
        <f t="shared" si="0"/>
        <v>0</v>
      </c>
      <c r="I121" s="4">
        <f t="shared" si="0"/>
        <v>0</v>
      </c>
      <c r="J121" s="4">
        <f t="shared" si="0"/>
        <v>0</v>
      </c>
      <c r="K121" s="4">
        <f t="shared" si="0"/>
        <v>0</v>
      </c>
      <c r="L121" s="137">
        <f t="shared" si="0"/>
        <v>0</v>
      </c>
      <c r="M121" s="4">
        <f t="shared" si="0"/>
        <v>0</v>
      </c>
      <c r="N121" s="4">
        <f t="shared" si="0"/>
        <v>0</v>
      </c>
      <c r="O121" s="4">
        <f t="shared" si="0"/>
        <v>0</v>
      </c>
      <c r="P121" s="4">
        <f t="shared" si="0"/>
        <v>0</v>
      </c>
      <c r="Q121" s="4">
        <f t="shared" si="0"/>
        <v>0</v>
      </c>
      <c r="R121" s="4">
        <f t="shared" si="0"/>
        <v>0</v>
      </c>
      <c r="S121" s="4">
        <f t="shared" si="0"/>
        <v>0</v>
      </c>
      <c r="T121" s="4">
        <f t="shared" si="0"/>
        <v>0</v>
      </c>
      <c r="U121" s="4">
        <f t="shared" si="0"/>
        <v>0</v>
      </c>
      <c r="V121" s="4">
        <f t="shared" si="0"/>
        <v>0</v>
      </c>
      <c r="W121" s="4">
        <f t="shared" si="0"/>
        <v>0</v>
      </c>
      <c r="X121" s="4">
        <f t="shared" si="0"/>
        <v>0</v>
      </c>
      <c r="Y121" s="4">
        <f t="shared" si="0"/>
        <v>0</v>
      </c>
      <c r="Z121" s="4">
        <f t="shared" si="0"/>
        <v>0</v>
      </c>
      <c r="AA121" s="4">
        <f t="shared" si="0"/>
        <v>0</v>
      </c>
      <c r="AB121" s="4">
        <f t="shared" si="0"/>
        <v>0</v>
      </c>
      <c r="AC121" s="4">
        <f t="shared" si="0"/>
        <v>0</v>
      </c>
      <c r="AD121" s="4">
        <f t="shared" si="0"/>
        <v>0</v>
      </c>
      <c r="AE121" s="4">
        <f t="shared" si="0"/>
        <v>0</v>
      </c>
      <c r="AF121" s="4">
        <f t="shared" si="0"/>
        <v>0</v>
      </c>
      <c r="AG121" s="4">
        <f t="shared" si="0"/>
        <v>0</v>
      </c>
      <c r="AH121" s="4">
        <f t="shared" si="0"/>
        <v>0</v>
      </c>
      <c r="AI121" s="4">
        <f t="shared" si="0"/>
        <v>0</v>
      </c>
      <c r="AJ121" s="4">
        <f t="shared" si="0"/>
        <v>0</v>
      </c>
      <c r="AK121" s="4">
        <f t="shared" si="0"/>
        <v>0</v>
      </c>
      <c r="AL121" s="4">
        <f t="shared" si="0"/>
        <v>0</v>
      </c>
      <c r="AM121" s="4">
        <f t="shared" si="0"/>
        <v>0</v>
      </c>
      <c r="AN121" s="4">
        <f t="shared" si="0"/>
        <v>0</v>
      </c>
      <c r="AO121" s="4">
        <f t="shared" si="0"/>
        <v>0</v>
      </c>
      <c r="AP121" s="4">
        <f t="shared" si="0"/>
        <v>0</v>
      </c>
      <c r="AQ121" s="4">
        <f t="shared" si="0"/>
        <v>0</v>
      </c>
      <c r="AR121" s="4">
        <f t="shared" si="0"/>
        <v>0</v>
      </c>
      <c r="AS121" s="4">
        <f t="shared" si="0"/>
        <v>0</v>
      </c>
      <c r="AT121" s="137">
        <f t="shared" si="0"/>
        <v>0</v>
      </c>
      <c r="AU121" s="4">
        <f t="shared" si="0"/>
        <v>0</v>
      </c>
      <c r="AW121" s="4">
        <f>B121-C121-D121-E121-F121-G121-H121-I121-J121-K121+L121+M121-N121-O121+P121-Q121-R121-S121-T121-U121-V121+W121+X121+Y121+Z121+AA121+AB121+AC121-AD121+AE121-AF121+AG121-AH121-AI121+AJ121+AK121+AL121+AM121+AN121+AO121+AP121+AQ121+AR121+AS121-AT121+AU121</f>
        <v>0</v>
      </c>
    </row>
    <row r="123" spans="1:49" ht="15.4" thickBot="1" x14ac:dyDescent="0.45">
      <c r="A123" s="10" t="s">
        <v>22</v>
      </c>
      <c r="C123" s="15">
        <f>C2+B121-C121</f>
        <v>256893.54000000004</v>
      </c>
      <c r="D123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BB11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6" width="8.4648437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44764</v>
      </c>
    </row>
    <row r="2" spans="1:47" ht="15.4" thickBot="1" x14ac:dyDescent="0.45">
      <c r="A2" s="10" t="s">
        <v>21</v>
      </c>
      <c r="B2" s="13"/>
      <c r="C2" s="15">
        <f>'June 2022'!C117</f>
        <v>256893.54000000004</v>
      </c>
      <c r="D2" s="14"/>
    </row>
    <row r="3" spans="1:47" ht="60" customHeight="1" thickBot="1" x14ac:dyDescent="0.45">
      <c r="A3" s="107" t="s">
        <v>1</v>
      </c>
      <c r="B3" s="108" t="s">
        <v>2</v>
      </c>
      <c r="C3" s="108" t="s">
        <v>3</v>
      </c>
      <c r="D3" s="106" t="s">
        <v>4</v>
      </c>
      <c r="E3" s="108" t="s">
        <v>5</v>
      </c>
      <c r="F3" s="106" t="s">
        <v>6</v>
      </c>
      <c r="G3" s="108" t="s">
        <v>7</v>
      </c>
      <c r="H3" s="106" t="s">
        <v>58</v>
      </c>
      <c r="I3" s="106" t="s">
        <v>188</v>
      </c>
      <c r="J3" s="106" t="s">
        <v>65</v>
      </c>
      <c r="K3" s="106" t="s">
        <v>59</v>
      </c>
      <c r="L3" s="106" t="s">
        <v>8</v>
      </c>
      <c r="M3" s="106" t="s">
        <v>9</v>
      </c>
      <c r="N3" s="106" t="s">
        <v>9</v>
      </c>
      <c r="O3" s="106" t="s">
        <v>31</v>
      </c>
      <c r="P3" s="106" t="s">
        <v>24</v>
      </c>
      <c r="Q3" s="106" t="s">
        <v>27</v>
      </c>
      <c r="R3" s="106" t="s">
        <v>33</v>
      </c>
      <c r="S3" s="106" t="s">
        <v>35</v>
      </c>
      <c r="T3" s="106" t="s">
        <v>25</v>
      </c>
      <c r="U3" s="106" t="s">
        <v>26</v>
      </c>
      <c r="V3" s="60" t="s">
        <v>34</v>
      </c>
      <c r="W3" s="106" t="s">
        <v>11</v>
      </c>
      <c r="X3" s="106" t="s">
        <v>12</v>
      </c>
      <c r="Y3" s="106" t="s">
        <v>123</v>
      </c>
      <c r="Z3" s="106" t="s">
        <v>36</v>
      </c>
      <c r="AA3" s="106" t="s">
        <v>37</v>
      </c>
      <c r="AB3" s="106" t="s">
        <v>16</v>
      </c>
      <c r="AC3" s="106" t="s">
        <v>28</v>
      </c>
      <c r="AD3" s="106" t="s">
        <v>29</v>
      </c>
      <c r="AE3" s="272" t="s">
        <v>20</v>
      </c>
      <c r="AF3" s="273"/>
      <c r="AG3" s="106" t="s">
        <v>32</v>
      </c>
      <c r="AH3" s="106" t="s">
        <v>66</v>
      </c>
      <c r="AI3" s="106" t="s">
        <v>10</v>
      </c>
      <c r="AJ3" s="106" t="s">
        <v>189</v>
      </c>
      <c r="AK3" s="52" t="s">
        <v>190</v>
      </c>
      <c r="AL3" s="146" t="s">
        <v>195</v>
      </c>
      <c r="AM3" s="192" t="s">
        <v>125</v>
      </c>
      <c r="AN3" s="192" t="s">
        <v>53</v>
      </c>
      <c r="AO3" s="192" t="s">
        <v>112</v>
      </c>
      <c r="AP3" s="192" t="s">
        <v>61</v>
      </c>
      <c r="AQ3" s="106" t="s">
        <v>13</v>
      </c>
      <c r="AR3" s="192" t="s">
        <v>124</v>
      </c>
      <c r="AS3" s="106" t="s">
        <v>38</v>
      </c>
      <c r="AT3" s="106" t="s">
        <v>17</v>
      </c>
      <c r="AU3" s="106" t="s">
        <v>39</v>
      </c>
    </row>
    <row r="4" spans="1:47" x14ac:dyDescent="0.35">
      <c r="A4" s="8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8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8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8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8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8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8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8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8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8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8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8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8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8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8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8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8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8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8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8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8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8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8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8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8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8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8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8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8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8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8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8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8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8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8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8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0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8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0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8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0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8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8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8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8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8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8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8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8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8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8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8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8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8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8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8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8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8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8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8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8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8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8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8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s="101" customFormat="1" x14ac:dyDescent="0.35">
      <c r="A65" s="86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</row>
    <row r="66" spans="1:47" x14ac:dyDescent="0.35">
      <c r="A66" s="8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8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8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8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0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8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8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8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8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8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8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8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8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8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8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8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8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8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8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8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x14ac:dyDescent="0.35">
      <c r="A85" s="8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8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8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8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8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8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8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10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8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8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8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9" x14ac:dyDescent="0.35">
      <c r="A97" s="8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9" x14ac:dyDescent="0.35">
      <c r="A98" s="8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9" x14ac:dyDescent="0.35">
      <c r="A99" s="8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9" x14ac:dyDescent="0.35">
      <c r="A100" s="8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9" x14ac:dyDescent="0.35">
      <c r="A101" s="8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9" x14ac:dyDescent="0.35">
      <c r="A102" s="8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9" x14ac:dyDescent="0.35">
      <c r="A103" s="86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9" x14ac:dyDescent="0.35">
      <c r="A104" s="86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9" x14ac:dyDescent="0.35">
      <c r="A105" s="8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9" x14ac:dyDescent="0.35">
      <c r="A106" s="8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9" x14ac:dyDescent="0.35">
      <c r="A107" s="8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9" x14ac:dyDescent="0.35">
      <c r="A108" s="86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9" x14ac:dyDescent="0.35">
      <c r="A109" s="8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>
        <f>AD113+AF113+AH113+AI113</f>
        <v>0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W109" s="193" t="s">
        <v>19</v>
      </c>
    </row>
    <row r="110" spans="1:49" ht="13.15" x14ac:dyDescent="0.4">
      <c r="A110" s="201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195"/>
      <c r="AL110" s="195"/>
      <c r="AM110" s="195"/>
      <c r="AN110" s="195"/>
      <c r="AO110" s="195"/>
      <c r="AP110" s="195"/>
      <c r="AQ110" s="195"/>
      <c r="AR110" s="195"/>
      <c r="AS110" s="195"/>
      <c r="AT110" s="195"/>
      <c r="AU110" s="195"/>
      <c r="AW110" s="199"/>
    </row>
    <row r="111" spans="1:49" x14ac:dyDescent="0.35">
      <c r="A111" s="200"/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95"/>
      <c r="AK111" s="195"/>
      <c r="AL111" s="195"/>
      <c r="AM111" s="195"/>
      <c r="AN111" s="195"/>
      <c r="AO111" s="195"/>
      <c r="AP111" s="195"/>
      <c r="AQ111" s="195"/>
      <c r="AR111" s="195"/>
      <c r="AS111" s="195"/>
      <c r="AT111" s="195"/>
      <c r="AU111" s="195"/>
      <c r="AW111" s="199"/>
    </row>
    <row r="113" spans="1:49" ht="43.5" customHeight="1" x14ac:dyDescent="0.35">
      <c r="A113" t="s">
        <v>18</v>
      </c>
      <c r="B113" s="4">
        <f>SUM(B4:B110)</f>
        <v>0</v>
      </c>
      <c r="C113" s="4">
        <f t="shared" ref="C113:AU113" si="0">SUM(C4:C109)</f>
        <v>0</v>
      </c>
      <c r="D113" s="4">
        <f t="shared" si="0"/>
        <v>0</v>
      </c>
      <c r="E113" s="4">
        <f t="shared" si="0"/>
        <v>0</v>
      </c>
      <c r="F113" s="4">
        <f t="shared" si="0"/>
        <v>0</v>
      </c>
      <c r="G113" s="4">
        <f t="shared" si="0"/>
        <v>0</v>
      </c>
      <c r="H113" s="4">
        <f t="shared" si="0"/>
        <v>0</v>
      </c>
      <c r="I113" s="4">
        <f t="shared" si="0"/>
        <v>0</v>
      </c>
      <c r="J113" s="4">
        <f t="shared" si="0"/>
        <v>0</v>
      </c>
      <c r="K113" s="4">
        <f t="shared" si="0"/>
        <v>0</v>
      </c>
      <c r="L113" s="137">
        <f t="shared" si="0"/>
        <v>0</v>
      </c>
      <c r="M113" s="4">
        <f t="shared" si="0"/>
        <v>0</v>
      </c>
      <c r="N113" s="4">
        <f>SUM(N4:N110)</f>
        <v>0</v>
      </c>
      <c r="O113" s="4">
        <f>SUM(O4:O110)</f>
        <v>0</v>
      </c>
      <c r="P113" s="4">
        <f t="shared" si="0"/>
        <v>0</v>
      </c>
      <c r="Q113" s="4">
        <f t="shared" si="0"/>
        <v>0</v>
      </c>
      <c r="R113" s="4">
        <f t="shared" si="0"/>
        <v>0</v>
      </c>
      <c r="S113" s="4">
        <f t="shared" si="0"/>
        <v>0</v>
      </c>
      <c r="T113" s="4">
        <f t="shared" si="0"/>
        <v>0</v>
      </c>
      <c r="U113" s="4">
        <f t="shared" si="0"/>
        <v>0</v>
      </c>
      <c r="V113" s="4">
        <f t="shared" si="0"/>
        <v>0</v>
      </c>
      <c r="W113" s="4">
        <f t="shared" si="0"/>
        <v>0</v>
      </c>
      <c r="X113" s="4">
        <f t="shared" si="0"/>
        <v>0</v>
      </c>
      <c r="Y113" s="4">
        <f t="shared" si="0"/>
        <v>0</v>
      </c>
      <c r="Z113" s="4">
        <f t="shared" si="0"/>
        <v>0</v>
      </c>
      <c r="AA113" s="4">
        <f t="shared" si="0"/>
        <v>0</v>
      </c>
      <c r="AB113" s="4">
        <f t="shared" si="0"/>
        <v>0</v>
      </c>
      <c r="AC113" s="4">
        <f t="shared" si="0"/>
        <v>0</v>
      </c>
      <c r="AD113" s="4">
        <f t="shared" si="0"/>
        <v>0</v>
      </c>
      <c r="AE113" s="4">
        <f t="shared" si="0"/>
        <v>0</v>
      </c>
      <c r="AF113" s="4">
        <f t="shared" si="0"/>
        <v>0</v>
      </c>
      <c r="AG113" s="4">
        <f t="shared" si="0"/>
        <v>0</v>
      </c>
      <c r="AH113" s="4">
        <f t="shared" si="0"/>
        <v>0</v>
      </c>
      <c r="AI113" s="4">
        <f t="shared" si="0"/>
        <v>0</v>
      </c>
      <c r="AJ113" s="4">
        <f t="shared" si="0"/>
        <v>0</v>
      </c>
      <c r="AK113" s="4">
        <f t="shared" si="0"/>
        <v>0</v>
      </c>
      <c r="AL113" s="4">
        <f t="shared" si="0"/>
        <v>0</v>
      </c>
      <c r="AM113" s="4">
        <f t="shared" si="0"/>
        <v>0</v>
      </c>
      <c r="AN113" s="4">
        <f t="shared" si="0"/>
        <v>0</v>
      </c>
      <c r="AO113" s="4">
        <f t="shared" si="0"/>
        <v>0</v>
      </c>
      <c r="AP113" s="4">
        <f t="shared" si="0"/>
        <v>0</v>
      </c>
      <c r="AQ113" s="4">
        <f t="shared" si="0"/>
        <v>0</v>
      </c>
      <c r="AR113" s="4">
        <f t="shared" si="0"/>
        <v>0</v>
      </c>
      <c r="AS113" s="4">
        <f t="shared" si="0"/>
        <v>0</v>
      </c>
      <c r="AT113" s="137">
        <f t="shared" si="0"/>
        <v>0</v>
      </c>
      <c r="AU113" s="4">
        <f t="shared" si="0"/>
        <v>0</v>
      </c>
      <c r="AW113" s="4">
        <f>B113-C113-D113-E113-F113-G113-H113-I113-J113-K113+L113+M113-N113-O113+P113-Q113-R113-S113-T113-U113-V113+W113+X113+Y113+Z113+AA113+AB113+AC113-AD113+AE113-AF113+AG113-AH113-AI113+AJ113+AK113+AL113+AM113+AN113+AO113+AP113+AQ113+AR113+AS113-AT113+AU113</f>
        <v>0</v>
      </c>
    </row>
    <row r="115" spans="1:49" ht="15.4" thickBot="1" x14ac:dyDescent="0.45">
      <c r="A115" s="10" t="s">
        <v>22</v>
      </c>
      <c r="C115" s="15">
        <f>C2+B113-C113</f>
        <v>256893.54000000004</v>
      </c>
      <c r="D115" s="14"/>
    </row>
  </sheetData>
  <mergeCells count="1">
    <mergeCell ref="AE3:AF3"/>
  </mergeCells>
  <pageMargins left="0.2" right="0.39" top="1" bottom="1" header="0.5" footer="0.5"/>
  <pageSetup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17</vt:i4>
      </vt:variant>
    </vt:vector>
  </HeadingPairs>
  <TitlesOfParts>
    <vt:vector size="54" baseType="lpstr">
      <vt:lpstr>2022</vt:lpstr>
      <vt:lpstr>Deposits</vt:lpstr>
      <vt:lpstr>Blank</vt:lpstr>
      <vt:lpstr>December 2022</vt:lpstr>
      <vt:lpstr>November 2022</vt:lpstr>
      <vt:lpstr>October 2022</vt:lpstr>
      <vt:lpstr>September 2022</vt:lpstr>
      <vt:lpstr>August 2022</vt:lpstr>
      <vt:lpstr>July 2022</vt:lpstr>
      <vt:lpstr>June 2022</vt:lpstr>
      <vt:lpstr>May 2022</vt:lpstr>
      <vt:lpstr>April 2022</vt:lpstr>
      <vt:lpstr>March 2022</vt:lpstr>
      <vt:lpstr>February 2022</vt:lpstr>
      <vt:lpstr>January 2022</vt:lpstr>
      <vt:lpstr>TOTAL 2022</vt:lpstr>
      <vt:lpstr>Total Feb 2022-Jan 2023</vt:lpstr>
      <vt:lpstr>REV SINKING 1-03</vt:lpstr>
      <vt:lpstr>REV SINKING 2-05</vt:lpstr>
      <vt:lpstr>REV SINKING 3-09</vt:lpstr>
      <vt:lpstr>REV SINKING 4-11</vt:lpstr>
      <vt:lpstr>REV SINKING 5-13</vt:lpstr>
      <vt:lpstr>REV SINKING 6-19</vt:lpstr>
      <vt:lpstr>BWA OFFICE</vt:lpstr>
      <vt:lpstr>DEPRECIATION 4</vt:lpstr>
      <vt:lpstr>DEPRECIATION 5</vt:lpstr>
      <vt:lpstr>DEPRECIATION 6</vt:lpstr>
      <vt:lpstr>Short-Lived Assets</vt:lpstr>
      <vt:lpstr>CAPITAL SAVINGS</vt:lpstr>
      <vt:lpstr>ACCUMULATIVE CAPITAL</vt:lpstr>
      <vt:lpstr>DEPRECIATION 1</vt:lpstr>
      <vt:lpstr>DEPRECIATION 2</vt:lpstr>
      <vt:lpstr>DEPRECIATION 3</vt:lpstr>
      <vt:lpstr>SAVINGS SUMMARY</vt:lpstr>
      <vt:lpstr>Payroll Summary</vt:lpstr>
      <vt:lpstr>Calculations</vt:lpstr>
      <vt:lpstr>Loans</vt:lpstr>
      <vt:lpstr>'2022'!Print_Titles</vt:lpstr>
      <vt:lpstr>'April 2022'!Print_Titles</vt:lpstr>
      <vt:lpstr>'August 2022'!Print_Titles</vt:lpstr>
      <vt:lpstr>Blank!Print_Titles</vt:lpstr>
      <vt:lpstr>'December 2022'!Print_Titles</vt:lpstr>
      <vt:lpstr>'February 2022'!Print_Titles</vt:lpstr>
      <vt:lpstr>'January 2022'!Print_Titles</vt:lpstr>
      <vt:lpstr>'July 2022'!Print_Titles</vt:lpstr>
      <vt:lpstr>'June 2022'!Print_Titles</vt:lpstr>
      <vt:lpstr>'March 2022'!Print_Titles</vt:lpstr>
      <vt:lpstr>'May 2022'!Print_Titles</vt:lpstr>
      <vt:lpstr>'November 2022'!Print_Titles</vt:lpstr>
      <vt:lpstr>'October 2022'!Print_Titles</vt:lpstr>
      <vt:lpstr>'Payroll Summary'!Print_Titles</vt:lpstr>
      <vt:lpstr>'September 2022'!Print_Titles</vt:lpstr>
      <vt:lpstr>'TOTAL 2022'!Print_Titles</vt:lpstr>
      <vt:lpstr>'Total Feb 2022-Jan 2023'!Print_Titles</vt:lpstr>
    </vt:vector>
  </TitlesOfParts>
  <Company>Bronson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Bronson</dc:creator>
  <cp:lastModifiedBy>Robert Miller</cp:lastModifiedBy>
  <cp:lastPrinted>2022-05-05T15:12:35Z</cp:lastPrinted>
  <dcterms:created xsi:type="dcterms:W3CDTF">2006-04-27T19:10:33Z</dcterms:created>
  <dcterms:modified xsi:type="dcterms:W3CDTF">2022-06-16T20:43:37Z</dcterms:modified>
</cp:coreProperties>
</file>