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ris' Documents\South Logan Water Assoc\2017 Southern Bypass Extension\Bid &amp; Award\PSC and USDA items\"/>
    </mc:Choice>
  </mc:AlternateContent>
  <xr:revisionPtr revIDLastSave="0" documentId="13_ncr:1_{83A1D73C-F055-44DE-A536-EF7DBECCB4E9}" xr6:coauthVersionLast="45" xr6:coauthVersionMax="45" xr10:uidLastSave="{00000000-0000-0000-0000-000000000000}"/>
  <bookViews>
    <workbookView xWindow="-120" yWindow="-120" windowWidth="29040" windowHeight="15840" xr2:uid="{7867D76E-1A46-45A1-ADB1-AF17082D1312}"/>
  </bookViews>
  <sheets>
    <sheet name="Current Rates" sheetId="2" r:id="rId1"/>
    <sheet name="New Rat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O30" i="1" s="1"/>
  <c r="M30" i="1"/>
  <c r="M29" i="1"/>
  <c r="N29" i="1" s="1"/>
  <c r="O29" i="1" s="1"/>
  <c r="M28" i="1"/>
  <c r="N28" i="1" s="1"/>
  <c r="O28" i="1" s="1"/>
  <c r="O27" i="1"/>
  <c r="N27" i="1"/>
  <c r="M27" i="1"/>
  <c r="N26" i="1"/>
  <c r="O26" i="1" s="1"/>
  <c r="M26" i="1"/>
  <c r="M25" i="1"/>
  <c r="N25" i="1" s="1"/>
  <c r="O25" i="1" s="1"/>
  <c r="M24" i="1"/>
  <c r="N24" i="1" s="1"/>
  <c r="O24" i="1" s="1"/>
  <c r="O23" i="1"/>
  <c r="N23" i="1"/>
  <c r="M23" i="1"/>
  <c r="N22" i="1"/>
  <c r="O22" i="1" s="1"/>
  <c r="M22" i="1"/>
  <c r="M21" i="1"/>
  <c r="N21" i="1" s="1"/>
  <c r="O21" i="1" s="1"/>
  <c r="M20" i="1"/>
  <c r="N20" i="1" s="1"/>
  <c r="O20" i="1" s="1"/>
  <c r="O19" i="1"/>
  <c r="N19" i="1"/>
  <c r="M19" i="1"/>
  <c r="N18" i="1"/>
  <c r="O18" i="1" s="1"/>
  <c r="M18" i="1"/>
  <c r="M17" i="1"/>
  <c r="N17" i="1" s="1"/>
  <c r="O17" i="1" s="1"/>
  <c r="M16" i="1"/>
  <c r="N16" i="1" s="1"/>
  <c r="O16" i="1" s="1"/>
  <c r="O15" i="1"/>
  <c r="N15" i="1"/>
  <c r="M15" i="1"/>
  <c r="N14" i="1"/>
  <c r="O14" i="1" s="1"/>
  <c r="M14" i="1"/>
  <c r="M13" i="1"/>
  <c r="N13" i="1" s="1"/>
  <c r="O13" i="1" s="1"/>
  <c r="M12" i="1"/>
  <c r="N12" i="1" s="1"/>
  <c r="O12" i="1" s="1"/>
  <c r="O11" i="1"/>
  <c r="N11" i="1"/>
  <c r="M11" i="1"/>
  <c r="N10" i="1"/>
  <c r="O10" i="1" s="1"/>
  <c r="M10" i="1"/>
  <c r="M9" i="1"/>
  <c r="N9" i="1" s="1"/>
  <c r="O9" i="1" s="1"/>
  <c r="O8" i="1"/>
  <c r="N8" i="1"/>
  <c r="M8" i="1"/>
  <c r="O7" i="1"/>
  <c r="N7" i="1"/>
  <c r="G30" i="1"/>
  <c r="H30" i="1" s="1"/>
  <c r="I30" i="1" s="1"/>
  <c r="H29" i="1"/>
  <c r="I29" i="1" s="1"/>
  <c r="G29" i="1"/>
  <c r="G28" i="1"/>
  <c r="H28" i="1" s="1"/>
  <c r="I28" i="1" s="1"/>
  <c r="H27" i="1"/>
  <c r="I27" i="1" s="1"/>
  <c r="G27" i="1"/>
  <c r="G26" i="1"/>
  <c r="H26" i="1" s="1"/>
  <c r="I26" i="1" s="1"/>
  <c r="H25" i="1"/>
  <c r="I25" i="1" s="1"/>
  <c r="G25" i="1"/>
  <c r="G24" i="1"/>
  <c r="H24" i="1" s="1"/>
  <c r="I24" i="1" s="1"/>
  <c r="H23" i="1"/>
  <c r="I23" i="1" s="1"/>
  <c r="G23" i="1"/>
  <c r="G22" i="1"/>
  <c r="H22" i="1" s="1"/>
  <c r="I22" i="1" s="1"/>
  <c r="H21" i="1"/>
  <c r="I21" i="1" s="1"/>
  <c r="G21" i="1"/>
  <c r="G20" i="1"/>
  <c r="H20" i="1" s="1"/>
  <c r="I20" i="1" s="1"/>
  <c r="H19" i="1"/>
  <c r="I19" i="1" s="1"/>
  <c r="G19" i="1"/>
  <c r="G18" i="1"/>
  <c r="H18" i="1" s="1"/>
  <c r="I18" i="1" s="1"/>
  <c r="H17" i="1"/>
  <c r="I17" i="1" s="1"/>
  <c r="G17" i="1"/>
  <c r="G16" i="1"/>
  <c r="H16" i="1" s="1"/>
  <c r="I16" i="1" s="1"/>
  <c r="H15" i="1"/>
  <c r="I15" i="1" s="1"/>
  <c r="G15" i="1"/>
  <c r="G14" i="1"/>
  <c r="H14" i="1" s="1"/>
  <c r="I14" i="1" s="1"/>
  <c r="H13" i="1"/>
  <c r="I13" i="1" s="1"/>
  <c r="G13" i="1"/>
  <c r="G12" i="1"/>
  <c r="H12" i="1" s="1"/>
  <c r="I12" i="1" s="1"/>
  <c r="H11" i="1"/>
  <c r="I11" i="1" s="1"/>
  <c r="G11" i="1"/>
  <c r="G10" i="1"/>
  <c r="H10" i="1" s="1"/>
  <c r="I10" i="1" s="1"/>
  <c r="H9" i="1"/>
  <c r="I9" i="1" s="1"/>
  <c r="G9" i="1"/>
  <c r="I8" i="1"/>
  <c r="H8" i="1"/>
  <c r="G8" i="1"/>
  <c r="H7" i="1"/>
  <c r="I7" i="1" s="1"/>
  <c r="I34" i="2"/>
  <c r="N30" i="2"/>
  <c r="O30" i="2" s="1"/>
  <c r="N29" i="2"/>
  <c r="O29" i="2"/>
  <c r="H30" i="2"/>
  <c r="H29" i="2"/>
  <c r="I29" i="2" s="1"/>
  <c r="N28" i="2"/>
  <c r="H28" i="2"/>
  <c r="N27" i="2"/>
  <c r="N26" i="2"/>
  <c r="N25" i="2"/>
  <c r="O25" i="2" s="1"/>
  <c r="N24" i="2"/>
  <c r="N23" i="2"/>
  <c r="N22" i="2"/>
  <c r="N21" i="2"/>
  <c r="N20" i="2"/>
  <c r="N19" i="2"/>
  <c r="N18" i="2"/>
  <c r="N17" i="2"/>
  <c r="O17" i="2" s="1"/>
  <c r="N16" i="2"/>
  <c r="N15" i="2"/>
  <c r="N14" i="2"/>
  <c r="N13" i="2"/>
  <c r="O13" i="2" s="1"/>
  <c r="N12" i="2"/>
  <c r="N11" i="2"/>
  <c r="N10" i="2"/>
  <c r="N9" i="2"/>
  <c r="N8" i="2"/>
  <c r="N7" i="2"/>
  <c r="M16" i="2"/>
  <c r="M15" i="2"/>
  <c r="M14" i="2"/>
  <c r="M13" i="2"/>
  <c r="M12" i="2"/>
  <c r="M11" i="2"/>
  <c r="M10" i="2"/>
  <c r="M9" i="2"/>
  <c r="M8" i="2"/>
  <c r="M17" i="2"/>
  <c r="M18" i="2"/>
  <c r="M19" i="2"/>
  <c r="M20" i="2"/>
  <c r="M21" i="2"/>
  <c r="M22" i="2"/>
  <c r="M23" i="2"/>
  <c r="M24" i="2"/>
  <c r="O24" i="2" s="1"/>
  <c r="M25" i="2"/>
  <c r="M26" i="2"/>
  <c r="M27" i="2"/>
  <c r="O21" i="2"/>
  <c r="H27" i="2"/>
  <c r="H26" i="2"/>
  <c r="H25" i="2"/>
  <c r="H24" i="2"/>
  <c r="H23" i="2"/>
  <c r="H22" i="2"/>
  <c r="H21" i="2"/>
  <c r="I21" i="2" s="1"/>
  <c r="H20" i="2"/>
  <c r="H19" i="2"/>
  <c r="H18" i="2"/>
  <c r="H17" i="2"/>
  <c r="I17" i="2" s="1"/>
  <c r="O14" i="2"/>
  <c r="O10" i="2"/>
  <c r="O9" i="2"/>
  <c r="H16" i="2"/>
  <c r="H15" i="2"/>
  <c r="H14" i="2"/>
  <c r="H13" i="2"/>
  <c r="H12" i="2"/>
  <c r="H11" i="2"/>
  <c r="H10" i="2"/>
  <c r="H9" i="2"/>
  <c r="I9" i="2" s="1"/>
  <c r="H8" i="2"/>
  <c r="H7" i="2"/>
  <c r="I7" i="2" s="1"/>
  <c r="M30" i="2"/>
  <c r="M29" i="2"/>
  <c r="M28" i="2"/>
  <c r="O27" i="2"/>
  <c r="O26" i="2"/>
  <c r="O23" i="2"/>
  <c r="O22" i="2"/>
  <c r="O20" i="2"/>
  <c r="O19" i="2"/>
  <c r="O18" i="2"/>
  <c r="O16" i="2"/>
  <c r="O15" i="2"/>
  <c r="O12" i="2"/>
  <c r="O11" i="2"/>
  <c r="O8" i="2"/>
  <c r="O7" i="2"/>
  <c r="G30" i="2"/>
  <c r="I30" i="2" s="1"/>
  <c r="G29" i="2"/>
  <c r="G28" i="2"/>
  <c r="I27" i="2"/>
  <c r="G27" i="2"/>
  <c r="G26" i="2"/>
  <c r="I26" i="2" s="1"/>
  <c r="I25" i="2"/>
  <c r="G25" i="2"/>
  <c r="G24" i="2"/>
  <c r="G23" i="2"/>
  <c r="I23" i="2" s="1"/>
  <c r="G22" i="2"/>
  <c r="I22" i="2" s="1"/>
  <c r="G21" i="2"/>
  <c r="G20" i="2"/>
  <c r="I19" i="2"/>
  <c r="G19" i="2"/>
  <c r="G18" i="2"/>
  <c r="I18" i="2" s="1"/>
  <c r="G17" i="2"/>
  <c r="G16" i="2"/>
  <c r="I16" i="2" s="1"/>
  <c r="G15" i="2"/>
  <c r="I15" i="2" s="1"/>
  <c r="G14" i="2"/>
  <c r="I14" i="2" s="1"/>
  <c r="I13" i="2"/>
  <c r="G13" i="2"/>
  <c r="G12" i="2"/>
  <c r="G11" i="2"/>
  <c r="I11" i="2" s="1"/>
  <c r="G10" i="2"/>
  <c r="G9" i="2"/>
  <c r="I8" i="2"/>
  <c r="G8" i="2"/>
  <c r="O28" i="2" l="1"/>
  <c r="I28" i="2"/>
  <c r="I24" i="2"/>
  <c r="I20" i="2"/>
  <c r="I10" i="2"/>
  <c r="I12" i="2"/>
  <c r="I38" i="2"/>
  <c r="I37" i="2"/>
  <c r="I36" i="2"/>
  <c r="I35" i="2"/>
  <c r="L31" i="2"/>
  <c r="K31" i="2"/>
  <c r="F31" i="2"/>
  <c r="E31" i="2"/>
  <c r="I38" i="1"/>
  <c r="I37" i="1"/>
  <c r="I36" i="1"/>
  <c r="I35" i="1"/>
  <c r="I34" i="1"/>
  <c r="O31" i="1"/>
  <c r="I31" i="1"/>
  <c r="K31" i="1"/>
  <c r="E31" i="1"/>
  <c r="L31" i="1"/>
  <c r="F31" i="1"/>
  <c r="I33" i="1" l="1"/>
  <c r="I31" i="2"/>
  <c r="O31" i="2"/>
  <c r="I39" i="1"/>
  <c r="I33" i="2" l="1"/>
  <c r="I39" i="2" s="1"/>
</calcChain>
</file>

<file path=xl/sharedStrings.xml><?xml version="1.0" encoding="utf-8"?>
<sst xmlns="http://schemas.openxmlformats.org/spreadsheetml/2006/main" count="150" uniqueCount="61">
  <si>
    <t>Meter</t>
  </si>
  <si>
    <t>MONTHLY</t>
  </si>
  <si>
    <t>Residential</t>
  </si>
  <si>
    <t>Commercial</t>
  </si>
  <si>
    <t>Size</t>
  </si>
  <si>
    <t>WATER USAGE</t>
  </si>
  <si>
    <t>Customers</t>
  </si>
  <si>
    <t>No. of</t>
  </si>
  <si>
    <t>Total</t>
  </si>
  <si>
    <t>Average</t>
  </si>
  <si>
    <t>Annual</t>
  </si>
  <si>
    <t>Cust.</t>
  </si>
  <si>
    <t>Usage</t>
  </si>
  <si>
    <t>Bill</t>
  </si>
  <si>
    <t>Income</t>
  </si>
  <si>
    <t>All</t>
  </si>
  <si>
    <t>1 - 2,000</t>
  </si>
  <si>
    <t>2,000 - 3,000</t>
  </si>
  <si>
    <t>3,000 - 4,000</t>
  </si>
  <si>
    <t>4,000 - 5,000</t>
  </si>
  <si>
    <t>5,000 - 6,000</t>
  </si>
  <si>
    <t>6,000 - 7,000</t>
  </si>
  <si>
    <t>7,000 - 8,000</t>
  </si>
  <si>
    <t>8,000 - 9,000</t>
  </si>
  <si>
    <t>9,000 - 10,000</t>
  </si>
  <si>
    <t>10,000 - 11,000</t>
  </si>
  <si>
    <t>11,000 - 12,000</t>
  </si>
  <si>
    <t>12,000 - 13,000</t>
  </si>
  <si>
    <t>13,000 - 14,000</t>
  </si>
  <si>
    <t>14,000 - 15,000</t>
  </si>
  <si>
    <t>15,000 - 16,000</t>
  </si>
  <si>
    <t>16,000 - 17,000</t>
  </si>
  <si>
    <t>17,000 - 18,000</t>
  </si>
  <si>
    <t>18,000 - 19,000</t>
  </si>
  <si>
    <t>19,000 - 20,000</t>
  </si>
  <si>
    <t>20,000 - 50,000</t>
  </si>
  <si>
    <t>50,000-100,000</t>
  </si>
  <si>
    <t>100,000-200,000</t>
  </si>
  <si>
    <t>over - 200,000</t>
  </si>
  <si>
    <t>Sub-totals</t>
  </si>
  <si>
    <t>Projected Annual Income with Current 5/8"x3/4" Rate</t>
  </si>
  <si>
    <t>Additional 1-inch Meter Revenue per Minimum Bills:</t>
  </si>
  <si>
    <t>Additional 1-1/2 inch Meter Revenue per Minimum Bills:</t>
  </si>
  <si>
    <t>Additional 2-inch Meter Revenue per Minimum Bills:</t>
  </si>
  <si>
    <t>Additional 3-inch Meter Revenue per Minimum Bills:</t>
  </si>
  <si>
    <t>Additional 4-inch Meter Revenue per Minimum Bills:</t>
  </si>
  <si>
    <r>
      <t xml:space="preserve">Total Projected </t>
    </r>
    <r>
      <rPr>
        <b/>
        <sz val="8"/>
        <rFont val="Arial"/>
        <family val="2"/>
      </rPr>
      <t>12 Month</t>
    </r>
    <r>
      <rPr>
        <sz val="8"/>
        <rFont val="Arial"/>
        <family val="2"/>
      </rPr>
      <t xml:space="preserve"> Revenue w/ Recommended Project Rates</t>
    </r>
  </si>
  <si>
    <t>Current</t>
  </si>
  <si>
    <t>Minimum</t>
  </si>
  <si>
    <t>5/8x3/4</t>
  </si>
  <si>
    <t>1"</t>
  </si>
  <si>
    <t>1.5"</t>
  </si>
  <si>
    <t>2"</t>
  </si>
  <si>
    <t>3"</t>
  </si>
  <si>
    <t>4"</t>
  </si>
  <si>
    <t>Proposed</t>
  </si>
  <si>
    <t>Rate Block</t>
  </si>
  <si>
    <t>FORECAST OF WATER USAGE - INCOME - EXISTING USERS – CURRENT RATES</t>
  </si>
  <si>
    <t>FORECAST OF WATER USAGE - INCOME - EXISTING USERS – RECOMMENDED USDA RATES (PROPOSED)</t>
  </si>
  <si>
    <t>Usage Data = January 2021 to December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</si>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</sst>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2" fillId="0" borderId="0" xfId="2"/>
    <xf numFmtId="0" fontId="6" fillId="0" borderId="0" xfId="2" applyFont="1" applyAlignment="1">
      <alignment horizontal="center"/>
    </xf>
    <xf numFmtId="0" fontId="6" fillId="0" borderId="0" xfId="2" applyFont="1"/>
    <xf numFmtId="164" fontId="6" fillId="0" borderId="0" xfId="3" applyNumberFormat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1" xfId="2" applyFont="1" applyBorder="1" applyAlignment="1">
      <alignment horizontal="center"/>
    </xf>
    <xf numFmtId="164" fontId="6" fillId="0" borderId="1" xfId="3" applyNumberFormat="1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6" fillId="0" borderId="2" xfId="2" applyFont="1" applyBorder="1" applyAlignment="1">
      <alignment horizontal="right"/>
    </xf>
    <xf numFmtId="164" fontId="6" fillId="0" borderId="0" xfId="3" applyNumberFormat="1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horizontal="right"/>
    </xf>
    <xf numFmtId="164" fontId="6" fillId="0" borderId="0" xfId="3" applyNumberFormat="1" applyFont="1"/>
    <xf numFmtId="0" fontId="6" fillId="0" borderId="3" xfId="2" applyFont="1" applyBorder="1"/>
    <xf numFmtId="164" fontId="5" fillId="0" borderId="3" xfId="3" applyNumberFormat="1" applyFont="1" applyBorder="1" applyAlignment="1">
      <alignment horizontal="center"/>
    </xf>
    <xf numFmtId="165" fontId="5" fillId="0" borderId="3" xfId="2" applyNumberFormat="1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65" fontId="5" fillId="0" borderId="6" xfId="2" applyNumberFormat="1" applyFont="1" applyBorder="1"/>
    <xf numFmtId="0" fontId="6" fillId="0" borderId="4" xfId="2" applyFont="1" applyBorder="1"/>
    <xf numFmtId="0" fontId="6" fillId="0" borderId="7" xfId="2" applyFont="1" applyBorder="1"/>
    <xf numFmtId="0" fontId="6" fillId="0" borderId="5" xfId="2" applyFont="1" applyBorder="1"/>
    <xf numFmtId="0" fontId="5" fillId="0" borderId="6" xfId="2" applyFont="1" applyBorder="1" applyAlignment="1">
      <alignment horizontal="right"/>
    </xf>
    <xf numFmtId="0" fontId="5" fillId="0" borderId="6" xfId="2" quotePrefix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3" fontId="5" fillId="0" borderId="8" xfId="3" applyNumberFormat="1" applyFont="1" applyBorder="1" applyAlignment="1">
      <alignment horizontal="center"/>
    </xf>
    <xf numFmtId="0" fontId="6" fillId="2" borderId="4" xfId="2" applyFont="1" applyFill="1" applyBorder="1"/>
    <xf numFmtId="0" fontId="6" fillId="2" borderId="7" xfId="2" applyFont="1" applyFill="1" applyBorder="1"/>
    <xf numFmtId="0" fontId="6" fillId="2" borderId="5" xfId="2" applyFont="1" applyFill="1" applyBorder="1"/>
    <xf numFmtId="3" fontId="5" fillId="0" borderId="8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44" fontId="6" fillId="0" borderId="3" xfId="4" applyFont="1" applyBorder="1"/>
    <xf numFmtId="3" fontId="5" fillId="0" borderId="3" xfId="2" applyNumberFormat="1" applyFont="1" applyBorder="1"/>
    <xf numFmtId="164" fontId="5" fillId="0" borderId="3" xfId="2" applyNumberFormat="1" applyFont="1" applyBorder="1"/>
    <xf numFmtId="44" fontId="4" fillId="4" borderId="0" xfId="1" applyFont="1" applyFill="1"/>
    <xf numFmtId="0" fontId="2" fillId="0" borderId="0" xfId="2"/>
    <xf numFmtId="0" fontId="6" fillId="0" borderId="0" xfId="2" applyFont="1" applyAlignment="1">
      <alignment horizontal="center"/>
    </xf>
    <xf numFmtId="0" fontId="6" fillId="0" borderId="0" xfId="2" applyFont="1"/>
    <xf numFmtId="164" fontId="6" fillId="0" borderId="0" xfId="3" applyNumberFormat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1" xfId="2" applyFont="1" applyBorder="1" applyAlignment="1">
      <alignment horizontal="center"/>
    </xf>
    <xf numFmtId="164" fontId="6" fillId="0" borderId="1" xfId="3" applyNumberFormat="1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6" fillId="0" borderId="2" xfId="2" applyFont="1" applyBorder="1" applyAlignment="1">
      <alignment horizontal="right"/>
    </xf>
    <xf numFmtId="164" fontId="6" fillId="0" borderId="0" xfId="3" applyNumberFormat="1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horizontal="right"/>
    </xf>
    <xf numFmtId="164" fontId="6" fillId="0" borderId="0" xfId="3" applyNumberFormat="1" applyFont="1"/>
    <xf numFmtId="0" fontId="6" fillId="0" borderId="3" xfId="2" applyFont="1" applyBorder="1"/>
    <xf numFmtId="164" fontId="5" fillId="0" borderId="3" xfId="3" applyNumberFormat="1" applyFont="1" applyBorder="1" applyAlignment="1">
      <alignment horizontal="center"/>
    </xf>
    <xf numFmtId="165" fontId="5" fillId="0" borderId="3" xfId="2" applyNumberFormat="1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65" fontId="5" fillId="0" borderId="6" xfId="2" applyNumberFormat="1" applyFont="1" applyBorder="1"/>
    <xf numFmtId="0" fontId="6" fillId="0" borderId="4" xfId="2" applyFont="1" applyBorder="1"/>
    <xf numFmtId="0" fontId="6" fillId="0" borderId="7" xfId="2" applyFont="1" applyBorder="1"/>
    <xf numFmtId="0" fontId="6" fillId="0" borderId="5" xfId="2" applyFont="1" applyBorder="1"/>
    <xf numFmtId="0" fontId="5" fillId="0" borderId="6" xfId="2" applyFont="1" applyBorder="1" applyAlignment="1">
      <alignment horizontal="right"/>
    </xf>
    <xf numFmtId="0" fontId="5" fillId="0" borderId="6" xfId="2" quotePrefix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3" fontId="5" fillId="0" borderId="8" xfId="3" applyNumberFormat="1" applyFont="1" applyBorder="1" applyAlignment="1">
      <alignment horizontal="center"/>
    </xf>
    <xf numFmtId="0" fontId="6" fillId="2" borderId="4" xfId="2" applyFont="1" applyFill="1" applyBorder="1"/>
    <xf numFmtId="0" fontId="6" fillId="2" borderId="7" xfId="2" applyFont="1" applyFill="1" applyBorder="1"/>
    <xf numFmtId="0" fontId="6" fillId="2" borderId="5" xfId="2" applyFont="1" applyFill="1" applyBorder="1"/>
    <xf numFmtId="3" fontId="5" fillId="0" borderId="8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44" fontId="6" fillId="0" borderId="3" xfId="4" applyFont="1" applyBorder="1"/>
    <xf numFmtId="3" fontId="5" fillId="0" borderId="3" xfId="2" applyNumberFormat="1" applyFont="1" applyBorder="1"/>
    <xf numFmtId="164" fontId="5" fillId="0" borderId="3" xfId="2" applyNumberFormat="1" applyFont="1" applyBorder="1"/>
    <xf numFmtId="0" fontId="6" fillId="3" borderId="0" xfId="2" applyFont="1" applyFill="1"/>
    <xf numFmtId="44" fontId="0" fillId="0" borderId="0" xfId="1" applyFont="1"/>
    <xf numFmtId="0" fontId="8" fillId="0" borderId="0" xfId="0" applyFont="1"/>
    <xf numFmtId="0" fontId="3" fillId="4" borderId="0" xfId="2" applyFont="1" applyFill="1"/>
    <xf numFmtId="44" fontId="0" fillId="0" borderId="0" xfId="0" applyNumberFormat="1"/>
    <xf numFmtId="0" fontId="3" fillId="0" borderId="0" xfId="2" applyFont="1"/>
    <xf numFmtId="165" fontId="5" fillId="0" borderId="10" xfId="2" applyNumberFormat="1" applyFont="1" applyFill="1" applyBorder="1" applyAlignment="1">
      <alignment horizontal="center"/>
    </xf>
    <xf numFmtId="165" fontId="5" fillId="0" borderId="0" xfId="2" applyNumberFormat="1" applyFont="1" applyAlignment="1">
      <alignment horizontal="center"/>
    </xf>
    <xf numFmtId="3" fontId="5" fillId="0" borderId="1" xfId="5" applyNumberFormat="1" applyFont="1" applyFill="1" applyBorder="1" applyAlignment="1">
      <alignment horizontal="center"/>
    </xf>
    <xf numFmtId="3" fontId="5" fillId="0" borderId="9" xfId="5" applyNumberFormat="1" applyFont="1" applyFill="1" applyBorder="1" applyAlignment="1">
      <alignment horizontal="right"/>
    </xf>
    <xf numFmtId="164" fontId="5" fillId="0" borderId="3" xfId="5" quotePrefix="1" applyNumberFormat="1" applyFont="1" applyBorder="1" applyAlignment="1">
      <alignment horizontal="center"/>
    </xf>
    <xf numFmtId="44" fontId="5" fillId="0" borderId="3" xfId="6" applyFont="1" applyFill="1" applyBorder="1" applyAlignment="1">
      <alignment horizontal="center"/>
    </xf>
    <xf numFmtId="165" fontId="5" fillId="0" borderId="6" xfId="7" applyNumberFormat="1" applyFont="1" applyBorder="1" applyAlignment="1">
      <alignment horizontal="center"/>
    </xf>
    <xf numFmtId="3" fontId="5" fillId="0" borderId="3" xfId="5" quotePrefix="1" applyNumberFormat="1" applyFont="1" applyBorder="1" applyAlignment="1">
      <alignment horizontal="right"/>
    </xf>
    <xf numFmtId="3" fontId="5" fillId="0" borderId="1" xfId="5" applyNumberFormat="1" applyFont="1" applyBorder="1" applyAlignment="1">
      <alignment horizontal="center"/>
    </xf>
  </cellXfs>
  <cellStyles count="8">
    <cellStyle name="Comma 2" xfId="3" xr:uid="{DDACEF2B-003C-41B5-986D-883A27A3EC94}"/>
    <cellStyle name="Comma 3" xfId="5" xr:uid="{5983CBF5-0A80-44E4-9DA9-BF57E279AB2E}"/>
    <cellStyle name="Currency" xfId="1" builtinId="4"/>
    <cellStyle name="Currency 2" xfId="4" xr:uid="{BA3565A3-F4DB-4C4A-BD75-B763457ACA37}"/>
    <cellStyle name="Currency 3" xfId="6" xr:uid="{5C3C8B7F-9159-4FAF-A3D0-FF8523D43AE8}"/>
    <cellStyle name="Normal" xfId="0" builtinId="0"/>
    <cellStyle name="Normal 2" xfId="2" xr:uid="{F74065BD-D778-42CC-8D2E-E17D3AC7AF42}"/>
    <cellStyle name="Normal 3" xfId="7" xr:uid="{9F798206-5AB6-4BC8-B739-95A90B7C6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3DB6-9B18-4A1F-A91F-E22085B115C8}">
  <dimension ref="A1:W40"/>
  <sheetViews>
    <sheetView tabSelected="1" workbookViewId="0">
      <selection activeCell="R27" sqref="R27"/>
    </sheetView>
  </sheetViews>
  <sheetFormatPr defaultRowHeight="15" x14ac:dyDescent="0.25"/>
  <cols>
    <col min="6" max="6" width="9.85546875" bestFit="1" customWidth="1"/>
    <col min="12" max="12" width="9.85546875" bestFit="1" customWidth="1"/>
  </cols>
  <sheetData>
    <row r="1" spans="1:23" ht="18" x14ac:dyDescent="0.25">
      <c r="A1" s="74" t="s">
        <v>57</v>
      </c>
    </row>
    <row r="2" spans="1:23" ht="18" x14ac:dyDescent="0.25">
      <c r="A2" s="74" t="s">
        <v>59</v>
      </c>
    </row>
    <row r="3" spans="1:23" x14ac:dyDescent="0.25">
      <c r="A3" s="38" t="s">
        <v>0</v>
      </c>
      <c r="B3" s="39"/>
      <c r="C3" s="38" t="s">
        <v>1</v>
      </c>
      <c r="D3" s="39"/>
      <c r="E3" s="40" t="s">
        <v>2</v>
      </c>
      <c r="F3" s="41"/>
      <c r="G3" s="41"/>
      <c r="H3" s="41"/>
      <c r="I3" s="41"/>
      <c r="J3" s="39"/>
      <c r="K3" s="40" t="s">
        <v>3</v>
      </c>
      <c r="L3" s="41"/>
      <c r="M3" s="41"/>
      <c r="N3" s="41"/>
      <c r="O3" s="41"/>
      <c r="P3" s="37"/>
      <c r="Q3" s="37"/>
      <c r="R3" s="37"/>
    </row>
    <row r="4" spans="1:23" x14ac:dyDescent="0.25">
      <c r="A4" s="42" t="s">
        <v>4</v>
      </c>
      <c r="B4" s="39"/>
      <c r="C4" s="42" t="s">
        <v>5</v>
      </c>
      <c r="D4" s="39"/>
      <c r="E4" s="43" t="s">
        <v>6</v>
      </c>
      <c r="F4" s="44"/>
      <c r="G4" s="44"/>
      <c r="H4" s="44"/>
      <c r="I4" s="44"/>
      <c r="J4" s="39"/>
      <c r="K4" s="44" t="s">
        <v>6</v>
      </c>
      <c r="L4" s="44"/>
      <c r="M4" s="44"/>
      <c r="N4" s="44"/>
      <c r="O4" s="44"/>
      <c r="P4" s="37"/>
      <c r="Q4" s="37"/>
      <c r="R4" s="37"/>
    </row>
    <row r="5" spans="1:23" x14ac:dyDescent="0.25">
      <c r="A5" s="57"/>
      <c r="B5" s="64"/>
      <c r="C5" s="45"/>
      <c r="D5" s="64"/>
      <c r="E5" s="46" t="s">
        <v>7</v>
      </c>
      <c r="F5" s="47" t="s">
        <v>8</v>
      </c>
      <c r="G5" s="47" t="s">
        <v>9</v>
      </c>
      <c r="H5" s="47" t="s">
        <v>9</v>
      </c>
      <c r="I5" s="54" t="s">
        <v>10</v>
      </c>
      <c r="J5" s="64"/>
      <c r="K5" s="54" t="s">
        <v>7</v>
      </c>
      <c r="L5" s="47" t="s">
        <v>8</v>
      </c>
      <c r="M5" s="47" t="s">
        <v>9</v>
      </c>
      <c r="N5" s="47" t="s">
        <v>9</v>
      </c>
      <c r="O5" s="47" t="s">
        <v>10</v>
      </c>
      <c r="P5" s="37"/>
      <c r="Q5" s="37"/>
      <c r="R5" s="75" t="s">
        <v>47</v>
      </c>
      <c r="T5" t="s">
        <v>47</v>
      </c>
      <c r="U5" t="s">
        <v>0</v>
      </c>
    </row>
    <row r="6" spans="1:23" x14ac:dyDescent="0.25">
      <c r="A6" s="58"/>
      <c r="B6" s="65"/>
      <c r="C6" s="45"/>
      <c r="D6" s="66"/>
      <c r="E6" s="46" t="s">
        <v>11</v>
      </c>
      <c r="F6" s="47" t="s">
        <v>12</v>
      </c>
      <c r="G6" s="47" t="s">
        <v>12</v>
      </c>
      <c r="H6" s="47" t="s">
        <v>13</v>
      </c>
      <c r="I6" s="55" t="s">
        <v>14</v>
      </c>
      <c r="J6" s="66"/>
      <c r="K6" s="55" t="s">
        <v>11</v>
      </c>
      <c r="L6" s="55" t="s">
        <v>12</v>
      </c>
      <c r="M6" s="47" t="s">
        <v>12</v>
      </c>
      <c r="N6" s="47" t="s">
        <v>13</v>
      </c>
      <c r="O6" s="47" t="s">
        <v>14</v>
      </c>
      <c r="P6" s="37"/>
      <c r="Q6" s="37"/>
      <c r="R6" s="75" t="s">
        <v>56</v>
      </c>
      <c r="T6" t="s">
        <v>48</v>
      </c>
      <c r="U6" t="s">
        <v>4</v>
      </c>
    </row>
    <row r="7" spans="1:23" x14ac:dyDescent="0.25">
      <c r="A7" s="58" t="s">
        <v>15</v>
      </c>
      <c r="B7" s="65"/>
      <c r="C7" s="60">
        <v>0</v>
      </c>
      <c r="D7" s="64"/>
      <c r="E7" s="80">
        <v>781</v>
      </c>
      <c r="F7" s="81">
        <v>0</v>
      </c>
      <c r="G7" s="82">
        <v>0</v>
      </c>
      <c r="H7" s="83">
        <f>$R$7</f>
        <v>22.39</v>
      </c>
      <c r="I7" s="84">
        <f t="shared" ref="I7:I30" si="0">E7*H7</f>
        <v>17486.59</v>
      </c>
      <c r="J7" s="64"/>
      <c r="K7" s="86">
        <v>62</v>
      </c>
      <c r="L7" s="81">
        <v>0</v>
      </c>
      <c r="M7" s="85" t="s">
        <v>60</v>
      </c>
      <c r="N7" s="83">
        <f>$R$7</f>
        <v>22.39</v>
      </c>
      <c r="O7" s="84">
        <f t="shared" ref="O7:O30" si="1">K7*N7</f>
        <v>1388.18</v>
      </c>
      <c r="P7" s="37"/>
      <c r="Q7" s="37"/>
      <c r="R7" s="36">
        <v>22.39</v>
      </c>
      <c r="T7" s="73">
        <v>22.39</v>
      </c>
      <c r="U7" t="s">
        <v>49</v>
      </c>
    </row>
    <row r="8" spans="1:23" x14ac:dyDescent="0.25">
      <c r="A8" s="58"/>
      <c r="B8" s="65"/>
      <c r="C8" s="61" t="s">
        <v>16</v>
      </c>
      <c r="D8" s="65"/>
      <c r="E8" s="80">
        <v>5954</v>
      </c>
      <c r="F8" s="81">
        <v>6113380</v>
      </c>
      <c r="G8" s="85">
        <f t="shared" ref="G8:G30" si="2">F8/E8</f>
        <v>1026.7685589519651</v>
      </c>
      <c r="H8" s="83">
        <f>$R$7</f>
        <v>22.39</v>
      </c>
      <c r="I8" s="84">
        <f t="shared" si="0"/>
        <v>133310.06</v>
      </c>
      <c r="J8" s="65"/>
      <c r="K8" s="86">
        <v>218</v>
      </c>
      <c r="L8" s="81">
        <v>110490</v>
      </c>
      <c r="M8" s="85">
        <f t="shared" ref="M7:M30" si="3">L8/K8</f>
        <v>506.83486238532112</v>
      </c>
      <c r="N8" s="83">
        <f>$R$7</f>
        <v>22.39</v>
      </c>
      <c r="O8" s="84">
        <f t="shared" si="1"/>
        <v>4881.0200000000004</v>
      </c>
      <c r="P8" s="37"/>
      <c r="Q8" s="37"/>
      <c r="R8" s="36">
        <v>7.77</v>
      </c>
      <c r="T8" s="73">
        <v>42.4</v>
      </c>
      <c r="U8" t="s">
        <v>50</v>
      </c>
      <c r="W8" s="76"/>
    </row>
    <row r="9" spans="1:23" x14ac:dyDescent="0.25">
      <c r="A9" s="58"/>
      <c r="B9" s="65"/>
      <c r="C9" s="61" t="s">
        <v>17</v>
      </c>
      <c r="D9" s="65"/>
      <c r="E9" s="80">
        <v>3364</v>
      </c>
      <c r="F9" s="81">
        <v>8410330</v>
      </c>
      <c r="G9" s="85">
        <f t="shared" si="2"/>
        <v>2500.0980975029725</v>
      </c>
      <c r="H9" s="83">
        <f>$R$7+(G9-2000)*$R$8/1000</f>
        <v>26.275762217598096</v>
      </c>
      <c r="I9" s="84">
        <f t="shared" si="0"/>
        <v>88391.664099999995</v>
      </c>
      <c r="J9" s="65"/>
      <c r="K9" s="86">
        <v>27</v>
      </c>
      <c r="L9" s="81">
        <v>67510</v>
      </c>
      <c r="M9" s="85">
        <f t="shared" si="3"/>
        <v>2500.3703703703704</v>
      </c>
      <c r="N9" s="83">
        <f>$R$7+(M9-2000)*$R$8/1000</f>
        <v>26.277877777777778</v>
      </c>
      <c r="O9" s="84">
        <f t="shared" si="1"/>
        <v>709.5027</v>
      </c>
      <c r="P9" s="37"/>
      <c r="Q9" s="37"/>
      <c r="R9" s="36">
        <v>7.5</v>
      </c>
      <c r="T9" s="73">
        <v>60.38</v>
      </c>
      <c r="U9" t="s">
        <v>51</v>
      </c>
      <c r="W9" s="76"/>
    </row>
    <row r="10" spans="1:23" x14ac:dyDescent="0.25">
      <c r="A10" s="58"/>
      <c r="B10" s="65"/>
      <c r="C10" s="61" t="s">
        <v>18</v>
      </c>
      <c r="D10" s="65"/>
      <c r="E10" s="80">
        <v>2955</v>
      </c>
      <c r="F10" s="81">
        <v>10288560</v>
      </c>
      <c r="G10" s="85">
        <f t="shared" si="2"/>
        <v>3481.7461928934008</v>
      </c>
      <c r="H10" s="83">
        <f t="shared" ref="H10:H16" si="4">$R$7+(G10-2000)*$R$8/1000</f>
        <v>33.903167918781726</v>
      </c>
      <c r="I10" s="84">
        <f t="shared" si="0"/>
        <v>100183.8612</v>
      </c>
      <c r="J10" s="65"/>
      <c r="K10" s="86">
        <v>44</v>
      </c>
      <c r="L10" s="81">
        <v>154120</v>
      </c>
      <c r="M10" s="85">
        <f t="shared" si="3"/>
        <v>3502.7272727272725</v>
      </c>
      <c r="N10" s="83">
        <f t="shared" ref="N10:N16" si="5">$R$7+(M10-2000)*$R$8/1000</f>
        <v>34.066190909090906</v>
      </c>
      <c r="O10" s="84">
        <f t="shared" si="1"/>
        <v>1498.9123999999999</v>
      </c>
      <c r="P10" s="37"/>
      <c r="Q10" s="37"/>
      <c r="R10" s="36">
        <v>7.22</v>
      </c>
      <c r="T10" s="73">
        <v>92.91</v>
      </c>
      <c r="U10" t="s">
        <v>52</v>
      </c>
      <c r="W10" s="76"/>
    </row>
    <row r="11" spans="1:23" x14ac:dyDescent="0.25">
      <c r="A11" s="58"/>
      <c r="B11" s="65"/>
      <c r="C11" s="61" t="s">
        <v>19</v>
      </c>
      <c r="D11" s="65"/>
      <c r="E11" s="80">
        <v>2106</v>
      </c>
      <c r="F11" s="81">
        <v>9416520</v>
      </c>
      <c r="G11" s="85">
        <f t="shared" si="2"/>
        <v>4471.2820512820517</v>
      </c>
      <c r="H11" s="83">
        <f t="shared" si="4"/>
        <v>41.591861538461544</v>
      </c>
      <c r="I11" s="84">
        <f t="shared" si="0"/>
        <v>87592.460400000011</v>
      </c>
      <c r="J11" s="65"/>
      <c r="K11" s="86">
        <v>43</v>
      </c>
      <c r="L11" s="81">
        <v>196110</v>
      </c>
      <c r="M11" s="85">
        <f t="shared" si="3"/>
        <v>4560.6976744186049</v>
      </c>
      <c r="N11" s="83">
        <f t="shared" si="5"/>
        <v>42.286620930232559</v>
      </c>
      <c r="O11" s="84">
        <f t="shared" si="1"/>
        <v>1818.3247000000001</v>
      </c>
      <c r="P11" s="37"/>
      <c r="Q11" s="37"/>
      <c r="R11" s="36">
        <v>6.95</v>
      </c>
      <c r="T11" s="73">
        <v>125.01</v>
      </c>
      <c r="U11" t="s">
        <v>53</v>
      </c>
      <c r="W11" s="76"/>
    </row>
    <row r="12" spans="1:23" x14ac:dyDescent="0.25">
      <c r="A12" s="58"/>
      <c r="B12" s="65"/>
      <c r="C12" s="60" t="s">
        <v>20</v>
      </c>
      <c r="D12" s="65"/>
      <c r="E12" s="80">
        <v>1453</v>
      </c>
      <c r="F12" s="81">
        <v>7944930</v>
      </c>
      <c r="G12" s="85">
        <f t="shared" si="2"/>
        <v>5467.9490708878184</v>
      </c>
      <c r="H12" s="83">
        <f t="shared" si="4"/>
        <v>49.335964280798351</v>
      </c>
      <c r="I12" s="84">
        <f t="shared" si="0"/>
        <v>71685.156100000007</v>
      </c>
      <c r="J12" s="65"/>
      <c r="K12" s="86">
        <v>28</v>
      </c>
      <c r="L12" s="81">
        <v>154210</v>
      </c>
      <c r="M12" s="85">
        <f t="shared" si="3"/>
        <v>5507.5</v>
      </c>
      <c r="N12" s="83">
        <f t="shared" si="5"/>
        <v>49.643275000000003</v>
      </c>
      <c r="O12" s="84">
        <f t="shared" si="1"/>
        <v>1390.0117</v>
      </c>
      <c r="P12" s="37"/>
      <c r="Q12" s="37"/>
      <c r="R12" s="37"/>
      <c r="T12" s="73">
        <v>161.71</v>
      </c>
      <c r="U12" t="s">
        <v>54</v>
      </c>
      <c r="W12" s="76"/>
    </row>
    <row r="13" spans="1:23" x14ac:dyDescent="0.25">
      <c r="A13" s="58"/>
      <c r="B13" s="65"/>
      <c r="C13" s="60" t="s">
        <v>21</v>
      </c>
      <c r="D13" s="65"/>
      <c r="E13" s="80">
        <v>1023</v>
      </c>
      <c r="F13" s="81">
        <v>6620940</v>
      </c>
      <c r="G13" s="85">
        <f t="shared" si="2"/>
        <v>6472.0821114369501</v>
      </c>
      <c r="H13" s="83">
        <f t="shared" si="4"/>
        <v>57.138078005865097</v>
      </c>
      <c r="I13" s="84">
        <f t="shared" si="0"/>
        <v>58452.253799999991</v>
      </c>
      <c r="J13" s="65"/>
      <c r="K13" s="86">
        <v>17</v>
      </c>
      <c r="L13" s="81">
        <v>110510</v>
      </c>
      <c r="M13" s="85">
        <f t="shared" si="3"/>
        <v>6500.588235294118</v>
      </c>
      <c r="N13" s="83">
        <f t="shared" si="5"/>
        <v>57.359570588235293</v>
      </c>
      <c r="O13" s="84">
        <f t="shared" si="1"/>
        <v>975.11270000000002</v>
      </c>
      <c r="P13" s="37"/>
      <c r="Q13" s="37"/>
      <c r="R13" s="37"/>
    </row>
    <row r="14" spans="1:23" x14ac:dyDescent="0.25">
      <c r="A14" s="58"/>
      <c r="B14" s="65"/>
      <c r="C14" s="60" t="s">
        <v>22</v>
      </c>
      <c r="D14" s="65"/>
      <c r="E14" s="80">
        <v>671</v>
      </c>
      <c r="F14" s="81">
        <v>5010570</v>
      </c>
      <c r="G14" s="85">
        <f t="shared" si="2"/>
        <v>7467.3174366616986</v>
      </c>
      <c r="H14" s="83">
        <f t="shared" si="4"/>
        <v>64.871056482861391</v>
      </c>
      <c r="I14" s="84">
        <f t="shared" si="0"/>
        <v>43528.478899999995</v>
      </c>
      <c r="J14" s="65"/>
      <c r="K14" s="86">
        <v>12</v>
      </c>
      <c r="L14" s="81">
        <v>92070</v>
      </c>
      <c r="M14" s="85">
        <f t="shared" si="3"/>
        <v>7672.5</v>
      </c>
      <c r="N14" s="83">
        <f t="shared" si="5"/>
        <v>66.465325000000007</v>
      </c>
      <c r="O14" s="84">
        <f t="shared" si="1"/>
        <v>797.58390000000009</v>
      </c>
      <c r="P14" s="37"/>
      <c r="Q14" s="37"/>
      <c r="R14" s="37"/>
    </row>
    <row r="15" spans="1:23" x14ac:dyDescent="0.25">
      <c r="A15" s="58"/>
      <c r="B15" s="65"/>
      <c r="C15" s="60" t="s">
        <v>23</v>
      </c>
      <c r="D15" s="65"/>
      <c r="E15" s="80">
        <v>431</v>
      </c>
      <c r="F15" s="81">
        <v>3642010</v>
      </c>
      <c r="G15" s="85">
        <f t="shared" si="2"/>
        <v>8450.1392111368914</v>
      </c>
      <c r="H15" s="83">
        <f t="shared" si="4"/>
        <v>72.507581670533639</v>
      </c>
      <c r="I15" s="84">
        <f t="shared" si="0"/>
        <v>31250.7677</v>
      </c>
      <c r="J15" s="65"/>
      <c r="K15" s="86">
        <v>10</v>
      </c>
      <c r="L15" s="81">
        <v>85600</v>
      </c>
      <c r="M15" s="85">
        <f t="shared" si="3"/>
        <v>8560</v>
      </c>
      <c r="N15" s="83">
        <f t="shared" si="5"/>
        <v>73.361199999999997</v>
      </c>
      <c r="O15" s="84">
        <f t="shared" si="1"/>
        <v>733.61199999999997</v>
      </c>
      <c r="P15" s="37"/>
      <c r="Q15" s="37"/>
      <c r="R15" s="37"/>
    </row>
    <row r="16" spans="1:23" x14ac:dyDescent="0.25">
      <c r="A16" s="58"/>
      <c r="B16" s="65"/>
      <c r="C16" s="60" t="s">
        <v>24</v>
      </c>
      <c r="D16" s="65"/>
      <c r="E16" s="80">
        <v>304</v>
      </c>
      <c r="F16" s="81">
        <v>2875210</v>
      </c>
      <c r="G16" s="85">
        <f t="shared" si="2"/>
        <v>9457.9276315789466</v>
      </c>
      <c r="H16" s="83">
        <f t="shared" si="4"/>
        <v>80.338097697368426</v>
      </c>
      <c r="I16" s="84">
        <f t="shared" si="0"/>
        <v>24422.7817</v>
      </c>
      <c r="J16" s="65"/>
      <c r="K16" s="86">
        <v>8</v>
      </c>
      <c r="L16" s="81">
        <v>75790</v>
      </c>
      <c r="M16" s="85">
        <f t="shared" si="3"/>
        <v>9473.75</v>
      </c>
      <c r="N16" s="83">
        <f t="shared" si="5"/>
        <v>80.461037500000003</v>
      </c>
      <c r="O16" s="84">
        <f t="shared" si="1"/>
        <v>643.68830000000003</v>
      </c>
      <c r="P16" s="37"/>
      <c r="Q16" s="37"/>
      <c r="R16" s="37"/>
    </row>
    <row r="17" spans="1:18" x14ac:dyDescent="0.25">
      <c r="A17" s="58"/>
      <c r="B17" s="65"/>
      <c r="C17" s="60" t="s">
        <v>25</v>
      </c>
      <c r="D17" s="65"/>
      <c r="E17" s="80">
        <v>233</v>
      </c>
      <c r="F17" s="81">
        <v>2438940</v>
      </c>
      <c r="G17" s="85">
        <f t="shared" si="2"/>
        <v>10467.55364806867</v>
      </c>
      <c r="H17" s="83">
        <f>$R$7+8*$R$8+(G17-10000)*$R$9/1000</f>
        <v>88.056652360515017</v>
      </c>
      <c r="I17" s="84">
        <f t="shared" si="0"/>
        <v>20517.199999999997</v>
      </c>
      <c r="J17" s="65"/>
      <c r="K17" s="86">
        <v>5</v>
      </c>
      <c r="L17" s="81">
        <v>51990</v>
      </c>
      <c r="M17" s="85">
        <f t="shared" si="3"/>
        <v>10398</v>
      </c>
      <c r="N17" s="83">
        <f>$R$7+8*$R$8+(M17-10000)*$R$9/1000</f>
        <v>87.534999999999997</v>
      </c>
      <c r="O17" s="84">
        <f t="shared" si="1"/>
        <v>437.67499999999995</v>
      </c>
      <c r="P17" s="37"/>
      <c r="Q17" s="37"/>
      <c r="R17" s="37"/>
    </row>
    <row r="18" spans="1:18" x14ac:dyDescent="0.25">
      <c r="A18" s="58"/>
      <c r="B18" s="65"/>
      <c r="C18" s="60" t="s">
        <v>26</v>
      </c>
      <c r="D18" s="65"/>
      <c r="E18" s="80">
        <v>176</v>
      </c>
      <c r="F18" s="81">
        <v>2027350</v>
      </c>
      <c r="G18" s="85">
        <f t="shared" si="2"/>
        <v>11519.03409090909</v>
      </c>
      <c r="H18" s="83">
        <f t="shared" ref="H18:H27" si="6">$R$7+8*$R$8+(G18-10000)*$R$9/1000</f>
        <v>95.94275568181817</v>
      </c>
      <c r="I18" s="84">
        <f t="shared" si="0"/>
        <v>16885.924999999999</v>
      </c>
      <c r="J18" s="65"/>
      <c r="K18" s="86">
        <v>7</v>
      </c>
      <c r="L18" s="81">
        <v>79200</v>
      </c>
      <c r="M18" s="85">
        <f t="shared" si="3"/>
        <v>11314.285714285714</v>
      </c>
      <c r="N18" s="83">
        <f t="shared" ref="N18:N27" si="7">$R$7+8*$R$8+(M18-10000)*$R$9/1000</f>
        <v>94.407142857142844</v>
      </c>
      <c r="O18" s="84">
        <f t="shared" si="1"/>
        <v>660.84999999999991</v>
      </c>
    </row>
    <row r="19" spans="1:18" x14ac:dyDescent="0.25">
      <c r="A19" s="58"/>
      <c r="B19" s="65"/>
      <c r="C19" s="60" t="s">
        <v>27</v>
      </c>
      <c r="D19" s="65"/>
      <c r="E19" s="80">
        <v>146</v>
      </c>
      <c r="F19" s="81">
        <v>1825670</v>
      </c>
      <c r="G19" s="85">
        <f t="shared" si="2"/>
        <v>12504.589041095891</v>
      </c>
      <c r="H19" s="83">
        <f t="shared" si="6"/>
        <v>103.33441780821917</v>
      </c>
      <c r="I19" s="84">
        <f t="shared" si="0"/>
        <v>15086.824999999999</v>
      </c>
      <c r="J19" s="65"/>
      <c r="K19" s="86">
        <v>3</v>
      </c>
      <c r="L19" s="81">
        <v>37740</v>
      </c>
      <c r="M19" s="85">
        <f t="shared" si="3"/>
        <v>12580</v>
      </c>
      <c r="N19" s="83">
        <f t="shared" si="7"/>
        <v>103.9</v>
      </c>
      <c r="O19" s="84">
        <f t="shared" si="1"/>
        <v>311.70000000000005</v>
      </c>
    </row>
    <row r="20" spans="1:18" x14ac:dyDescent="0.25">
      <c r="A20" s="58"/>
      <c r="B20" s="65"/>
      <c r="C20" s="60" t="s">
        <v>28</v>
      </c>
      <c r="D20" s="65"/>
      <c r="E20" s="80">
        <v>111</v>
      </c>
      <c r="F20" s="81">
        <v>1493920</v>
      </c>
      <c r="G20" s="85">
        <f t="shared" si="2"/>
        <v>13458.738738738739</v>
      </c>
      <c r="H20" s="83">
        <f t="shared" si="6"/>
        <v>110.49054054054054</v>
      </c>
      <c r="I20" s="84">
        <f t="shared" si="0"/>
        <v>12264.449999999999</v>
      </c>
      <c r="J20" s="65"/>
      <c r="K20" s="86">
        <v>7</v>
      </c>
      <c r="L20" s="81">
        <v>94340</v>
      </c>
      <c r="M20" s="85">
        <f t="shared" si="3"/>
        <v>13477.142857142857</v>
      </c>
      <c r="N20" s="83">
        <f t="shared" si="7"/>
        <v>110.62857142857143</v>
      </c>
      <c r="O20" s="84">
        <f t="shared" si="1"/>
        <v>774.40000000000009</v>
      </c>
    </row>
    <row r="21" spans="1:18" x14ac:dyDescent="0.25">
      <c r="A21" s="58"/>
      <c r="B21" s="65"/>
      <c r="C21" s="60" t="s">
        <v>29</v>
      </c>
      <c r="D21" s="65"/>
      <c r="E21" s="80">
        <v>88</v>
      </c>
      <c r="F21" s="81">
        <v>1272620</v>
      </c>
      <c r="G21" s="85">
        <f t="shared" si="2"/>
        <v>14461.59090909091</v>
      </c>
      <c r="H21" s="83">
        <f t="shared" si="6"/>
        <v>118.01193181818182</v>
      </c>
      <c r="I21" s="84">
        <f t="shared" si="0"/>
        <v>10385.050000000001</v>
      </c>
      <c r="J21" s="65"/>
      <c r="K21" s="86">
        <v>8</v>
      </c>
      <c r="L21" s="81">
        <v>116790</v>
      </c>
      <c r="M21" s="85">
        <f t="shared" si="3"/>
        <v>14598.75</v>
      </c>
      <c r="N21" s="83">
        <f t="shared" si="7"/>
        <v>119.04062500000001</v>
      </c>
      <c r="O21" s="84">
        <f t="shared" si="1"/>
        <v>952.32500000000005</v>
      </c>
    </row>
    <row r="22" spans="1:18" x14ac:dyDescent="0.25">
      <c r="A22" s="58"/>
      <c r="B22" s="65"/>
      <c r="C22" s="60" t="s">
        <v>30</v>
      </c>
      <c r="D22" s="65"/>
      <c r="E22" s="80">
        <v>88</v>
      </c>
      <c r="F22" s="81">
        <v>1361020</v>
      </c>
      <c r="G22" s="85">
        <f t="shared" si="2"/>
        <v>15466.136363636364</v>
      </c>
      <c r="H22" s="83">
        <f t="shared" si="6"/>
        <v>125.54602272727273</v>
      </c>
      <c r="I22" s="84">
        <f t="shared" si="0"/>
        <v>11048.05</v>
      </c>
      <c r="J22" s="65"/>
      <c r="K22" s="86">
        <v>2</v>
      </c>
      <c r="L22" s="81">
        <v>30400</v>
      </c>
      <c r="M22" s="85">
        <f t="shared" si="3"/>
        <v>15200</v>
      </c>
      <c r="N22" s="83">
        <f t="shared" si="7"/>
        <v>123.55</v>
      </c>
      <c r="O22" s="84">
        <f t="shared" si="1"/>
        <v>247.1</v>
      </c>
    </row>
    <row r="23" spans="1:18" x14ac:dyDescent="0.25">
      <c r="A23" s="58"/>
      <c r="B23" s="65"/>
      <c r="C23" s="60" t="s">
        <v>31</v>
      </c>
      <c r="D23" s="65"/>
      <c r="E23" s="80">
        <v>79</v>
      </c>
      <c r="F23" s="81">
        <v>1304770</v>
      </c>
      <c r="G23" s="85">
        <f t="shared" si="2"/>
        <v>16516.075949367088</v>
      </c>
      <c r="H23" s="83">
        <f t="shared" si="6"/>
        <v>133.42056962025316</v>
      </c>
      <c r="I23" s="84">
        <f t="shared" si="0"/>
        <v>10540.225</v>
      </c>
      <c r="J23" s="65"/>
      <c r="K23" s="86">
        <v>5</v>
      </c>
      <c r="L23" s="81">
        <v>81140</v>
      </c>
      <c r="M23" s="85">
        <f t="shared" si="3"/>
        <v>16228</v>
      </c>
      <c r="N23" s="83">
        <f t="shared" si="7"/>
        <v>131.26</v>
      </c>
      <c r="O23" s="84">
        <f t="shared" si="1"/>
        <v>656.3</v>
      </c>
    </row>
    <row r="24" spans="1:18" x14ac:dyDescent="0.25">
      <c r="A24" s="58"/>
      <c r="B24" s="65"/>
      <c r="C24" s="60" t="s">
        <v>32</v>
      </c>
      <c r="D24" s="65"/>
      <c r="E24" s="80">
        <v>47</v>
      </c>
      <c r="F24" s="81">
        <v>820700</v>
      </c>
      <c r="G24" s="85">
        <f t="shared" si="2"/>
        <v>17461.702127659573</v>
      </c>
      <c r="H24" s="83">
        <f t="shared" si="6"/>
        <v>140.51276595744679</v>
      </c>
      <c r="I24" s="84">
        <f t="shared" si="0"/>
        <v>6604.0999999999995</v>
      </c>
      <c r="J24" s="65"/>
      <c r="K24" s="86">
        <v>4</v>
      </c>
      <c r="L24" s="81">
        <v>68930</v>
      </c>
      <c r="M24" s="85">
        <f t="shared" si="3"/>
        <v>17232.5</v>
      </c>
      <c r="N24" s="83">
        <f t="shared" si="7"/>
        <v>138.79374999999999</v>
      </c>
      <c r="O24" s="84">
        <f t="shared" si="1"/>
        <v>555.17499999999995</v>
      </c>
    </row>
    <row r="25" spans="1:18" x14ac:dyDescent="0.25">
      <c r="A25" s="58"/>
      <c r="B25" s="65"/>
      <c r="C25" s="60" t="s">
        <v>33</v>
      </c>
      <c r="D25" s="65"/>
      <c r="E25" s="80">
        <v>43</v>
      </c>
      <c r="F25" s="81">
        <v>794880</v>
      </c>
      <c r="G25" s="85">
        <f t="shared" si="2"/>
        <v>18485.581395348836</v>
      </c>
      <c r="H25" s="83">
        <f t="shared" si="6"/>
        <v>148.19186046511626</v>
      </c>
      <c r="I25" s="84">
        <f t="shared" si="0"/>
        <v>6372.2499999999991</v>
      </c>
      <c r="J25" s="65"/>
      <c r="K25" s="86">
        <v>7</v>
      </c>
      <c r="L25" s="81">
        <v>130900</v>
      </c>
      <c r="M25" s="85">
        <f t="shared" si="3"/>
        <v>18700</v>
      </c>
      <c r="N25" s="83">
        <f t="shared" si="7"/>
        <v>149.80000000000001</v>
      </c>
      <c r="O25" s="84">
        <f t="shared" si="1"/>
        <v>1048.6000000000001</v>
      </c>
    </row>
    <row r="26" spans="1:18" x14ac:dyDescent="0.25">
      <c r="A26" s="58"/>
      <c r="B26" s="65"/>
      <c r="C26" s="60" t="s">
        <v>34</v>
      </c>
      <c r="D26" s="65"/>
      <c r="E26" s="80">
        <v>43</v>
      </c>
      <c r="F26" s="81">
        <v>835560</v>
      </c>
      <c r="G26" s="85">
        <f t="shared" si="2"/>
        <v>19431.627906976744</v>
      </c>
      <c r="H26" s="83">
        <f t="shared" si="6"/>
        <v>155.28720930232558</v>
      </c>
      <c r="I26" s="84">
        <f t="shared" si="0"/>
        <v>6677.3499999999995</v>
      </c>
      <c r="J26" s="65"/>
      <c r="K26" s="86">
        <v>3</v>
      </c>
      <c r="L26" s="81">
        <v>58400</v>
      </c>
      <c r="M26" s="85">
        <f t="shared" si="3"/>
        <v>19466.666666666668</v>
      </c>
      <c r="N26" s="83">
        <f t="shared" si="7"/>
        <v>155.55000000000001</v>
      </c>
      <c r="O26" s="84">
        <f t="shared" si="1"/>
        <v>466.65000000000003</v>
      </c>
    </row>
    <row r="27" spans="1:18" x14ac:dyDescent="0.25">
      <c r="A27" s="58"/>
      <c r="B27" s="65"/>
      <c r="C27" s="60" t="s">
        <v>35</v>
      </c>
      <c r="D27" s="65"/>
      <c r="E27" s="80">
        <v>337</v>
      </c>
      <c r="F27" s="81">
        <v>9712720</v>
      </c>
      <c r="G27" s="85">
        <f t="shared" si="2"/>
        <v>28821.127596439168</v>
      </c>
      <c r="H27" s="83">
        <f t="shared" si="6"/>
        <v>225.70845697329378</v>
      </c>
      <c r="I27" s="84">
        <f t="shared" si="0"/>
        <v>76063.75</v>
      </c>
      <c r="J27" s="65"/>
      <c r="K27" s="86">
        <v>62</v>
      </c>
      <c r="L27" s="81">
        <v>1964540</v>
      </c>
      <c r="M27" s="85">
        <f t="shared" si="3"/>
        <v>31686.129032258064</v>
      </c>
      <c r="N27" s="83">
        <f t="shared" si="7"/>
        <v>247.19596774193548</v>
      </c>
      <c r="O27" s="84">
        <f t="shared" si="1"/>
        <v>15326.15</v>
      </c>
    </row>
    <row r="28" spans="1:18" x14ac:dyDescent="0.25">
      <c r="A28" s="58"/>
      <c r="B28" s="65"/>
      <c r="C28" s="60" t="s">
        <v>36</v>
      </c>
      <c r="D28" s="65"/>
      <c r="E28" s="80">
        <v>91</v>
      </c>
      <c r="F28" s="81">
        <v>6742220</v>
      </c>
      <c r="G28" s="85">
        <f t="shared" si="2"/>
        <v>74090.329670329666</v>
      </c>
      <c r="H28" s="83">
        <f>$R$7+8*$R$8+40*$R$9+(G28-50000)*$R$10/1000</f>
        <v>558.48218021978016</v>
      </c>
      <c r="I28" s="84">
        <f t="shared" si="0"/>
        <v>50821.878399999994</v>
      </c>
      <c r="J28" s="65"/>
      <c r="K28" s="86">
        <v>35</v>
      </c>
      <c r="L28" s="81">
        <v>2462000</v>
      </c>
      <c r="M28" s="85">
        <f t="shared" si="3"/>
        <v>70342.857142857145</v>
      </c>
      <c r="N28" s="83">
        <f>$R$7+8*$R$8+40*$R$9+(M28-50000)*$R$10/1000</f>
        <v>531.4254285714286</v>
      </c>
      <c r="O28" s="84">
        <f t="shared" si="1"/>
        <v>18599.89</v>
      </c>
    </row>
    <row r="29" spans="1:18" x14ac:dyDescent="0.25">
      <c r="A29" s="58"/>
      <c r="B29" s="65"/>
      <c r="C29" s="60" t="s">
        <v>37</v>
      </c>
      <c r="D29" s="65"/>
      <c r="E29" s="80">
        <v>22</v>
      </c>
      <c r="F29" s="81">
        <v>2938440</v>
      </c>
      <c r="G29" s="85">
        <f t="shared" si="2"/>
        <v>133565.45454545456</v>
      </c>
      <c r="H29" s="83">
        <f>$R$7+8*$R$8+40*$R$9+$R$10*50+(G29-100000)*$R$11/1000</f>
        <v>978.82990909090915</v>
      </c>
      <c r="I29" s="84">
        <f t="shared" si="0"/>
        <v>21534.258000000002</v>
      </c>
      <c r="J29" s="65"/>
      <c r="K29" s="86">
        <v>29</v>
      </c>
      <c r="L29" s="81">
        <v>3803800</v>
      </c>
      <c r="M29" s="85">
        <f t="shared" si="3"/>
        <v>131165.5172413793</v>
      </c>
      <c r="N29" s="83">
        <f>$R$7+8*$R$8+40*$R$9+$R$10*50+(M29-100000)*$R$11/1000</f>
        <v>962.1503448275862</v>
      </c>
      <c r="O29" s="84">
        <f t="shared" si="1"/>
        <v>27902.36</v>
      </c>
    </row>
    <row r="30" spans="1:18" x14ac:dyDescent="0.25">
      <c r="A30" s="58"/>
      <c r="B30" s="65"/>
      <c r="C30" s="60" t="s">
        <v>38</v>
      </c>
      <c r="D30" s="65"/>
      <c r="E30" s="80">
        <v>3</v>
      </c>
      <c r="F30" s="81">
        <v>727470</v>
      </c>
      <c r="G30" s="85">
        <f t="shared" si="2"/>
        <v>242490</v>
      </c>
      <c r="H30" s="83">
        <f>$R$7+8*$R$8+40*$R$9+$R$10*50+(G30-100000)*$R$11/1000</f>
        <v>1735.8555000000001</v>
      </c>
      <c r="I30" s="84">
        <f t="shared" si="0"/>
        <v>5207.5665000000008</v>
      </c>
      <c r="J30" s="65"/>
      <c r="K30" s="86">
        <v>33</v>
      </c>
      <c r="L30" s="81">
        <v>18235500</v>
      </c>
      <c r="M30" s="85">
        <f t="shared" si="3"/>
        <v>552590.90909090906</v>
      </c>
      <c r="N30" s="83">
        <f>$R$7+8*$R$8+40*$R$9+$R$10*50+(M30-100000)*$R$11/1000</f>
        <v>3891.056818181818</v>
      </c>
      <c r="O30" s="84">
        <f t="shared" si="1"/>
        <v>128404.875</v>
      </c>
    </row>
    <row r="31" spans="1:18" x14ac:dyDescent="0.25">
      <c r="A31" s="59"/>
      <c r="B31" s="66"/>
      <c r="C31" s="62" t="s">
        <v>39</v>
      </c>
      <c r="D31" s="66"/>
      <c r="E31" s="63">
        <f>SUM(E7:E30)</f>
        <v>20549</v>
      </c>
      <c r="F31" s="52">
        <f>SUM(F7:F30)</f>
        <v>94618730</v>
      </c>
      <c r="G31" s="70"/>
      <c r="H31" s="51"/>
      <c r="I31" s="56">
        <f>SUM(I7:I30)</f>
        <v>926312.95179999992</v>
      </c>
      <c r="J31" s="66"/>
      <c r="K31" s="67">
        <f>SUM(K7:K30)</f>
        <v>679</v>
      </c>
      <c r="L31" s="71">
        <f>SUM(L7:L30)</f>
        <v>28262080</v>
      </c>
      <c r="M31" s="70"/>
      <c r="N31" s="69"/>
      <c r="O31" s="53">
        <f>SUM(O7:O30)</f>
        <v>211179.99839999998</v>
      </c>
    </row>
    <row r="32" spans="1:18" x14ac:dyDescent="0.25">
      <c r="A32" s="39"/>
      <c r="B32" s="39"/>
      <c r="C32" s="49"/>
      <c r="D32" s="39"/>
      <c r="E32" s="50"/>
      <c r="F32" s="39"/>
      <c r="G32" s="39"/>
      <c r="H32" s="39"/>
      <c r="I32" s="39"/>
      <c r="J32" s="39"/>
      <c r="K32" s="48"/>
      <c r="L32" s="39"/>
      <c r="M32" s="39"/>
      <c r="N32" s="39"/>
      <c r="O32" s="39"/>
    </row>
    <row r="33" spans="1:15" x14ac:dyDescent="0.25">
      <c r="A33" s="39"/>
      <c r="B33" s="39"/>
      <c r="C33" s="68" t="s">
        <v>40</v>
      </c>
      <c r="D33" s="39"/>
      <c r="E33" s="50"/>
      <c r="F33" s="39"/>
      <c r="G33" s="37"/>
      <c r="H33" s="39"/>
      <c r="I33" s="79">
        <f>I31+O31</f>
        <v>1137492.9501999998</v>
      </c>
      <c r="J33" s="79"/>
      <c r="K33" s="79"/>
      <c r="L33" s="39"/>
      <c r="M33" s="39"/>
      <c r="N33" s="39"/>
      <c r="O33" s="39"/>
    </row>
    <row r="34" spans="1:15" x14ac:dyDescent="0.25">
      <c r="A34" s="39"/>
      <c r="B34" s="39"/>
      <c r="C34" s="68" t="s">
        <v>41</v>
      </c>
      <c r="D34" s="39"/>
      <c r="E34" s="50"/>
      <c r="F34" s="39"/>
      <c r="G34" s="37"/>
      <c r="H34" s="72">
        <v>51</v>
      </c>
      <c r="I34" s="79">
        <f>H34*12*(T8-$T$7)</f>
        <v>12246.119999999999</v>
      </c>
      <c r="J34" s="79"/>
      <c r="K34" s="79"/>
      <c r="L34" s="39"/>
      <c r="M34" s="39"/>
      <c r="N34" s="39"/>
      <c r="O34" s="39"/>
    </row>
    <row r="35" spans="1:15" x14ac:dyDescent="0.25">
      <c r="A35" s="39"/>
      <c r="B35" s="39"/>
      <c r="C35" s="68" t="s">
        <v>42</v>
      </c>
      <c r="D35" s="39"/>
      <c r="E35" s="50"/>
      <c r="F35" s="39"/>
      <c r="G35" s="37"/>
      <c r="H35" s="72">
        <v>6</v>
      </c>
      <c r="I35" s="79">
        <f>H35*12*(T9-$T$7)</f>
        <v>2735.28</v>
      </c>
      <c r="J35" s="79"/>
      <c r="K35" s="79"/>
      <c r="L35" s="39"/>
      <c r="M35" s="39"/>
      <c r="N35" s="39"/>
      <c r="O35" s="39"/>
    </row>
    <row r="36" spans="1:15" x14ac:dyDescent="0.25">
      <c r="A36" s="39"/>
      <c r="B36" s="39"/>
      <c r="C36" s="68" t="s">
        <v>43</v>
      </c>
      <c r="D36" s="39"/>
      <c r="E36" s="50"/>
      <c r="F36" s="39"/>
      <c r="G36" s="37"/>
      <c r="H36" s="72">
        <v>22</v>
      </c>
      <c r="I36" s="79">
        <f>H36*12*(T10-$T$7)</f>
        <v>18617.28</v>
      </c>
      <c r="J36" s="79"/>
      <c r="K36" s="79"/>
      <c r="L36" s="39"/>
      <c r="M36" s="39"/>
      <c r="N36" s="39"/>
      <c r="O36" s="39"/>
    </row>
    <row r="37" spans="1:15" x14ac:dyDescent="0.25">
      <c r="A37" s="39"/>
      <c r="B37" s="39"/>
      <c r="C37" s="68" t="s">
        <v>44</v>
      </c>
      <c r="D37" s="39"/>
      <c r="E37" s="50"/>
      <c r="F37" s="39"/>
      <c r="G37" s="37"/>
      <c r="H37" s="72">
        <v>1</v>
      </c>
      <c r="I37" s="79">
        <f>H37*12*(T11-$T$7)</f>
        <v>1231.44</v>
      </c>
      <c r="J37" s="79"/>
      <c r="K37" s="79"/>
      <c r="L37" s="39"/>
      <c r="M37" s="39"/>
      <c r="N37" s="39"/>
      <c r="O37" s="39"/>
    </row>
    <row r="38" spans="1:15" x14ac:dyDescent="0.25">
      <c r="A38" s="39"/>
      <c r="B38" s="39"/>
      <c r="C38" s="68" t="s">
        <v>45</v>
      </c>
      <c r="D38" s="39"/>
      <c r="E38" s="50"/>
      <c r="F38" s="39"/>
      <c r="G38" s="37"/>
      <c r="H38" s="72">
        <v>2</v>
      </c>
      <c r="I38" s="79">
        <f>H38*12*(T12-$T$7)</f>
        <v>3343.68</v>
      </c>
      <c r="J38" s="79"/>
      <c r="K38" s="79"/>
      <c r="L38" s="39"/>
      <c r="M38" s="39"/>
      <c r="N38" s="39"/>
      <c r="O38" s="39"/>
    </row>
    <row r="39" spans="1:15" ht="15.75" thickBot="1" x14ac:dyDescent="0.3">
      <c r="A39" s="37"/>
      <c r="B39" s="37"/>
      <c r="C39" s="68" t="s">
        <v>46</v>
      </c>
      <c r="D39" s="37"/>
      <c r="E39" s="37"/>
      <c r="F39" s="37"/>
      <c r="G39" s="37"/>
      <c r="H39" s="37"/>
      <c r="I39" s="78">
        <f>SUM(I33:K38)</f>
        <v>1175666.7501999999</v>
      </c>
      <c r="J39" s="78"/>
      <c r="K39" s="78"/>
      <c r="L39" s="77"/>
      <c r="M39" s="37"/>
      <c r="N39" s="37"/>
      <c r="O39" s="37"/>
    </row>
    <row r="40" spans="1:15" ht="15.75" thickTop="1" x14ac:dyDescent="0.25">
      <c r="A40" s="37"/>
      <c r="B40" s="37"/>
      <c r="C40" s="6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</sheetData>
  <mergeCells count="7">
    <mergeCell ref="I39:K39"/>
    <mergeCell ref="I33:K33"/>
    <mergeCell ref="I34:K34"/>
    <mergeCell ref="I35:K35"/>
    <mergeCell ref="I36:K36"/>
    <mergeCell ref="I37:K37"/>
    <mergeCell ref="I38:K3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21BA-CB62-472E-983C-62015CB0C7AD}">
  <dimension ref="A1:W40"/>
  <sheetViews>
    <sheetView workbookViewId="0">
      <selection activeCell="L39" sqref="L39"/>
    </sheetView>
  </sheetViews>
  <sheetFormatPr defaultRowHeight="15" x14ac:dyDescent="0.25"/>
  <cols>
    <col min="6" max="6" width="9.85546875" bestFit="1" customWidth="1"/>
    <col min="12" max="12" width="9.85546875" bestFit="1" customWidth="1"/>
  </cols>
  <sheetData>
    <row r="1" spans="1:23" ht="18" x14ac:dyDescent="0.25">
      <c r="A1" s="74" t="s">
        <v>58</v>
      </c>
    </row>
    <row r="2" spans="1:23" ht="18" x14ac:dyDescent="0.25">
      <c r="A2" s="74" t="s">
        <v>59</v>
      </c>
    </row>
    <row r="3" spans="1:23" x14ac:dyDescent="0.25">
      <c r="A3" s="2" t="s">
        <v>0</v>
      </c>
      <c r="B3" s="3"/>
      <c r="C3" s="2" t="s">
        <v>1</v>
      </c>
      <c r="D3" s="3"/>
      <c r="E3" s="4" t="s">
        <v>2</v>
      </c>
      <c r="F3" s="5"/>
      <c r="G3" s="5"/>
      <c r="H3" s="5"/>
      <c r="I3" s="5"/>
      <c r="J3" s="3"/>
      <c r="K3" s="4" t="s">
        <v>3</v>
      </c>
      <c r="L3" s="5"/>
      <c r="M3" s="5"/>
      <c r="N3" s="5"/>
      <c r="O3" s="5"/>
      <c r="P3" s="1"/>
      <c r="Q3" s="1"/>
      <c r="R3" s="1"/>
    </row>
    <row r="4" spans="1:23" x14ac:dyDescent="0.25">
      <c r="A4" s="6" t="s">
        <v>4</v>
      </c>
      <c r="B4" s="3"/>
      <c r="C4" s="6" t="s">
        <v>5</v>
      </c>
      <c r="D4" s="3"/>
      <c r="E4" s="7" t="s">
        <v>6</v>
      </c>
      <c r="F4" s="8"/>
      <c r="G4" s="8"/>
      <c r="H4" s="8"/>
      <c r="I4" s="8"/>
      <c r="J4" s="3"/>
      <c r="K4" s="8" t="s">
        <v>6</v>
      </c>
      <c r="L4" s="8"/>
      <c r="M4" s="8"/>
      <c r="N4" s="8"/>
      <c r="O4" s="8"/>
      <c r="P4" s="1"/>
      <c r="Q4" s="1"/>
      <c r="R4" s="1"/>
    </row>
    <row r="5" spans="1:23" x14ac:dyDescent="0.25">
      <c r="A5" s="21"/>
      <c r="B5" s="28"/>
      <c r="C5" s="9"/>
      <c r="D5" s="28"/>
      <c r="E5" s="10" t="s">
        <v>7</v>
      </c>
      <c r="F5" s="11" t="s">
        <v>8</v>
      </c>
      <c r="G5" s="11" t="s">
        <v>9</v>
      </c>
      <c r="H5" s="11" t="s">
        <v>9</v>
      </c>
      <c r="I5" s="18" t="s">
        <v>10</v>
      </c>
      <c r="J5" s="28"/>
      <c r="K5" s="18" t="s">
        <v>7</v>
      </c>
      <c r="L5" s="11" t="s">
        <v>8</v>
      </c>
      <c r="M5" s="11" t="s">
        <v>9</v>
      </c>
      <c r="N5" s="11" t="s">
        <v>9</v>
      </c>
      <c r="O5" s="11" t="s">
        <v>10</v>
      </c>
      <c r="P5" s="1"/>
      <c r="Q5" s="1"/>
      <c r="R5" s="75" t="s">
        <v>55</v>
      </c>
      <c r="T5" t="s">
        <v>55</v>
      </c>
      <c r="U5" t="s">
        <v>0</v>
      </c>
    </row>
    <row r="6" spans="1:23" x14ac:dyDescent="0.25">
      <c r="A6" s="22"/>
      <c r="B6" s="29"/>
      <c r="C6" s="9"/>
      <c r="D6" s="30"/>
      <c r="E6" s="10" t="s">
        <v>11</v>
      </c>
      <c r="F6" s="11" t="s">
        <v>12</v>
      </c>
      <c r="G6" s="11" t="s">
        <v>12</v>
      </c>
      <c r="H6" s="11" t="s">
        <v>13</v>
      </c>
      <c r="I6" s="19" t="s">
        <v>14</v>
      </c>
      <c r="J6" s="30"/>
      <c r="K6" s="19" t="s">
        <v>11</v>
      </c>
      <c r="L6" s="19" t="s">
        <v>12</v>
      </c>
      <c r="M6" s="11" t="s">
        <v>12</v>
      </c>
      <c r="N6" s="11" t="s">
        <v>13</v>
      </c>
      <c r="O6" s="11" t="s">
        <v>14</v>
      </c>
      <c r="P6" s="1"/>
      <c r="Q6" s="1"/>
      <c r="R6" s="75" t="s">
        <v>56</v>
      </c>
      <c r="T6" t="s">
        <v>48</v>
      </c>
      <c r="U6" t="s">
        <v>4</v>
      </c>
    </row>
    <row r="7" spans="1:23" x14ac:dyDescent="0.25">
      <c r="A7" s="22" t="s">
        <v>15</v>
      </c>
      <c r="B7" s="29"/>
      <c r="C7" s="24">
        <v>0</v>
      </c>
      <c r="D7" s="28"/>
      <c r="E7" s="80">
        <v>781</v>
      </c>
      <c r="F7" s="81">
        <v>0</v>
      </c>
      <c r="G7" s="82">
        <v>0</v>
      </c>
      <c r="H7" s="83">
        <f>$R$7</f>
        <v>24.02</v>
      </c>
      <c r="I7" s="84">
        <f t="shared" ref="I7:I30" si="0">E7*H7</f>
        <v>18759.62</v>
      </c>
      <c r="J7" s="28"/>
      <c r="K7" s="86">
        <v>62</v>
      </c>
      <c r="L7" s="81">
        <v>0</v>
      </c>
      <c r="M7" s="85" t="s">
        <v>60</v>
      </c>
      <c r="N7" s="83">
        <f>$R$7</f>
        <v>24.02</v>
      </c>
      <c r="O7" s="84">
        <f t="shared" ref="O7:O30" si="1">K7*N7</f>
        <v>1489.24</v>
      </c>
      <c r="P7" s="1"/>
      <c r="Q7" s="1"/>
      <c r="R7" s="36">
        <v>24.02</v>
      </c>
      <c r="T7" s="73">
        <v>24.02</v>
      </c>
      <c r="U7" t="s">
        <v>49</v>
      </c>
    </row>
    <row r="8" spans="1:23" x14ac:dyDescent="0.25">
      <c r="A8" s="22"/>
      <c r="B8" s="29"/>
      <c r="C8" s="25" t="s">
        <v>16</v>
      </c>
      <c r="D8" s="29"/>
      <c r="E8" s="80">
        <v>5954</v>
      </c>
      <c r="F8" s="81">
        <v>6113380</v>
      </c>
      <c r="G8" s="85">
        <f t="shared" ref="G8:G30" si="2">F8/E8</f>
        <v>1026.7685589519651</v>
      </c>
      <c r="H8" s="83">
        <f>$R$7</f>
        <v>24.02</v>
      </c>
      <c r="I8" s="84">
        <f t="shared" si="0"/>
        <v>143015.07999999999</v>
      </c>
      <c r="J8" s="29"/>
      <c r="K8" s="86">
        <v>218</v>
      </c>
      <c r="L8" s="81">
        <v>110490</v>
      </c>
      <c r="M8" s="85">
        <f t="shared" ref="M8:M30" si="3">L8/K8</f>
        <v>506.83486238532112</v>
      </c>
      <c r="N8" s="83">
        <f>$R$7</f>
        <v>24.02</v>
      </c>
      <c r="O8" s="84">
        <f t="shared" si="1"/>
        <v>5236.3599999999997</v>
      </c>
      <c r="P8" s="1"/>
      <c r="Q8" s="1"/>
      <c r="R8" s="36">
        <v>8.35</v>
      </c>
      <c r="T8" s="73">
        <v>45.43</v>
      </c>
      <c r="U8" t="s">
        <v>50</v>
      </c>
      <c r="W8" s="76"/>
    </row>
    <row r="9" spans="1:23" x14ac:dyDescent="0.25">
      <c r="A9" s="22"/>
      <c r="B9" s="29"/>
      <c r="C9" s="25" t="s">
        <v>17</v>
      </c>
      <c r="D9" s="29"/>
      <c r="E9" s="80">
        <v>3364</v>
      </c>
      <c r="F9" s="81">
        <v>8410330</v>
      </c>
      <c r="G9" s="85">
        <f t="shared" si="2"/>
        <v>2500.0980975029725</v>
      </c>
      <c r="H9" s="83">
        <f>$R$7+(G9-2000)*$R$8/1000</f>
        <v>28.19581911414982</v>
      </c>
      <c r="I9" s="84">
        <f t="shared" si="0"/>
        <v>94850.735499999995</v>
      </c>
      <c r="J9" s="29"/>
      <c r="K9" s="86">
        <v>27</v>
      </c>
      <c r="L9" s="81">
        <v>67510</v>
      </c>
      <c r="M9" s="85">
        <f t="shared" si="3"/>
        <v>2500.3703703703704</v>
      </c>
      <c r="N9" s="83">
        <f>$R$7+(M9-2000)*$R$8/1000</f>
        <v>28.198092592592594</v>
      </c>
      <c r="O9" s="84">
        <f t="shared" si="1"/>
        <v>761.34850000000006</v>
      </c>
      <c r="P9" s="1"/>
      <c r="Q9" s="1"/>
      <c r="R9" s="36">
        <v>8.06</v>
      </c>
      <c r="T9" s="73">
        <v>64.67</v>
      </c>
      <c r="U9" t="s">
        <v>51</v>
      </c>
      <c r="W9" s="76"/>
    </row>
    <row r="10" spans="1:23" x14ac:dyDescent="0.25">
      <c r="A10" s="22"/>
      <c r="B10" s="29"/>
      <c r="C10" s="25" t="s">
        <v>18</v>
      </c>
      <c r="D10" s="29"/>
      <c r="E10" s="80">
        <v>2955</v>
      </c>
      <c r="F10" s="81">
        <v>10288560</v>
      </c>
      <c r="G10" s="85">
        <f t="shared" si="2"/>
        <v>3481.7461928934008</v>
      </c>
      <c r="H10" s="83">
        <f t="shared" ref="H10:H16" si="4">$R$7+(G10-2000)*$R$8/1000</f>
        <v>36.3925807106599</v>
      </c>
      <c r="I10" s="84">
        <f t="shared" si="0"/>
        <v>107540.076</v>
      </c>
      <c r="J10" s="29"/>
      <c r="K10" s="86">
        <v>44</v>
      </c>
      <c r="L10" s="81">
        <v>154120</v>
      </c>
      <c r="M10" s="85">
        <f t="shared" si="3"/>
        <v>3502.7272727272725</v>
      </c>
      <c r="N10" s="83">
        <f t="shared" ref="N10:N16" si="5">$R$7+(M10-2000)*$R$8/1000</f>
        <v>36.567772727272725</v>
      </c>
      <c r="O10" s="84">
        <f t="shared" si="1"/>
        <v>1608.982</v>
      </c>
      <c r="P10" s="1"/>
      <c r="Q10" s="1"/>
      <c r="R10" s="36">
        <v>7.76</v>
      </c>
      <c r="T10" s="73">
        <v>99.48</v>
      </c>
      <c r="U10" t="s">
        <v>52</v>
      </c>
      <c r="W10" s="76"/>
    </row>
    <row r="11" spans="1:23" x14ac:dyDescent="0.25">
      <c r="A11" s="22"/>
      <c r="B11" s="29"/>
      <c r="C11" s="25" t="s">
        <v>19</v>
      </c>
      <c r="D11" s="29"/>
      <c r="E11" s="80">
        <v>2106</v>
      </c>
      <c r="F11" s="81">
        <v>9416520</v>
      </c>
      <c r="G11" s="85">
        <f t="shared" si="2"/>
        <v>4471.2820512820517</v>
      </c>
      <c r="H11" s="83">
        <f t="shared" si="4"/>
        <v>44.655205128205132</v>
      </c>
      <c r="I11" s="84">
        <f t="shared" si="0"/>
        <v>94043.862000000008</v>
      </c>
      <c r="J11" s="29"/>
      <c r="K11" s="86">
        <v>43</v>
      </c>
      <c r="L11" s="81">
        <v>196110</v>
      </c>
      <c r="M11" s="85">
        <f t="shared" si="3"/>
        <v>4560.6976744186049</v>
      </c>
      <c r="N11" s="83">
        <f t="shared" si="5"/>
        <v>45.40182558139535</v>
      </c>
      <c r="O11" s="84">
        <f t="shared" si="1"/>
        <v>1952.2785000000001</v>
      </c>
      <c r="P11" s="1"/>
      <c r="Q11" s="1"/>
      <c r="R11" s="36">
        <v>7.47</v>
      </c>
      <c r="T11" s="73">
        <v>133.82</v>
      </c>
      <c r="U11" t="s">
        <v>53</v>
      </c>
      <c r="W11" s="76"/>
    </row>
    <row r="12" spans="1:23" x14ac:dyDescent="0.25">
      <c r="A12" s="22"/>
      <c r="B12" s="29"/>
      <c r="C12" s="24" t="s">
        <v>20</v>
      </c>
      <c r="D12" s="29"/>
      <c r="E12" s="80">
        <v>1453</v>
      </c>
      <c r="F12" s="81">
        <v>7944930</v>
      </c>
      <c r="G12" s="85">
        <f t="shared" si="2"/>
        <v>5467.9490708878184</v>
      </c>
      <c r="H12" s="83">
        <f t="shared" si="4"/>
        <v>52.97737474191328</v>
      </c>
      <c r="I12" s="84">
        <f t="shared" si="0"/>
        <v>76976.125499999995</v>
      </c>
      <c r="J12" s="29"/>
      <c r="K12" s="86">
        <v>28</v>
      </c>
      <c r="L12" s="81">
        <v>154210</v>
      </c>
      <c r="M12" s="85">
        <f t="shared" si="3"/>
        <v>5507.5</v>
      </c>
      <c r="N12" s="83">
        <f t="shared" si="5"/>
        <v>53.307625000000002</v>
      </c>
      <c r="O12" s="84">
        <f t="shared" si="1"/>
        <v>1492.6134999999999</v>
      </c>
      <c r="P12" s="1"/>
      <c r="Q12" s="1"/>
      <c r="R12" s="1"/>
      <c r="T12" s="73">
        <v>173.09</v>
      </c>
      <c r="U12" t="s">
        <v>54</v>
      </c>
      <c r="W12" s="76"/>
    </row>
    <row r="13" spans="1:23" x14ac:dyDescent="0.25">
      <c r="A13" s="22"/>
      <c r="B13" s="29"/>
      <c r="C13" s="24" t="s">
        <v>21</v>
      </c>
      <c r="D13" s="29"/>
      <c r="E13" s="80">
        <v>1023</v>
      </c>
      <c r="F13" s="81">
        <v>6620940</v>
      </c>
      <c r="G13" s="85">
        <f t="shared" si="2"/>
        <v>6472.0821114369501</v>
      </c>
      <c r="H13" s="83">
        <f t="shared" si="4"/>
        <v>61.361885630498534</v>
      </c>
      <c r="I13" s="84">
        <f t="shared" si="0"/>
        <v>62773.209000000003</v>
      </c>
      <c r="J13" s="29"/>
      <c r="K13" s="86">
        <v>17</v>
      </c>
      <c r="L13" s="81">
        <v>110510</v>
      </c>
      <c r="M13" s="85">
        <f t="shared" si="3"/>
        <v>6500.588235294118</v>
      </c>
      <c r="N13" s="83">
        <f t="shared" si="5"/>
        <v>61.59991176470588</v>
      </c>
      <c r="O13" s="84">
        <f t="shared" si="1"/>
        <v>1047.1985</v>
      </c>
      <c r="P13" s="1"/>
      <c r="Q13" s="1"/>
      <c r="R13" s="1"/>
    </row>
    <row r="14" spans="1:23" x14ac:dyDescent="0.25">
      <c r="A14" s="22"/>
      <c r="B14" s="29"/>
      <c r="C14" s="24" t="s">
        <v>22</v>
      </c>
      <c r="D14" s="29"/>
      <c r="E14" s="80">
        <v>671</v>
      </c>
      <c r="F14" s="81">
        <v>5010570</v>
      </c>
      <c r="G14" s="85">
        <f t="shared" si="2"/>
        <v>7467.3174366616986</v>
      </c>
      <c r="H14" s="83">
        <f t="shared" si="4"/>
        <v>69.672100596125176</v>
      </c>
      <c r="I14" s="84">
        <f t="shared" si="0"/>
        <v>46749.979499999994</v>
      </c>
      <c r="J14" s="29"/>
      <c r="K14" s="86">
        <v>12</v>
      </c>
      <c r="L14" s="81">
        <v>92070</v>
      </c>
      <c r="M14" s="85">
        <f t="shared" si="3"/>
        <v>7672.5</v>
      </c>
      <c r="N14" s="83">
        <f t="shared" si="5"/>
        <v>71.385374999999996</v>
      </c>
      <c r="O14" s="84">
        <f t="shared" si="1"/>
        <v>856.6244999999999</v>
      </c>
      <c r="P14" s="1"/>
      <c r="Q14" s="1"/>
      <c r="R14" s="1"/>
    </row>
    <row r="15" spans="1:23" x14ac:dyDescent="0.25">
      <c r="A15" s="22"/>
      <c r="B15" s="29"/>
      <c r="C15" s="24" t="s">
        <v>23</v>
      </c>
      <c r="D15" s="29"/>
      <c r="E15" s="80">
        <v>431</v>
      </c>
      <c r="F15" s="81">
        <v>3642010</v>
      </c>
      <c r="G15" s="85">
        <f t="shared" si="2"/>
        <v>8450.1392111368914</v>
      </c>
      <c r="H15" s="83">
        <f t="shared" si="4"/>
        <v>77.878662412993037</v>
      </c>
      <c r="I15" s="84">
        <f t="shared" si="0"/>
        <v>33565.703499999996</v>
      </c>
      <c r="J15" s="29"/>
      <c r="K15" s="86">
        <v>10</v>
      </c>
      <c r="L15" s="81">
        <v>85600</v>
      </c>
      <c r="M15" s="85">
        <f t="shared" si="3"/>
        <v>8560</v>
      </c>
      <c r="N15" s="83">
        <f t="shared" si="5"/>
        <v>78.796000000000006</v>
      </c>
      <c r="O15" s="84">
        <f t="shared" si="1"/>
        <v>787.96</v>
      </c>
      <c r="P15" s="1"/>
      <c r="Q15" s="1"/>
      <c r="R15" s="1"/>
    </row>
    <row r="16" spans="1:23" x14ac:dyDescent="0.25">
      <c r="A16" s="22"/>
      <c r="B16" s="29"/>
      <c r="C16" s="24" t="s">
        <v>24</v>
      </c>
      <c r="D16" s="29"/>
      <c r="E16" s="80">
        <v>304</v>
      </c>
      <c r="F16" s="81">
        <v>2875210</v>
      </c>
      <c r="G16" s="85">
        <f t="shared" si="2"/>
        <v>9457.9276315789466</v>
      </c>
      <c r="H16" s="83">
        <f t="shared" si="4"/>
        <v>86.293695723684195</v>
      </c>
      <c r="I16" s="84">
        <f t="shared" si="0"/>
        <v>26233.283499999994</v>
      </c>
      <c r="J16" s="29"/>
      <c r="K16" s="86">
        <v>8</v>
      </c>
      <c r="L16" s="81">
        <v>75790</v>
      </c>
      <c r="M16" s="85">
        <f t="shared" si="3"/>
        <v>9473.75</v>
      </c>
      <c r="N16" s="83">
        <f t="shared" si="5"/>
        <v>86.425812500000006</v>
      </c>
      <c r="O16" s="84">
        <f t="shared" si="1"/>
        <v>691.40650000000005</v>
      </c>
      <c r="P16" s="1"/>
      <c r="Q16" s="1"/>
      <c r="R16" s="1"/>
    </row>
    <row r="17" spans="1:18" x14ac:dyDescent="0.25">
      <c r="A17" s="22"/>
      <c r="B17" s="29"/>
      <c r="C17" s="24" t="s">
        <v>25</v>
      </c>
      <c r="D17" s="29"/>
      <c r="E17" s="80">
        <v>233</v>
      </c>
      <c r="F17" s="81">
        <v>2438940</v>
      </c>
      <c r="G17" s="85">
        <f t="shared" si="2"/>
        <v>10467.55364806867</v>
      </c>
      <c r="H17" s="83">
        <f>$R$7+8*$R$8+(G17-10000)*$R$9/1000</f>
        <v>94.588482403433474</v>
      </c>
      <c r="I17" s="84">
        <f t="shared" si="0"/>
        <v>22039.116399999999</v>
      </c>
      <c r="J17" s="29"/>
      <c r="K17" s="86">
        <v>5</v>
      </c>
      <c r="L17" s="81">
        <v>51990</v>
      </c>
      <c r="M17" s="85">
        <f t="shared" si="3"/>
        <v>10398</v>
      </c>
      <c r="N17" s="83">
        <f>$R$7+8*$R$8+(M17-10000)*$R$9/1000</f>
        <v>94.027879999999996</v>
      </c>
      <c r="O17" s="84">
        <f t="shared" si="1"/>
        <v>470.13939999999997</v>
      </c>
      <c r="P17" s="1"/>
      <c r="Q17" s="1"/>
      <c r="R17" s="1"/>
    </row>
    <row r="18" spans="1:18" x14ac:dyDescent="0.25">
      <c r="A18" s="22"/>
      <c r="B18" s="29"/>
      <c r="C18" s="24" t="s">
        <v>26</v>
      </c>
      <c r="D18" s="29"/>
      <c r="E18" s="80">
        <v>176</v>
      </c>
      <c r="F18" s="81">
        <v>2027350</v>
      </c>
      <c r="G18" s="85">
        <f t="shared" si="2"/>
        <v>11519.03409090909</v>
      </c>
      <c r="H18" s="83">
        <f t="shared" ref="H18:H27" si="6">$R$7+8*$R$8+(G18-10000)*$R$9/1000</f>
        <v>103.06341477272726</v>
      </c>
      <c r="I18" s="84">
        <f t="shared" si="0"/>
        <v>18139.160999999996</v>
      </c>
      <c r="J18" s="29"/>
      <c r="K18" s="86">
        <v>7</v>
      </c>
      <c r="L18" s="81">
        <v>79200</v>
      </c>
      <c r="M18" s="85">
        <f t="shared" si="3"/>
        <v>11314.285714285714</v>
      </c>
      <c r="N18" s="83">
        <f t="shared" ref="N18:N27" si="7">$R$7+8*$R$8+(M18-10000)*$R$9/1000</f>
        <v>101.41314285714284</v>
      </c>
      <c r="O18" s="84">
        <f t="shared" si="1"/>
        <v>709.89199999999994</v>
      </c>
    </row>
    <row r="19" spans="1:18" x14ac:dyDescent="0.25">
      <c r="A19" s="22"/>
      <c r="B19" s="29"/>
      <c r="C19" s="24" t="s">
        <v>27</v>
      </c>
      <c r="D19" s="29"/>
      <c r="E19" s="80">
        <v>146</v>
      </c>
      <c r="F19" s="81">
        <v>1825670</v>
      </c>
      <c r="G19" s="85">
        <f t="shared" si="2"/>
        <v>12504.589041095891</v>
      </c>
      <c r="H19" s="83">
        <f t="shared" si="6"/>
        <v>111.00698767123288</v>
      </c>
      <c r="I19" s="84">
        <f t="shared" si="0"/>
        <v>16207.020200000001</v>
      </c>
      <c r="J19" s="29"/>
      <c r="K19" s="86">
        <v>3</v>
      </c>
      <c r="L19" s="81">
        <v>37740</v>
      </c>
      <c r="M19" s="85">
        <f t="shared" si="3"/>
        <v>12580</v>
      </c>
      <c r="N19" s="83">
        <f t="shared" si="7"/>
        <v>111.6148</v>
      </c>
      <c r="O19" s="84">
        <f t="shared" si="1"/>
        <v>334.84440000000001</v>
      </c>
    </row>
    <row r="20" spans="1:18" x14ac:dyDescent="0.25">
      <c r="A20" s="22"/>
      <c r="B20" s="29"/>
      <c r="C20" s="24" t="s">
        <v>28</v>
      </c>
      <c r="D20" s="29"/>
      <c r="E20" s="80">
        <v>111</v>
      </c>
      <c r="F20" s="81">
        <v>1493920</v>
      </c>
      <c r="G20" s="85">
        <f t="shared" si="2"/>
        <v>13458.738738738739</v>
      </c>
      <c r="H20" s="83">
        <f t="shared" si="6"/>
        <v>118.69743423423424</v>
      </c>
      <c r="I20" s="84">
        <f t="shared" si="0"/>
        <v>13175.415199999999</v>
      </c>
      <c r="J20" s="29"/>
      <c r="K20" s="86">
        <v>7</v>
      </c>
      <c r="L20" s="81">
        <v>94340</v>
      </c>
      <c r="M20" s="85">
        <f t="shared" si="3"/>
        <v>13477.142857142857</v>
      </c>
      <c r="N20" s="83">
        <f t="shared" si="7"/>
        <v>118.84577142857142</v>
      </c>
      <c r="O20" s="84">
        <f t="shared" si="1"/>
        <v>831.92039999999997</v>
      </c>
    </row>
    <row r="21" spans="1:18" x14ac:dyDescent="0.25">
      <c r="A21" s="22"/>
      <c r="B21" s="29"/>
      <c r="C21" s="24" t="s">
        <v>29</v>
      </c>
      <c r="D21" s="29"/>
      <c r="E21" s="80">
        <v>88</v>
      </c>
      <c r="F21" s="81">
        <v>1272620</v>
      </c>
      <c r="G21" s="85">
        <f t="shared" si="2"/>
        <v>14461.59090909091</v>
      </c>
      <c r="H21" s="83">
        <f t="shared" si="6"/>
        <v>126.78042272727274</v>
      </c>
      <c r="I21" s="84">
        <f t="shared" si="0"/>
        <v>11156.6772</v>
      </c>
      <c r="J21" s="29"/>
      <c r="K21" s="86">
        <v>8</v>
      </c>
      <c r="L21" s="81">
        <v>116790</v>
      </c>
      <c r="M21" s="85">
        <f t="shared" si="3"/>
        <v>14598.75</v>
      </c>
      <c r="N21" s="83">
        <f t="shared" si="7"/>
        <v>127.88592499999999</v>
      </c>
      <c r="O21" s="84">
        <f t="shared" si="1"/>
        <v>1023.0873999999999</v>
      </c>
    </row>
    <row r="22" spans="1:18" x14ac:dyDescent="0.25">
      <c r="A22" s="22"/>
      <c r="B22" s="29"/>
      <c r="C22" s="24" t="s">
        <v>30</v>
      </c>
      <c r="D22" s="29"/>
      <c r="E22" s="80">
        <v>88</v>
      </c>
      <c r="F22" s="81">
        <v>1361020</v>
      </c>
      <c r="G22" s="85">
        <f t="shared" si="2"/>
        <v>15466.136363636364</v>
      </c>
      <c r="H22" s="83">
        <f t="shared" si="6"/>
        <v>134.87705909090909</v>
      </c>
      <c r="I22" s="84">
        <f t="shared" si="0"/>
        <v>11869.181199999999</v>
      </c>
      <c r="J22" s="29"/>
      <c r="K22" s="86">
        <v>2</v>
      </c>
      <c r="L22" s="81">
        <v>30400</v>
      </c>
      <c r="M22" s="85">
        <f t="shared" si="3"/>
        <v>15200</v>
      </c>
      <c r="N22" s="83">
        <f t="shared" si="7"/>
        <v>132.732</v>
      </c>
      <c r="O22" s="84">
        <f t="shared" si="1"/>
        <v>265.464</v>
      </c>
    </row>
    <row r="23" spans="1:18" x14ac:dyDescent="0.25">
      <c r="A23" s="22"/>
      <c r="B23" s="29"/>
      <c r="C23" s="24" t="s">
        <v>31</v>
      </c>
      <c r="D23" s="29"/>
      <c r="E23" s="80">
        <v>79</v>
      </c>
      <c r="F23" s="81">
        <v>1304770</v>
      </c>
      <c r="G23" s="85">
        <f t="shared" si="2"/>
        <v>16516.075949367088</v>
      </c>
      <c r="H23" s="83">
        <f t="shared" si="6"/>
        <v>143.33957215189872</v>
      </c>
      <c r="I23" s="84">
        <f t="shared" si="0"/>
        <v>11323.8262</v>
      </c>
      <c r="J23" s="29"/>
      <c r="K23" s="86">
        <v>5</v>
      </c>
      <c r="L23" s="81">
        <v>81140</v>
      </c>
      <c r="M23" s="85">
        <f t="shared" si="3"/>
        <v>16228</v>
      </c>
      <c r="N23" s="83">
        <f t="shared" si="7"/>
        <v>141.01767999999998</v>
      </c>
      <c r="O23" s="84">
        <f t="shared" si="1"/>
        <v>705.08839999999987</v>
      </c>
    </row>
    <row r="24" spans="1:18" x14ac:dyDescent="0.25">
      <c r="A24" s="22"/>
      <c r="B24" s="29"/>
      <c r="C24" s="24" t="s">
        <v>32</v>
      </c>
      <c r="D24" s="29"/>
      <c r="E24" s="80">
        <v>47</v>
      </c>
      <c r="F24" s="81">
        <v>820700</v>
      </c>
      <c r="G24" s="85">
        <f t="shared" si="2"/>
        <v>17461.702127659573</v>
      </c>
      <c r="H24" s="83">
        <f t="shared" si="6"/>
        <v>150.96131914893616</v>
      </c>
      <c r="I24" s="84">
        <f t="shared" si="0"/>
        <v>7095.1819999999989</v>
      </c>
      <c r="J24" s="29"/>
      <c r="K24" s="86">
        <v>4</v>
      </c>
      <c r="L24" s="81">
        <v>68930</v>
      </c>
      <c r="M24" s="85">
        <f t="shared" si="3"/>
        <v>17232.5</v>
      </c>
      <c r="N24" s="83">
        <f t="shared" si="7"/>
        <v>149.11394999999999</v>
      </c>
      <c r="O24" s="84">
        <f t="shared" si="1"/>
        <v>596.45579999999995</v>
      </c>
    </row>
    <row r="25" spans="1:18" x14ac:dyDescent="0.25">
      <c r="A25" s="22"/>
      <c r="B25" s="29"/>
      <c r="C25" s="24" t="s">
        <v>33</v>
      </c>
      <c r="D25" s="29"/>
      <c r="E25" s="80">
        <v>43</v>
      </c>
      <c r="F25" s="81">
        <v>794880</v>
      </c>
      <c r="G25" s="85">
        <f t="shared" si="2"/>
        <v>18485.581395348836</v>
      </c>
      <c r="H25" s="83">
        <f t="shared" si="6"/>
        <v>159.21378604651161</v>
      </c>
      <c r="I25" s="84">
        <f t="shared" si="0"/>
        <v>6846.1927999999998</v>
      </c>
      <c r="J25" s="29"/>
      <c r="K25" s="86">
        <v>7</v>
      </c>
      <c r="L25" s="81">
        <v>130900</v>
      </c>
      <c r="M25" s="85">
        <f t="shared" si="3"/>
        <v>18700</v>
      </c>
      <c r="N25" s="83">
        <f t="shared" si="7"/>
        <v>160.94200000000001</v>
      </c>
      <c r="O25" s="84">
        <f t="shared" si="1"/>
        <v>1126.5940000000001</v>
      </c>
    </row>
    <row r="26" spans="1:18" x14ac:dyDescent="0.25">
      <c r="A26" s="22"/>
      <c r="B26" s="29"/>
      <c r="C26" s="24" t="s">
        <v>34</v>
      </c>
      <c r="D26" s="29"/>
      <c r="E26" s="80">
        <v>43</v>
      </c>
      <c r="F26" s="81">
        <v>835560</v>
      </c>
      <c r="G26" s="85">
        <f t="shared" si="2"/>
        <v>19431.627906976744</v>
      </c>
      <c r="H26" s="83">
        <f t="shared" si="6"/>
        <v>166.83892093023258</v>
      </c>
      <c r="I26" s="84">
        <f t="shared" si="0"/>
        <v>7174.0736000000006</v>
      </c>
      <c r="J26" s="29"/>
      <c r="K26" s="86">
        <v>3</v>
      </c>
      <c r="L26" s="81">
        <v>58400</v>
      </c>
      <c r="M26" s="85">
        <f t="shared" si="3"/>
        <v>19466.666666666668</v>
      </c>
      <c r="N26" s="83">
        <f t="shared" si="7"/>
        <v>167.12133333333333</v>
      </c>
      <c r="O26" s="84">
        <f t="shared" si="1"/>
        <v>501.36399999999998</v>
      </c>
    </row>
    <row r="27" spans="1:18" x14ac:dyDescent="0.25">
      <c r="A27" s="22"/>
      <c r="B27" s="29"/>
      <c r="C27" s="24" t="s">
        <v>35</v>
      </c>
      <c r="D27" s="29"/>
      <c r="E27" s="80">
        <v>337</v>
      </c>
      <c r="F27" s="81">
        <v>9712720</v>
      </c>
      <c r="G27" s="85">
        <f t="shared" si="2"/>
        <v>28821.127596439168</v>
      </c>
      <c r="H27" s="83">
        <f t="shared" si="6"/>
        <v>242.51828842729969</v>
      </c>
      <c r="I27" s="84">
        <f t="shared" si="0"/>
        <v>81728.663199999995</v>
      </c>
      <c r="J27" s="29"/>
      <c r="K27" s="86">
        <v>62</v>
      </c>
      <c r="L27" s="81">
        <v>1964540</v>
      </c>
      <c r="M27" s="85">
        <f t="shared" si="3"/>
        <v>31686.129032258064</v>
      </c>
      <c r="N27" s="83">
        <f t="shared" si="7"/>
        <v>265.61019999999996</v>
      </c>
      <c r="O27" s="84">
        <f t="shared" si="1"/>
        <v>16467.832399999999</v>
      </c>
    </row>
    <row r="28" spans="1:18" x14ac:dyDescent="0.25">
      <c r="A28" s="22"/>
      <c r="B28" s="29"/>
      <c r="C28" s="24" t="s">
        <v>36</v>
      </c>
      <c r="D28" s="29"/>
      <c r="E28" s="80">
        <v>91</v>
      </c>
      <c r="F28" s="81">
        <v>6742220</v>
      </c>
      <c r="G28" s="85">
        <f t="shared" si="2"/>
        <v>74090.329670329666</v>
      </c>
      <c r="H28" s="83">
        <f>$R$7+8*$R$8+40*$R$9+(G28-50000)*$R$10/1000</f>
        <v>600.16095824175818</v>
      </c>
      <c r="I28" s="84">
        <f t="shared" si="0"/>
        <v>54614.647199999992</v>
      </c>
      <c r="J28" s="29"/>
      <c r="K28" s="86">
        <v>35</v>
      </c>
      <c r="L28" s="81">
        <v>2462000</v>
      </c>
      <c r="M28" s="85">
        <f t="shared" si="3"/>
        <v>70342.857142857145</v>
      </c>
      <c r="N28" s="83">
        <f>$R$7+8*$R$8+40*$R$9+(M28-50000)*$R$10/1000</f>
        <v>571.08057142857149</v>
      </c>
      <c r="O28" s="84">
        <f t="shared" si="1"/>
        <v>19987.820000000003</v>
      </c>
    </row>
    <row r="29" spans="1:18" x14ac:dyDescent="0.25">
      <c r="A29" s="22"/>
      <c r="B29" s="29"/>
      <c r="C29" s="24" t="s">
        <v>37</v>
      </c>
      <c r="D29" s="29"/>
      <c r="E29" s="80">
        <v>22</v>
      </c>
      <c r="F29" s="81">
        <v>2938440</v>
      </c>
      <c r="G29" s="85">
        <f t="shared" si="2"/>
        <v>133565.45454545456</v>
      </c>
      <c r="H29" s="83">
        <f>$R$7+8*$R$8+40*$R$9+$R$10*50+(G29-100000)*$R$11/1000</f>
        <v>1051.9539454545456</v>
      </c>
      <c r="I29" s="84">
        <f t="shared" si="0"/>
        <v>23142.986800000006</v>
      </c>
      <c r="J29" s="29"/>
      <c r="K29" s="86">
        <v>29</v>
      </c>
      <c r="L29" s="81">
        <v>3803800</v>
      </c>
      <c r="M29" s="85">
        <f t="shared" si="3"/>
        <v>131165.5172413793</v>
      </c>
      <c r="N29" s="83">
        <f>$R$7+8*$R$8+40*$R$9+$R$10*50+(M29-100000)*$R$11/1000</f>
        <v>1034.0264137931035</v>
      </c>
      <c r="O29" s="84">
        <f t="shared" si="1"/>
        <v>29986.766000000003</v>
      </c>
    </row>
    <row r="30" spans="1:18" x14ac:dyDescent="0.25">
      <c r="A30" s="22"/>
      <c r="B30" s="29"/>
      <c r="C30" s="24" t="s">
        <v>38</v>
      </c>
      <c r="D30" s="29"/>
      <c r="E30" s="80">
        <v>3</v>
      </c>
      <c r="F30" s="81">
        <v>727470</v>
      </c>
      <c r="G30" s="85">
        <f t="shared" si="2"/>
        <v>242490</v>
      </c>
      <c r="H30" s="83">
        <f>$R$7+8*$R$8+40*$R$9+$R$10*50+(G30-100000)*$R$11/1000</f>
        <v>1865.6203</v>
      </c>
      <c r="I30" s="84">
        <f t="shared" si="0"/>
        <v>5596.8608999999997</v>
      </c>
      <c r="J30" s="29"/>
      <c r="K30" s="86">
        <v>33</v>
      </c>
      <c r="L30" s="81">
        <v>18235500</v>
      </c>
      <c r="M30" s="85">
        <f t="shared" si="3"/>
        <v>552590.90909090906</v>
      </c>
      <c r="N30" s="83">
        <f>$R$7+8*$R$8+40*$R$9+$R$10*50+(M30-100000)*$R$11/1000</f>
        <v>4182.07409090909</v>
      </c>
      <c r="O30" s="84">
        <f t="shared" si="1"/>
        <v>138008.44499999998</v>
      </c>
    </row>
    <row r="31" spans="1:18" x14ac:dyDescent="0.25">
      <c r="A31" s="23"/>
      <c r="B31" s="30"/>
      <c r="C31" s="26" t="s">
        <v>39</v>
      </c>
      <c r="D31" s="30"/>
      <c r="E31" s="27">
        <f>SUM(E7:E30)</f>
        <v>20549</v>
      </c>
      <c r="F31" s="16">
        <f>SUM(F7:F30)</f>
        <v>94618730</v>
      </c>
      <c r="G31" s="34"/>
      <c r="H31" s="15"/>
      <c r="I31" s="20">
        <f>SUM(I7:I30)</f>
        <v>994616.67839999986</v>
      </c>
      <c r="J31" s="30"/>
      <c r="K31" s="31">
        <f>SUM(K7:K30)</f>
        <v>679</v>
      </c>
      <c r="L31" s="35">
        <f>SUM(L7:L30)</f>
        <v>28262080</v>
      </c>
      <c r="M31" s="34"/>
      <c r="N31" s="33"/>
      <c r="O31" s="17">
        <f>SUM(O7:O30)</f>
        <v>226939.72519999999</v>
      </c>
    </row>
    <row r="32" spans="1:18" x14ac:dyDescent="0.25">
      <c r="A32" s="3"/>
      <c r="B32" s="3"/>
      <c r="C32" s="13"/>
      <c r="D32" s="3"/>
      <c r="E32" s="14"/>
      <c r="F32" s="3"/>
      <c r="G32" s="3"/>
      <c r="H32" s="3"/>
      <c r="I32" s="3"/>
      <c r="J32" s="3"/>
      <c r="K32" s="12"/>
      <c r="L32" s="3"/>
      <c r="M32" s="3"/>
      <c r="N32" s="3"/>
      <c r="O32" s="3"/>
    </row>
    <row r="33" spans="1:15" x14ac:dyDescent="0.25">
      <c r="A33" s="3"/>
      <c r="B33" s="3"/>
      <c r="C33" s="32" t="s">
        <v>40</v>
      </c>
      <c r="D33" s="3"/>
      <c r="E33" s="14"/>
      <c r="F33" s="3"/>
      <c r="G33" s="1"/>
      <c r="H33" s="3"/>
      <c r="I33" s="79">
        <f>I31+O31</f>
        <v>1221556.4035999998</v>
      </c>
      <c r="J33" s="79"/>
      <c r="K33" s="79"/>
      <c r="L33" s="3"/>
      <c r="M33" s="3"/>
      <c r="N33" s="3"/>
      <c r="O33" s="3"/>
    </row>
    <row r="34" spans="1:15" x14ac:dyDescent="0.25">
      <c r="A34" s="3"/>
      <c r="B34" s="3"/>
      <c r="C34" s="32" t="s">
        <v>41</v>
      </c>
      <c r="D34" s="3"/>
      <c r="E34" s="14"/>
      <c r="F34" s="3"/>
      <c r="G34" s="1"/>
      <c r="H34" s="72">
        <v>51</v>
      </c>
      <c r="I34" s="79">
        <f>H34*12*(T8-$T$7)</f>
        <v>13102.92</v>
      </c>
      <c r="J34" s="79"/>
      <c r="K34" s="79"/>
      <c r="L34" s="3"/>
      <c r="M34" s="3"/>
      <c r="N34" s="3"/>
      <c r="O34" s="3"/>
    </row>
    <row r="35" spans="1:15" x14ac:dyDescent="0.25">
      <c r="A35" s="3"/>
      <c r="B35" s="3"/>
      <c r="C35" s="32" t="s">
        <v>42</v>
      </c>
      <c r="D35" s="3"/>
      <c r="E35" s="14"/>
      <c r="F35" s="3"/>
      <c r="G35" s="1"/>
      <c r="H35" s="72">
        <v>6</v>
      </c>
      <c r="I35" s="79">
        <f>H35*12*(T9-$T$7)</f>
        <v>2926.8</v>
      </c>
      <c r="J35" s="79"/>
      <c r="K35" s="79"/>
      <c r="L35" s="3"/>
      <c r="M35" s="3"/>
      <c r="N35" s="3"/>
      <c r="O35" s="3"/>
    </row>
    <row r="36" spans="1:15" x14ac:dyDescent="0.25">
      <c r="A36" s="3"/>
      <c r="B36" s="3"/>
      <c r="C36" s="32" t="s">
        <v>43</v>
      </c>
      <c r="D36" s="3"/>
      <c r="E36" s="14"/>
      <c r="F36" s="3"/>
      <c r="G36" s="1"/>
      <c r="H36" s="72">
        <v>22</v>
      </c>
      <c r="I36" s="79">
        <f>H36*12*(T10-$T$7)</f>
        <v>19921.440000000002</v>
      </c>
      <c r="J36" s="79"/>
      <c r="K36" s="79"/>
      <c r="L36" s="3"/>
      <c r="M36" s="3"/>
      <c r="N36" s="3"/>
      <c r="O36" s="3"/>
    </row>
    <row r="37" spans="1:15" x14ac:dyDescent="0.25">
      <c r="A37" s="3"/>
      <c r="B37" s="3"/>
      <c r="C37" s="32" t="s">
        <v>44</v>
      </c>
      <c r="D37" s="3"/>
      <c r="E37" s="14"/>
      <c r="F37" s="3"/>
      <c r="G37" s="1"/>
      <c r="H37" s="72">
        <v>1</v>
      </c>
      <c r="I37" s="79">
        <f>H37*12*(T11-$T$7)</f>
        <v>1317.6</v>
      </c>
      <c r="J37" s="79"/>
      <c r="K37" s="79"/>
      <c r="L37" s="3"/>
      <c r="M37" s="3"/>
      <c r="N37" s="3"/>
      <c r="O37" s="3"/>
    </row>
    <row r="38" spans="1:15" x14ac:dyDescent="0.25">
      <c r="A38" s="3"/>
      <c r="B38" s="3"/>
      <c r="C38" s="32" t="s">
        <v>45</v>
      </c>
      <c r="D38" s="3"/>
      <c r="E38" s="14"/>
      <c r="F38" s="3"/>
      <c r="G38" s="1"/>
      <c r="H38" s="72">
        <v>2</v>
      </c>
      <c r="I38" s="79">
        <f>H38*12*(T12-$T$7)</f>
        <v>3577.68</v>
      </c>
      <c r="J38" s="79"/>
      <c r="K38" s="79"/>
      <c r="L38" s="3"/>
      <c r="M38" s="3"/>
      <c r="N38" s="3"/>
      <c r="O38" s="3"/>
    </row>
    <row r="39" spans="1:15" ht="15.75" thickBot="1" x14ac:dyDescent="0.3">
      <c r="A39" s="1"/>
      <c r="B39" s="1"/>
      <c r="C39" s="32" t="s">
        <v>46</v>
      </c>
      <c r="D39" s="1"/>
      <c r="E39" s="1"/>
      <c r="F39" s="1"/>
      <c r="G39" s="1"/>
      <c r="H39" s="1"/>
      <c r="I39" s="78">
        <f>SUM(I33:K38)</f>
        <v>1262402.8435999998</v>
      </c>
      <c r="J39" s="78"/>
      <c r="K39" s="78"/>
      <c r="L39" s="77"/>
      <c r="M39" s="1"/>
      <c r="N39" s="1"/>
      <c r="O39" s="1"/>
    </row>
    <row r="40" spans="1:15" ht="15.75" thickTop="1" x14ac:dyDescent="0.25">
      <c r="A40" s="1"/>
      <c r="B40" s="1"/>
      <c r="C40" s="3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</sheetData>
  <mergeCells count="7">
    <mergeCell ref="I39:K39"/>
    <mergeCell ref="I33:K33"/>
    <mergeCell ref="I34:K34"/>
    <mergeCell ref="I35:K35"/>
    <mergeCell ref="I36:K36"/>
    <mergeCell ref="I37:K37"/>
    <mergeCell ref="I38:K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Rates</vt:lpstr>
      <vt:lpstr>New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Wilcutt</dc:creator>
  <cp:lastModifiedBy>Chris Wilcutt</cp:lastModifiedBy>
  <dcterms:created xsi:type="dcterms:W3CDTF">2022-04-27T19:44:20Z</dcterms:created>
  <dcterms:modified xsi:type="dcterms:W3CDTF">2022-04-27T20:28:06Z</dcterms:modified>
</cp:coreProperties>
</file>