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C\WRJ\South LoganWA\PSC 2022\"/>
    </mc:Choice>
  </mc:AlternateContent>
  <xr:revisionPtr revIDLastSave="0" documentId="8_{9D79ABD4-7851-40C2-A887-60692867A832}" xr6:coauthVersionLast="47" xr6:coauthVersionMax="47" xr10:uidLastSave="{00000000-0000-0000-0000-000000000000}"/>
  <bookViews>
    <workbookView xWindow="14292" yWindow="-108" windowWidth="14616" windowHeight="22656" xr2:uid="{062E3201-AF9E-4C2B-96B1-8690FE3E1467}"/>
  </bookViews>
  <sheets>
    <sheet name="Sheet1" sheetId="1" r:id="rId1"/>
    <sheet name="Sheet 2" sheetId="2" r:id="rId2"/>
    <sheet name="Est Depreciation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Sheet1!$A:$F,Sheet1!$6:$6</definedName>
    <definedName name="QB_COLUMN_29" localSheetId="0" hidden="1">Sheet1!$G$6</definedName>
    <definedName name="QB_DATA_0" localSheetId="0" hidden="1">Sheet1!$9:$9,Sheet1!$10:$10,Sheet1!$11:$11,Sheet1!$12:$12,Sheet1!$13:$13,Sheet1!$14:$14,Sheet1!$15:$15,Sheet1!$16:$16,Sheet1!$17:$17,Sheet1!$21:$21,Sheet1!$22:$22,Sheet1!#REF!,Sheet1!$23:$23,Sheet1!$24:$24,Sheet1!$25:$25,Sheet1!$27:$27</definedName>
    <definedName name="QB_DATA_1" localSheetId="0" hidden="1">Sheet1!$29:$29,Sheet1!$30:$30,Sheet1!$31:$31,Sheet1!#REF!,Sheet1!$32:$32,Sheet1!$33:$33,Sheet1!$34:$34,Sheet1!$35:$35,Sheet1!$36:$36,Sheet1!$37:$37,Sheet1!$38:$38,Sheet1!$39:$39,Sheet1!$40:$40,Sheet1!$41:$41,Sheet1!$42:$42,Sheet1!$43:$43</definedName>
    <definedName name="QB_DATA_2" localSheetId="0" hidden="1">Sheet1!$44:$44,Sheet1!$45:$45,Sheet1!$46:$46,Sheet1!$47:$47,Sheet1!$48:$48,Sheet1!$49:$49,Sheet1!$50:$50,Sheet1!$51:$51,Sheet1!$52:$52,Sheet1!$53:$53,Sheet1!$58:$58</definedName>
    <definedName name="QB_FORMULA_0" localSheetId="0" hidden="1">Sheet1!$G$18,Sheet1!$G$19,Sheet1!$G$28,Sheet1!$G$54,Sheet1!$G$55,Sheet1!$G$59,Sheet1!$G$60,Sheet1!$G$61</definedName>
    <definedName name="QB_ROW_104240" localSheetId="0" hidden="1">Sheet1!$E$48</definedName>
    <definedName name="QB_ROW_111240" localSheetId="0" hidden="1">Sheet1!$E$9</definedName>
    <definedName name="QB_ROW_113240" localSheetId="0" hidden="1">Sheet1!$E$45</definedName>
    <definedName name="QB_ROW_115240" localSheetId="0" hidden="1">Sheet1!$E$52</definedName>
    <definedName name="QB_ROW_122240" localSheetId="0" hidden="1">Sheet1!$E$22</definedName>
    <definedName name="QB_ROW_148240" localSheetId="0" hidden="1">Sheet1!$E$23</definedName>
    <definedName name="QB_ROW_150240" localSheetId="0" hidden="1">Sheet1!$E$32</definedName>
    <definedName name="QB_ROW_152240" localSheetId="0" hidden="1">Sheet1!$E$16</definedName>
    <definedName name="QB_ROW_153240" localSheetId="0" hidden="1">Sheet1!$E$12</definedName>
    <definedName name="QB_ROW_155240" localSheetId="0" hidden="1">Sheet1!$E$11</definedName>
    <definedName name="QB_ROW_157240" localSheetId="0" hidden="1">Sheet1!$E$49</definedName>
    <definedName name="QB_ROW_158230" localSheetId="0" hidden="1">Sheet1!$D$58</definedName>
    <definedName name="QB_ROW_159240" localSheetId="0" hidden="1">Sheet1!$E$51</definedName>
    <definedName name="QB_ROW_166240" localSheetId="0" hidden="1">Sheet1!$E$10</definedName>
    <definedName name="QB_ROW_18301" localSheetId="0" hidden="1">Sheet1!$A$61</definedName>
    <definedName name="QB_ROW_19011" localSheetId="0" hidden="1">Sheet1!$B$7</definedName>
    <definedName name="QB_ROW_192040" localSheetId="0" hidden="1">Sheet1!$E$26</definedName>
    <definedName name="QB_ROW_192340" localSheetId="0" hidden="1">Sheet1!$E$28</definedName>
    <definedName name="QB_ROW_19311" localSheetId="0" hidden="1">Sheet1!$B$55</definedName>
    <definedName name="QB_ROW_193250" localSheetId="0" hidden="1">Sheet1!$F$27</definedName>
    <definedName name="QB_ROW_20031" localSheetId="0" hidden="1">Sheet1!$D$8</definedName>
    <definedName name="QB_ROW_20331" localSheetId="0" hidden="1">Sheet1!$D$18</definedName>
    <definedName name="QB_ROW_21031" localSheetId="0" hidden="1">Sheet1!$D$20</definedName>
    <definedName name="QB_ROW_21331" localSheetId="0" hidden="1">Sheet1!$D$54</definedName>
    <definedName name="QB_ROW_22011" localSheetId="0" hidden="1">Sheet1!$B$56</definedName>
    <definedName name="QB_ROW_22311" localSheetId="0" hidden="1">Sheet1!$B$60</definedName>
    <definedName name="QB_ROW_2240" localSheetId="0" hidden="1">Sheet1!$E$38</definedName>
    <definedName name="QB_ROW_23021" localSheetId="0" hidden="1">Sheet1!$C$57</definedName>
    <definedName name="QB_ROW_23321" localSheetId="0" hidden="1">Sheet1!$C$59</definedName>
    <definedName name="QB_ROW_49240" localSheetId="0" hidden="1">Sheet1!$E$17</definedName>
    <definedName name="QB_ROW_50240" localSheetId="0" hidden="1">Sheet1!$E$14</definedName>
    <definedName name="QB_ROW_53240" localSheetId="0" hidden="1">Sheet1!$E$15</definedName>
    <definedName name="QB_ROW_54240" localSheetId="0" hidden="1">Sheet1!$E$13</definedName>
    <definedName name="QB_ROW_59240" localSheetId="0" hidden="1">Sheet1!$E$44</definedName>
    <definedName name="QB_ROW_61240" localSheetId="0" hidden="1">Sheet1!$E$42</definedName>
    <definedName name="QB_ROW_63240" localSheetId="0" hidden="1">Sheet1!$E$37</definedName>
    <definedName name="QB_ROW_67240" localSheetId="0" hidden="1">Sheet1!$E$43</definedName>
    <definedName name="QB_ROW_69240" localSheetId="0" hidden="1">Sheet1!$E$31</definedName>
    <definedName name="QB_ROW_71240" localSheetId="0" hidden="1">Sheet1!$E$35</definedName>
    <definedName name="QB_ROW_73240" localSheetId="0" hidden="1">Sheet1!$E$39</definedName>
    <definedName name="QB_ROW_74240" localSheetId="0" hidden="1">Sheet1!$E$41</definedName>
    <definedName name="QB_ROW_75240" localSheetId="0" hidden="1">Sheet1!$A$71</definedName>
    <definedName name="QB_ROW_76240" localSheetId="0" hidden="1">Sheet1!$E$53</definedName>
    <definedName name="QB_ROW_77240" localSheetId="0" hidden="1">Sheet1!$E$29</definedName>
    <definedName name="QB_ROW_78240" localSheetId="0" hidden="1">Sheet1!$E$34</definedName>
    <definedName name="QB_ROW_80240" localSheetId="0" hidden="1">Sheet1!$E$24</definedName>
    <definedName name="QB_ROW_81240" localSheetId="0" hidden="1">Sheet1!$E$47</definedName>
    <definedName name="QB_ROW_83240" localSheetId="0" hidden="1">Sheet1!$E$21</definedName>
    <definedName name="QB_ROW_86240" localSheetId="0" hidden="1">Sheet1!$E$46</definedName>
    <definedName name="QB_ROW_86321" localSheetId="0" hidden="1">Sheet1!$C$19</definedName>
    <definedName name="QB_ROW_87240" localSheetId="0" hidden="1">Sheet1!$E$25</definedName>
    <definedName name="QB_ROW_90240" localSheetId="0" hidden="1">Sheet1!$E$36</definedName>
    <definedName name="QB_ROW_91240" localSheetId="0" hidden="1">Sheet1!$E$40</definedName>
    <definedName name="QB_ROW_92240" localSheetId="0" hidden="1">Sheet1!$E$33</definedName>
    <definedName name="QB_ROW_93240" localSheetId="0" hidden="1">Sheet1!$E$30</definedName>
    <definedName name="QB_ROW_95240" localSheetId="0" hidden="1">Sheet1!#REF!</definedName>
    <definedName name="QB_ROW_97240" localSheetId="0" hidden="1">Sheet1!$E$50</definedName>
    <definedName name="QBCANSUPPORTUPDATE" localSheetId="0">TRUE</definedName>
    <definedName name="QBCOMPANYFILENAME" localSheetId="0">"G:\Quickbooks Data Files\SOUTH LOGAN WATER DISTRICT qb 2020 ye 12-31-2021.QBA"</definedName>
    <definedName name="QBENDDATE" localSheetId="0">20211231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"0dd1d15c2b91409e8af7b02c319ea558"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4" i="1" l="1"/>
  <c r="G74" i="1"/>
  <c r="I69" i="1"/>
  <c r="G69" i="1"/>
  <c r="O73" i="1"/>
  <c r="O72" i="1"/>
  <c r="O74" i="1" s="1"/>
  <c r="O67" i="1"/>
  <c r="O69" i="1" s="1"/>
  <c r="O68" i="1"/>
  <c r="K71" i="1"/>
  <c r="M71" i="1" s="1"/>
  <c r="O71" i="1" s="1"/>
  <c r="E6" i="3"/>
  <c r="C6" i="3"/>
  <c r="E5" i="3"/>
  <c r="E4" i="3"/>
  <c r="M73" i="1" l="1"/>
  <c r="K73" i="1"/>
  <c r="M68" i="1"/>
  <c r="K68" i="1"/>
  <c r="M72" i="1"/>
  <c r="M74" i="1" s="1"/>
  <c r="K72" i="1"/>
  <c r="K74" i="1" s="1"/>
  <c r="M67" i="1"/>
  <c r="M69" i="1" s="1"/>
  <c r="K67" i="1"/>
  <c r="K69" i="1" s="1"/>
  <c r="C6" i="2"/>
  <c r="C5" i="2"/>
  <c r="I58" i="1"/>
  <c r="K58" i="1" s="1"/>
  <c r="I30" i="1"/>
  <c r="K30" i="1" s="1"/>
  <c r="M30" i="1" s="1"/>
  <c r="O30" i="1" s="1"/>
  <c r="I31" i="1"/>
  <c r="K31" i="1" s="1"/>
  <c r="M31" i="1" s="1"/>
  <c r="O31" i="1" s="1"/>
  <c r="I32" i="1"/>
  <c r="K32" i="1" s="1"/>
  <c r="M32" i="1" s="1"/>
  <c r="O32" i="1" s="1"/>
  <c r="I33" i="1"/>
  <c r="K33" i="1" s="1"/>
  <c r="M33" i="1" s="1"/>
  <c r="O33" i="1" s="1"/>
  <c r="I34" i="1"/>
  <c r="K34" i="1" s="1"/>
  <c r="M34" i="1" s="1"/>
  <c r="O34" i="1" s="1"/>
  <c r="I35" i="1"/>
  <c r="K35" i="1" s="1"/>
  <c r="M35" i="1" s="1"/>
  <c r="O35" i="1" s="1"/>
  <c r="I36" i="1"/>
  <c r="K36" i="1" s="1"/>
  <c r="M36" i="1" s="1"/>
  <c r="O36" i="1" s="1"/>
  <c r="I37" i="1"/>
  <c r="K37" i="1" s="1"/>
  <c r="M37" i="1" s="1"/>
  <c r="O37" i="1" s="1"/>
  <c r="I38" i="1"/>
  <c r="K38" i="1" s="1"/>
  <c r="M38" i="1" s="1"/>
  <c r="O38" i="1" s="1"/>
  <c r="I39" i="1"/>
  <c r="K39" i="1" s="1"/>
  <c r="M39" i="1" s="1"/>
  <c r="O39" i="1" s="1"/>
  <c r="I40" i="1"/>
  <c r="K40" i="1" s="1"/>
  <c r="M40" i="1" s="1"/>
  <c r="O40" i="1" s="1"/>
  <c r="I41" i="1"/>
  <c r="K41" i="1" s="1"/>
  <c r="M41" i="1" s="1"/>
  <c r="O41" i="1" s="1"/>
  <c r="I42" i="1"/>
  <c r="K42" i="1" s="1"/>
  <c r="M42" i="1" s="1"/>
  <c r="O42" i="1" s="1"/>
  <c r="I43" i="1"/>
  <c r="K43" i="1" s="1"/>
  <c r="M43" i="1" s="1"/>
  <c r="O43" i="1" s="1"/>
  <c r="I44" i="1"/>
  <c r="K44" i="1" s="1"/>
  <c r="M44" i="1" s="1"/>
  <c r="O44" i="1" s="1"/>
  <c r="I45" i="1"/>
  <c r="K45" i="1" s="1"/>
  <c r="M45" i="1" s="1"/>
  <c r="O45" i="1" s="1"/>
  <c r="I46" i="1"/>
  <c r="K46" i="1" s="1"/>
  <c r="M46" i="1" s="1"/>
  <c r="O46" i="1" s="1"/>
  <c r="I47" i="1"/>
  <c r="K47" i="1" s="1"/>
  <c r="M47" i="1" s="1"/>
  <c r="O47" i="1" s="1"/>
  <c r="I48" i="1"/>
  <c r="K48" i="1" s="1"/>
  <c r="M48" i="1" s="1"/>
  <c r="O48" i="1" s="1"/>
  <c r="I49" i="1"/>
  <c r="K49" i="1" s="1"/>
  <c r="M49" i="1" s="1"/>
  <c r="O49" i="1" s="1"/>
  <c r="I50" i="1"/>
  <c r="K50" i="1" s="1"/>
  <c r="M50" i="1" s="1"/>
  <c r="O50" i="1" s="1"/>
  <c r="I51" i="1"/>
  <c r="K51" i="1" s="1"/>
  <c r="M51" i="1" s="1"/>
  <c r="O51" i="1" s="1"/>
  <c r="I52" i="1"/>
  <c r="K52" i="1" s="1"/>
  <c r="M52" i="1" s="1"/>
  <c r="O52" i="1" s="1"/>
  <c r="I53" i="1"/>
  <c r="K53" i="1" s="1"/>
  <c r="M53" i="1" s="1"/>
  <c r="O53" i="1" s="1"/>
  <c r="I29" i="1"/>
  <c r="K29" i="1" s="1"/>
  <c r="M29" i="1" s="1"/>
  <c r="O29" i="1" s="1"/>
  <c r="I27" i="1"/>
  <c r="I28" i="1" s="1"/>
  <c r="I22" i="1"/>
  <c r="K22" i="1" s="1"/>
  <c r="M22" i="1" s="1"/>
  <c r="O22" i="1" s="1"/>
  <c r="I23" i="1"/>
  <c r="K23" i="1" s="1"/>
  <c r="M23" i="1" s="1"/>
  <c r="O23" i="1" s="1"/>
  <c r="I24" i="1"/>
  <c r="K24" i="1" s="1"/>
  <c r="M24" i="1" s="1"/>
  <c r="O24" i="1" s="1"/>
  <c r="I25" i="1"/>
  <c r="K25" i="1" s="1"/>
  <c r="M25" i="1" s="1"/>
  <c r="O25" i="1" s="1"/>
  <c r="I21" i="1"/>
  <c r="K21" i="1" s="1"/>
  <c r="I10" i="1"/>
  <c r="K10" i="1" s="1"/>
  <c r="M10" i="1" s="1"/>
  <c r="O10" i="1" s="1"/>
  <c r="I11" i="1"/>
  <c r="K11" i="1" s="1"/>
  <c r="M11" i="1" s="1"/>
  <c r="O11" i="1" s="1"/>
  <c r="I12" i="1"/>
  <c r="K12" i="1" s="1"/>
  <c r="M12" i="1" s="1"/>
  <c r="O12" i="1" s="1"/>
  <c r="I13" i="1"/>
  <c r="K13" i="1" s="1"/>
  <c r="M13" i="1" s="1"/>
  <c r="O13" i="1" s="1"/>
  <c r="I14" i="1"/>
  <c r="K14" i="1" s="1"/>
  <c r="M14" i="1" s="1"/>
  <c r="O14" i="1" s="1"/>
  <c r="I15" i="1"/>
  <c r="K15" i="1" s="1"/>
  <c r="M15" i="1" s="1"/>
  <c r="O15" i="1" s="1"/>
  <c r="I16" i="1"/>
  <c r="K16" i="1" s="1"/>
  <c r="M16" i="1" s="1"/>
  <c r="O16" i="1" s="1"/>
  <c r="I17" i="1"/>
  <c r="K17" i="1" s="1"/>
  <c r="M17" i="1" s="1"/>
  <c r="O17" i="1" s="1"/>
  <c r="I9" i="1"/>
  <c r="K9" i="1" s="1"/>
  <c r="G59" i="1"/>
  <c r="G60" i="1" s="1"/>
  <c r="G28" i="1"/>
  <c r="G54" i="1" s="1"/>
  <c r="G18" i="1"/>
  <c r="G19" i="1" s="1"/>
  <c r="I59" i="1" l="1"/>
  <c r="I60" i="1" s="1"/>
  <c r="K27" i="1"/>
  <c r="M27" i="1" s="1"/>
  <c r="M9" i="1"/>
  <c r="K18" i="1"/>
  <c r="K19" i="1" s="1"/>
  <c r="M58" i="1"/>
  <c r="K59" i="1"/>
  <c r="K60" i="1" s="1"/>
  <c r="M21" i="1"/>
  <c r="O21" i="1" s="1"/>
  <c r="I18" i="1"/>
  <c r="I19" i="1" s="1"/>
  <c r="I54" i="1"/>
  <c r="G55" i="1"/>
  <c r="K28" i="1" l="1"/>
  <c r="K54" i="1" s="1"/>
  <c r="M18" i="1"/>
  <c r="M19" i="1" s="1"/>
  <c r="O9" i="1"/>
  <c r="O18" i="1" s="1"/>
  <c r="O19" i="1" s="1"/>
  <c r="M28" i="1"/>
  <c r="O27" i="1"/>
  <c r="O28" i="1" s="1"/>
  <c r="O54" i="1" s="1"/>
  <c r="M59" i="1"/>
  <c r="M60" i="1" s="1"/>
  <c r="O58" i="1"/>
  <c r="O59" i="1" s="1"/>
  <c r="O60" i="1" s="1"/>
  <c r="M54" i="1"/>
  <c r="M55" i="1" s="1"/>
  <c r="G61" i="1"/>
  <c r="G65" i="1"/>
  <c r="G70" i="1" s="1"/>
  <c r="I55" i="1"/>
  <c r="K55" i="1"/>
  <c r="K65" i="1" s="1"/>
  <c r="K70" i="1" s="1"/>
  <c r="O55" i="1" l="1"/>
  <c r="O65" i="1" s="1"/>
  <c r="O70" i="1" s="1"/>
  <c r="G75" i="1"/>
  <c r="G76" i="1" s="1"/>
  <c r="K75" i="1"/>
  <c r="K76" i="1" s="1"/>
  <c r="K61" i="1"/>
  <c r="M65" i="1"/>
  <c r="M70" i="1" s="1"/>
  <c r="M61" i="1"/>
  <c r="I61" i="1"/>
  <c r="I65" i="1"/>
  <c r="I70" i="1" s="1"/>
  <c r="O61" i="1" l="1"/>
  <c r="O75" i="1"/>
  <c r="O76" i="1" s="1"/>
  <c r="M75" i="1"/>
  <c r="M76" i="1" s="1"/>
  <c r="I75" i="1"/>
  <c r="I76" i="1" s="1"/>
</calcChain>
</file>

<file path=xl/sharedStrings.xml><?xml version="1.0" encoding="utf-8"?>
<sst xmlns="http://schemas.openxmlformats.org/spreadsheetml/2006/main" count="99" uniqueCount="91">
  <si>
    <t>Jan - Dec 21</t>
  </si>
  <si>
    <t>Ordinary Income/Expense</t>
  </si>
  <si>
    <t>Income</t>
  </si>
  <si>
    <t>APPLICATION FEE</t>
  </si>
  <si>
    <t>ARREARS</t>
  </si>
  <si>
    <t>CONVENIENCE FEES (CREDIT CARDS)</t>
  </si>
  <si>
    <t>INSPECTION FEE (NEW METER SET)</t>
  </si>
  <si>
    <t>INTEREST INCOME</t>
  </si>
  <si>
    <t>LATE CHARGES\</t>
  </si>
  <si>
    <t>METER INSTALLATION</t>
  </si>
  <si>
    <t>RUSSELLVILLE METER READINGS</t>
  </si>
  <si>
    <t>WATER SERVICE</t>
  </si>
  <si>
    <t>Total Income</t>
  </si>
  <si>
    <t>Gross Profit</t>
  </si>
  <si>
    <t>Expense</t>
  </si>
  <si>
    <t>ACCOUNTING</t>
  </si>
  <si>
    <t>CONTRACTUAL SERV-METER CLEANUP</t>
  </si>
  <si>
    <t>DEPRECIATION EXP</t>
  </si>
  <si>
    <t>DIRECTORS FEES</t>
  </si>
  <si>
    <t>DUES AND FEES</t>
  </si>
  <si>
    <t>ELECTRIC</t>
  </si>
  <si>
    <t>Employee Benefits</t>
  </si>
  <si>
    <t>Retirement</t>
  </si>
  <si>
    <t>Total Employee Benefits</t>
  </si>
  <si>
    <t>EQUIPMENT RENTAL</t>
  </si>
  <si>
    <t>FUEL</t>
  </si>
  <si>
    <t>INSURANCE</t>
  </si>
  <si>
    <t>INTEREST EXPENSE</t>
  </si>
  <si>
    <t>IRA EMPLOYER CONTRIBUTION</t>
  </si>
  <si>
    <t>MEALS &amp; ENTERTAINMENT</t>
  </si>
  <si>
    <t>MEETING EXPENSES</t>
  </si>
  <si>
    <t>MISCELLANEOUS</t>
  </si>
  <si>
    <t>OFFICE EXPENSE</t>
  </si>
  <si>
    <t>OPERATING SUPPLIES</t>
  </si>
  <si>
    <t>Payroll Expenses</t>
  </si>
  <si>
    <t>PAYROLL TAX EXP</t>
  </si>
  <si>
    <t>POSTAGE</t>
  </si>
  <si>
    <t>PSC ASSESSMENT</t>
  </si>
  <si>
    <t>PURCHASED WATER</t>
  </si>
  <si>
    <t>REPAIRS &amp; MAINTENANCE</t>
  </si>
  <si>
    <t>SALARIES AND WAGES</t>
  </si>
  <si>
    <t>TAX LIABILITY --PSC</t>
  </si>
  <si>
    <t>TELEPHONE</t>
  </si>
  <si>
    <t>TRAVEL</t>
  </si>
  <si>
    <t>UNEMPLOYEMENT INS TAXES</t>
  </si>
  <si>
    <t>UNIFORMS</t>
  </si>
  <si>
    <t>UTILITIES</t>
  </si>
  <si>
    <t>VEHICLE REPAIR/EXPENSE</t>
  </si>
  <si>
    <t>VEHICLE TAX</t>
  </si>
  <si>
    <t>WATER TESTS</t>
  </si>
  <si>
    <t>Total Expense</t>
  </si>
  <si>
    <t>Net Ordinary Income</t>
  </si>
  <si>
    <t>Other Income/Expense</t>
  </si>
  <si>
    <t>Other Income</t>
  </si>
  <si>
    <t>GAIN/LOSS ON SALE OF EQUIP</t>
  </si>
  <si>
    <t>Total Other Income</t>
  </si>
  <si>
    <t>Net Other Income</t>
  </si>
  <si>
    <t>Net Income</t>
  </si>
  <si>
    <t>South Logan Water Association, Inc.</t>
  </si>
  <si>
    <t>Debt Service Coverage Computations</t>
  </si>
  <si>
    <t>Jan - Dec 22</t>
  </si>
  <si>
    <t>Jan - Dec 23</t>
  </si>
  <si>
    <t>Jan - Dec 24</t>
  </si>
  <si>
    <t>Projected</t>
  </si>
  <si>
    <t>Per Audit</t>
  </si>
  <si>
    <t>With Depreciation</t>
  </si>
  <si>
    <t xml:space="preserve">Debt Service Principal Expense </t>
  </si>
  <si>
    <t>Debt Service Coverage Ratio</t>
  </si>
  <si>
    <t>Notes</t>
  </si>
  <si>
    <t>Per PSC Order we are to project revenues. Column G is per 12/31/21 Audit Report. Subsequent revenue and expense projections</t>
  </si>
  <si>
    <t>are based on an increase of 3.0% each year.</t>
  </si>
  <si>
    <t>and interest expense for subsequent years.</t>
  </si>
  <si>
    <t>Debt Service Coverage with Depreciation</t>
  </si>
  <si>
    <t>Net Operating Less Depreciation</t>
  </si>
  <si>
    <t>Estimated New Loan Debt Service- 40 yrs</t>
  </si>
  <si>
    <t>Loan Amount</t>
  </si>
  <si>
    <t>Interest Rate</t>
  </si>
  <si>
    <t>Principal Payment</t>
  </si>
  <si>
    <t>Interest Payment</t>
  </si>
  <si>
    <t>Sheet 2 of this workbook contains the estimated debt service principal and interest expense for the new loan.</t>
  </si>
  <si>
    <t>Jan - Dec 25</t>
  </si>
  <si>
    <t>Estimated Depreciation for Project</t>
  </si>
  <si>
    <t>Office Renovation</t>
  </si>
  <si>
    <t>Est Cost</t>
  </si>
  <si>
    <t>Years</t>
  </si>
  <si>
    <t>Depr/year</t>
  </si>
  <si>
    <t>Waterline Extension</t>
  </si>
  <si>
    <t xml:space="preserve">      Totals</t>
  </si>
  <si>
    <t>Est Depreciation tab of this workbook contains the yearly estimated depreciation expense of new project.</t>
  </si>
  <si>
    <t xml:space="preserve">Columns G and I include existing debt service requirements per 12/31/21 Audit Report. Columns K through O include existing and estimated new debt service principal </t>
  </si>
  <si>
    <t>Total Debt Service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</si>
</sst>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14" fontId="1" fillId="0" borderId="0" xfId="0" quotePrefix="1" applyNumberFormat="1" applyFont="1"/>
    <xf numFmtId="0" fontId="0" fillId="0" borderId="0" xfId="0" applyNumberFormat="1" applyFill="1"/>
    <xf numFmtId="49" fontId="1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164" fontId="2" fillId="0" borderId="3" xfId="0" applyNumberFormat="1" applyFont="1" applyFill="1" applyBorder="1"/>
    <xf numFmtId="164" fontId="2" fillId="0" borderId="2" xfId="0" applyNumberFormat="1" applyFont="1" applyFill="1" applyBorder="1"/>
    <xf numFmtId="164" fontId="2" fillId="0" borderId="4" xfId="0" applyNumberFormat="1" applyFont="1" applyFill="1" applyBorder="1"/>
    <xf numFmtId="164" fontId="1" fillId="0" borderId="5" xfId="0" applyNumberFormat="1" applyFont="1" applyFill="1" applyBorder="1"/>
    <xf numFmtId="0" fontId="1" fillId="2" borderId="0" xfId="0" applyFont="1" applyFill="1"/>
    <xf numFmtId="0" fontId="5" fillId="0" borderId="0" xfId="0" applyFont="1"/>
    <xf numFmtId="164" fontId="2" fillId="3" borderId="0" xfId="0" applyNumberFormat="1" applyFont="1" applyFill="1"/>
    <xf numFmtId="0" fontId="0" fillId="3" borderId="0" xfId="0" applyFill="1"/>
    <xf numFmtId="49" fontId="1" fillId="3" borderId="0" xfId="0" applyNumberFormat="1" applyFont="1" applyFill="1"/>
    <xf numFmtId="0" fontId="1" fillId="3" borderId="0" xfId="0" applyFont="1" applyFill="1"/>
    <xf numFmtId="0" fontId="6" fillId="0" borderId="0" xfId="0" applyFont="1"/>
    <xf numFmtId="43" fontId="0" fillId="0" borderId="0" xfId="2" applyFont="1"/>
    <xf numFmtId="8" fontId="0" fillId="0" borderId="0" xfId="0" applyNumberFormat="1"/>
    <xf numFmtId="43" fontId="0" fillId="0" borderId="0" xfId="0" applyNumberFormat="1"/>
    <xf numFmtId="43" fontId="0" fillId="0" borderId="6" xfId="2" applyFont="1" applyBorder="1"/>
    <xf numFmtId="0" fontId="6" fillId="0" borderId="0" xfId="0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/>
    <xf numFmtId="0" fontId="8" fillId="0" borderId="0" xfId="0" applyFont="1"/>
  </cellXfs>
  <cellStyles count="3">
    <cellStyle name="Comma" xfId="2" builtinId="3"/>
    <cellStyle name="Normal" xfId="0" builtinId="0"/>
    <cellStyle name="Normal 2" xfId="1" xr:uid="{5A66997C-7F4A-4166-A6BC-291196B151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59234-342E-46F3-B5D1-88B78E9F5E27}">
  <sheetPr codeName="Sheet1"/>
  <dimension ref="A1:O90"/>
  <sheetViews>
    <sheetView tabSelected="1" zoomScaleNormal="100" workbookViewId="0">
      <pane xSplit="6" ySplit="6" topLeftCell="G61" activePane="bottomRight" state="frozenSplit"/>
      <selection pane="topRight" activeCell="G1" sqref="G1"/>
      <selection pane="bottomLeft" activeCell="A2" sqref="A2"/>
      <selection pane="bottomRight" activeCell="Q73" sqref="Q73"/>
    </sheetView>
  </sheetViews>
  <sheetFormatPr defaultRowHeight="14.4" x14ac:dyDescent="0.3"/>
  <cols>
    <col min="1" max="5" width="3" style="12" customWidth="1"/>
    <col min="6" max="6" width="28.88671875" style="12" customWidth="1"/>
    <col min="7" max="7" width="10.109375" style="14" bestFit="1" customWidth="1"/>
    <col min="8" max="8" width="3.33203125" customWidth="1"/>
    <col min="9" max="9" width="10.109375" bestFit="1" customWidth="1"/>
    <col min="10" max="10" width="3.33203125" customWidth="1"/>
    <col min="11" max="11" width="10.109375" bestFit="1" customWidth="1"/>
    <col min="12" max="12" width="3.33203125" customWidth="1"/>
    <col min="13" max="13" width="10.109375" bestFit="1" customWidth="1"/>
    <col min="14" max="14" width="3.33203125" customWidth="1"/>
    <col min="15" max="15" width="10" bestFit="1" customWidth="1"/>
  </cols>
  <sheetData>
    <row r="1" spans="1:15" s="36" customFormat="1" ht="15.6" x14ac:dyDescent="0.3">
      <c r="A1" s="34" t="s">
        <v>58</v>
      </c>
      <c r="B1" s="34"/>
      <c r="C1" s="34"/>
      <c r="D1" s="34"/>
      <c r="E1" s="34"/>
      <c r="F1" s="34"/>
      <c r="G1" s="35"/>
    </row>
    <row r="2" spans="1:15" s="36" customFormat="1" ht="15.6" x14ac:dyDescent="0.3">
      <c r="A2" s="34" t="s">
        <v>59</v>
      </c>
      <c r="B2" s="34"/>
      <c r="C2" s="34"/>
      <c r="D2" s="34"/>
      <c r="E2" s="34"/>
      <c r="F2" s="34"/>
      <c r="G2" s="35"/>
    </row>
    <row r="3" spans="1:15" s="36" customFormat="1" ht="15.6" x14ac:dyDescent="0.3">
      <c r="A3" s="34" t="s">
        <v>65</v>
      </c>
      <c r="B3" s="34"/>
      <c r="C3" s="34"/>
      <c r="D3" s="34"/>
      <c r="E3" s="34"/>
      <c r="F3" s="34"/>
      <c r="G3" s="35"/>
    </row>
    <row r="4" spans="1:15" x14ac:dyDescent="0.3">
      <c r="A4" s="13"/>
    </row>
    <row r="5" spans="1:15" x14ac:dyDescent="0.3">
      <c r="G5" s="14" t="s">
        <v>64</v>
      </c>
      <c r="I5" s="11" t="s">
        <v>63</v>
      </c>
      <c r="J5" s="11"/>
      <c r="K5" s="11" t="s">
        <v>63</v>
      </c>
      <c r="L5" s="11"/>
      <c r="M5" s="11" t="s">
        <v>63</v>
      </c>
      <c r="N5" s="11"/>
      <c r="O5" s="11" t="s">
        <v>63</v>
      </c>
    </row>
    <row r="6" spans="1:15" s="11" customFormat="1" ht="15" thickBot="1" x14ac:dyDescent="0.35">
      <c r="A6" s="9"/>
      <c r="B6" s="9"/>
      <c r="C6" s="9"/>
      <c r="D6" s="9"/>
      <c r="E6" s="9"/>
      <c r="F6" s="9"/>
      <c r="G6" s="15" t="s">
        <v>0</v>
      </c>
      <c r="I6" s="10" t="s">
        <v>60</v>
      </c>
      <c r="K6" s="10" t="s">
        <v>61</v>
      </c>
      <c r="M6" s="10" t="s">
        <v>62</v>
      </c>
      <c r="O6" s="10" t="s">
        <v>80</v>
      </c>
    </row>
    <row r="7" spans="1:15" ht="15" thickTop="1" x14ac:dyDescent="0.3">
      <c r="A7" s="1"/>
      <c r="B7" s="1" t="s">
        <v>1</v>
      </c>
      <c r="C7" s="1"/>
      <c r="D7" s="1"/>
      <c r="E7" s="1"/>
      <c r="F7" s="1"/>
      <c r="G7" s="16"/>
    </row>
    <row r="8" spans="1:15" x14ac:dyDescent="0.3">
      <c r="A8" s="1"/>
      <c r="B8" s="1"/>
      <c r="C8" s="1"/>
      <c r="D8" s="1" t="s">
        <v>2</v>
      </c>
      <c r="E8" s="1"/>
      <c r="F8" s="1"/>
      <c r="G8" s="16"/>
    </row>
    <row r="9" spans="1:15" x14ac:dyDescent="0.3">
      <c r="A9" s="1"/>
      <c r="B9" s="1"/>
      <c r="C9" s="1"/>
      <c r="D9" s="1"/>
      <c r="E9" s="1" t="s">
        <v>3</v>
      </c>
      <c r="F9" s="1"/>
      <c r="G9" s="16">
        <v>3366</v>
      </c>
      <c r="I9" s="2">
        <f>G9*1.03</f>
        <v>3466.98</v>
      </c>
      <c r="K9" s="2">
        <f>I9*1.03</f>
        <v>3570.9893999999999</v>
      </c>
      <c r="M9" s="2">
        <f>K9*1.03</f>
        <v>3678.1190820000002</v>
      </c>
      <c r="O9" s="2">
        <f>M9*1.03</f>
        <v>3788.4626544600001</v>
      </c>
    </row>
    <row r="10" spans="1:15" x14ac:dyDescent="0.3">
      <c r="A10" s="1"/>
      <c r="B10" s="1"/>
      <c r="C10" s="1"/>
      <c r="D10" s="1"/>
      <c r="E10" s="1" t="s">
        <v>4</v>
      </c>
      <c r="F10" s="1"/>
      <c r="G10" s="16">
        <v>0</v>
      </c>
      <c r="I10" s="2">
        <f t="shared" ref="I10:I17" si="0">G10*1.03</f>
        <v>0</v>
      </c>
      <c r="K10" s="2">
        <f t="shared" ref="K10:K17" si="1">I10*1.03</f>
        <v>0</v>
      </c>
      <c r="M10" s="2">
        <f t="shared" ref="M10:O17" si="2">K10*1.03</f>
        <v>0</v>
      </c>
      <c r="O10" s="2">
        <f t="shared" si="2"/>
        <v>0</v>
      </c>
    </row>
    <row r="11" spans="1:15" x14ac:dyDescent="0.3">
      <c r="A11" s="1"/>
      <c r="B11" s="1"/>
      <c r="C11" s="1"/>
      <c r="D11" s="1"/>
      <c r="E11" s="1" t="s">
        <v>5</v>
      </c>
      <c r="F11" s="1"/>
      <c r="G11" s="16">
        <v>8826.4599999999991</v>
      </c>
      <c r="I11" s="2">
        <f t="shared" si="0"/>
        <v>9091.2537999999986</v>
      </c>
      <c r="K11" s="2">
        <f t="shared" si="1"/>
        <v>9363.9914139999983</v>
      </c>
      <c r="M11" s="2">
        <f t="shared" si="2"/>
        <v>9644.9111564199993</v>
      </c>
      <c r="O11" s="2">
        <f t="shared" si="2"/>
        <v>9934.2584911125996</v>
      </c>
    </row>
    <row r="12" spans="1:15" x14ac:dyDescent="0.3">
      <c r="A12" s="1"/>
      <c r="B12" s="1"/>
      <c r="C12" s="1"/>
      <c r="D12" s="1"/>
      <c r="E12" s="1" t="s">
        <v>6</v>
      </c>
      <c r="F12" s="1"/>
      <c r="G12" s="16">
        <v>375</v>
      </c>
      <c r="I12" s="2">
        <f t="shared" si="0"/>
        <v>386.25</v>
      </c>
      <c r="K12" s="2">
        <f t="shared" si="1"/>
        <v>397.83750000000003</v>
      </c>
      <c r="M12" s="2">
        <f t="shared" si="2"/>
        <v>409.77262500000006</v>
      </c>
      <c r="O12" s="2">
        <f t="shared" si="2"/>
        <v>422.0658037500001</v>
      </c>
    </row>
    <row r="13" spans="1:15" x14ac:dyDescent="0.3">
      <c r="A13" s="1"/>
      <c r="B13" s="1"/>
      <c r="C13" s="1"/>
      <c r="D13" s="1"/>
      <c r="E13" s="1" t="s">
        <v>7</v>
      </c>
      <c r="F13" s="1"/>
      <c r="G13" s="16">
        <v>1723.04</v>
      </c>
      <c r="I13" s="2">
        <f t="shared" si="0"/>
        <v>1774.7311999999999</v>
      </c>
      <c r="K13" s="2">
        <f t="shared" si="1"/>
        <v>1827.9731360000001</v>
      </c>
      <c r="M13" s="2">
        <f t="shared" si="2"/>
        <v>1882.81233008</v>
      </c>
      <c r="O13" s="2">
        <f t="shared" si="2"/>
        <v>1939.2966999824</v>
      </c>
    </row>
    <row r="14" spans="1:15" x14ac:dyDescent="0.3">
      <c r="A14" s="1"/>
      <c r="B14" s="1"/>
      <c r="C14" s="1"/>
      <c r="D14" s="1"/>
      <c r="E14" s="1" t="s">
        <v>8</v>
      </c>
      <c r="F14" s="1"/>
      <c r="G14" s="16">
        <v>15880.98</v>
      </c>
      <c r="I14" s="2">
        <f t="shared" si="0"/>
        <v>16357.4094</v>
      </c>
      <c r="K14" s="2">
        <f t="shared" si="1"/>
        <v>16848.131681999999</v>
      </c>
      <c r="M14" s="2">
        <f t="shared" si="2"/>
        <v>17353.575632460001</v>
      </c>
      <c r="O14" s="2">
        <f t="shared" si="2"/>
        <v>17874.1829014338</v>
      </c>
    </row>
    <row r="15" spans="1:15" x14ac:dyDescent="0.3">
      <c r="A15" s="1"/>
      <c r="B15" s="1"/>
      <c r="C15" s="1"/>
      <c r="D15" s="1"/>
      <c r="E15" s="1" t="s">
        <v>9</v>
      </c>
      <c r="F15" s="1"/>
      <c r="G15" s="16">
        <v>0</v>
      </c>
      <c r="I15" s="2">
        <f t="shared" si="0"/>
        <v>0</v>
      </c>
      <c r="K15" s="2">
        <f t="shared" si="1"/>
        <v>0</v>
      </c>
      <c r="M15" s="2">
        <f t="shared" si="2"/>
        <v>0</v>
      </c>
      <c r="O15" s="2">
        <f t="shared" si="2"/>
        <v>0</v>
      </c>
    </row>
    <row r="16" spans="1:15" x14ac:dyDescent="0.3">
      <c r="A16" s="1"/>
      <c r="B16" s="1"/>
      <c r="C16" s="1"/>
      <c r="D16" s="1"/>
      <c r="E16" s="1" t="s">
        <v>10</v>
      </c>
      <c r="F16" s="1"/>
      <c r="G16" s="16">
        <v>2794</v>
      </c>
      <c r="I16" s="2">
        <f t="shared" si="0"/>
        <v>2877.82</v>
      </c>
      <c r="K16" s="2">
        <f t="shared" si="1"/>
        <v>2964.1546000000003</v>
      </c>
      <c r="M16" s="2">
        <f t="shared" si="2"/>
        <v>3053.0792380000003</v>
      </c>
      <c r="O16" s="2">
        <f t="shared" si="2"/>
        <v>3144.6716151400005</v>
      </c>
    </row>
    <row r="17" spans="1:15" ht="15" thickBot="1" x14ac:dyDescent="0.35">
      <c r="A17" s="1"/>
      <c r="B17" s="1"/>
      <c r="C17" s="1"/>
      <c r="D17" s="1"/>
      <c r="E17" s="1" t="s">
        <v>11</v>
      </c>
      <c r="F17" s="1"/>
      <c r="G17" s="17">
        <v>1176468.8899999999</v>
      </c>
      <c r="I17" s="5">
        <f t="shared" si="0"/>
        <v>1211762.9567</v>
      </c>
      <c r="K17" s="2">
        <f t="shared" si="1"/>
        <v>1248115.845401</v>
      </c>
      <c r="M17" s="2">
        <f t="shared" si="2"/>
        <v>1285559.3207630301</v>
      </c>
      <c r="O17" s="2">
        <f t="shared" si="2"/>
        <v>1324126.1003859211</v>
      </c>
    </row>
    <row r="18" spans="1:15" ht="15" thickBot="1" x14ac:dyDescent="0.35">
      <c r="A18" s="1"/>
      <c r="B18" s="1"/>
      <c r="C18" s="1"/>
      <c r="D18" s="1" t="s">
        <v>12</v>
      </c>
      <c r="E18" s="1"/>
      <c r="F18" s="1"/>
      <c r="G18" s="18">
        <f>ROUND(SUM(G8:G17),5)</f>
        <v>1209434.3700000001</v>
      </c>
      <c r="I18" s="4">
        <f>ROUND(SUM(I8:I17),5)</f>
        <v>1245717.4010999999</v>
      </c>
      <c r="K18" s="4">
        <f>ROUND(SUM(K8:K17),5)</f>
        <v>1283088.92313</v>
      </c>
      <c r="M18" s="4">
        <f>ROUND(SUM(M8:M17),5)</f>
        <v>1321581.5908299999</v>
      </c>
      <c r="O18" s="4">
        <f>ROUND(SUM(O8:O17),5)</f>
        <v>1361229.0385499999</v>
      </c>
    </row>
    <row r="19" spans="1:15" x14ac:dyDescent="0.3">
      <c r="A19" s="1"/>
      <c r="B19" s="1"/>
      <c r="C19" s="1" t="s">
        <v>13</v>
      </c>
      <c r="D19" s="1"/>
      <c r="E19" s="1"/>
      <c r="F19" s="1"/>
      <c r="G19" s="16">
        <f>G18</f>
        <v>1209434.3700000001</v>
      </c>
      <c r="I19" s="2">
        <f>I18</f>
        <v>1245717.4010999999</v>
      </c>
      <c r="K19" s="2">
        <f>K18</f>
        <v>1283088.92313</v>
      </c>
      <c r="M19" s="2">
        <f>M18</f>
        <v>1321581.5908299999</v>
      </c>
      <c r="O19" s="2">
        <f>O18</f>
        <v>1361229.0385499999</v>
      </c>
    </row>
    <row r="20" spans="1:15" x14ac:dyDescent="0.3">
      <c r="A20" s="1"/>
      <c r="B20" s="1"/>
      <c r="C20" s="1"/>
      <c r="D20" s="1" t="s">
        <v>14</v>
      </c>
      <c r="E20" s="1"/>
      <c r="F20" s="1"/>
      <c r="G20" s="16"/>
    </row>
    <row r="21" spans="1:15" x14ac:dyDescent="0.3">
      <c r="A21" s="1"/>
      <c r="B21" s="1"/>
      <c r="C21" s="1"/>
      <c r="D21" s="1"/>
      <c r="E21" s="1" t="s">
        <v>15</v>
      </c>
      <c r="F21" s="1"/>
      <c r="G21" s="16">
        <v>9625</v>
      </c>
      <c r="I21" s="2">
        <f>G21*1.03</f>
        <v>9913.75</v>
      </c>
      <c r="K21" s="2">
        <f>I21*1.03</f>
        <v>10211.1625</v>
      </c>
      <c r="M21" s="2">
        <f>K21*1.03</f>
        <v>10517.497375000001</v>
      </c>
      <c r="O21" s="2">
        <f>M21*1.03</f>
        <v>10833.022296250001</v>
      </c>
    </row>
    <row r="22" spans="1:15" x14ac:dyDescent="0.3">
      <c r="A22" s="1"/>
      <c r="B22" s="1"/>
      <c r="C22" s="1"/>
      <c r="D22" s="1"/>
      <c r="E22" s="1" t="s">
        <v>16</v>
      </c>
      <c r="F22" s="1"/>
      <c r="G22" s="16">
        <v>6300</v>
      </c>
      <c r="I22" s="2">
        <f t="shared" ref="I22:O27" si="3">G22*1.03</f>
        <v>6489</v>
      </c>
      <c r="K22" s="2">
        <f t="shared" ref="K22:K25" si="4">I22*1.03</f>
        <v>6683.67</v>
      </c>
      <c r="M22" s="2">
        <f t="shared" ref="M22:O25" si="5">K22*1.03</f>
        <v>6884.1801000000005</v>
      </c>
      <c r="O22" s="2">
        <f t="shared" si="5"/>
        <v>7090.705503000001</v>
      </c>
    </row>
    <row r="23" spans="1:15" x14ac:dyDescent="0.3">
      <c r="A23" s="1"/>
      <c r="B23" s="1"/>
      <c r="C23" s="1"/>
      <c r="D23" s="1"/>
      <c r="E23" s="1" t="s">
        <v>18</v>
      </c>
      <c r="F23" s="1"/>
      <c r="G23" s="16">
        <v>2100</v>
      </c>
      <c r="I23" s="2">
        <f t="shared" si="3"/>
        <v>2163</v>
      </c>
      <c r="K23" s="2">
        <f t="shared" si="4"/>
        <v>2227.89</v>
      </c>
      <c r="M23" s="2">
        <f t="shared" si="5"/>
        <v>2294.7266999999997</v>
      </c>
      <c r="O23" s="2">
        <f t="shared" si="5"/>
        <v>2363.5685009999997</v>
      </c>
    </row>
    <row r="24" spans="1:15" x14ac:dyDescent="0.3">
      <c r="A24" s="1"/>
      <c r="B24" s="1"/>
      <c r="C24" s="1"/>
      <c r="D24" s="1"/>
      <c r="E24" s="1" t="s">
        <v>19</v>
      </c>
      <c r="F24" s="1"/>
      <c r="G24" s="16">
        <v>18161.689999999999</v>
      </c>
      <c r="I24" s="2">
        <f t="shared" si="3"/>
        <v>18706.540699999998</v>
      </c>
      <c r="K24" s="2">
        <f t="shared" si="4"/>
        <v>19267.736921</v>
      </c>
      <c r="M24" s="2">
        <f t="shared" si="5"/>
        <v>19845.769028629999</v>
      </c>
      <c r="O24" s="2">
        <f t="shared" si="5"/>
        <v>20441.142099488898</v>
      </c>
    </row>
    <row r="25" spans="1:15" x14ac:dyDescent="0.3">
      <c r="A25" s="1"/>
      <c r="B25" s="1"/>
      <c r="C25" s="1"/>
      <c r="D25" s="1"/>
      <c r="E25" s="1" t="s">
        <v>20</v>
      </c>
      <c r="F25" s="1"/>
      <c r="G25" s="16">
        <v>7903.29</v>
      </c>
      <c r="I25" s="2">
        <f t="shared" si="3"/>
        <v>8140.3887000000004</v>
      </c>
      <c r="K25" s="2">
        <f t="shared" si="4"/>
        <v>8384.6003610000007</v>
      </c>
      <c r="M25" s="2">
        <f t="shared" si="5"/>
        <v>8636.1383718300003</v>
      </c>
      <c r="O25" s="2">
        <f t="shared" si="5"/>
        <v>8895.2225229849009</v>
      </c>
    </row>
    <row r="26" spans="1:15" x14ac:dyDescent="0.3">
      <c r="A26" s="1"/>
      <c r="B26" s="1"/>
      <c r="C26" s="1"/>
      <c r="D26" s="1"/>
      <c r="E26" s="1" t="s">
        <v>21</v>
      </c>
      <c r="F26" s="1"/>
      <c r="G26" s="16"/>
    </row>
    <row r="27" spans="1:15" ht="15" thickBot="1" x14ac:dyDescent="0.35">
      <c r="A27" s="1"/>
      <c r="B27" s="1"/>
      <c r="C27" s="1"/>
      <c r="D27" s="1"/>
      <c r="E27" s="1"/>
      <c r="F27" s="1" t="s">
        <v>22</v>
      </c>
      <c r="G27" s="19">
        <v>0</v>
      </c>
      <c r="I27" s="5">
        <f t="shared" si="3"/>
        <v>0</v>
      </c>
      <c r="K27" s="5">
        <f t="shared" si="3"/>
        <v>0</v>
      </c>
      <c r="M27" s="5">
        <f t="shared" si="3"/>
        <v>0</v>
      </c>
      <c r="O27" s="5">
        <f t="shared" si="3"/>
        <v>0</v>
      </c>
    </row>
    <row r="28" spans="1:15" x14ac:dyDescent="0.3">
      <c r="A28" s="1"/>
      <c r="B28" s="1"/>
      <c r="C28" s="1"/>
      <c r="D28" s="1"/>
      <c r="E28" s="1" t="s">
        <v>23</v>
      </c>
      <c r="F28" s="1"/>
      <c r="G28" s="16">
        <f>ROUND(SUM(G26:G27),5)</f>
        <v>0</v>
      </c>
      <c r="I28" s="2">
        <f>ROUND(SUM(I26:I27),5)</f>
        <v>0</v>
      </c>
      <c r="K28" s="2">
        <f>ROUND(SUM(K26:K27),5)</f>
        <v>0</v>
      </c>
      <c r="M28" s="2">
        <f>ROUND(SUM(M26:M27),5)</f>
        <v>0</v>
      </c>
      <c r="O28" s="2">
        <f>ROUND(SUM(O26:O27),5)</f>
        <v>0</v>
      </c>
    </row>
    <row r="29" spans="1:15" x14ac:dyDescent="0.3">
      <c r="A29" s="1"/>
      <c r="B29" s="1"/>
      <c r="C29" s="1"/>
      <c r="D29" s="1"/>
      <c r="E29" s="1" t="s">
        <v>24</v>
      </c>
      <c r="F29" s="1"/>
      <c r="G29" s="16">
        <v>1592.45</v>
      </c>
      <c r="I29" s="2">
        <f>G29*1.03</f>
        <v>1640.2235000000001</v>
      </c>
      <c r="K29" s="2">
        <f>I29*1.03</f>
        <v>1689.4302050000001</v>
      </c>
      <c r="M29" s="2">
        <f>K29*1.03</f>
        <v>1740.1131111500001</v>
      </c>
      <c r="O29" s="2">
        <f>M29*1.03</f>
        <v>1792.3165044845002</v>
      </c>
    </row>
    <row r="30" spans="1:15" x14ac:dyDescent="0.3">
      <c r="A30" s="1"/>
      <c r="B30" s="1"/>
      <c r="C30" s="1"/>
      <c r="D30" s="1"/>
      <c r="E30" s="1" t="s">
        <v>25</v>
      </c>
      <c r="F30" s="1"/>
      <c r="G30" s="16">
        <v>17838.55</v>
      </c>
      <c r="I30" s="2">
        <f t="shared" ref="I30:I53" si="6">G30*1.03</f>
        <v>18373.7065</v>
      </c>
      <c r="K30" s="2">
        <f t="shared" ref="K30:K53" si="7">I30*1.03</f>
        <v>18924.917695</v>
      </c>
      <c r="M30" s="2">
        <f t="shared" ref="M30:O53" si="8">K30*1.03</f>
        <v>19492.66522585</v>
      </c>
      <c r="O30" s="2">
        <f t="shared" si="8"/>
        <v>20077.445182625499</v>
      </c>
    </row>
    <row r="31" spans="1:15" x14ac:dyDescent="0.3">
      <c r="A31" s="1"/>
      <c r="B31" s="1"/>
      <c r="C31" s="1"/>
      <c r="D31" s="1"/>
      <c r="E31" s="1" t="s">
        <v>26</v>
      </c>
      <c r="F31" s="1"/>
      <c r="G31" s="16">
        <v>32392.61</v>
      </c>
      <c r="I31" s="2">
        <f t="shared" si="6"/>
        <v>33364.388299999999</v>
      </c>
      <c r="K31" s="2">
        <f t="shared" si="7"/>
        <v>34365.319948999997</v>
      </c>
      <c r="M31" s="2">
        <f t="shared" si="8"/>
        <v>35396.279547469996</v>
      </c>
      <c r="O31" s="2">
        <f t="shared" si="8"/>
        <v>36458.167933894096</v>
      </c>
    </row>
    <row r="32" spans="1:15" x14ac:dyDescent="0.3">
      <c r="A32" s="1"/>
      <c r="B32" s="1"/>
      <c r="C32" s="1"/>
      <c r="D32" s="1"/>
      <c r="E32" s="1" t="s">
        <v>28</v>
      </c>
      <c r="F32" s="1"/>
      <c r="G32" s="16">
        <v>4239.09</v>
      </c>
      <c r="I32" s="2">
        <f t="shared" si="6"/>
        <v>4366.2627000000002</v>
      </c>
      <c r="K32" s="2">
        <f t="shared" si="7"/>
        <v>4497.2505810000002</v>
      </c>
      <c r="M32" s="2">
        <f t="shared" si="8"/>
        <v>4632.1680984300001</v>
      </c>
      <c r="O32" s="2">
        <f t="shared" si="8"/>
        <v>4771.1331413829002</v>
      </c>
    </row>
    <row r="33" spans="1:15" x14ac:dyDescent="0.3">
      <c r="A33" s="1"/>
      <c r="B33" s="1"/>
      <c r="C33" s="1"/>
      <c r="D33" s="1"/>
      <c r="E33" s="1" t="s">
        <v>29</v>
      </c>
      <c r="F33" s="1"/>
      <c r="G33" s="16">
        <v>2130.12</v>
      </c>
      <c r="I33" s="2">
        <f t="shared" si="6"/>
        <v>2194.0236</v>
      </c>
      <c r="K33" s="2">
        <f t="shared" si="7"/>
        <v>2259.8443080000002</v>
      </c>
      <c r="M33" s="2">
        <f t="shared" si="8"/>
        <v>2327.6396372400004</v>
      </c>
      <c r="O33" s="2">
        <f t="shared" si="8"/>
        <v>2397.4688263572007</v>
      </c>
    </row>
    <row r="34" spans="1:15" x14ac:dyDescent="0.3">
      <c r="A34" s="1"/>
      <c r="B34" s="1"/>
      <c r="C34" s="1"/>
      <c r="D34" s="1"/>
      <c r="E34" s="1" t="s">
        <v>30</v>
      </c>
      <c r="F34" s="1"/>
      <c r="G34" s="16">
        <v>570.24</v>
      </c>
      <c r="I34" s="2">
        <f t="shared" si="6"/>
        <v>587.34720000000004</v>
      </c>
      <c r="K34" s="2">
        <f t="shared" si="7"/>
        <v>604.96761600000002</v>
      </c>
      <c r="M34" s="2">
        <f t="shared" si="8"/>
        <v>623.11664447999999</v>
      </c>
      <c r="O34" s="2">
        <f t="shared" si="8"/>
        <v>641.81014381440002</v>
      </c>
    </row>
    <row r="35" spans="1:15" x14ac:dyDescent="0.3">
      <c r="A35" s="1"/>
      <c r="B35" s="1"/>
      <c r="C35" s="1"/>
      <c r="D35" s="1"/>
      <c r="E35" s="1" t="s">
        <v>31</v>
      </c>
      <c r="F35" s="1"/>
      <c r="G35" s="16">
        <v>0</v>
      </c>
      <c r="I35" s="2">
        <f t="shared" si="6"/>
        <v>0</v>
      </c>
      <c r="K35" s="2">
        <f t="shared" si="7"/>
        <v>0</v>
      </c>
      <c r="M35" s="2">
        <f t="shared" si="8"/>
        <v>0</v>
      </c>
      <c r="O35" s="2">
        <f t="shared" si="8"/>
        <v>0</v>
      </c>
    </row>
    <row r="36" spans="1:15" x14ac:dyDescent="0.3">
      <c r="A36" s="1"/>
      <c r="B36" s="1"/>
      <c r="C36" s="1"/>
      <c r="D36" s="1"/>
      <c r="E36" s="1" t="s">
        <v>32</v>
      </c>
      <c r="F36" s="1"/>
      <c r="G36" s="16">
        <v>15078.44</v>
      </c>
      <c r="I36" s="2">
        <f t="shared" si="6"/>
        <v>15530.7932</v>
      </c>
      <c r="K36" s="2">
        <f t="shared" si="7"/>
        <v>15996.716996000001</v>
      </c>
      <c r="M36" s="2">
        <f t="shared" si="8"/>
        <v>16476.61850588</v>
      </c>
      <c r="O36" s="2">
        <f t="shared" si="8"/>
        <v>16970.9170610564</v>
      </c>
    </row>
    <row r="37" spans="1:15" x14ac:dyDescent="0.3">
      <c r="A37" s="1"/>
      <c r="B37" s="1"/>
      <c r="C37" s="1"/>
      <c r="D37" s="1"/>
      <c r="E37" s="1" t="s">
        <v>33</v>
      </c>
      <c r="F37" s="1"/>
      <c r="G37" s="16">
        <v>70748.63</v>
      </c>
      <c r="I37" s="2">
        <f t="shared" si="6"/>
        <v>72871.088900000002</v>
      </c>
      <c r="K37" s="2">
        <f t="shared" si="7"/>
        <v>75057.221567000001</v>
      </c>
      <c r="M37" s="2">
        <f t="shared" si="8"/>
        <v>77308.938214010006</v>
      </c>
      <c r="O37" s="2">
        <f t="shared" si="8"/>
        <v>79628.206360430311</v>
      </c>
    </row>
    <row r="38" spans="1:15" x14ac:dyDescent="0.3">
      <c r="A38" s="1"/>
      <c r="B38" s="1"/>
      <c r="C38" s="1"/>
      <c r="D38" s="1"/>
      <c r="E38" s="1" t="s">
        <v>34</v>
      </c>
      <c r="F38" s="1"/>
      <c r="G38" s="16">
        <v>203960.67</v>
      </c>
      <c r="I38" s="2">
        <f t="shared" si="6"/>
        <v>210079.49010000002</v>
      </c>
      <c r="K38" s="2">
        <f t="shared" si="7"/>
        <v>216381.87480300004</v>
      </c>
      <c r="M38" s="2">
        <f t="shared" si="8"/>
        <v>222873.33104709006</v>
      </c>
      <c r="O38" s="2">
        <f t="shared" si="8"/>
        <v>229559.53097850276</v>
      </c>
    </row>
    <row r="39" spans="1:15" x14ac:dyDescent="0.3">
      <c r="A39" s="1"/>
      <c r="B39" s="1"/>
      <c r="C39" s="1"/>
      <c r="D39" s="1"/>
      <c r="E39" s="1" t="s">
        <v>35</v>
      </c>
      <c r="F39" s="1"/>
      <c r="G39" s="16">
        <v>16013.13</v>
      </c>
      <c r="I39" s="2">
        <f t="shared" si="6"/>
        <v>16493.5239</v>
      </c>
      <c r="K39" s="2">
        <f t="shared" si="7"/>
        <v>16988.329616999999</v>
      </c>
      <c r="M39" s="2">
        <f t="shared" si="8"/>
        <v>17497.97950551</v>
      </c>
      <c r="O39" s="2">
        <f t="shared" si="8"/>
        <v>18022.918890675301</v>
      </c>
    </row>
    <row r="40" spans="1:15" x14ac:dyDescent="0.3">
      <c r="A40" s="1"/>
      <c r="B40" s="1"/>
      <c r="C40" s="1"/>
      <c r="D40" s="1"/>
      <c r="E40" s="1" t="s">
        <v>36</v>
      </c>
      <c r="F40" s="1"/>
      <c r="G40" s="16">
        <v>8218.7099999999991</v>
      </c>
      <c r="I40" s="2">
        <f t="shared" si="6"/>
        <v>8465.2712999999985</v>
      </c>
      <c r="K40" s="2">
        <f t="shared" si="7"/>
        <v>8719.2294389999988</v>
      </c>
      <c r="M40" s="2">
        <f t="shared" si="8"/>
        <v>8980.8063221699995</v>
      </c>
      <c r="O40" s="2">
        <f t="shared" si="8"/>
        <v>9250.2305118350996</v>
      </c>
    </row>
    <row r="41" spans="1:15" x14ac:dyDescent="0.3">
      <c r="A41" s="1"/>
      <c r="B41" s="1"/>
      <c r="C41" s="1"/>
      <c r="D41" s="1"/>
      <c r="E41" s="1" t="s">
        <v>37</v>
      </c>
      <c r="F41" s="1"/>
      <c r="G41" s="16">
        <v>2442.0700000000002</v>
      </c>
      <c r="I41" s="2">
        <f t="shared" si="6"/>
        <v>2515.3321000000001</v>
      </c>
      <c r="K41" s="2">
        <f t="shared" si="7"/>
        <v>2590.7920630000003</v>
      </c>
      <c r="M41" s="2">
        <f t="shared" si="8"/>
        <v>2668.5158248900002</v>
      </c>
      <c r="O41" s="2">
        <f t="shared" si="8"/>
        <v>2748.5712996367001</v>
      </c>
    </row>
    <row r="42" spans="1:15" x14ac:dyDescent="0.3">
      <c r="A42" s="1"/>
      <c r="B42" s="1"/>
      <c r="C42" s="1"/>
      <c r="D42" s="1"/>
      <c r="E42" s="1" t="s">
        <v>38</v>
      </c>
      <c r="F42" s="1"/>
      <c r="G42" s="16">
        <v>503386.11</v>
      </c>
      <c r="I42" s="2">
        <f t="shared" si="6"/>
        <v>518487.69329999998</v>
      </c>
      <c r="K42" s="2">
        <f t="shared" si="7"/>
        <v>534042.32409899996</v>
      </c>
      <c r="M42" s="2">
        <f t="shared" si="8"/>
        <v>550063.59382196993</v>
      </c>
      <c r="O42" s="2">
        <f t="shared" si="8"/>
        <v>566565.50163662899</v>
      </c>
    </row>
    <row r="43" spans="1:15" x14ac:dyDescent="0.3">
      <c r="A43" s="1"/>
      <c r="B43" s="1"/>
      <c r="C43" s="1"/>
      <c r="D43" s="1"/>
      <c r="E43" s="1" t="s">
        <v>39</v>
      </c>
      <c r="F43" s="1"/>
      <c r="G43" s="16">
        <v>11982.25</v>
      </c>
      <c r="I43" s="2">
        <f t="shared" si="6"/>
        <v>12341.717500000001</v>
      </c>
      <c r="K43" s="2">
        <f t="shared" si="7"/>
        <v>12711.969025</v>
      </c>
      <c r="M43" s="2">
        <f t="shared" si="8"/>
        <v>13093.328095750001</v>
      </c>
      <c r="O43" s="2">
        <f t="shared" si="8"/>
        <v>13486.127938622501</v>
      </c>
    </row>
    <row r="44" spans="1:15" x14ac:dyDescent="0.3">
      <c r="A44" s="1"/>
      <c r="B44" s="1"/>
      <c r="C44" s="1"/>
      <c r="D44" s="1"/>
      <c r="E44" s="1" t="s">
        <v>40</v>
      </c>
      <c r="F44" s="1"/>
      <c r="G44" s="16">
        <v>-8.6999999999999993</v>
      </c>
      <c r="I44" s="2">
        <f t="shared" si="6"/>
        <v>-8.9610000000000003</v>
      </c>
      <c r="K44" s="2">
        <f t="shared" si="7"/>
        <v>-9.2298299999999998</v>
      </c>
      <c r="M44" s="2">
        <f t="shared" si="8"/>
        <v>-9.5067249</v>
      </c>
      <c r="O44" s="2">
        <f t="shared" si="8"/>
        <v>-9.7919266470000004</v>
      </c>
    </row>
    <row r="45" spans="1:15" x14ac:dyDescent="0.3">
      <c r="A45" s="1"/>
      <c r="B45" s="1"/>
      <c r="C45" s="1"/>
      <c r="D45" s="1"/>
      <c r="E45" s="1" t="s">
        <v>41</v>
      </c>
      <c r="F45" s="1"/>
      <c r="G45" s="16">
        <v>0</v>
      </c>
      <c r="I45" s="2">
        <f t="shared" si="6"/>
        <v>0</v>
      </c>
      <c r="K45" s="2">
        <f t="shared" si="7"/>
        <v>0</v>
      </c>
      <c r="M45" s="2">
        <f t="shared" si="8"/>
        <v>0</v>
      </c>
      <c r="O45" s="2">
        <f t="shared" si="8"/>
        <v>0</v>
      </c>
    </row>
    <row r="46" spans="1:15" x14ac:dyDescent="0.3">
      <c r="A46" s="1"/>
      <c r="B46" s="1"/>
      <c r="C46" s="1"/>
      <c r="D46" s="1"/>
      <c r="E46" s="1" t="s">
        <v>42</v>
      </c>
      <c r="F46" s="1"/>
      <c r="G46" s="16">
        <v>8264.6200000000008</v>
      </c>
      <c r="I46" s="2">
        <f t="shared" si="6"/>
        <v>8512.5586000000003</v>
      </c>
      <c r="K46" s="2">
        <f t="shared" si="7"/>
        <v>8767.9353580000006</v>
      </c>
      <c r="M46" s="2">
        <f t="shared" si="8"/>
        <v>9030.9734187400009</v>
      </c>
      <c r="O46" s="2">
        <f t="shared" si="8"/>
        <v>9301.9026213022007</v>
      </c>
    </row>
    <row r="47" spans="1:15" x14ac:dyDescent="0.3">
      <c r="A47" s="1"/>
      <c r="B47" s="1"/>
      <c r="C47" s="1"/>
      <c r="D47" s="1"/>
      <c r="E47" s="1" t="s">
        <v>43</v>
      </c>
      <c r="F47" s="1"/>
      <c r="G47" s="16">
        <v>944.79</v>
      </c>
      <c r="I47" s="2">
        <f t="shared" si="6"/>
        <v>973.13369999999998</v>
      </c>
      <c r="K47" s="2">
        <f t="shared" si="7"/>
        <v>1002.327711</v>
      </c>
      <c r="M47" s="2">
        <f t="shared" si="8"/>
        <v>1032.3975423300001</v>
      </c>
      <c r="O47" s="2">
        <f t="shared" si="8"/>
        <v>1063.3694685999001</v>
      </c>
    </row>
    <row r="48" spans="1:15" x14ac:dyDescent="0.3">
      <c r="A48" s="1"/>
      <c r="B48" s="1"/>
      <c r="C48" s="1"/>
      <c r="D48" s="1"/>
      <c r="E48" s="1" t="s">
        <v>44</v>
      </c>
      <c r="F48" s="1"/>
      <c r="G48" s="16">
        <v>0</v>
      </c>
      <c r="I48" s="2">
        <f t="shared" si="6"/>
        <v>0</v>
      </c>
      <c r="K48" s="2">
        <f t="shared" si="7"/>
        <v>0</v>
      </c>
      <c r="M48" s="2">
        <f t="shared" si="8"/>
        <v>0</v>
      </c>
      <c r="O48" s="2">
        <f t="shared" si="8"/>
        <v>0</v>
      </c>
    </row>
    <row r="49" spans="1:15" x14ac:dyDescent="0.3">
      <c r="A49" s="1"/>
      <c r="B49" s="1"/>
      <c r="C49" s="1"/>
      <c r="D49" s="1"/>
      <c r="E49" s="1" t="s">
        <v>45</v>
      </c>
      <c r="F49" s="1"/>
      <c r="G49" s="16">
        <v>785.49</v>
      </c>
      <c r="I49" s="2">
        <f t="shared" si="6"/>
        <v>809.05470000000003</v>
      </c>
      <c r="K49" s="2">
        <f t="shared" si="7"/>
        <v>833.32634100000007</v>
      </c>
      <c r="M49" s="2">
        <f t="shared" si="8"/>
        <v>858.3261312300001</v>
      </c>
      <c r="O49" s="2">
        <f t="shared" si="8"/>
        <v>884.07591516690013</v>
      </c>
    </row>
    <row r="50" spans="1:15" x14ac:dyDescent="0.3">
      <c r="A50" s="1"/>
      <c r="B50" s="1"/>
      <c r="C50" s="1"/>
      <c r="D50" s="1"/>
      <c r="E50" s="1" t="s">
        <v>46</v>
      </c>
      <c r="F50" s="1"/>
      <c r="G50" s="16">
        <v>1689.83</v>
      </c>
      <c r="I50" s="2">
        <f t="shared" si="6"/>
        <v>1740.5248999999999</v>
      </c>
      <c r="K50" s="2">
        <f t="shared" si="7"/>
        <v>1792.7406469999999</v>
      </c>
      <c r="M50" s="2">
        <f t="shared" si="8"/>
        <v>1846.52286641</v>
      </c>
      <c r="O50" s="2">
        <f t="shared" si="8"/>
        <v>1901.9185524023001</v>
      </c>
    </row>
    <row r="51" spans="1:15" x14ac:dyDescent="0.3">
      <c r="A51" s="1"/>
      <c r="B51" s="1"/>
      <c r="C51" s="1"/>
      <c r="D51" s="1"/>
      <c r="E51" s="1" t="s">
        <v>47</v>
      </c>
      <c r="F51" s="1"/>
      <c r="G51" s="16">
        <v>8035.08</v>
      </c>
      <c r="I51" s="2">
        <f t="shared" si="6"/>
        <v>8276.1324000000004</v>
      </c>
      <c r="K51" s="2">
        <f t="shared" si="7"/>
        <v>8524.4163720000015</v>
      </c>
      <c r="M51" s="2">
        <f t="shared" si="8"/>
        <v>8780.1488631600023</v>
      </c>
      <c r="O51" s="2">
        <f t="shared" si="8"/>
        <v>9043.5533290548028</v>
      </c>
    </row>
    <row r="52" spans="1:15" x14ac:dyDescent="0.3">
      <c r="A52" s="1"/>
      <c r="B52" s="1"/>
      <c r="C52" s="1"/>
      <c r="D52" s="1"/>
      <c r="E52" s="1" t="s">
        <v>48</v>
      </c>
      <c r="F52" s="1"/>
      <c r="G52" s="16">
        <v>1182.03</v>
      </c>
      <c r="I52" s="2">
        <f t="shared" si="6"/>
        <v>1217.4909</v>
      </c>
      <c r="K52" s="2">
        <f t="shared" si="7"/>
        <v>1254.015627</v>
      </c>
      <c r="M52" s="2">
        <f t="shared" si="8"/>
        <v>1291.6360958099999</v>
      </c>
      <c r="O52" s="2">
        <f t="shared" si="8"/>
        <v>1330.3851786842999</v>
      </c>
    </row>
    <row r="53" spans="1:15" ht="15" thickBot="1" x14ac:dyDescent="0.35">
      <c r="A53" s="1"/>
      <c r="B53" s="1"/>
      <c r="C53" s="1"/>
      <c r="D53" s="1"/>
      <c r="E53" s="1" t="s">
        <v>49</v>
      </c>
      <c r="F53" s="1"/>
      <c r="G53" s="17">
        <v>4290</v>
      </c>
      <c r="I53" s="2">
        <f t="shared" si="6"/>
        <v>4418.7</v>
      </c>
      <c r="K53" s="2">
        <f t="shared" si="7"/>
        <v>4551.2609999999995</v>
      </c>
      <c r="M53" s="2">
        <f t="shared" si="8"/>
        <v>4687.7988299999997</v>
      </c>
      <c r="O53" s="2">
        <f t="shared" si="8"/>
        <v>4828.4327948999999</v>
      </c>
    </row>
    <row r="54" spans="1:15" ht="15" thickBot="1" x14ac:dyDescent="0.35">
      <c r="A54" s="1"/>
      <c r="B54" s="1"/>
      <c r="C54" s="1"/>
      <c r="D54" s="1" t="s">
        <v>50</v>
      </c>
      <c r="E54" s="1"/>
      <c r="F54" s="1"/>
      <c r="G54" s="18">
        <f>ROUND(SUM(G20:G25)+SUM(G28:G53),5)</f>
        <v>959866.19</v>
      </c>
      <c r="I54" s="4">
        <f>ROUND(SUM(I20:I25)+SUM(I28:I53),5)</f>
        <v>988662.17570000002</v>
      </c>
      <c r="K54" s="4">
        <f>ROUND(SUM(K20:K25)+SUM(K28:K53),5)</f>
        <v>1018322.04097</v>
      </c>
      <c r="M54" s="4">
        <f>ROUND(SUM(M20:M25)+SUM(M28:M53),5)</f>
        <v>1048871.7021999999</v>
      </c>
      <c r="O54" s="4">
        <f>ROUND(SUM(O20:O25)+SUM(O28:O53),5)</f>
        <v>1080337.8532700001</v>
      </c>
    </row>
    <row r="55" spans="1:15" x14ac:dyDescent="0.3">
      <c r="A55" s="1"/>
      <c r="B55" s="1" t="s">
        <v>51</v>
      </c>
      <c r="C55" s="1"/>
      <c r="D55" s="1"/>
      <c r="E55" s="1"/>
      <c r="F55" s="1"/>
      <c r="G55" s="16">
        <f>ROUND(G7+G19-G54,5)</f>
        <v>249568.18</v>
      </c>
      <c r="I55" s="2">
        <f>ROUND(I7+I19-I54,5)</f>
        <v>257055.2254</v>
      </c>
      <c r="K55" s="2">
        <f>ROUND(K7+K19-K54,5)</f>
        <v>264766.88215999998</v>
      </c>
      <c r="M55" s="2">
        <f>ROUND(M7+M19-M54,5)</f>
        <v>272709.88863</v>
      </c>
      <c r="O55" s="2">
        <f>ROUND(O7+O19-O54,5)</f>
        <v>280891.18527999998</v>
      </c>
    </row>
    <row r="56" spans="1:15" x14ac:dyDescent="0.3">
      <c r="A56" s="1"/>
      <c r="B56" s="1" t="s">
        <v>52</v>
      </c>
      <c r="C56" s="1"/>
      <c r="D56" s="1"/>
      <c r="E56" s="1"/>
      <c r="F56" s="1"/>
      <c r="G56" s="16"/>
    </row>
    <row r="57" spans="1:15" x14ac:dyDescent="0.3">
      <c r="A57" s="1"/>
      <c r="B57" s="1"/>
      <c r="C57" s="1" t="s">
        <v>53</v>
      </c>
      <c r="D57" s="1"/>
      <c r="E57" s="1"/>
      <c r="F57" s="1"/>
      <c r="G57" s="16"/>
    </row>
    <row r="58" spans="1:15" ht="15" thickBot="1" x14ac:dyDescent="0.35">
      <c r="A58" s="1"/>
      <c r="B58" s="1"/>
      <c r="C58" s="1"/>
      <c r="D58" s="1" t="s">
        <v>54</v>
      </c>
      <c r="E58" s="1"/>
      <c r="F58" s="1"/>
      <c r="G58" s="17">
        <v>2010</v>
      </c>
      <c r="I58" s="3">
        <f>G58*1.03</f>
        <v>2070.3000000000002</v>
      </c>
      <c r="K58" s="3">
        <f>I58*1.03</f>
        <v>2132.4090000000001</v>
      </c>
      <c r="M58" s="3">
        <f>K58*1.03</f>
        <v>2196.3812700000003</v>
      </c>
      <c r="O58" s="3">
        <f>M58*1.03</f>
        <v>2262.2727081000003</v>
      </c>
    </row>
    <row r="59" spans="1:15" ht="15" thickBot="1" x14ac:dyDescent="0.35">
      <c r="A59" s="1"/>
      <c r="B59" s="1"/>
      <c r="C59" s="1" t="s">
        <v>55</v>
      </c>
      <c r="D59" s="1"/>
      <c r="E59" s="1"/>
      <c r="F59" s="1"/>
      <c r="G59" s="20">
        <f>ROUND(SUM(G57:G58),5)</f>
        <v>2010</v>
      </c>
      <c r="I59" s="6">
        <f>ROUND(SUM(I57:I58),5)</f>
        <v>2070.3000000000002</v>
      </c>
      <c r="K59" s="6">
        <f>ROUND(SUM(K57:K58),5)</f>
        <v>2132.4090000000001</v>
      </c>
      <c r="M59" s="6">
        <f>ROUND(SUM(M57:M58),5)</f>
        <v>2196.3812699999999</v>
      </c>
      <c r="O59" s="6">
        <f>ROUND(SUM(O57:O58),5)</f>
        <v>2262.2727100000002</v>
      </c>
    </row>
    <row r="60" spans="1:15" ht="15" thickBot="1" x14ac:dyDescent="0.35">
      <c r="A60" s="1"/>
      <c r="B60" s="1" t="s">
        <v>56</v>
      </c>
      <c r="C60" s="1"/>
      <c r="D60" s="1"/>
      <c r="E60" s="1"/>
      <c r="F60" s="1"/>
      <c r="G60" s="20">
        <f>ROUND(G56+G59,5)</f>
        <v>2010</v>
      </c>
      <c r="I60" s="6">
        <f>ROUND(I56+I59,5)</f>
        <v>2070.3000000000002</v>
      </c>
      <c r="K60" s="6">
        <f>ROUND(K56+K59,5)</f>
        <v>2132.4090000000001</v>
      </c>
      <c r="M60" s="6">
        <f>ROUND(M56+M59,5)</f>
        <v>2196.3812699999999</v>
      </c>
      <c r="O60" s="6">
        <f>ROUND(O56+O59,5)</f>
        <v>2262.2727100000002</v>
      </c>
    </row>
    <row r="61" spans="1:15" s="8" customFormat="1" ht="10.8" thickBot="1" x14ac:dyDescent="0.25">
      <c r="A61" s="1" t="s">
        <v>57</v>
      </c>
      <c r="B61" s="1"/>
      <c r="C61" s="1"/>
      <c r="D61" s="1"/>
      <c r="E61" s="1"/>
      <c r="F61" s="1"/>
      <c r="G61" s="21">
        <f>ROUND(G55+G60,5)</f>
        <v>251578.18</v>
      </c>
      <c r="I61" s="7">
        <f>ROUND(I55+I60,5)</f>
        <v>259125.52540000001</v>
      </c>
      <c r="K61" s="7">
        <f>ROUND(K55+K60,5)</f>
        <v>266899.29116000002</v>
      </c>
      <c r="M61" s="7">
        <f>ROUND(M55+M60,5)</f>
        <v>274906.26990000001</v>
      </c>
      <c r="O61" s="7">
        <f>ROUND(O55+O60,5)</f>
        <v>283153.45799000002</v>
      </c>
    </row>
    <row r="62" spans="1:15" ht="15" thickTop="1" x14ac:dyDescent="0.3"/>
    <row r="64" spans="1:15" x14ac:dyDescent="0.3">
      <c r="A64" s="22" t="s">
        <v>72</v>
      </c>
      <c r="B64" s="22"/>
      <c r="C64" s="22"/>
      <c r="D64" s="22"/>
      <c r="E64" s="22"/>
      <c r="F64" s="22"/>
      <c r="G64"/>
    </row>
    <row r="65" spans="1:15" x14ac:dyDescent="0.3">
      <c r="A65" s="1" t="s">
        <v>51</v>
      </c>
      <c r="B65" s="8"/>
      <c r="C65" s="8"/>
      <c r="D65" s="8"/>
      <c r="E65" s="8"/>
      <c r="F65" s="8"/>
      <c r="G65" s="16">
        <f>G55</f>
        <v>249568.18</v>
      </c>
      <c r="I65" s="2">
        <f>I55</f>
        <v>257055.2254</v>
      </c>
      <c r="K65" s="2">
        <f>K55</f>
        <v>264766.88215999998</v>
      </c>
      <c r="M65" s="2">
        <f>M55</f>
        <v>272709.88863</v>
      </c>
      <c r="O65" s="2">
        <f>O55</f>
        <v>280891.18527999998</v>
      </c>
    </row>
    <row r="66" spans="1:15" x14ac:dyDescent="0.3">
      <c r="A66" s="1"/>
      <c r="B66" s="8"/>
      <c r="C66" s="8"/>
      <c r="D66" s="8"/>
      <c r="E66" s="8"/>
      <c r="F66" s="8"/>
      <c r="G66" s="16"/>
      <c r="I66" s="2"/>
      <c r="K66" s="2"/>
      <c r="M66" s="2"/>
      <c r="O66" s="2"/>
    </row>
    <row r="67" spans="1:15" x14ac:dyDescent="0.3">
      <c r="A67" s="1" t="s">
        <v>27</v>
      </c>
      <c r="B67" s="8"/>
      <c r="C67" s="8"/>
      <c r="D67" s="8"/>
      <c r="E67" s="8"/>
      <c r="F67" s="8"/>
      <c r="G67" s="16">
        <v>83862.820000000007</v>
      </c>
      <c r="I67" s="2">
        <v>84764</v>
      </c>
      <c r="K67" s="2">
        <f>82116+14763</f>
        <v>96879</v>
      </c>
      <c r="L67" s="2"/>
      <c r="M67" s="2">
        <f>79361+14763</f>
        <v>94124</v>
      </c>
      <c r="N67" s="2"/>
      <c r="O67" s="2">
        <f>76475+14763</f>
        <v>91238</v>
      </c>
    </row>
    <row r="68" spans="1:15" x14ac:dyDescent="0.3">
      <c r="A68" s="8" t="s">
        <v>66</v>
      </c>
      <c r="B68" s="8"/>
      <c r="C68" s="8"/>
      <c r="D68" s="8"/>
      <c r="E68" s="8"/>
      <c r="F68" s="8"/>
      <c r="G68" s="16">
        <v>65282</v>
      </c>
      <c r="I68" s="2">
        <v>65737</v>
      </c>
      <c r="K68" s="2">
        <f>68245+13647</f>
        <v>81892</v>
      </c>
      <c r="L68" s="2"/>
      <c r="M68" s="2">
        <f>71340+13647</f>
        <v>84987</v>
      </c>
      <c r="N68" s="2"/>
      <c r="O68" s="2">
        <f>74025+13647</f>
        <v>87672</v>
      </c>
    </row>
    <row r="69" spans="1:15" x14ac:dyDescent="0.3">
      <c r="A69" s="8" t="s">
        <v>90</v>
      </c>
      <c r="B69" s="8"/>
      <c r="C69" s="8"/>
      <c r="D69" s="8"/>
      <c r="E69" s="8"/>
      <c r="F69" s="8"/>
      <c r="G69" s="16">
        <f>G67+G68</f>
        <v>149144.82</v>
      </c>
      <c r="I69" s="16">
        <f>I67+I68</f>
        <v>150501</v>
      </c>
      <c r="K69" s="16">
        <f>K67+K68</f>
        <v>178771</v>
      </c>
      <c r="L69" s="2"/>
      <c r="M69" s="16">
        <f>M67+M68</f>
        <v>179111</v>
      </c>
      <c r="N69" s="2"/>
      <c r="O69" s="16">
        <f>O67+O68</f>
        <v>178910</v>
      </c>
    </row>
    <row r="70" spans="1:15" x14ac:dyDescent="0.3">
      <c r="A70" s="8" t="s">
        <v>67</v>
      </c>
      <c r="B70" s="8"/>
      <c r="C70" s="8"/>
      <c r="D70" s="8"/>
      <c r="E70" s="8"/>
      <c r="F70" s="8"/>
      <c r="G70" s="2">
        <f>ROUND(G65/G69,1)</f>
        <v>1.7</v>
      </c>
      <c r="I70" s="2">
        <f>ROUND(I65/I69,1)</f>
        <v>1.7</v>
      </c>
      <c r="K70" s="2">
        <f>ROUND(K65/K69,1)</f>
        <v>1.5</v>
      </c>
      <c r="M70" s="2">
        <f>ROUND(M65/M69,1)</f>
        <v>1.5</v>
      </c>
      <c r="O70" s="2">
        <f>ROUND(O65/O69,1)</f>
        <v>1.6</v>
      </c>
    </row>
    <row r="71" spans="1:15" x14ac:dyDescent="0.3">
      <c r="A71" s="26" t="s">
        <v>17</v>
      </c>
      <c r="B71" s="27"/>
      <c r="C71" s="27"/>
      <c r="D71" s="27"/>
      <c r="E71" s="27"/>
      <c r="F71" s="27"/>
      <c r="G71" s="24">
        <v>161433.51</v>
      </c>
      <c r="H71" s="25"/>
      <c r="I71" s="24">
        <v>161075.26</v>
      </c>
      <c r="J71" s="25"/>
      <c r="K71" s="24">
        <f>I71+22966.67</f>
        <v>184041.93</v>
      </c>
      <c r="L71" s="25"/>
      <c r="M71" s="24">
        <f>K71</f>
        <v>184041.93</v>
      </c>
      <c r="N71" s="25"/>
      <c r="O71" s="24">
        <f>M71</f>
        <v>184041.93</v>
      </c>
    </row>
    <row r="72" spans="1:15" x14ac:dyDescent="0.3">
      <c r="A72" s="1" t="s">
        <v>27</v>
      </c>
      <c r="B72" s="8"/>
      <c r="C72" s="8"/>
      <c r="D72" s="8"/>
      <c r="E72" s="8"/>
      <c r="F72" s="8"/>
      <c r="G72" s="16">
        <v>83862.820000000007</v>
      </c>
      <c r="I72" s="2">
        <v>84764</v>
      </c>
      <c r="K72" s="2">
        <f>82116+14763</f>
        <v>96879</v>
      </c>
      <c r="L72" s="2"/>
      <c r="M72" s="2">
        <f>79361+14763</f>
        <v>94124</v>
      </c>
      <c r="N72" s="2"/>
      <c r="O72" s="2">
        <f>76475+14763</f>
        <v>91238</v>
      </c>
    </row>
    <row r="73" spans="1:15" x14ac:dyDescent="0.3">
      <c r="A73" s="8" t="s">
        <v>66</v>
      </c>
      <c r="B73" s="8"/>
      <c r="C73" s="8"/>
      <c r="D73" s="8"/>
      <c r="E73" s="8"/>
      <c r="F73" s="8"/>
      <c r="G73" s="16">
        <v>65282</v>
      </c>
      <c r="I73" s="2">
        <v>65737</v>
      </c>
      <c r="K73" s="2">
        <f>68245+13647</f>
        <v>81892</v>
      </c>
      <c r="L73" s="2"/>
      <c r="M73" s="2">
        <f>71340+13647</f>
        <v>84987</v>
      </c>
      <c r="N73" s="2"/>
      <c r="O73" s="2">
        <f>74025+13647</f>
        <v>87672</v>
      </c>
    </row>
    <row r="74" spans="1:15" x14ac:dyDescent="0.3">
      <c r="A74" s="8" t="s">
        <v>90</v>
      </c>
      <c r="B74" s="8"/>
      <c r="C74" s="8"/>
      <c r="D74" s="8"/>
      <c r="E74" s="8"/>
      <c r="F74" s="8"/>
      <c r="G74" s="16">
        <f>G72+G73</f>
        <v>149144.82</v>
      </c>
      <c r="I74" s="16">
        <f>I72+I73</f>
        <v>150501</v>
      </c>
      <c r="K74" s="16">
        <f>K72+K73</f>
        <v>178771</v>
      </c>
      <c r="L74" s="2"/>
      <c r="M74" s="16">
        <f>M72+M73</f>
        <v>179111</v>
      </c>
      <c r="N74" s="2"/>
      <c r="O74" s="16">
        <f>O72+O73</f>
        <v>178910</v>
      </c>
    </row>
    <row r="75" spans="1:15" x14ac:dyDescent="0.3">
      <c r="A75" s="8" t="s">
        <v>73</v>
      </c>
      <c r="B75" s="8"/>
      <c r="C75" s="8"/>
      <c r="D75" s="8"/>
      <c r="E75" s="8"/>
      <c r="F75" s="8"/>
      <c r="G75" s="16">
        <f>G65-G71</f>
        <v>88134.669999999984</v>
      </c>
      <c r="H75" s="16"/>
      <c r="I75" s="16">
        <f>I65-I71</f>
        <v>95979.965399999986</v>
      </c>
      <c r="J75" s="16"/>
      <c r="K75" s="16">
        <f>K65-K71</f>
        <v>80724.952159999986</v>
      </c>
      <c r="L75" s="16"/>
      <c r="M75" s="16">
        <f>M65-M71</f>
        <v>88667.958630000008</v>
      </c>
      <c r="N75" s="16"/>
      <c r="O75" s="16">
        <f>O65-O71</f>
        <v>96849.255279999983</v>
      </c>
    </row>
    <row r="76" spans="1:15" x14ac:dyDescent="0.3">
      <c r="A76" s="8" t="s">
        <v>67</v>
      </c>
      <c r="B76" s="8"/>
      <c r="C76" s="8"/>
      <c r="D76" s="8"/>
      <c r="E76" s="8"/>
      <c r="F76" s="8"/>
      <c r="G76" s="2">
        <f>ROUND(G75/G74,1)</f>
        <v>0.6</v>
      </c>
      <c r="I76" s="2">
        <f>ROUND(I75/I74,1)</f>
        <v>0.6</v>
      </c>
      <c r="K76" s="2">
        <f>ROUND(K75/K74,1)</f>
        <v>0.5</v>
      </c>
      <c r="M76" s="2">
        <f>ROUND(M75/M74,1)</f>
        <v>0.5</v>
      </c>
      <c r="O76" s="2">
        <f>ROUND(O75/O74,1)</f>
        <v>0.5</v>
      </c>
    </row>
    <row r="77" spans="1:15" x14ac:dyDescent="0.3">
      <c r="A77" s="8"/>
      <c r="B77" s="8"/>
      <c r="C77" s="8"/>
      <c r="D77" s="8"/>
      <c r="E77" s="8"/>
      <c r="F77" s="8"/>
      <c r="G77"/>
      <c r="I77" s="2"/>
      <c r="K77" s="2"/>
      <c r="M77" s="2"/>
    </row>
    <row r="78" spans="1:15" x14ac:dyDescent="0.3">
      <c r="A78" s="8"/>
      <c r="B78" s="8"/>
      <c r="C78" s="8"/>
      <c r="D78" s="8"/>
      <c r="E78" s="8"/>
      <c r="F78" s="8"/>
      <c r="G78"/>
      <c r="I78" s="2"/>
      <c r="K78" s="2"/>
      <c r="M78" s="2"/>
    </row>
    <row r="79" spans="1:15" x14ac:dyDescent="0.3">
      <c r="A79" s="8"/>
      <c r="B79" s="8"/>
      <c r="C79" s="8"/>
      <c r="D79" s="8"/>
      <c r="E79" s="8"/>
      <c r="F79" s="8"/>
      <c r="G79"/>
    </row>
    <row r="80" spans="1:15" x14ac:dyDescent="0.3">
      <c r="A80" s="8"/>
      <c r="B80" s="8"/>
      <c r="C80" s="8"/>
      <c r="D80" s="8"/>
      <c r="E80" s="8"/>
      <c r="F80" s="8"/>
      <c r="G80"/>
    </row>
    <row r="81" spans="1:7" x14ac:dyDescent="0.3">
      <c r="A81" s="23" t="s">
        <v>68</v>
      </c>
      <c r="B81" s="8"/>
      <c r="C81" s="8"/>
      <c r="D81" s="8"/>
      <c r="E81" s="8"/>
      <c r="F81" s="8"/>
      <c r="G81"/>
    </row>
    <row r="82" spans="1:7" x14ac:dyDescent="0.3">
      <c r="A82" s="23">
        <v>1</v>
      </c>
      <c r="B82" s="8" t="s">
        <v>69</v>
      </c>
      <c r="C82" s="8"/>
      <c r="D82" s="8"/>
      <c r="E82" s="8"/>
      <c r="F82" s="8"/>
      <c r="G82"/>
    </row>
    <row r="83" spans="1:7" x14ac:dyDescent="0.3">
      <c r="A83" s="8"/>
      <c r="B83" s="8" t="s">
        <v>70</v>
      </c>
      <c r="C83" s="8"/>
      <c r="D83" s="8"/>
      <c r="E83" s="8"/>
      <c r="F83" s="8"/>
      <c r="G83"/>
    </row>
    <row r="84" spans="1:7" ht="9" customHeight="1" x14ac:dyDescent="0.3">
      <c r="A84" s="8"/>
      <c r="B84" s="8"/>
      <c r="C84" s="8"/>
      <c r="D84" s="8"/>
      <c r="E84" s="8"/>
      <c r="F84" s="8"/>
      <c r="G84"/>
    </row>
    <row r="85" spans="1:7" x14ac:dyDescent="0.3">
      <c r="A85" s="23">
        <v>2</v>
      </c>
      <c r="B85" s="8" t="s">
        <v>89</v>
      </c>
      <c r="C85" s="8"/>
      <c r="D85" s="8"/>
      <c r="E85" s="8"/>
      <c r="F85" s="8"/>
      <c r="G85"/>
    </row>
    <row r="86" spans="1:7" x14ac:dyDescent="0.3">
      <c r="A86" s="8"/>
      <c r="B86" s="8" t="s">
        <v>71</v>
      </c>
      <c r="C86" s="8"/>
      <c r="D86" s="8"/>
      <c r="E86" s="8"/>
      <c r="F86" s="8"/>
      <c r="G86"/>
    </row>
    <row r="87" spans="1:7" ht="9" customHeight="1" x14ac:dyDescent="0.3"/>
    <row r="88" spans="1:7" x14ac:dyDescent="0.3">
      <c r="A88" s="23">
        <v>3</v>
      </c>
      <c r="B88" s="8" t="s">
        <v>79</v>
      </c>
      <c r="C88" s="8"/>
      <c r="D88" s="8"/>
      <c r="E88" s="8"/>
      <c r="F88" s="8"/>
      <c r="G88"/>
    </row>
    <row r="89" spans="1:7" ht="9.75" customHeight="1" x14ac:dyDescent="0.3"/>
    <row r="90" spans="1:7" x14ac:dyDescent="0.3">
      <c r="A90" s="23">
        <v>4</v>
      </c>
      <c r="B90" s="12" t="s">
        <v>88</v>
      </c>
    </row>
  </sheetData>
  <pageMargins left="0.7" right="0.7" top="0.75" bottom="0.75" header="0.1" footer="0.3"/>
  <pageSetup scale="65" orientation="portrait" r:id="rId1"/>
  <headerFooter>
    <oddHeader>&amp;L&amp;"Arial,Bold"&amp;8 11:00 AM
&amp;"Arial,Bold"&amp;8 05/05/22
&amp;"Arial,Bold"&amp;8 Accrual Basis&amp;C&amp;"Arial,Bold"&amp;12 SOUTH LOGAN WATER ASSOCIATION
&amp;"Arial,Bold"&amp;14 Profit &amp;&amp; Loss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4</xdr:col>
                <xdr:colOff>91440</xdr:colOff>
                <xdr:row>6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4</xdr:col>
                <xdr:colOff>91440</xdr:colOff>
                <xdr:row>6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3678-7879-41F7-87E2-436F08685F15}">
  <dimension ref="A1:C6"/>
  <sheetViews>
    <sheetView workbookViewId="0">
      <selection activeCell="D15" sqref="D15"/>
    </sheetView>
  </sheetViews>
  <sheetFormatPr defaultRowHeight="14.4" x14ac:dyDescent="0.3"/>
  <cols>
    <col min="3" max="3" width="11.5546875" bestFit="1" customWidth="1"/>
  </cols>
  <sheetData>
    <row r="1" spans="1:3" x14ac:dyDescent="0.3">
      <c r="A1" s="28" t="s">
        <v>74</v>
      </c>
    </row>
    <row r="3" spans="1:3" x14ac:dyDescent="0.3">
      <c r="A3" t="s">
        <v>75</v>
      </c>
      <c r="C3" s="29">
        <v>798000</v>
      </c>
    </row>
    <row r="4" spans="1:3" x14ac:dyDescent="0.3">
      <c r="A4" t="s">
        <v>76</v>
      </c>
      <c r="C4">
        <v>1.8499999999999999E-2</v>
      </c>
    </row>
    <row r="5" spans="1:3" x14ac:dyDescent="0.3">
      <c r="A5" t="s">
        <v>77</v>
      </c>
      <c r="C5" s="30">
        <f>ROUND(PPMT(C4,1,40,C3,,0),0)</f>
        <v>-13647</v>
      </c>
    </row>
    <row r="6" spans="1:3" x14ac:dyDescent="0.3">
      <c r="A6" t="s">
        <v>78</v>
      </c>
      <c r="C6" s="30">
        <f>ROUND(IPMT(C4,1,40,C3,,0),0)</f>
        <v>-14763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9001-5EC9-4764-96D4-9D8D1FBF7A48}">
  <dimension ref="A1:E6"/>
  <sheetViews>
    <sheetView workbookViewId="0">
      <selection activeCell="D14" sqref="D14"/>
    </sheetView>
  </sheetViews>
  <sheetFormatPr defaultRowHeight="14.4" x14ac:dyDescent="0.3"/>
  <cols>
    <col min="2" max="2" width="11" customWidth="1"/>
    <col min="3" max="3" width="13.33203125" bestFit="1" customWidth="1"/>
    <col min="5" max="5" width="11.44140625" customWidth="1"/>
  </cols>
  <sheetData>
    <row r="1" spans="1:5" x14ac:dyDescent="0.3">
      <c r="A1" t="s">
        <v>81</v>
      </c>
    </row>
    <row r="3" spans="1:5" x14ac:dyDescent="0.3">
      <c r="C3" s="33" t="s">
        <v>83</v>
      </c>
      <c r="D3" s="33" t="s">
        <v>84</v>
      </c>
      <c r="E3" s="33" t="s">
        <v>85</v>
      </c>
    </row>
    <row r="4" spans="1:5" x14ac:dyDescent="0.3">
      <c r="A4" t="s">
        <v>82</v>
      </c>
      <c r="C4" s="29">
        <v>125000</v>
      </c>
      <c r="D4">
        <v>30</v>
      </c>
      <c r="E4" s="31">
        <f>C4/D4</f>
        <v>4166.666666666667</v>
      </c>
    </row>
    <row r="5" spans="1:5" x14ac:dyDescent="0.3">
      <c r="A5" t="s">
        <v>86</v>
      </c>
      <c r="C5" s="32">
        <v>940000</v>
      </c>
      <c r="D5">
        <v>50</v>
      </c>
      <c r="E5" s="32">
        <f>C5/D5</f>
        <v>18800</v>
      </c>
    </row>
    <row r="6" spans="1:5" x14ac:dyDescent="0.3">
      <c r="A6" t="s">
        <v>87</v>
      </c>
      <c r="C6" s="31">
        <f>C4+C5</f>
        <v>1065000</v>
      </c>
      <c r="E6" s="31">
        <f>E4+E5</f>
        <v>22966.666666666668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 2</vt:lpstr>
      <vt:lpstr>Est Depreciation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henning</dc:creator>
  <cp:lastModifiedBy>Jones</cp:lastModifiedBy>
  <cp:lastPrinted>2022-05-11T13:06:41Z</cp:lastPrinted>
  <dcterms:created xsi:type="dcterms:W3CDTF">2022-05-05T16:00:18Z</dcterms:created>
  <dcterms:modified xsi:type="dcterms:W3CDTF">2022-05-11T13:07:22Z</dcterms:modified>
</cp:coreProperties>
</file>