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hris' Documents\South Logan Water Assoc\2017 Southern Bypass Extension\Bid &amp; Award\PSC and USDA items\"/>
    </mc:Choice>
  </mc:AlternateContent>
  <xr:revisionPtr revIDLastSave="0" documentId="13_ncr:1_{AD0ACB79-A1D1-4938-B2A9-CC20B915A0D6}" xr6:coauthVersionLast="45" xr6:coauthVersionMax="45" xr10:uidLastSave="{00000000-0000-0000-0000-000000000000}"/>
  <bookViews>
    <workbookView xWindow="-120" yWindow="-120" windowWidth="29040" windowHeight="15840" activeTab="1" xr2:uid="{7867D76E-1A46-45A1-ADB1-AF17082D1312}"/>
  </bookViews>
  <sheets>
    <sheet name="Current Rates" sheetId="2" r:id="rId1"/>
    <sheet name="New Rat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2" l="1"/>
  <c r="I37" i="2"/>
  <c r="I36" i="2"/>
  <c r="I35" i="2"/>
  <c r="I34" i="2"/>
  <c r="L31" i="2"/>
  <c r="K31" i="2"/>
  <c r="F31" i="2"/>
  <c r="E31" i="2"/>
  <c r="M30" i="2"/>
  <c r="N30" i="2" s="1"/>
  <c r="O30" i="2" s="1"/>
  <c r="G30" i="2"/>
  <c r="H30" i="2" s="1"/>
  <c r="I30" i="2" s="1"/>
  <c r="M29" i="2"/>
  <c r="N29" i="2" s="1"/>
  <c r="O29" i="2" s="1"/>
  <c r="G29" i="2"/>
  <c r="H29" i="2" s="1"/>
  <c r="I29" i="2" s="1"/>
  <c r="M28" i="2"/>
  <c r="N28" i="2" s="1"/>
  <c r="O28" i="2" s="1"/>
  <c r="G28" i="2"/>
  <c r="H28" i="2" s="1"/>
  <c r="I28" i="2" s="1"/>
  <c r="M27" i="2"/>
  <c r="N27" i="2" s="1"/>
  <c r="O27" i="2" s="1"/>
  <c r="G27" i="2"/>
  <c r="H27" i="2" s="1"/>
  <c r="I27" i="2" s="1"/>
  <c r="M26" i="2"/>
  <c r="N26" i="2" s="1"/>
  <c r="O26" i="2" s="1"/>
  <c r="G26" i="2"/>
  <c r="H26" i="2" s="1"/>
  <c r="I26" i="2" s="1"/>
  <c r="M25" i="2"/>
  <c r="N25" i="2" s="1"/>
  <c r="O25" i="2" s="1"/>
  <c r="G25" i="2"/>
  <c r="H25" i="2" s="1"/>
  <c r="I25" i="2" s="1"/>
  <c r="N24" i="2"/>
  <c r="O24" i="2" s="1"/>
  <c r="M24" i="2"/>
  <c r="G24" i="2"/>
  <c r="H24" i="2" s="1"/>
  <c r="I24" i="2" s="1"/>
  <c r="M23" i="2"/>
  <c r="N23" i="2" s="1"/>
  <c r="O23" i="2" s="1"/>
  <c r="G23" i="2"/>
  <c r="H23" i="2" s="1"/>
  <c r="I23" i="2" s="1"/>
  <c r="N22" i="2"/>
  <c r="O22" i="2" s="1"/>
  <c r="M22" i="2"/>
  <c r="G22" i="2"/>
  <c r="H22" i="2" s="1"/>
  <c r="I22" i="2" s="1"/>
  <c r="M21" i="2"/>
  <c r="N21" i="2" s="1"/>
  <c r="O21" i="2" s="1"/>
  <c r="G21" i="2"/>
  <c r="H21" i="2" s="1"/>
  <c r="I21" i="2" s="1"/>
  <c r="N20" i="2"/>
  <c r="O20" i="2" s="1"/>
  <c r="M20" i="2"/>
  <c r="G20" i="2"/>
  <c r="H20" i="2" s="1"/>
  <c r="I20" i="2" s="1"/>
  <c r="M19" i="2"/>
  <c r="N19" i="2" s="1"/>
  <c r="O19" i="2" s="1"/>
  <c r="G19" i="2"/>
  <c r="H19" i="2" s="1"/>
  <c r="I19" i="2" s="1"/>
  <c r="N18" i="2"/>
  <c r="O18" i="2" s="1"/>
  <c r="M18" i="2"/>
  <c r="G18" i="2"/>
  <c r="H18" i="2" s="1"/>
  <c r="I18" i="2" s="1"/>
  <c r="M17" i="2"/>
  <c r="N17" i="2" s="1"/>
  <c r="O17" i="2" s="1"/>
  <c r="G17" i="2"/>
  <c r="H17" i="2" s="1"/>
  <c r="I17" i="2" s="1"/>
  <c r="O16" i="2"/>
  <c r="M16" i="2"/>
  <c r="G16" i="2"/>
  <c r="H16" i="2" s="1"/>
  <c r="I16" i="2" s="1"/>
  <c r="O15" i="2"/>
  <c r="M15" i="2"/>
  <c r="G15" i="2"/>
  <c r="H15" i="2" s="1"/>
  <c r="I15" i="2" s="1"/>
  <c r="O14" i="2"/>
  <c r="M14" i="2"/>
  <c r="H14" i="2"/>
  <c r="I14" i="2" s="1"/>
  <c r="G14" i="2"/>
  <c r="O13" i="2"/>
  <c r="M13" i="2"/>
  <c r="G13" i="2"/>
  <c r="H13" i="2" s="1"/>
  <c r="I13" i="2" s="1"/>
  <c r="O12" i="2"/>
  <c r="M12" i="2"/>
  <c r="G12" i="2"/>
  <c r="H12" i="2" s="1"/>
  <c r="I12" i="2" s="1"/>
  <c r="O11" i="2"/>
  <c r="M11" i="2"/>
  <c r="G11" i="2"/>
  <c r="H11" i="2" s="1"/>
  <c r="I11" i="2" s="1"/>
  <c r="O10" i="2"/>
  <c r="M10" i="2"/>
  <c r="H10" i="2"/>
  <c r="I10" i="2" s="1"/>
  <c r="G10" i="2"/>
  <c r="M9" i="2"/>
  <c r="N9" i="2" s="1"/>
  <c r="O9" i="2" s="1"/>
  <c r="G9" i="2"/>
  <c r="H9" i="2" s="1"/>
  <c r="I9" i="2" s="1"/>
  <c r="O8" i="2"/>
  <c r="N8" i="2"/>
  <c r="M8" i="2"/>
  <c r="H8" i="2"/>
  <c r="I8" i="2" s="1"/>
  <c r="G8" i="2"/>
  <c r="N7" i="2"/>
  <c r="O7" i="2" s="1"/>
  <c r="H7" i="2"/>
  <c r="I7" i="2" s="1"/>
  <c r="I38" i="1"/>
  <c r="I37" i="1"/>
  <c r="I36" i="1"/>
  <c r="I35" i="1"/>
  <c r="I34" i="1"/>
  <c r="I33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31" i="1" s="1"/>
  <c r="O7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N30" i="1"/>
  <c r="N29" i="1"/>
  <c r="N28" i="1"/>
  <c r="H28" i="1"/>
  <c r="N27" i="1"/>
  <c r="H27" i="1"/>
  <c r="H30" i="1"/>
  <c r="H29" i="1"/>
  <c r="N26" i="1"/>
  <c r="N25" i="1"/>
  <c r="N24" i="1"/>
  <c r="N23" i="1"/>
  <c r="N22" i="1"/>
  <c r="N21" i="1"/>
  <c r="N20" i="1"/>
  <c r="N19" i="1"/>
  <c r="N18" i="1"/>
  <c r="N17" i="1"/>
  <c r="H26" i="1"/>
  <c r="H25" i="1"/>
  <c r="H24" i="1"/>
  <c r="H23" i="1"/>
  <c r="H22" i="1"/>
  <c r="H21" i="1"/>
  <c r="H20" i="1"/>
  <c r="H19" i="1"/>
  <c r="H18" i="1"/>
  <c r="H17" i="1"/>
  <c r="K31" i="1"/>
  <c r="E31" i="1"/>
  <c r="L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H16" i="1" s="1"/>
  <c r="G15" i="1"/>
  <c r="G14" i="1"/>
  <c r="H14" i="1" s="1"/>
  <c r="G13" i="1"/>
  <c r="H13" i="1" s="1"/>
  <c r="G12" i="1"/>
  <c r="H12" i="1" s="1"/>
  <c r="G11" i="1"/>
  <c r="G10" i="1"/>
  <c r="H10" i="1" s="1"/>
  <c r="G9" i="1"/>
  <c r="M8" i="1"/>
  <c r="G8" i="1"/>
  <c r="F31" i="1"/>
  <c r="H15" i="1"/>
  <c r="H11" i="1"/>
  <c r="N9" i="1"/>
  <c r="H9" i="1"/>
  <c r="N8" i="1"/>
  <c r="N7" i="1"/>
  <c r="H8" i="1"/>
  <c r="H7" i="1"/>
  <c r="I31" i="2" l="1"/>
  <c r="O31" i="2"/>
  <c r="I33" i="2" s="1"/>
  <c r="I39" i="2" s="1"/>
  <c r="I39" i="1"/>
</calcChain>
</file>

<file path=xl/sharedStrings.xml><?xml version="1.0" encoding="utf-8"?>
<sst xmlns="http://schemas.openxmlformats.org/spreadsheetml/2006/main" count="149" uniqueCount="61">
  <si>
    <t>Meter</t>
  </si>
  <si>
    <t>MONTHLY</t>
  </si>
  <si>
    <t>Residential</t>
  </si>
  <si>
    <t>Commercial</t>
  </si>
  <si>
    <t>Size</t>
  </si>
  <si>
    <t>WATER USAGE</t>
  </si>
  <si>
    <t>Customers</t>
  </si>
  <si>
    <t>No. of</t>
  </si>
  <si>
    <t>Total</t>
  </si>
  <si>
    <t>Average</t>
  </si>
  <si>
    <t>Annual</t>
  </si>
  <si>
    <t>Cust.</t>
  </si>
  <si>
    <t>Usage</t>
  </si>
  <si>
    <t>Bill</t>
  </si>
  <si>
    <t>Income</t>
  </si>
  <si>
    <t>All</t>
  </si>
  <si>
    <t>1 - 2,000</t>
  </si>
  <si>
    <t>2,000 - 3,000</t>
  </si>
  <si>
    <t>3,000 - 4,000</t>
  </si>
  <si>
    <t>4,000 - 5,000</t>
  </si>
  <si>
    <t>5,000 - 6,000</t>
  </si>
  <si>
    <t>6,000 - 7,000</t>
  </si>
  <si>
    <t>7,000 - 8,000</t>
  </si>
  <si>
    <t>8,000 - 9,000</t>
  </si>
  <si>
    <t>9,000 - 10,000</t>
  </si>
  <si>
    <t>10,000 - 11,000</t>
  </si>
  <si>
    <t>11,000 - 12,000</t>
  </si>
  <si>
    <t>12,000 - 13,000</t>
  </si>
  <si>
    <t>13,000 - 14,000</t>
  </si>
  <si>
    <t>14,000 - 15,000</t>
  </si>
  <si>
    <t>15,000 - 16,000</t>
  </si>
  <si>
    <t>16,000 - 17,000</t>
  </si>
  <si>
    <t>17,000 - 18,000</t>
  </si>
  <si>
    <t>18,000 - 19,000</t>
  </si>
  <si>
    <t>19,000 - 20,000</t>
  </si>
  <si>
    <t>20,000 - 50,000</t>
  </si>
  <si>
    <t>50,000-100,000</t>
  </si>
  <si>
    <t>100,000-200,000</t>
  </si>
  <si>
    <t>over - 200,000</t>
  </si>
  <si>
    <t>Sub-totals</t>
  </si>
  <si>
    <t>Projected Annual Income with Current 5/8"x3/4" Rate</t>
  </si>
  <si>
    <t>Additional 1-inch Meter Revenue per Minimum Bills:</t>
  </si>
  <si>
    <t>Additional 1-1/2 inch Meter Revenue per Minimum Bills:</t>
  </si>
  <si>
    <t>Additional 2-inch Meter Revenue per Minimum Bills:</t>
  </si>
  <si>
    <t>Additional 3-inch Meter Revenue per Minimum Bills:</t>
  </si>
  <si>
    <t>Additional 4-inch Meter Revenue per Minimum Bills:</t>
  </si>
  <si>
    <r>
      <t xml:space="preserve">Total Projected </t>
    </r>
    <r>
      <rPr>
        <b/>
        <sz val="8"/>
        <rFont val="Arial"/>
        <family val="2"/>
      </rPr>
      <t>12 Month</t>
    </r>
    <r>
      <rPr>
        <sz val="8"/>
        <rFont val="Arial"/>
        <family val="2"/>
      </rPr>
      <t xml:space="preserve"> Revenue w/ Recommended Project Rates</t>
    </r>
  </si>
  <si>
    <t>Current</t>
  </si>
  <si>
    <t>Minimum</t>
  </si>
  <si>
    <t>5/8x3/4</t>
  </si>
  <si>
    <t>1"</t>
  </si>
  <si>
    <t>1.5"</t>
  </si>
  <si>
    <t>2"</t>
  </si>
  <si>
    <t>3"</t>
  </si>
  <si>
    <t>4"</t>
  </si>
  <si>
    <t>Proposed</t>
  </si>
  <si>
    <t>Rate Block</t>
  </si>
  <si>
    <t>(Correction from April 2020 Summary Addendum)</t>
  </si>
  <si>
    <t>FORECAST OF WATER USAGE - INCOME - EXISTING USERS – CURRENT RATES</t>
  </si>
  <si>
    <t>FORECAST OF WATER USAGE - INCOME - EXISTING USERS – RECOMMENDED USDA RATES (PROPOSED)</t>
  </si>
  <si>
    <t>Usage Data = January 2019 to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</si>
</sst>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2"/>
    <xf numFmtId="0" fontId="6" fillId="0" borderId="0" xfId="2" applyFont="1" applyAlignment="1">
      <alignment horizontal="center"/>
    </xf>
    <xf numFmtId="0" fontId="6" fillId="0" borderId="0" xfId="2" applyFont="1"/>
    <xf numFmtId="164" fontId="6" fillId="0" borderId="0" xfId="3" applyNumberFormat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6" fillId="0" borderId="1" xfId="2" applyFont="1" applyBorder="1" applyAlignment="1">
      <alignment horizontal="center"/>
    </xf>
    <xf numFmtId="164" fontId="6" fillId="0" borderId="1" xfId="3" applyNumberFormat="1" applyFont="1" applyBorder="1" applyAlignment="1">
      <alignment horizontal="centerContinuous"/>
    </xf>
    <xf numFmtId="0" fontId="6" fillId="0" borderId="1" xfId="2" applyFont="1" applyBorder="1" applyAlignment="1">
      <alignment horizontal="centerContinuous"/>
    </xf>
    <xf numFmtId="0" fontId="6" fillId="0" borderId="2" xfId="2" applyFont="1" applyBorder="1" applyAlignment="1">
      <alignment horizontal="right"/>
    </xf>
    <xf numFmtId="164" fontId="6" fillId="0" borderId="0" xfId="3" applyNumberFormat="1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0" xfId="2" applyFont="1" applyAlignment="1"/>
    <xf numFmtId="0" fontId="6" fillId="0" borderId="0" xfId="2" applyFont="1" applyAlignment="1">
      <alignment horizontal="right"/>
    </xf>
    <xf numFmtId="164" fontId="6" fillId="0" borderId="0" xfId="3" applyNumberFormat="1" applyFont="1"/>
    <xf numFmtId="0" fontId="6" fillId="0" borderId="3" xfId="2" applyFont="1" applyBorder="1"/>
    <xf numFmtId="164" fontId="5" fillId="0" borderId="3" xfId="3" applyNumberFormat="1" applyFont="1" applyBorder="1" applyAlignment="1">
      <alignment horizontal="center"/>
    </xf>
    <xf numFmtId="164" fontId="5" fillId="0" borderId="3" xfId="3" quotePrefix="1" applyNumberFormat="1" applyFont="1" applyBorder="1" applyAlignment="1">
      <alignment horizontal="center"/>
    </xf>
    <xf numFmtId="165" fontId="5" fillId="0" borderId="3" xfId="2" applyNumberFormat="1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165" fontId="5" fillId="0" borderId="6" xfId="2" applyNumberFormat="1" applyFont="1" applyBorder="1"/>
    <xf numFmtId="0" fontId="6" fillId="0" borderId="4" xfId="2" applyFont="1" applyBorder="1"/>
    <xf numFmtId="0" fontId="6" fillId="0" borderId="7" xfId="2" applyFont="1" applyBorder="1"/>
    <xf numFmtId="0" fontId="6" fillId="0" borderId="5" xfId="2" applyFont="1" applyBorder="1"/>
    <xf numFmtId="0" fontId="5" fillId="0" borderId="6" xfId="2" applyFont="1" applyBorder="1" applyAlignment="1">
      <alignment horizontal="right"/>
    </xf>
    <xf numFmtId="0" fontId="5" fillId="0" borderId="6" xfId="2" quotePrefix="1" applyFont="1" applyBorder="1" applyAlignment="1">
      <alignment horizontal="right"/>
    </xf>
    <xf numFmtId="0" fontId="6" fillId="0" borderId="6" xfId="2" applyFont="1" applyBorder="1" applyAlignment="1">
      <alignment horizontal="right"/>
    </xf>
    <xf numFmtId="3" fontId="5" fillId="0" borderId="8" xfId="3" applyNumberFormat="1" applyFont="1" applyBorder="1" applyAlignment="1">
      <alignment horizontal="center"/>
    </xf>
    <xf numFmtId="0" fontId="6" fillId="2" borderId="4" xfId="2" applyFont="1" applyFill="1" applyBorder="1"/>
    <xf numFmtId="0" fontId="6" fillId="2" borderId="7" xfId="2" applyFont="1" applyFill="1" applyBorder="1"/>
    <xf numFmtId="0" fontId="6" fillId="2" borderId="5" xfId="2" applyFont="1" applyFill="1" applyBorder="1"/>
    <xf numFmtId="3" fontId="5" fillId="0" borderId="8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44" fontId="6" fillId="0" borderId="3" xfId="4" applyFont="1" applyBorder="1"/>
    <xf numFmtId="3" fontId="5" fillId="0" borderId="3" xfId="2" applyNumberFormat="1" applyFont="1" applyBorder="1"/>
    <xf numFmtId="164" fontId="5" fillId="0" borderId="3" xfId="2" applyNumberFormat="1" applyFont="1" applyBorder="1"/>
    <xf numFmtId="164" fontId="5" fillId="0" borderId="3" xfId="3" applyNumberFormat="1" applyFont="1" applyBorder="1" applyAlignment="1">
      <alignment horizontal="right"/>
    </xf>
    <xf numFmtId="0" fontId="6" fillId="3" borderId="0" xfId="2" applyFont="1" applyFill="1"/>
    <xf numFmtId="3" fontId="5" fillId="0" borderId="1" xfId="3" applyNumberFormat="1" applyFont="1" applyFill="1" applyBorder="1" applyAlignment="1">
      <alignment horizontal="center"/>
    </xf>
    <xf numFmtId="3" fontId="5" fillId="0" borderId="9" xfId="3" applyNumberFormat="1" applyFont="1" applyFill="1" applyBorder="1" applyAlignment="1">
      <alignment horizontal="right"/>
    </xf>
    <xf numFmtId="3" fontId="5" fillId="0" borderId="1" xfId="3" applyNumberFormat="1" applyFont="1" applyBorder="1" applyAlignment="1">
      <alignment horizontal="center"/>
    </xf>
    <xf numFmtId="44" fontId="5" fillId="0" borderId="3" xfId="4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0" xfId="2" applyNumberFormat="1" applyFont="1" applyAlignment="1">
      <alignment horizontal="center"/>
    </xf>
    <xf numFmtId="44" fontId="4" fillId="4" borderId="0" xfId="1" applyFont="1" applyFill="1"/>
    <xf numFmtId="0" fontId="2" fillId="0" borderId="0" xfId="2"/>
    <xf numFmtId="0" fontId="6" fillId="0" borderId="0" xfId="2" applyFont="1" applyAlignment="1">
      <alignment horizontal="center"/>
    </xf>
    <xf numFmtId="0" fontId="6" fillId="0" borderId="0" xfId="2" applyFont="1"/>
    <xf numFmtId="164" fontId="6" fillId="0" borderId="0" xfId="3" applyNumberFormat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6" fillId="0" borderId="1" xfId="2" applyFont="1" applyBorder="1" applyAlignment="1">
      <alignment horizontal="center"/>
    </xf>
    <xf numFmtId="164" fontId="6" fillId="0" borderId="1" xfId="3" applyNumberFormat="1" applyFont="1" applyBorder="1" applyAlignment="1">
      <alignment horizontal="centerContinuous"/>
    </xf>
    <xf numFmtId="0" fontId="6" fillId="0" borderId="1" xfId="2" applyFont="1" applyBorder="1" applyAlignment="1">
      <alignment horizontal="centerContinuous"/>
    </xf>
    <xf numFmtId="0" fontId="6" fillId="0" borderId="2" xfId="2" applyFont="1" applyBorder="1" applyAlignment="1">
      <alignment horizontal="right"/>
    </xf>
    <xf numFmtId="164" fontId="6" fillId="0" borderId="0" xfId="3" applyNumberFormat="1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0" xfId="2" applyFont="1" applyAlignment="1"/>
    <xf numFmtId="0" fontId="6" fillId="0" borderId="0" xfId="2" applyFont="1" applyAlignment="1">
      <alignment horizontal="right"/>
    </xf>
    <xf numFmtId="164" fontId="6" fillId="0" borderId="0" xfId="3" applyNumberFormat="1" applyFont="1"/>
    <xf numFmtId="0" fontId="6" fillId="0" borderId="3" xfId="2" applyFont="1" applyBorder="1"/>
    <xf numFmtId="164" fontId="5" fillId="0" borderId="3" xfId="3" applyNumberFormat="1" applyFont="1" applyBorder="1" applyAlignment="1">
      <alignment horizontal="center"/>
    </xf>
    <xf numFmtId="164" fontId="5" fillId="0" borderId="3" xfId="3" quotePrefix="1" applyNumberFormat="1" applyFont="1" applyBorder="1" applyAlignment="1">
      <alignment horizontal="center"/>
    </xf>
    <xf numFmtId="165" fontId="5" fillId="0" borderId="3" xfId="2" applyNumberFormat="1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165" fontId="5" fillId="0" borderId="6" xfId="2" applyNumberFormat="1" applyFont="1" applyBorder="1"/>
    <xf numFmtId="0" fontId="6" fillId="0" borderId="4" xfId="2" applyFont="1" applyBorder="1"/>
    <xf numFmtId="0" fontId="6" fillId="0" borderId="7" xfId="2" applyFont="1" applyBorder="1"/>
    <xf numFmtId="0" fontId="6" fillId="0" borderId="5" xfId="2" applyFont="1" applyBorder="1"/>
    <xf numFmtId="0" fontId="5" fillId="0" borderId="6" xfId="2" applyFont="1" applyBorder="1" applyAlignment="1">
      <alignment horizontal="right"/>
    </xf>
    <xf numFmtId="0" fontId="5" fillId="0" borderId="6" xfId="2" quotePrefix="1" applyFont="1" applyBorder="1" applyAlignment="1">
      <alignment horizontal="right"/>
    </xf>
    <xf numFmtId="0" fontId="6" fillId="0" borderId="6" xfId="2" applyFont="1" applyBorder="1" applyAlignment="1">
      <alignment horizontal="right"/>
    </xf>
    <xf numFmtId="3" fontId="5" fillId="0" borderId="8" xfId="3" applyNumberFormat="1" applyFont="1" applyBorder="1" applyAlignment="1">
      <alignment horizontal="center"/>
    </xf>
    <xf numFmtId="0" fontId="6" fillId="2" borderId="4" xfId="2" applyFont="1" applyFill="1" applyBorder="1"/>
    <xf numFmtId="0" fontId="6" fillId="2" borderId="7" xfId="2" applyFont="1" applyFill="1" applyBorder="1"/>
    <xf numFmtId="0" fontId="6" fillId="2" borderId="5" xfId="2" applyFont="1" applyFill="1" applyBorder="1"/>
    <xf numFmtId="3" fontId="5" fillId="0" borderId="8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44" fontId="6" fillId="0" borderId="3" xfId="4" applyFont="1" applyBorder="1"/>
    <xf numFmtId="3" fontId="5" fillId="0" borderId="3" xfId="2" applyNumberFormat="1" applyFont="1" applyBorder="1"/>
    <xf numFmtId="164" fontId="5" fillId="0" borderId="3" xfId="2" applyNumberFormat="1" applyFont="1" applyBorder="1"/>
    <xf numFmtId="3" fontId="5" fillId="0" borderId="3" xfId="3" quotePrefix="1" applyNumberFormat="1" applyFont="1" applyBorder="1" applyAlignment="1">
      <alignment horizontal="right"/>
    </xf>
    <xf numFmtId="164" fontId="5" fillId="0" borderId="3" xfId="3" applyNumberFormat="1" applyFont="1" applyBorder="1" applyAlignment="1">
      <alignment horizontal="right"/>
    </xf>
    <xf numFmtId="0" fontId="6" fillId="3" borderId="0" xfId="2" applyFont="1" applyFill="1"/>
    <xf numFmtId="3" fontId="5" fillId="0" borderId="1" xfId="3" applyNumberFormat="1" applyFont="1" applyFill="1" applyBorder="1" applyAlignment="1">
      <alignment horizontal="center"/>
    </xf>
    <xf numFmtId="3" fontId="5" fillId="0" borderId="9" xfId="3" applyNumberFormat="1" applyFont="1" applyFill="1" applyBorder="1" applyAlignment="1">
      <alignment horizontal="right"/>
    </xf>
    <xf numFmtId="3" fontId="5" fillId="0" borderId="1" xfId="3" applyNumberFormat="1" applyFont="1" applyBorder="1" applyAlignment="1">
      <alignment horizontal="center"/>
    </xf>
    <xf numFmtId="44" fontId="5" fillId="0" borderId="3" xfId="4" applyFont="1" applyFill="1" applyBorder="1" applyAlignment="1">
      <alignment horizontal="center"/>
    </xf>
    <xf numFmtId="44" fontId="0" fillId="0" borderId="0" xfId="1" applyFont="1"/>
    <xf numFmtId="0" fontId="8" fillId="0" borderId="0" xfId="0" applyFont="1"/>
    <xf numFmtId="0" fontId="3" fillId="4" borderId="0" xfId="2" applyFont="1" applyFill="1"/>
    <xf numFmtId="44" fontId="0" fillId="0" borderId="0" xfId="0" applyNumberFormat="1"/>
    <xf numFmtId="0" fontId="3" fillId="0" borderId="0" xfId="2" applyFont="1"/>
  </cellXfs>
  <cellStyles count="5">
    <cellStyle name="Comma 2" xfId="3" xr:uid="{DDACEF2B-003C-41B5-986D-883A27A3EC94}"/>
    <cellStyle name="Currency" xfId="1" builtinId="4"/>
    <cellStyle name="Currency 2" xfId="4" xr:uid="{BA3565A3-F4DB-4C4A-BD75-B763457ACA37}"/>
    <cellStyle name="Normal" xfId="0" builtinId="0"/>
    <cellStyle name="Normal 2" xfId="2" xr:uid="{F74065BD-D778-42CC-8D2E-E17D3AC7A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3DB6-9B18-4A1F-A91F-E22085B115C8}">
  <dimension ref="A1:W40"/>
  <sheetViews>
    <sheetView workbookViewId="0">
      <selection activeCell="A2" sqref="A2:XFD2"/>
    </sheetView>
  </sheetViews>
  <sheetFormatPr defaultRowHeight="15" x14ac:dyDescent="0.25"/>
  <cols>
    <col min="6" max="6" width="9.85546875" bestFit="1" customWidth="1"/>
    <col min="12" max="12" width="9.85546875" bestFit="1" customWidth="1"/>
  </cols>
  <sheetData>
    <row r="1" spans="1:23" ht="18" x14ac:dyDescent="0.25">
      <c r="A1" s="92" t="s">
        <v>58</v>
      </c>
    </row>
    <row r="2" spans="1:23" ht="18" x14ac:dyDescent="0.25">
      <c r="A2" s="92" t="s">
        <v>60</v>
      </c>
    </row>
    <row r="3" spans="1:23" x14ac:dyDescent="0.25">
      <c r="A3" s="48" t="s">
        <v>0</v>
      </c>
      <c r="B3" s="49"/>
      <c r="C3" s="48" t="s">
        <v>1</v>
      </c>
      <c r="D3" s="49"/>
      <c r="E3" s="50" t="s">
        <v>2</v>
      </c>
      <c r="F3" s="51"/>
      <c r="G3" s="51"/>
      <c r="H3" s="51"/>
      <c r="I3" s="51"/>
      <c r="J3" s="49"/>
      <c r="K3" s="50" t="s">
        <v>3</v>
      </c>
      <c r="L3" s="51"/>
      <c r="M3" s="51"/>
      <c r="N3" s="51"/>
      <c r="O3" s="51"/>
      <c r="P3" s="47"/>
      <c r="Q3" s="47"/>
      <c r="R3" s="47"/>
    </row>
    <row r="4" spans="1:23" x14ac:dyDescent="0.25">
      <c r="A4" s="52" t="s">
        <v>4</v>
      </c>
      <c r="B4" s="49"/>
      <c r="C4" s="52" t="s">
        <v>5</v>
      </c>
      <c r="D4" s="49"/>
      <c r="E4" s="53" t="s">
        <v>6</v>
      </c>
      <c r="F4" s="54"/>
      <c r="G4" s="54"/>
      <c r="H4" s="54"/>
      <c r="I4" s="54"/>
      <c r="J4" s="49"/>
      <c r="K4" s="54" t="s">
        <v>6</v>
      </c>
      <c r="L4" s="54"/>
      <c r="M4" s="54"/>
      <c r="N4" s="54"/>
      <c r="O4" s="54"/>
      <c r="P4" s="47"/>
      <c r="Q4" s="47"/>
      <c r="R4" s="47"/>
    </row>
    <row r="5" spans="1:23" x14ac:dyDescent="0.25">
      <c r="A5" s="69"/>
      <c r="B5" s="76"/>
      <c r="C5" s="55"/>
      <c r="D5" s="76"/>
      <c r="E5" s="56" t="s">
        <v>7</v>
      </c>
      <c r="F5" s="57" t="s">
        <v>8</v>
      </c>
      <c r="G5" s="57" t="s">
        <v>9</v>
      </c>
      <c r="H5" s="57" t="s">
        <v>9</v>
      </c>
      <c r="I5" s="65" t="s">
        <v>10</v>
      </c>
      <c r="J5" s="76"/>
      <c r="K5" s="65" t="s">
        <v>7</v>
      </c>
      <c r="L5" s="57" t="s">
        <v>8</v>
      </c>
      <c r="M5" s="57" t="s">
        <v>9</v>
      </c>
      <c r="N5" s="57" t="s">
        <v>9</v>
      </c>
      <c r="O5" s="57" t="s">
        <v>10</v>
      </c>
      <c r="P5" s="47"/>
      <c r="Q5" s="47"/>
      <c r="R5" s="93" t="s">
        <v>47</v>
      </c>
      <c r="T5" t="s">
        <v>47</v>
      </c>
      <c r="U5" t="s">
        <v>0</v>
      </c>
    </row>
    <row r="6" spans="1:23" x14ac:dyDescent="0.25">
      <c r="A6" s="70"/>
      <c r="B6" s="77"/>
      <c r="C6" s="55"/>
      <c r="D6" s="78"/>
      <c r="E6" s="56" t="s">
        <v>11</v>
      </c>
      <c r="F6" s="57" t="s">
        <v>12</v>
      </c>
      <c r="G6" s="57" t="s">
        <v>12</v>
      </c>
      <c r="H6" s="57" t="s">
        <v>13</v>
      </c>
      <c r="I6" s="66" t="s">
        <v>14</v>
      </c>
      <c r="J6" s="78"/>
      <c r="K6" s="66" t="s">
        <v>11</v>
      </c>
      <c r="L6" s="66" t="s">
        <v>12</v>
      </c>
      <c r="M6" s="57" t="s">
        <v>12</v>
      </c>
      <c r="N6" s="57" t="s">
        <v>13</v>
      </c>
      <c r="O6" s="57" t="s">
        <v>14</v>
      </c>
      <c r="P6" s="47"/>
      <c r="Q6" s="47"/>
      <c r="R6" s="93" t="s">
        <v>56</v>
      </c>
      <c r="T6" t="s">
        <v>48</v>
      </c>
      <c r="U6" t="s">
        <v>4</v>
      </c>
    </row>
    <row r="7" spans="1:23" x14ac:dyDescent="0.25">
      <c r="A7" s="70" t="s">
        <v>15</v>
      </c>
      <c r="B7" s="77"/>
      <c r="C7" s="72">
        <v>0</v>
      </c>
      <c r="D7" s="76"/>
      <c r="E7" s="87">
        <v>866</v>
      </c>
      <c r="F7" s="88">
        <v>0</v>
      </c>
      <c r="G7" s="63">
        <v>0</v>
      </c>
      <c r="H7" s="90">
        <f>$R$7</f>
        <v>22.39</v>
      </c>
      <c r="I7" s="67">
        <f>E7*H7</f>
        <v>19389.740000000002</v>
      </c>
      <c r="J7" s="76"/>
      <c r="K7" s="89">
        <v>60</v>
      </c>
      <c r="L7" s="88">
        <v>0</v>
      </c>
      <c r="M7" s="85">
        <v>0</v>
      </c>
      <c r="N7" s="90">
        <f>$R$7</f>
        <v>22.39</v>
      </c>
      <c r="O7" s="67">
        <f>K7*N7</f>
        <v>1343.4</v>
      </c>
      <c r="P7" s="47"/>
      <c r="Q7" s="47"/>
      <c r="R7" s="46">
        <v>22.39</v>
      </c>
      <c r="T7" s="91">
        <v>22.39</v>
      </c>
      <c r="U7" t="s">
        <v>49</v>
      </c>
    </row>
    <row r="8" spans="1:23" x14ac:dyDescent="0.25">
      <c r="A8" s="70"/>
      <c r="B8" s="77"/>
      <c r="C8" s="73" t="s">
        <v>16</v>
      </c>
      <c r="D8" s="77"/>
      <c r="E8" s="87">
        <v>5748</v>
      </c>
      <c r="F8" s="88">
        <v>5720130</v>
      </c>
      <c r="G8" s="84">
        <f>F8/E8</f>
        <v>995.15135699373695</v>
      </c>
      <c r="H8" s="90">
        <f>$R$7</f>
        <v>22.39</v>
      </c>
      <c r="I8" s="67">
        <f t="shared" ref="I8:I30" si="0">E8*H8</f>
        <v>128697.72</v>
      </c>
      <c r="J8" s="77"/>
      <c r="K8" s="89">
        <v>223</v>
      </c>
      <c r="L8" s="88">
        <v>141950</v>
      </c>
      <c r="M8" s="84">
        <f>L8/K8</f>
        <v>636.54708520179372</v>
      </c>
      <c r="N8" s="90">
        <f>$R$7</f>
        <v>22.39</v>
      </c>
      <c r="O8" s="67">
        <f t="shared" ref="O8:O30" si="1">K8*N8</f>
        <v>4992.97</v>
      </c>
      <c r="P8" s="47"/>
      <c r="Q8" s="47"/>
      <c r="R8" s="46">
        <v>7.77</v>
      </c>
      <c r="T8" s="91">
        <v>42.4</v>
      </c>
      <c r="U8" t="s">
        <v>50</v>
      </c>
      <c r="W8" s="94"/>
    </row>
    <row r="9" spans="1:23" x14ac:dyDescent="0.25">
      <c r="A9" s="70"/>
      <c r="B9" s="77"/>
      <c r="C9" s="73" t="s">
        <v>17</v>
      </c>
      <c r="D9" s="77"/>
      <c r="E9" s="87">
        <v>3477</v>
      </c>
      <c r="F9" s="88">
        <v>8722740</v>
      </c>
      <c r="G9" s="84">
        <f t="shared" ref="G9:G30" si="2">F9/E9</f>
        <v>2508.6971527178603</v>
      </c>
      <c r="H9" s="90">
        <f>$R$7+(G9-2000)*$R$8/1000</f>
        <v>26.342576876617773</v>
      </c>
      <c r="I9" s="67">
        <f t="shared" si="0"/>
        <v>91593.139800000004</v>
      </c>
      <c r="J9" s="77"/>
      <c r="K9" s="89">
        <v>47</v>
      </c>
      <c r="L9" s="88">
        <v>119390</v>
      </c>
      <c r="M9" s="84">
        <f t="shared" ref="M9:M30" si="3">L9/K9</f>
        <v>2540.2127659574467</v>
      </c>
      <c r="N9" s="90">
        <f>$R$7+(M9-2000)*$R$8/1000</f>
        <v>26.587453191489359</v>
      </c>
      <c r="O9" s="67">
        <f t="shared" si="1"/>
        <v>1249.6102999999998</v>
      </c>
      <c r="P9" s="47"/>
      <c r="Q9" s="47"/>
      <c r="R9" s="46">
        <v>7.5</v>
      </c>
      <c r="T9" s="91">
        <v>60.38</v>
      </c>
      <c r="U9" t="s">
        <v>51</v>
      </c>
      <c r="W9" s="94"/>
    </row>
    <row r="10" spans="1:23" x14ac:dyDescent="0.25">
      <c r="A10" s="70"/>
      <c r="B10" s="77"/>
      <c r="C10" s="73" t="s">
        <v>18</v>
      </c>
      <c r="D10" s="77"/>
      <c r="E10" s="87">
        <v>2969</v>
      </c>
      <c r="F10" s="88">
        <v>10351270</v>
      </c>
      <c r="G10" s="84">
        <f t="shared" si="2"/>
        <v>3486.449983159313</v>
      </c>
      <c r="H10" s="90">
        <f t="shared" ref="H10:H16" si="4">$R$7+(G10-2000)*$R$8/1000</f>
        <v>33.93971636914786</v>
      </c>
      <c r="I10" s="67">
        <f t="shared" si="0"/>
        <v>100767.01789999999</v>
      </c>
      <c r="J10" s="77"/>
      <c r="K10" s="89">
        <v>38</v>
      </c>
      <c r="L10" s="88">
        <v>133230</v>
      </c>
      <c r="M10" s="84">
        <f t="shared" si="3"/>
        <v>3506.0526315789475</v>
      </c>
      <c r="N10" s="90">
        <v>36.595539473684212</v>
      </c>
      <c r="O10" s="67">
        <f t="shared" si="1"/>
        <v>1390.6305</v>
      </c>
      <c r="P10" s="47"/>
      <c r="Q10" s="47"/>
      <c r="R10" s="46">
        <v>7.22</v>
      </c>
      <c r="T10" s="91">
        <v>92.91</v>
      </c>
      <c r="U10" t="s">
        <v>52</v>
      </c>
      <c r="W10" s="94"/>
    </row>
    <row r="11" spans="1:23" x14ac:dyDescent="0.25">
      <c r="A11" s="70"/>
      <c r="B11" s="77"/>
      <c r="C11" s="73" t="s">
        <v>19</v>
      </c>
      <c r="D11" s="77"/>
      <c r="E11" s="87">
        <v>2279</v>
      </c>
      <c r="F11" s="88">
        <v>10224100</v>
      </c>
      <c r="G11" s="84">
        <f t="shared" si="2"/>
        <v>4486.2220272049144</v>
      </c>
      <c r="H11" s="90">
        <f t="shared" si="4"/>
        <v>41.707945151382184</v>
      </c>
      <c r="I11" s="67">
        <f t="shared" si="0"/>
        <v>95052.406999999992</v>
      </c>
      <c r="J11" s="77"/>
      <c r="K11" s="89">
        <v>28</v>
      </c>
      <c r="L11" s="88">
        <v>126000</v>
      </c>
      <c r="M11" s="84">
        <f t="shared" si="3"/>
        <v>4500</v>
      </c>
      <c r="N11" s="90">
        <v>44.894999999999996</v>
      </c>
      <c r="O11" s="67">
        <f t="shared" si="1"/>
        <v>1257.06</v>
      </c>
      <c r="P11" s="47"/>
      <c r="Q11" s="47"/>
      <c r="R11" s="46">
        <v>6.95</v>
      </c>
      <c r="T11" s="91">
        <v>125.01</v>
      </c>
      <c r="U11" t="s">
        <v>53</v>
      </c>
      <c r="W11" s="94"/>
    </row>
    <row r="12" spans="1:23" x14ac:dyDescent="0.25">
      <c r="A12" s="70"/>
      <c r="B12" s="77"/>
      <c r="C12" s="72" t="s">
        <v>20</v>
      </c>
      <c r="D12" s="77"/>
      <c r="E12" s="87">
        <v>1461</v>
      </c>
      <c r="F12" s="88">
        <v>8000580</v>
      </c>
      <c r="G12" s="84">
        <f t="shared" si="2"/>
        <v>5476.0985626283364</v>
      </c>
      <c r="H12" s="90">
        <f t="shared" si="4"/>
        <v>49.399285831622173</v>
      </c>
      <c r="I12" s="67">
        <f t="shared" si="0"/>
        <v>72172.356599999999</v>
      </c>
      <c r="J12" s="77"/>
      <c r="K12" s="89">
        <v>25</v>
      </c>
      <c r="L12" s="88">
        <v>135420</v>
      </c>
      <c r="M12" s="84">
        <f t="shared" si="3"/>
        <v>5416.8</v>
      </c>
      <c r="N12" s="90">
        <v>52.550280000000001</v>
      </c>
      <c r="O12" s="67">
        <f t="shared" si="1"/>
        <v>1313.7570000000001</v>
      </c>
      <c r="P12" s="47"/>
      <c r="Q12" s="47"/>
      <c r="R12" s="47"/>
      <c r="T12" s="91">
        <v>161.71</v>
      </c>
      <c r="U12" t="s">
        <v>54</v>
      </c>
      <c r="W12" s="94"/>
    </row>
    <row r="13" spans="1:23" x14ac:dyDescent="0.25">
      <c r="A13" s="70"/>
      <c r="B13" s="77"/>
      <c r="C13" s="72" t="s">
        <v>21</v>
      </c>
      <c r="D13" s="77"/>
      <c r="E13" s="87">
        <v>926</v>
      </c>
      <c r="F13" s="88">
        <v>5989520</v>
      </c>
      <c r="G13" s="84">
        <f t="shared" si="2"/>
        <v>6468.1641468682501</v>
      </c>
      <c r="H13" s="90">
        <f t="shared" si="4"/>
        <v>57.1076354211663</v>
      </c>
      <c r="I13" s="67">
        <f t="shared" si="0"/>
        <v>52881.670399999995</v>
      </c>
      <c r="J13" s="77"/>
      <c r="K13" s="89">
        <v>16</v>
      </c>
      <c r="L13" s="88">
        <v>107070</v>
      </c>
      <c r="M13" s="84">
        <f t="shared" si="3"/>
        <v>6691.875</v>
      </c>
      <c r="N13" s="90">
        <v>63.197156250000006</v>
      </c>
      <c r="O13" s="67">
        <f t="shared" si="1"/>
        <v>1011.1545000000001</v>
      </c>
      <c r="P13" s="47"/>
      <c r="Q13" s="47"/>
      <c r="R13" s="47"/>
    </row>
    <row r="14" spans="1:23" x14ac:dyDescent="0.25">
      <c r="A14" s="70"/>
      <c r="B14" s="77"/>
      <c r="C14" s="72" t="s">
        <v>22</v>
      </c>
      <c r="D14" s="77"/>
      <c r="E14" s="87">
        <v>571</v>
      </c>
      <c r="F14" s="88">
        <v>4265010</v>
      </c>
      <c r="G14" s="84">
        <f t="shared" si="2"/>
        <v>7469.3695271453589</v>
      </c>
      <c r="H14" s="90">
        <f t="shared" si="4"/>
        <v>64.887001225919434</v>
      </c>
      <c r="I14" s="67">
        <f t="shared" si="0"/>
        <v>37050.477699999996</v>
      </c>
      <c r="J14" s="77"/>
      <c r="K14" s="89">
        <v>6</v>
      </c>
      <c r="L14" s="88">
        <v>45660</v>
      </c>
      <c r="M14" s="84">
        <f t="shared" si="3"/>
        <v>7610</v>
      </c>
      <c r="N14" s="90">
        <v>70.863500000000002</v>
      </c>
      <c r="O14" s="67">
        <f t="shared" si="1"/>
        <v>425.18100000000004</v>
      </c>
      <c r="P14" s="47"/>
      <c r="Q14" s="47"/>
      <c r="R14" s="47"/>
    </row>
    <row r="15" spans="1:23" x14ac:dyDescent="0.25">
      <c r="A15" s="70"/>
      <c r="B15" s="77"/>
      <c r="C15" s="72" t="s">
        <v>23</v>
      </c>
      <c r="D15" s="77"/>
      <c r="E15" s="87">
        <v>358</v>
      </c>
      <c r="F15" s="88">
        <v>3033390</v>
      </c>
      <c r="G15" s="84">
        <f t="shared" si="2"/>
        <v>8473.1564245810059</v>
      </c>
      <c r="H15" s="90">
        <f t="shared" si="4"/>
        <v>72.686425418994418</v>
      </c>
      <c r="I15" s="67">
        <f t="shared" si="0"/>
        <v>26021.740300000001</v>
      </c>
      <c r="J15" s="77"/>
      <c r="K15" s="89">
        <v>5</v>
      </c>
      <c r="L15" s="88">
        <v>43000</v>
      </c>
      <c r="M15" s="84">
        <f t="shared" si="3"/>
        <v>8600</v>
      </c>
      <c r="N15" s="90">
        <v>79.13</v>
      </c>
      <c r="O15" s="67">
        <f t="shared" si="1"/>
        <v>395.65</v>
      </c>
      <c r="P15" s="47"/>
      <c r="Q15" s="47"/>
      <c r="R15" s="47"/>
    </row>
    <row r="16" spans="1:23" x14ac:dyDescent="0.25">
      <c r="A16" s="70"/>
      <c r="B16" s="77"/>
      <c r="C16" s="72" t="s">
        <v>24</v>
      </c>
      <c r="D16" s="77"/>
      <c r="E16" s="87">
        <v>243</v>
      </c>
      <c r="F16" s="88">
        <v>2294340</v>
      </c>
      <c r="G16" s="84">
        <f t="shared" si="2"/>
        <v>9441.7283950617275</v>
      </c>
      <c r="H16" s="90">
        <f t="shared" si="4"/>
        <v>80.212229629629618</v>
      </c>
      <c r="I16" s="67">
        <f t="shared" si="0"/>
        <v>19491.571799999998</v>
      </c>
      <c r="J16" s="77"/>
      <c r="K16" s="89">
        <v>5</v>
      </c>
      <c r="L16" s="88">
        <v>47160</v>
      </c>
      <c r="M16" s="84">
        <f t="shared" si="3"/>
        <v>9432</v>
      </c>
      <c r="N16" s="90">
        <v>86.077199999999991</v>
      </c>
      <c r="O16" s="67">
        <f t="shared" si="1"/>
        <v>430.38599999999997</v>
      </c>
      <c r="P16" s="47"/>
      <c r="Q16" s="47"/>
      <c r="R16" s="47"/>
    </row>
    <row r="17" spans="1:18" x14ac:dyDescent="0.25">
      <c r="A17" s="70"/>
      <c r="B17" s="77"/>
      <c r="C17" s="72" t="s">
        <v>25</v>
      </c>
      <c r="D17" s="77"/>
      <c r="E17" s="87">
        <v>164</v>
      </c>
      <c r="F17" s="88">
        <v>1723320</v>
      </c>
      <c r="G17" s="84">
        <f t="shared" si="2"/>
        <v>10508.048780487805</v>
      </c>
      <c r="H17" s="90">
        <f>$R$7+8*$R$8+(G17-10000)*$R$9/1000</f>
        <v>88.360365853658536</v>
      </c>
      <c r="I17" s="67">
        <f t="shared" si="0"/>
        <v>14491.1</v>
      </c>
      <c r="J17" s="77"/>
      <c r="K17" s="89">
        <v>9</v>
      </c>
      <c r="L17" s="88">
        <v>94530</v>
      </c>
      <c r="M17" s="84">
        <f t="shared" si="3"/>
        <v>10503.333333333334</v>
      </c>
      <c r="N17" s="90">
        <f>$R$7+8*$R$8+(M17-10000)*$R$9/1000</f>
        <v>88.325000000000003</v>
      </c>
      <c r="O17" s="67">
        <f t="shared" si="1"/>
        <v>794.92500000000007</v>
      </c>
      <c r="P17" s="47"/>
      <c r="Q17" s="47"/>
      <c r="R17" s="47"/>
    </row>
    <row r="18" spans="1:18" x14ac:dyDescent="0.25">
      <c r="A18" s="70"/>
      <c r="B18" s="77"/>
      <c r="C18" s="72" t="s">
        <v>26</v>
      </c>
      <c r="D18" s="77"/>
      <c r="E18" s="87">
        <v>120</v>
      </c>
      <c r="F18" s="88">
        <v>1377650</v>
      </c>
      <c r="G18" s="84">
        <f t="shared" si="2"/>
        <v>11480.416666666666</v>
      </c>
      <c r="H18" s="90">
        <f t="shared" ref="H18:H27" si="5">$R$7+8*$R$8+(G18-10000)*$R$9/1000</f>
        <v>95.653124999999989</v>
      </c>
      <c r="I18" s="67">
        <f t="shared" si="0"/>
        <v>11478.374999999998</v>
      </c>
      <c r="J18" s="77"/>
      <c r="K18" s="89">
        <v>8</v>
      </c>
      <c r="L18" s="88">
        <v>92760</v>
      </c>
      <c r="M18" s="84">
        <f t="shared" si="3"/>
        <v>11595</v>
      </c>
      <c r="N18" s="90">
        <f t="shared" ref="N18:N27" si="6">$R$7+8*$R$8+(M18-10000)*$R$9/1000</f>
        <v>96.512500000000003</v>
      </c>
      <c r="O18" s="67">
        <f t="shared" si="1"/>
        <v>772.1</v>
      </c>
    </row>
    <row r="19" spans="1:18" x14ac:dyDescent="0.25">
      <c r="A19" s="70"/>
      <c r="B19" s="77"/>
      <c r="C19" s="72" t="s">
        <v>27</v>
      </c>
      <c r="D19" s="77"/>
      <c r="E19" s="87">
        <v>96</v>
      </c>
      <c r="F19" s="88">
        <v>1202020</v>
      </c>
      <c r="G19" s="84">
        <f t="shared" si="2"/>
        <v>12521.041666666666</v>
      </c>
      <c r="H19" s="90">
        <f t="shared" si="5"/>
        <v>103.45781249999999</v>
      </c>
      <c r="I19" s="67">
        <f t="shared" si="0"/>
        <v>9931.9499999999989</v>
      </c>
      <c r="J19" s="77"/>
      <c r="K19" s="89">
        <v>6</v>
      </c>
      <c r="L19" s="88">
        <v>75000</v>
      </c>
      <c r="M19" s="84">
        <f t="shared" si="3"/>
        <v>12500</v>
      </c>
      <c r="N19" s="90">
        <f t="shared" si="6"/>
        <v>103.3</v>
      </c>
      <c r="O19" s="67">
        <f t="shared" si="1"/>
        <v>619.79999999999995</v>
      </c>
    </row>
    <row r="20" spans="1:18" x14ac:dyDescent="0.25">
      <c r="A20" s="70"/>
      <c r="B20" s="77"/>
      <c r="C20" s="72" t="s">
        <v>28</v>
      </c>
      <c r="D20" s="77"/>
      <c r="E20" s="87">
        <v>67</v>
      </c>
      <c r="F20" s="88">
        <v>903190</v>
      </c>
      <c r="G20" s="84">
        <f t="shared" si="2"/>
        <v>13480.447761194029</v>
      </c>
      <c r="H20" s="90">
        <f t="shared" si="5"/>
        <v>110.65335820895521</v>
      </c>
      <c r="I20" s="67">
        <f t="shared" si="0"/>
        <v>7413.7749999999987</v>
      </c>
      <c r="J20" s="77"/>
      <c r="K20" s="89">
        <v>2</v>
      </c>
      <c r="L20" s="88">
        <v>26390</v>
      </c>
      <c r="M20" s="84">
        <f t="shared" si="3"/>
        <v>13195</v>
      </c>
      <c r="N20" s="90">
        <f t="shared" si="6"/>
        <v>108.51249999999999</v>
      </c>
      <c r="O20" s="67">
        <f t="shared" si="1"/>
        <v>217.02499999999998</v>
      </c>
    </row>
    <row r="21" spans="1:18" x14ac:dyDescent="0.25">
      <c r="A21" s="70"/>
      <c r="B21" s="77"/>
      <c r="C21" s="72" t="s">
        <v>29</v>
      </c>
      <c r="D21" s="77"/>
      <c r="E21" s="87">
        <v>64</v>
      </c>
      <c r="F21" s="88">
        <v>926860</v>
      </c>
      <c r="G21" s="84">
        <f t="shared" si="2"/>
        <v>14482.1875</v>
      </c>
      <c r="H21" s="90">
        <f t="shared" si="5"/>
        <v>118.16640624999999</v>
      </c>
      <c r="I21" s="67">
        <f t="shared" si="0"/>
        <v>7562.65</v>
      </c>
      <c r="J21" s="77"/>
      <c r="K21" s="89">
        <v>4</v>
      </c>
      <c r="L21" s="88">
        <v>57860</v>
      </c>
      <c r="M21" s="84">
        <f t="shared" si="3"/>
        <v>14465</v>
      </c>
      <c r="N21" s="90">
        <f t="shared" si="6"/>
        <v>118.03749999999999</v>
      </c>
      <c r="O21" s="67">
        <f t="shared" si="1"/>
        <v>472.15</v>
      </c>
    </row>
    <row r="22" spans="1:18" x14ac:dyDescent="0.25">
      <c r="A22" s="70"/>
      <c r="B22" s="77"/>
      <c r="C22" s="72" t="s">
        <v>30</v>
      </c>
      <c r="D22" s="77"/>
      <c r="E22" s="87">
        <v>58</v>
      </c>
      <c r="F22" s="88">
        <v>897690</v>
      </c>
      <c r="G22" s="84">
        <f t="shared" si="2"/>
        <v>15477.413793103447</v>
      </c>
      <c r="H22" s="90">
        <f t="shared" si="5"/>
        <v>125.63060344827585</v>
      </c>
      <c r="I22" s="67">
        <f t="shared" si="0"/>
        <v>7286.5749999999989</v>
      </c>
      <c r="J22" s="77"/>
      <c r="K22" s="89">
        <v>3</v>
      </c>
      <c r="L22" s="88">
        <v>47080</v>
      </c>
      <c r="M22" s="84">
        <f t="shared" si="3"/>
        <v>15693.333333333334</v>
      </c>
      <c r="N22" s="90">
        <f t="shared" si="6"/>
        <v>127.25</v>
      </c>
      <c r="O22" s="67">
        <f t="shared" si="1"/>
        <v>381.75</v>
      </c>
    </row>
    <row r="23" spans="1:18" x14ac:dyDescent="0.25">
      <c r="A23" s="70"/>
      <c r="B23" s="77"/>
      <c r="C23" s="72" t="s">
        <v>31</v>
      </c>
      <c r="D23" s="77"/>
      <c r="E23" s="87">
        <v>53</v>
      </c>
      <c r="F23" s="88">
        <v>873200</v>
      </c>
      <c r="G23" s="84">
        <f t="shared" si="2"/>
        <v>16475.471698113208</v>
      </c>
      <c r="H23" s="90">
        <f t="shared" si="5"/>
        <v>133.11603773584906</v>
      </c>
      <c r="I23" s="67">
        <f t="shared" si="0"/>
        <v>7055.1500000000005</v>
      </c>
      <c r="J23" s="77"/>
      <c r="K23" s="89">
        <v>6</v>
      </c>
      <c r="L23" s="88">
        <v>99180</v>
      </c>
      <c r="M23" s="84">
        <f t="shared" si="3"/>
        <v>16530</v>
      </c>
      <c r="N23" s="90">
        <f t="shared" si="6"/>
        <v>133.52500000000001</v>
      </c>
      <c r="O23" s="67">
        <f t="shared" si="1"/>
        <v>801.15000000000009</v>
      </c>
    </row>
    <row r="24" spans="1:18" x14ac:dyDescent="0.25">
      <c r="A24" s="70"/>
      <c r="B24" s="77"/>
      <c r="C24" s="72" t="s">
        <v>32</v>
      </c>
      <c r="D24" s="77"/>
      <c r="E24" s="87">
        <v>47</v>
      </c>
      <c r="F24" s="88">
        <v>824830</v>
      </c>
      <c r="G24" s="84">
        <f t="shared" si="2"/>
        <v>17549.574468085106</v>
      </c>
      <c r="H24" s="90">
        <f t="shared" si="5"/>
        <v>141.1718085106383</v>
      </c>
      <c r="I24" s="67">
        <f t="shared" si="0"/>
        <v>6635.0749999999998</v>
      </c>
      <c r="J24" s="77"/>
      <c r="K24" s="89">
        <v>1</v>
      </c>
      <c r="L24" s="88">
        <v>17100</v>
      </c>
      <c r="M24" s="84">
        <f t="shared" si="3"/>
        <v>17100</v>
      </c>
      <c r="N24" s="90">
        <f t="shared" si="6"/>
        <v>137.80000000000001</v>
      </c>
      <c r="O24" s="67">
        <f t="shared" si="1"/>
        <v>137.80000000000001</v>
      </c>
    </row>
    <row r="25" spans="1:18" x14ac:dyDescent="0.25">
      <c r="A25" s="70"/>
      <c r="B25" s="77"/>
      <c r="C25" s="72" t="s">
        <v>33</v>
      </c>
      <c r="D25" s="77"/>
      <c r="E25" s="87">
        <v>36</v>
      </c>
      <c r="F25" s="88">
        <v>666370</v>
      </c>
      <c r="G25" s="84">
        <f t="shared" si="2"/>
        <v>18510.277777777777</v>
      </c>
      <c r="H25" s="90">
        <f t="shared" si="5"/>
        <v>148.37708333333333</v>
      </c>
      <c r="I25" s="67">
        <f t="shared" si="0"/>
        <v>5341.5749999999998</v>
      </c>
      <c r="J25" s="77"/>
      <c r="K25" s="89">
        <v>4</v>
      </c>
      <c r="L25" s="88">
        <v>74470</v>
      </c>
      <c r="M25" s="84">
        <f t="shared" si="3"/>
        <v>18617.5</v>
      </c>
      <c r="N25" s="90">
        <f t="shared" si="6"/>
        <v>149.18124999999998</v>
      </c>
      <c r="O25" s="67">
        <f t="shared" si="1"/>
        <v>596.72499999999991</v>
      </c>
    </row>
    <row r="26" spans="1:18" x14ac:dyDescent="0.25">
      <c r="A26" s="70"/>
      <c r="B26" s="77"/>
      <c r="C26" s="72" t="s">
        <v>34</v>
      </c>
      <c r="D26" s="77"/>
      <c r="E26" s="87">
        <v>28</v>
      </c>
      <c r="F26" s="88">
        <v>548770</v>
      </c>
      <c r="G26" s="84">
        <f t="shared" si="2"/>
        <v>19598.928571428572</v>
      </c>
      <c r="H26" s="90">
        <f t="shared" si="5"/>
        <v>156.5419642857143</v>
      </c>
      <c r="I26" s="67">
        <f t="shared" si="0"/>
        <v>4383.1750000000002</v>
      </c>
      <c r="J26" s="77"/>
      <c r="K26" s="89">
        <v>2</v>
      </c>
      <c r="L26" s="88">
        <v>38800</v>
      </c>
      <c r="M26" s="84">
        <f t="shared" si="3"/>
        <v>19400</v>
      </c>
      <c r="N26" s="90">
        <f t="shared" si="6"/>
        <v>155.05000000000001</v>
      </c>
      <c r="O26" s="67">
        <f t="shared" si="1"/>
        <v>310.10000000000002</v>
      </c>
    </row>
    <row r="27" spans="1:18" x14ac:dyDescent="0.25">
      <c r="A27" s="70"/>
      <c r="B27" s="77"/>
      <c r="C27" s="72" t="s">
        <v>35</v>
      </c>
      <c r="D27" s="77"/>
      <c r="E27" s="87">
        <v>289</v>
      </c>
      <c r="F27" s="88">
        <v>8344220</v>
      </c>
      <c r="G27" s="84">
        <f t="shared" si="2"/>
        <v>28872.733564013841</v>
      </c>
      <c r="H27" s="90">
        <f t="shared" si="5"/>
        <v>226.09550173010382</v>
      </c>
      <c r="I27" s="67">
        <f t="shared" si="0"/>
        <v>65341.600000000006</v>
      </c>
      <c r="J27" s="77"/>
      <c r="K27" s="89">
        <v>91</v>
      </c>
      <c r="L27" s="88">
        <v>3007920</v>
      </c>
      <c r="M27" s="84">
        <f t="shared" si="3"/>
        <v>33054.065934065933</v>
      </c>
      <c r="N27" s="90">
        <f t="shared" si="6"/>
        <v>257.45549450549447</v>
      </c>
      <c r="O27" s="67">
        <f t="shared" si="1"/>
        <v>23428.449999999997</v>
      </c>
    </row>
    <row r="28" spans="1:18" x14ac:dyDescent="0.25">
      <c r="A28" s="70"/>
      <c r="B28" s="77"/>
      <c r="C28" s="72" t="s">
        <v>36</v>
      </c>
      <c r="D28" s="77"/>
      <c r="E28" s="87">
        <v>64</v>
      </c>
      <c r="F28" s="88">
        <v>4634360</v>
      </c>
      <c r="G28" s="84">
        <f t="shared" si="2"/>
        <v>72411.875</v>
      </c>
      <c r="H28" s="90">
        <f>$R$7+8*$R$8+40*$R$9+(G28-50000)*$R$10/1000</f>
        <v>546.36373750000007</v>
      </c>
      <c r="I28" s="67">
        <f t="shared" si="0"/>
        <v>34967.279200000004</v>
      </c>
      <c r="J28" s="77"/>
      <c r="K28" s="89">
        <v>39</v>
      </c>
      <c r="L28" s="88">
        <v>2830600</v>
      </c>
      <c r="M28" s="84">
        <f t="shared" si="3"/>
        <v>72579.487179487172</v>
      </c>
      <c r="N28" s="90">
        <f>$R$7+8*$R$8+40*$R$9+(M28-50000)*$R$10/1000</f>
        <v>547.57389743589738</v>
      </c>
      <c r="O28" s="67">
        <f t="shared" si="1"/>
        <v>21355.381999999998</v>
      </c>
    </row>
    <row r="29" spans="1:18" x14ac:dyDescent="0.25">
      <c r="A29" s="70"/>
      <c r="B29" s="77"/>
      <c r="C29" s="72" t="s">
        <v>37</v>
      </c>
      <c r="D29" s="77"/>
      <c r="E29" s="87">
        <v>42</v>
      </c>
      <c r="F29" s="88">
        <v>5526610</v>
      </c>
      <c r="G29" s="84">
        <f t="shared" si="2"/>
        <v>131585.95238095237</v>
      </c>
      <c r="H29" s="90">
        <f>$R$7+8*$R$8+40*$R$9+$R$10*50+(G29-100000)*$R$11/1000</f>
        <v>965.07236904761885</v>
      </c>
      <c r="I29" s="67">
        <f t="shared" si="0"/>
        <v>40533.039499999992</v>
      </c>
      <c r="J29" s="77"/>
      <c r="K29" s="89">
        <v>28</v>
      </c>
      <c r="L29" s="88">
        <v>3943600</v>
      </c>
      <c r="M29" s="84">
        <f t="shared" si="3"/>
        <v>140842.85714285713</v>
      </c>
      <c r="N29" s="90">
        <f t="shared" ref="N29:N30" si="7">$R$7+8*$R$8+40*$R$9+$R$10*50+(M29-100000)*$R$11/1000</f>
        <v>1029.407857142857</v>
      </c>
      <c r="O29" s="67">
        <f t="shared" si="1"/>
        <v>28823.419999999995</v>
      </c>
    </row>
    <row r="30" spans="1:18" x14ac:dyDescent="0.25">
      <c r="A30" s="70"/>
      <c r="B30" s="77"/>
      <c r="C30" s="72" t="s">
        <v>38</v>
      </c>
      <c r="D30" s="77"/>
      <c r="E30" s="87">
        <v>2</v>
      </c>
      <c r="F30" s="88">
        <v>658720</v>
      </c>
      <c r="G30" s="84">
        <f t="shared" si="2"/>
        <v>329360</v>
      </c>
      <c r="H30" s="90">
        <f>$R$7+8*$R$8+40*$R$9+$R$10*50+(G30-100000)*$R$11/1000</f>
        <v>2339.6019999999999</v>
      </c>
      <c r="I30" s="67">
        <f t="shared" si="0"/>
        <v>4679.2039999999997</v>
      </c>
      <c r="J30" s="77"/>
      <c r="K30" s="89">
        <v>30</v>
      </c>
      <c r="L30" s="88">
        <v>14105200</v>
      </c>
      <c r="M30" s="84">
        <f t="shared" si="3"/>
        <v>470173.33333333331</v>
      </c>
      <c r="N30" s="90">
        <f t="shared" si="7"/>
        <v>3318.2546666666667</v>
      </c>
      <c r="O30" s="67">
        <f t="shared" si="1"/>
        <v>99547.64</v>
      </c>
    </row>
    <row r="31" spans="1:18" x14ac:dyDescent="0.25">
      <c r="A31" s="71"/>
      <c r="B31" s="78"/>
      <c r="C31" s="74" t="s">
        <v>39</v>
      </c>
      <c r="D31" s="78"/>
      <c r="E31" s="75">
        <f>SUM(E7:E30)</f>
        <v>20028</v>
      </c>
      <c r="F31" s="62">
        <f>SUM(F7:F30)</f>
        <v>87708890</v>
      </c>
      <c r="G31" s="82"/>
      <c r="H31" s="61"/>
      <c r="I31" s="68">
        <f>SUM(I7:I30)</f>
        <v>870218.36419999984</v>
      </c>
      <c r="J31" s="78"/>
      <c r="K31" s="79">
        <f>SUM(K7:K30)</f>
        <v>686</v>
      </c>
      <c r="L31" s="83">
        <f>SUM(L7:L30)</f>
        <v>25409370</v>
      </c>
      <c r="M31" s="82"/>
      <c r="N31" s="81"/>
      <c r="O31" s="64">
        <f>SUM(O7:O30)</f>
        <v>192068.21629999997</v>
      </c>
    </row>
    <row r="32" spans="1:18" x14ac:dyDescent="0.25">
      <c r="A32" s="49"/>
      <c r="B32" s="49"/>
      <c r="C32" s="59"/>
      <c r="D32" s="49"/>
      <c r="E32" s="60"/>
      <c r="F32" s="49"/>
      <c r="G32" s="49"/>
      <c r="H32" s="49"/>
      <c r="I32" s="49"/>
      <c r="J32" s="49"/>
      <c r="K32" s="58"/>
      <c r="L32" s="49"/>
      <c r="M32" s="49"/>
      <c r="N32" s="49"/>
      <c r="O32" s="49"/>
    </row>
    <row r="33" spans="1:15" x14ac:dyDescent="0.25">
      <c r="A33" s="49"/>
      <c r="B33" s="49"/>
      <c r="C33" s="80" t="s">
        <v>40</v>
      </c>
      <c r="D33" s="49"/>
      <c r="E33" s="60"/>
      <c r="F33" s="49"/>
      <c r="G33" s="47"/>
      <c r="H33" s="49"/>
      <c r="I33" s="45">
        <f>I31+O31</f>
        <v>1062286.5804999997</v>
      </c>
      <c r="J33" s="45"/>
      <c r="K33" s="45"/>
      <c r="L33" s="49"/>
      <c r="M33" s="49"/>
      <c r="N33" s="49"/>
      <c r="O33" s="49"/>
    </row>
    <row r="34" spans="1:15" x14ac:dyDescent="0.25">
      <c r="A34" s="49"/>
      <c r="B34" s="49"/>
      <c r="C34" s="80" t="s">
        <v>41</v>
      </c>
      <c r="D34" s="49"/>
      <c r="E34" s="60"/>
      <c r="F34" s="49"/>
      <c r="G34" s="47"/>
      <c r="H34" s="86">
        <v>11</v>
      </c>
      <c r="I34" s="45">
        <f>H34*12*(T8-$T$7)</f>
        <v>2641.3199999999997</v>
      </c>
      <c r="J34" s="45"/>
      <c r="K34" s="45"/>
      <c r="L34" s="49"/>
      <c r="M34" s="49"/>
      <c r="N34" s="49"/>
      <c r="O34" s="49"/>
    </row>
    <row r="35" spans="1:15" x14ac:dyDescent="0.25">
      <c r="A35" s="49"/>
      <c r="B35" s="49"/>
      <c r="C35" s="80" t="s">
        <v>42</v>
      </c>
      <c r="D35" s="49"/>
      <c r="E35" s="60"/>
      <c r="F35" s="49"/>
      <c r="G35" s="47"/>
      <c r="H35" s="86">
        <v>6</v>
      </c>
      <c r="I35" s="45">
        <f>H35*12*(T9-$T$7)</f>
        <v>2735.28</v>
      </c>
      <c r="J35" s="45"/>
      <c r="K35" s="45"/>
      <c r="L35" s="49"/>
      <c r="M35" s="49"/>
      <c r="N35" s="49"/>
      <c r="O35" s="49"/>
    </row>
    <row r="36" spans="1:15" x14ac:dyDescent="0.25">
      <c r="A36" s="49"/>
      <c r="B36" s="49"/>
      <c r="C36" s="80" t="s">
        <v>43</v>
      </c>
      <c r="D36" s="49"/>
      <c r="E36" s="60"/>
      <c r="F36" s="49"/>
      <c r="G36" s="47"/>
      <c r="H36" s="86">
        <v>20</v>
      </c>
      <c r="I36" s="45">
        <f>H36*12*(T10-$T$7)</f>
        <v>16924.8</v>
      </c>
      <c r="J36" s="45"/>
      <c r="K36" s="45"/>
      <c r="L36" s="49"/>
      <c r="M36" s="49"/>
      <c r="N36" s="49"/>
      <c r="O36" s="49"/>
    </row>
    <row r="37" spans="1:15" x14ac:dyDescent="0.25">
      <c r="A37" s="49"/>
      <c r="B37" s="49"/>
      <c r="C37" s="80" t="s">
        <v>44</v>
      </c>
      <c r="D37" s="49"/>
      <c r="E37" s="60"/>
      <c r="F37" s="49"/>
      <c r="G37" s="47"/>
      <c r="H37" s="86">
        <v>2</v>
      </c>
      <c r="I37" s="45">
        <f>H37*12*(T11-$T$7)</f>
        <v>2462.88</v>
      </c>
      <c r="J37" s="45"/>
      <c r="K37" s="45"/>
      <c r="L37" s="49"/>
      <c r="M37" s="49"/>
      <c r="N37" s="49"/>
      <c r="O37" s="49"/>
    </row>
    <row r="38" spans="1:15" x14ac:dyDescent="0.25">
      <c r="A38" s="49"/>
      <c r="B38" s="49"/>
      <c r="C38" s="80" t="s">
        <v>45</v>
      </c>
      <c r="D38" s="49"/>
      <c r="E38" s="60"/>
      <c r="F38" s="49"/>
      <c r="G38" s="47"/>
      <c r="H38" s="86">
        <v>2</v>
      </c>
      <c r="I38" s="45">
        <f>H38*12*(T12-$T$7)</f>
        <v>3343.68</v>
      </c>
      <c r="J38" s="45"/>
      <c r="K38" s="45"/>
      <c r="L38" s="49"/>
      <c r="M38" s="49"/>
      <c r="N38" s="49"/>
      <c r="O38" s="49"/>
    </row>
    <row r="39" spans="1:15" ht="15.75" thickBot="1" x14ac:dyDescent="0.3">
      <c r="A39" s="47"/>
      <c r="B39" s="47"/>
      <c r="C39" s="80" t="s">
        <v>46</v>
      </c>
      <c r="D39" s="47"/>
      <c r="E39" s="47"/>
      <c r="F39" s="47"/>
      <c r="G39" s="47"/>
      <c r="H39" s="47"/>
      <c r="I39" s="44">
        <f>SUM(I33:K38)</f>
        <v>1090394.5404999997</v>
      </c>
      <c r="J39" s="44"/>
      <c r="K39" s="44"/>
      <c r="L39" s="95"/>
      <c r="M39" s="47"/>
      <c r="N39" s="47"/>
      <c r="O39" s="47"/>
    </row>
    <row r="40" spans="1:15" ht="15.75" thickTop="1" x14ac:dyDescent="0.25">
      <c r="A40" s="47"/>
      <c r="B40" s="47"/>
      <c r="C40" s="80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</sheetData>
  <mergeCells count="7">
    <mergeCell ref="I39:K39"/>
    <mergeCell ref="I33:K33"/>
    <mergeCell ref="I34:K34"/>
    <mergeCell ref="I35:K35"/>
    <mergeCell ref="I36:K36"/>
    <mergeCell ref="I37:K37"/>
    <mergeCell ref="I38:K3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B21BA-CB62-472E-983C-62015CB0C7AD}">
  <dimension ref="A1:W40"/>
  <sheetViews>
    <sheetView tabSelected="1" workbookViewId="0">
      <selection activeCell="V28" sqref="V28"/>
    </sheetView>
  </sheetViews>
  <sheetFormatPr defaultRowHeight="15" x14ac:dyDescent="0.25"/>
  <cols>
    <col min="6" max="6" width="9.85546875" bestFit="1" customWidth="1"/>
    <col min="12" max="12" width="9.85546875" bestFit="1" customWidth="1"/>
  </cols>
  <sheetData>
    <row r="1" spans="1:23" ht="18" x14ac:dyDescent="0.25">
      <c r="A1" s="92" t="s">
        <v>59</v>
      </c>
    </row>
    <row r="2" spans="1:23" ht="18" x14ac:dyDescent="0.25">
      <c r="A2" s="92" t="s">
        <v>60</v>
      </c>
    </row>
    <row r="3" spans="1:23" x14ac:dyDescent="0.25">
      <c r="A3" s="2" t="s">
        <v>0</v>
      </c>
      <c r="B3" s="3"/>
      <c r="C3" s="2" t="s">
        <v>1</v>
      </c>
      <c r="D3" s="3"/>
      <c r="E3" s="4" t="s">
        <v>2</v>
      </c>
      <c r="F3" s="5"/>
      <c r="G3" s="5"/>
      <c r="H3" s="5"/>
      <c r="I3" s="5"/>
      <c r="J3" s="3"/>
      <c r="K3" s="4" t="s">
        <v>3</v>
      </c>
      <c r="L3" s="5"/>
      <c r="M3" s="5"/>
      <c r="N3" s="5"/>
      <c r="O3" s="5"/>
      <c r="P3" s="1"/>
      <c r="Q3" s="1"/>
      <c r="R3" s="1"/>
    </row>
    <row r="4" spans="1:23" x14ac:dyDescent="0.25">
      <c r="A4" s="6" t="s">
        <v>4</v>
      </c>
      <c r="B4" s="3"/>
      <c r="C4" s="6" t="s">
        <v>5</v>
      </c>
      <c r="D4" s="3"/>
      <c r="E4" s="7" t="s">
        <v>6</v>
      </c>
      <c r="F4" s="8"/>
      <c r="G4" s="8"/>
      <c r="H4" s="8"/>
      <c r="I4" s="8"/>
      <c r="J4" s="3"/>
      <c r="K4" s="8" t="s">
        <v>6</v>
      </c>
      <c r="L4" s="8"/>
      <c r="M4" s="8"/>
      <c r="N4" s="8"/>
      <c r="O4" s="8"/>
      <c r="P4" s="1"/>
      <c r="Q4" s="1"/>
      <c r="R4" s="1"/>
    </row>
    <row r="5" spans="1:23" x14ac:dyDescent="0.25">
      <c r="A5" s="23"/>
      <c r="B5" s="30"/>
      <c r="C5" s="9"/>
      <c r="D5" s="30"/>
      <c r="E5" s="10" t="s">
        <v>7</v>
      </c>
      <c r="F5" s="11" t="s">
        <v>8</v>
      </c>
      <c r="G5" s="11" t="s">
        <v>9</v>
      </c>
      <c r="H5" s="11" t="s">
        <v>9</v>
      </c>
      <c r="I5" s="19" t="s">
        <v>10</v>
      </c>
      <c r="J5" s="30"/>
      <c r="K5" s="19" t="s">
        <v>7</v>
      </c>
      <c r="L5" s="11" t="s">
        <v>8</v>
      </c>
      <c r="M5" s="11" t="s">
        <v>9</v>
      </c>
      <c r="N5" s="11" t="s">
        <v>9</v>
      </c>
      <c r="O5" s="11" t="s">
        <v>10</v>
      </c>
      <c r="P5" s="1"/>
      <c r="Q5" s="1"/>
      <c r="R5" s="93" t="s">
        <v>55</v>
      </c>
      <c r="T5" t="s">
        <v>55</v>
      </c>
      <c r="U5" t="s">
        <v>0</v>
      </c>
    </row>
    <row r="6" spans="1:23" x14ac:dyDescent="0.25">
      <c r="A6" s="24"/>
      <c r="B6" s="31"/>
      <c r="C6" s="9"/>
      <c r="D6" s="32"/>
      <c r="E6" s="10" t="s">
        <v>11</v>
      </c>
      <c r="F6" s="11" t="s">
        <v>12</v>
      </c>
      <c r="G6" s="11" t="s">
        <v>12</v>
      </c>
      <c r="H6" s="11" t="s">
        <v>13</v>
      </c>
      <c r="I6" s="20" t="s">
        <v>14</v>
      </c>
      <c r="J6" s="32"/>
      <c r="K6" s="20" t="s">
        <v>11</v>
      </c>
      <c r="L6" s="20" t="s">
        <v>12</v>
      </c>
      <c r="M6" s="11" t="s">
        <v>12</v>
      </c>
      <c r="N6" s="11" t="s">
        <v>13</v>
      </c>
      <c r="O6" s="11" t="s">
        <v>14</v>
      </c>
      <c r="P6" s="1"/>
      <c r="Q6" s="1"/>
      <c r="R6" s="93" t="s">
        <v>56</v>
      </c>
      <c r="T6" t="s">
        <v>48</v>
      </c>
      <c r="U6" t="s">
        <v>4</v>
      </c>
    </row>
    <row r="7" spans="1:23" x14ac:dyDescent="0.25">
      <c r="A7" s="24" t="s">
        <v>15</v>
      </c>
      <c r="B7" s="31"/>
      <c r="C7" s="26">
        <v>0</v>
      </c>
      <c r="D7" s="30"/>
      <c r="E7" s="40">
        <v>866</v>
      </c>
      <c r="F7" s="41">
        <v>0</v>
      </c>
      <c r="G7" s="17">
        <v>0</v>
      </c>
      <c r="H7" s="90">
        <f>$R$7</f>
        <v>24.02</v>
      </c>
      <c r="I7" s="21">
        <f>E7*H7</f>
        <v>20801.32</v>
      </c>
      <c r="J7" s="30"/>
      <c r="K7" s="42">
        <v>60</v>
      </c>
      <c r="L7" s="41">
        <v>0</v>
      </c>
      <c r="M7" s="38">
        <v>0</v>
      </c>
      <c r="N7" s="90">
        <f>$R$7</f>
        <v>24.02</v>
      </c>
      <c r="O7" s="67">
        <f>K7*N7</f>
        <v>1441.2</v>
      </c>
      <c r="P7" s="1"/>
      <c r="Q7" s="1"/>
      <c r="R7" s="46">
        <v>24.02</v>
      </c>
      <c r="T7" s="91">
        <v>24.02</v>
      </c>
      <c r="U7" t="s">
        <v>49</v>
      </c>
    </row>
    <row r="8" spans="1:23" x14ac:dyDescent="0.25">
      <c r="A8" s="24"/>
      <c r="B8" s="31"/>
      <c r="C8" s="27" t="s">
        <v>16</v>
      </c>
      <c r="D8" s="31"/>
      <c r="E8" s="40">
        <v>5748</v>
      </c>
      <c r="F8" s="41">
        <v>5720130</v>
      </c>
      <c r="G8" s="84">
        <f>F8/E8</f>
        <v>995.15135699373695</v>
      </c>
      <c r="H8" s="90">
        <f>$R$7</f>
        <v>24.02</v>
      </c>
      <c r="I8" s="67">
        <f t="shared" ref="I8:I30" si="0">E8*H8</f>
        <v>138066.96</v>
      </c>
      <c r="J8" s="31"/>
      <c r="K8" s="42">
        <v>223</v>
      </c>
      <c r="L8" s="41">
        <v>141950</v>
      </c>
      <c r="M8" s="84">
        <f>L8/K8</f>
        <v>636.54708520179372</v>
      </c>
      <c r="N8" s="90">
        <f>$R$7</f>
        <v>24.02</v>
      </c>
      <c r="O8" s="67">
        <f t="shared" ref="O8:O30" si="1">K8*N8</f>
        <v>5356.46</v>
      </c>
      <c r="P8" s="1"/>
      <c r="Q8" s="1"/>
      <c r="R8" s="46">
        <v>8.35</v>
      </c>
      <c r="T8" s="91">
        <v>45.43</v>
      </c>
      <c r="U8" t="s">
        <v>50</v>
      </c>
      <c r="W8" s="94"/>
    </row>
    <row r="9" spans="1:23" x14ac:dyDescent="0.25">
      <c r="A9" s="24"/>
      <c r="B9" s="31"/>
      <c r="C9" s="27" t="s">
        <v>17</v>
      </c>
      <c r="D9" s="31"/>
      <c r="E9" s="40">
        <v>3477</v>
      </c>
      <c r="F9" s="41">
        <v>8722740</v>
      </c>
      <c r="G9" s="84">
        <f t="shared" ref="G9:G30" si="2">F9/E9</f>
        <v>2508.6971527178603</v>
      </c>
      <c r="H9" s="90">
        <f>$R$7+(G9-2000)*$R$8/1000</f>
        <v>28.267621225194134</v>
      </c>
      <c r="I9" s="67">
        <f t="shared" si="0"/>
        <v>98286.519</v>
      </c>
      <c r="J9" s="31"/>
      <c r="K9" s="42">
        <v>47</v>
      </c>
      <c r="L9" s="41">
        <v>119390</v>
      </c>
      <c r="M9" s="84">
        <f t="shared" ref="M9:M30" si="3">L9/K9</f>
        <v>2540.2127659574467</v>
      </c>
      <c r="N9" s="90">
        <f>$R$7+(M9-2000)*$R$8/1000</f>
        <v>28.53077659574468</v>
      </c>
      <c r="O9" s="67">
        <f t="shared" si="1"/>
        <v>1340.9465</v>
      </c>
      <c r="P9" s="1"/>
      <c r="Q9" s="1"/>
      <c r="R9" s="46">
        <v>8.06</v>
      </c>
      <c r="T9" s="91">
        <v>64.67</v>
      </c>
      <c r="U9" t="s">
        <v>51</v>
      </c>
      <c r="W9" s="94"/>
    </row>
    <row r="10" spans="1:23" x14ac:dyDescent="0.25">
      <c r="A10" s="24"/>
      <c r="B10" s="31"/>
      <c r="C10" s="27" t="s">
        <v>18</v>
      </c>
      <c r="D10" s="31"/>
      <c r="E10" s="40">
        <v>2969</v>
      </c>
      <c r="F10" s="41">
        <v>10351270</v>
      </c>
      <c r="G10" s="84">
        <f t="shared" si="2"/>
        <v>3486.449983159313</v>
      </c>
      <c r="H10" s="90">
        <f t="shared" ref="H10:H16" si="4">$R$7+(G10-2000)*$R$8/1000</f>
        <v>36.43185735938026</v>
      </c>
      <c r="I10" s="67">
        <f t="shared" si="0"/>
        <v>108166.18449999999</v>
      </c>
      <c r="J10" s="31"/>
      <c r="K10" s="42">
        <v>38</v>
      </c>
      <c r="L10" s="41">
        <v>133230</v>
      </c>
      <c r="M10" s="84">
        <f t="shared" si="3"/>
        <v>3506.0526315789475</v>
      </c>
      <c r="N10" s="43">
        <v>36.595539473684212</v>
      </c>
      <c r="O10" s="67">
        <f t="shared" si="1"/>
        <v>1390.6305</v>
      </c>
      <c r="P10" s="1"/>
      <c r="Q10" s="1"/>
      <c r="R10" s="46">
        <v>7.76</v>
      </c>
      <c r="T10" s="91">
        <v>99.48</v>
      </c>
      <c r="U10" t="s">
        <v>52</v>
      </c>
      <c r="W10" s="94"/>
    </row>
    <row r="11" spans="1:23" x14ac:dyDescent="0.25">
      <c r="A11" s="24"/>
      <c r="B11" s="31"/>
      <c r="C11" s="27" t="s">
        <v>19</v>
      </c>
      <c r="D11" s="31"/>
      <c r="E11" s="40">
        <v>2279</v>
      </c>
      <c r="F11" s="41">
        <v>10224100</v>
      </c>
      <c r="G11" s="84">
        <f t="shared" si="2"/>
        <v>4486.2220272049144</v>
      </c>
      <c r="H11" s="90">
        <f t="shared" si="4"/>
        <v>44.779953927161031</v>
      </c>
      <c r="I11" s="67">
        <f t="shared" si="0"/>
        <v>102053.51499999998</v>
      </c>
      <c r="J11" s="31"/>
      <c r="K11" s="42">
        <v>28</v>
      </c>
      <c r="L11" s="41">
        <v>126000</v>
      </c>
      <c r="M11" s="84">
        <f t="shared" si="3"/>
        <v>4500</v>
      </c>
      <c r="N11" s="43">
        <v>44.894999999999996</v>
      </c>
      <c r="O11" s="67">
        <f t="shared" si="1"/>
        <v>1257.06</v>
      </c>
      <c r="P11" s="1"/>
      <c r="Q11" s="1"/>
      <c r="R11" s="46">
        <v>7.47</v>
      </c>
      <c r="T11" s="91">
        <v>133.82</v>
      </c>
      <c r="U11" t="s">
        <v>53</v>
      </c>
      <c r="W11" s="94"/>
    </row>
    <row r="12" spans="1:23" x14ac:dyDescent="0.25">
      <c r="A12" s="24"/>
      <c r="B12" s="31"/>
      <c r="C12" s="26" t="s">
        <v>20</v>
      </c>
      <c r="D12" s="31"/>
      <c r="E12" s="40">
        <v>1461</v>
      </c>
      <c r="F12" s="41">
        <v>8000580</v>
      </c>
      <c r="G12" s="84">
        <f t="shared" si="2"/>
        <v>5476.0985626283364</v>
      </c>
      <c r="H12" s="90">
        <f t="shared" si="4"/>
        <v>53.045422997946602</v>
      </c>
      <c r="I12" s="67">
        <f t="shared" si="0"/>
        <v>77499.362999999983</v>
      </c>
      <c r="J12" s="31"/>
      <c r="K12" s="42">
        <v>25</v>
      </c>
      <c r="L12" s="41">
        <v>135420</v>
      </c>
      <c r="M12" s="84">
        <f t="shared" si="3"/>
        <v>5416.8</v>
      </c>
      <c r="N12" s="43">
        <v>52.550280000000001</v>
      </c>
      <c r="O12" s="67">
        <f t="shared" si="1"/>
        <v>1313.7570000000001</v>
      </c>
      <c r="P12" s="1"/>
      <c r="Q12" s="1"/>
      <c r="R12" s="1"/>
      <c r="T12" s="91">
        <v>173.09</v>
      </c>
      <c r="U12" t="s">
        <v>54</v>
      </c>
      <c r="W12" s="94"/>
    </row>
    <row r="13" spans="1:23" x14ac:dyDescent="0.25">
      <c r="A13" s="24"/>
      <c r="B13" s="31"/>
      <c r="C13" s="26" t="s">
        <v>21</v>
      </c>
      <c r="D13" s="31"/>
      <c r="E13" s="40">
        <v>926</v>
      </c>
      <c r="F13" s="41">
        <v>5989520</v>
      </c>
      <c r="G13" s="84">
        <f t="shared" si="2"/>
        <v>6468.1641468682501</v>
      </c>
      <c r="H13" s="90">
        <f t="shared" si="4"/>
        <v>61.329170626349878</v>
      </c>
      <c r="I13" s="67">
        <f t="shared" si="0"/>
        <v>56790.811999999991</v>
      </c>
      <c r="J13" s="31"/>
      <c r="K13" s="42">
        <v>16</v>
      </c>
      <c r="L13" s="41">
        <v>107070</v>
      </c>
      <c r="M13" s="84">
        <f t="shared" si="3"/>
        <v>6691.875</v>
      </c>
      <c r="N13" s="43">
        <v>63.197156250000006</v>
      </c>
      <c r="O13" s="67">
        <f t="shared" si="1"/>
        <v>1011.1545000000001</v>
      </c>
      <c r="P13" s="1"/>
      <c r="Q13" s="1"/>
      <c r="R13" s="1"/>
    </row>
    <row r="14" spans="1:23" x14ac:dyDescent="0.25">
      <c r="A14" s="24"/>
      <c r="B14" s="31"/>
      <c r="C14" s="26" t="s">
        <v>22</v>
      </c>
      <c r="D14" s="31"/>
      <c r="E14" s="40">
        <v>571</v>
      </c>
      <c r="F14" s="41">
        <v>4265010</v>
      </c>
      <c r="G14" s="84">
        <f t="shared" si="2"/>
        <v>7469.3695271453589</v>
      </c>
      <c r="H14" s="90">
        <f t="shared" si="4"/>
        <v>69.689235551663742</v>
      </c>
      <c r="I14" s="67">
        <f t="shared" si="0"/>
        <v>39792.553499999995</v>
      </c>
      <c r="J14" s="31"/>
      <c r="K14" s="42">
        <v>6</v>
      </c>
      <c r="L14" s="41">
        <v>45660</v>
      </c>
      <c r="M14" s="84">
        <f t="shared" si="3"/>
        <v>7610</v>
      </c>
      <c r="N14" s="43">
        <v>70.863500000000002</v>
      </c>
      <c r="O14" s="67">
        <f t="shared" si="1"/>
        <v>425.18100000000004</v>
      </c>
      <c r="P14" s="1"/>
      <c r="Q14" s="1"/>
      <c r="R14" s="1"/>
    </row>
    <row r="15" spans="1:23" x14ac:dyDescent="0.25">
      <c r="A15" s="24"/>
      <c r="B15" s="31"/>
      <c r="C15" s="26" t="s">
        <v>23</v>
      </c>
      <c r="D15" s="31"/>
      <c r="E15" s="40">
        <v>358</v>
      </c>
      <c r="F15" s="41">
        <v>3033390</v>
      </c>
      <c r="G15" s="84">
        <f t="shared" si="2"/>
        <v>8473.1564245810059</v>
      </c>
      <c r="H15" s="90">
        <f t="shared" si="4"/>
        <v>78.070856145251398</v>
      </c>
      <c r="I15" s="67">
        <f t="shared" si="0"/>
        <v>27949.3665</v>
      </c>
      <c r="J15" s="31"/>
      <c r="K15" s="42">
        <v>5</v>
      </c>
      <c r="L15" s="41">
        <v>43000</v>
      </c>
      <c r="M15" s="84">
        <f t="shared" si="3"/>
        <v>8600</v>
      </c>
      <c r="N15" s="43">
        <v>79.13</v>
      </c>
      <c r="O15" s="67">
        <f t="shared" si="1"/>
        <v>395.65</v>
      </c>
      <c r="P15" s="1"/>
      <c r="Q15" s="1"/>
      <c r="R15" s="1"/>
    </row>
    <row r="16" spans="1:23" x14ac:dyDescent="0.25">
      <c r="A16" s="24"/>
      <c r="B16" s="31"/>
      <c r="C16" s="26" t="s">
        <v>24</v>
      </c>
      <c r="D16" s="31"/>
      <c r="E16" s="40">
        <v>243</v>
      </c>
      <c r="F16" s="41">
        <v>2294340</v>
      </c>
      <c r="G16" s="84">
        <f t="shared" si="2"/>
        <v>9441.7283950617275</v>
      </c>
      <c r="H16" s="90">
        <f t="shared" si="4"/>
        <v>86.158432098765417</v>
      </c>
      <c r="I16" s="67">
        <f t="shared" si="0"/>
        <v>20936.498999999996</v>
      </c>
      <c r="J16" s="31"/>
      <c r="K16" s="42">
        <v>5</v>
      </c>
      <c r="L16" s="41">
        <v>47160</v>
      </c>
      <c r="M16" s="84">
        <f t="shared" si="3"/>
        <v>9432</v>
      </c>
      <c r="N16" s="43">
        <v>86.077199999999991</v>
      </c>
      <c r="O16" s="67">
        <f t="shared" si="1"/>
        <v>430.38599999999997</v>
      </c>
      <c r="P16" s="1"/>
      <c r="Q16" s="1"/>
      <c r="R16" s="1"/>
    </row>
    <row r="17" spans="1:18" x14ac:dyDescent="0.25">
      <c r="A17" s="24"/>
      <c r="B17" s="31"/>
      <c r="C17" s="26" t="s">
        <v>25</v>
      </c>
      <c r="D17" s="31"/>
      <c r="E17" s="40">
        <v>164</v>
      </c>
      <c r="F17" s="41">
        <v>1723320</v>
      </c>
      <c r="G17" s="84">
        <f t="shared" si="2"/>
        <v>10508.048780487805</v>
      </c>
      <c r="H17" s="90">
        <f>$R$7+8*$R$8+(G17-10000)*$R$9/1000</f>
        <v>94.914873170731695</v>
      </c>
      <c r="I17" s="67">
        <f t="shared" si="0"/>
        <v>15566.039199999997</v>
      </c>
      <c r="J17" s="31"/>
      <c r="K17" s="42">
        <v>9</v>
      </c>
      <c r="L17" s="41">
        <v>94530</v>
      </c>
      <c r="M17" s="84">
        <f t="shared" si="3"/>
        <v>10503.333333333334</v>
      </c>
      <c r="N17" s="90">
        <f>$R$7+8*$R$8+(M17-10000)*$R$9/1000</f>
        <v>94.876866666666672</v>
      </c>
      <c r="O17" s="67">
        <f t="shared" si="1"/>
        <v>853.8918000000001</v>
      </c>
      <c r="P17" s="1"/>
      <c r="Q17" s="1"/>
      <c r="R17" s="1"/>
    </row>
    <row r="18" spans="1:18" x14ac:dyDescent="0.25">
      <c r="A18" s="24"/>
      <c r="B18" s="31"/>
      <c r="C18" s="26" t="s">
        <v>26</v>
      </c>
      <c r="D18" s="31"/>
      <c r="E18" s="40">
        <v>120</v>
      </c>
      <c r="F18" s="41">
        <v>1377650</v>
      </c>
      <c r="G18" s="84">
        <f t="shared" si="2"/>
        <v>11480.416666666666</v>
      </c>
      <c r="H18" s="90">
        <f t="shared" ref="H18:H27" si="5">$R$7+8*$R$8+(G18-10000)*$R$9/1000</f>
        <v>102.75215833333333</v>
      </c>
      <c r="I18" s="67">
        <f t="shared" si="0"/>
        <v>12330.259</v>
      </c>
      <c r="J18" s="31"/>
      <c r="K18" s="42">
        <v>8</v>
      </c>
      <c r="L18" s="41">
        <v>92760</v>
      </c>
      <c r="M18" s="84">
        <f t="shared" si="3"/>
        <v>11595</v>
      </c>
      <c r="N18" s="90">
        <f t="shared" ref="N18:N27" si="6">$R$7+8*$R$8+(M18-10000)*$R$9/1000</f>
        <v>103.67569999999999</v>
      </c>
      <c r="O18" s="67">
        <f t="shared" si="1"/>
        <v>829.40559999999994</v>
      </c>
    </row>
    <row r="19" spans="1:18" x14ac:dyDescent="0.25">
      <c r="A19" s="24"/>
      <c r="B19" s="31"/>
      <c r="C19" s="26" t="s">
        <v>27</v>
      </c>
      <c r="D19" s="31"/>
      <c r="E19" s="40">
        <v>96</v>
      </c>
      <c r="F19" s="41">
        <v>1202020</v>
      </c>
      <c r="G19" s="84">
        <f t="shared" si="2"/>
        <v>12521.041666666666</v>
      </c>
      <c r="H19" s="90">
        <f t="shared" si="5"/>
        <v>111.13959583333332</v>
      </c>
      <c r="I19" s="67">
        <f t="shared" si="0"/>
        <v>10669.401199999998</v>
      </c>
      <c r="J19" s="31"/>
      <c r="K19" s="42">
        <v>6</v>
      </c>
      <c r="L19" s="41">
        <v>75000</v>
      </c>
      <c r="M19" s="84">
        <f t="shared" si="3"/>
        <v>12500</v>
      </c>
      <c r="N19" s="90">
        <f t="shared" si="6"/>
        <v>110.97</v>
      </c>
      <c r="O19" s="67">
        <f t="shared" si="1"/>
        <v>665.81999999999994</v>
      </c>
    </row>
    <row r="20" spans="1:18" x14ac:dyDescent="0.25">
      <c r="A20" s="24"/>
      <c r="B20" s="31"/>
      <c r="C20" s="26" t="s">
        <v>28</v>
      </c>
      <c r="D20" s="31"/>
      <c r="E20" s="40">
        <v>67</v>
      </c>
      <c r="F20" s="41">
        <v>903190</v>
      </c>
      <c r="G20" s="84">
        <f t="shared" si="2"/>
        <v>13480.447761194029</v>
      </c>
      <c r="H20" s="90">
        <f t="shared" si="5"/>
        <v>118.87240895522388</v>
      </c>
      <c r="I20" s="67">
        <f t="shared" si="0"/>
        <v>7964.4513999999999</v>
      </c>
      <c r="J20" s="31"/>
      <c r="K20" s="42">
        <v>2</v>
      </c>
      <c r="L20" s="41">
        <v>26390</v>
      </c>
      <c r="M20" s="84">
        <f t="shared" si="3"/>
        <v>13195</v>
      </c>
      <c r="N20" s="90">
        <f t="shared" si="6"/>
        <v>116.57169999999999</v>
      </c>
      <c r="O20" s="67">
        <f t="shared" si="1"/>
        <v>233.14339999999999</v>
      </c>
    </row>
    <row r="21" spans="1:18" x14ac:dyDescent="0.25">
      <c r="A21" s="24"/>
      <c r="B21" s="31"/>
      <c r="C21" s="26" t="s">
        <v>29</v>
      </c>
      <c r="D21" s="31"/>
      <c r="E21" s="40">
        <v>64</v>
      </c>
      <c r="F21" s="41">
        <v>926860</v>
      </c>
      <c r="G21" s="84">
        <f t="shared" si="2"/>
        <v>14482.1875</v>
      </c>
      <c r="H21" s="90">
        <f t="shared" si="5"/>
        <v>126.94643124999999</v>
      </c>
      <c r="I21" s="67">
        <f t="shared" si="0"/>
        <v>8124.5715999999993</v>
      </c>
      <c r="J21" s="31"/>
      <c r="K21" s="42">
        <v>4</v>
      </c>
      <c r="L21" s="41">
        <v>57860</v>
      </c>
      <c r="M21" s="84">
        <f t="shared" si="3"/>
        <v>14465</v>
      </c>
      <c r="N21" s="90">
        <f t="shared" si="6"/>
        <v>126.80789999999999</v>
      </c>
      <c r="O21" s="67">
        <f t="shared" si="1"/>
        <v>507.23159999999996</v>
      </c>
    </row>
    <row r="22" spans="1:18" x14ac:dyDescent="0.25">
      <c r="A22" s="24"/>
      <c r="B22" s="31"/>
      <c r="C22" s="26" t="s">
        <v>30</v>
      </c>
      <c r="D22" s="31"/>
      <c r="E22" s="40">
        <v>58</v>
      </c>
      <c r="F22" s="41">
        <v>897690</v>
      </c>
      <c r="G22" s="84">
        <f t="shared" si="2"/>
        <v>15477.413793103447</v>
      </c>
      <c r="H22" s="90">
        <f t="shared" si="5"/>
        <v>134.96795517241378</v>
      </c>
      <c r="I22" s="67">
        <f t="shared" si="0"/>
        <v>7828.1413999999995</v>
      </c>
      <c r="J22" s="31"/>
      <c r="K22" s="42">
        <v>3</v>
      </c>
      <c r="L22" s="41">
        <v>47080</v>
      </c>
      <c r="M22" s="84">
        <f t="shared" si="3"/>
        <v>15693.333333333334</v>
      </c>
      <c r="N22" s="90">
        <f t="shared" si="6"/>
        <v>136.70826666666667</v>
      </c>
      <c r="O22" s="67">
        <f t="shared" si="1"/>
        <v>410.12480000000005</v>
      </c>
    </row>
    <row r="23" spans="1:18" x14ac:dyDescent="0.25">
      <c r="A23" s="24"/>
      <c r="B23" s="31"/>
      <c r="C23" s="26" t="s">
        <v>31</v>
      </c>
      <c r="D23" s="31"/>
      <c r="E23" s="40">
        <v>53</v>
      </c>
      <c r="F23" s="41">
        <v>873200</v>
      </c>
      <c r="G23" s="84">
        <f t="shared" si="2"/>
        <v>16475.471698113208</v>
      </c>
      <c r="H23" s="90">
        <f t="shared" si="5"/>
        <v>143.01230188679244</v>
      </c>
      <c r="I23" s="67">
        <f t="shared" si="0"/>
        <v>7579.6519999999991</v>
      </c>
      <c r="J23" s="31"/>
      <c r="K23" s="42">
        <v>6</v>
      </c>
      <c r="L23" s="41">
        <v>99180</v>
      </c>
      <c r="M23" s="84">
        <f t="shared" si="3"/>
        <v>16530</v>
      </c>
      <c r="N23" s="90">
        <f t="shared" si="6"/>
        <v>143.45179999999999</v>
      </c>
      <c r="O23" s="67">
        <f t="shared" si="1"/>
        <v>860.71079999999995</v>
      </c>
    </row>
    <row r="24" spans="1:18" x14ac:dyDescent="0.25">
      <c r="A24" s="24"/>
      <c r="B24" s="31"/>
      <c r="C24" s="26" t="s">
        <v>32</v>
      </c>
      <c r="D24" s="31"/>
      <c r="E24" s="40">
        <v>47</v>
      </c>
      <c r="F24" s="41">
        <v>824830</v>
      </c>
      <c r="G24" s="84">
        <f t="shared" si="2"/>
        <v>17549.574468085106</v>
      </c>
      <c r="H24" s="90">
        <f t="shared" si="5"/>
        <v>151.66957021276596</v>
      </c>
      <c r="I24" s="67">
        <f t="shared" si="0"/>
        <v>7128.4697999999999</v>
      </c>
      <c r="J24" s="31"/>
      <c r="K24" s="42">
        <v>1</v>
      </c>
      <c r="L24" s="41">
        <v>17100</v>
      </c>
      <c r="M24" s="84">
        <f t="shared" si="3"/>
        <v>17100</v>
      </c>
      <c r="N24" s="90">
        <f t="shared" si="6"/>
        <v>148.04599999999999</v>
      </c>
      <c r="O24" s="67">
        <f t="shared" si="1"/>
        <v>148.04599999999999</v>
      </c>
    </row>
    <row r="25" spans="1:18" x14ac:dyDescent="0.25">
      <c r="A25" s="24"/>
      <c r="B25" s="31"/>
      <c r="C25" s="26" t="s">
        <v>33</v>
      </c>
      <c r="D25" s="31"/>
      <c r="E25" s="40">
        <v>36</v>
      </c>
      <c r="F25" s="41">
        <v>666370</v>
      </c>
      <c r="G25" s="84">
        <f t="shared" si="2"/>
        <v>18510.277777777777</v>
      </c>
      <c r="H25" s="90">
        <f t="shared" si="5"/>
        <v>159.41283888888887</v>
      </c>
      <c r="I25" s="67">
        <f t="shared" si="0"/>
        <v>5738.8621999999996</v>
      </c>
      <c r="J25" s="31"/>
      <c r="K25" s="42">
        <v>4</v>
      </c>
      <c r="L25" s="41">
        <v>74470</v>
      </c>
      <c r="M25" s="84">
        <f t="shared" si="3"/>
        <v>18617.5</v>
      </c>
      <c r="N25" s="90">
        <f t="shared" si="6"/>
        <v>160.27705</v>
      </c>
      <c r="O25" s="67">
        <f t="shared" si="1"/>
        <v>641.10820000000001</v>
      </c>
    </row>
    <row r="26" spans="1:18" x14ac:dyDescent="0.25">
      <c r="A26" s="24"/>
      <c r="B26" s="31"/>
      <c r="C26" s="26" t="s">
        <v>34</v>
      </c>
      <c r="D26" s="31"/>
      <c r="E26" s="40">
        <v>28</v>
      </c>
      <c r="F26" s="41">
        <v>548770</v>
      </c>
      <c r="G26" s="84">
        <f t="shared" si="2"/>
        <v>19598.928571428572</v>
      </c>
      <c r="H26" s="90">
        <f t="shared" si="5"/>
        <v>168.1873642857143</v>
      </c>
      <c r="I26" s="67">
        <f t="shared" si="0"/>
        <v>4709.2462000000005</v>
      </c>
      <c r="J26" s="31"/>
      <c r="K26" s="42">
        <v>2</v>
      </c>
      <c r="L26" s="41">
        <v>38800</v>
      </c>
      <c r="M26" s="84">
        <f t="shared" si="3"/>
        <v>19400</v>
      </c>
      <c r="N26" s="90">
        <f t="shared" si="6"/>
        <v>166.584</v>
      </c>
      <c r="O26" s="67">
        <f t="shared" si="1"/>
        <v>333.16800000000001</v>
      </c>
    </row>
    <row r="27" spans="1:18" x14ac:dyDescent="0.25">
      <c r="A27" s="24"/>
      <c r="B27" s="31"/>
      <c r="C27" s="26" t="s">
        <v>35</v>
      </c>
      <c r="D27" s="31"/>
      <c r="E27" s="40">
        <v>289</v>
      </c>
      <c r="F27" s="41">
        <v>8344220</v>
      </c>
      <c r="G27" s="84">
        <f t="shared" si="2"/>
        <v>28872.733564013841</v>
      </c>
      <c r="H27" s="90">
        <f t="shared" si="5"/>
        <v>242.93423252595156</v>
      </c>
      <c r="I27" s="67">
        <f t="shared" si="0"/>
        <v>70207.993199999997</v>
      </c>
      <c r="J27" s="31"/>
      <c r="K27" s="42">
        <v>91</v>
      </c>
      <c r="L27" s="41">
        <v>3007920</v>
      </c>
      <c r="M27" s="84">
        <f t="shared" si="3"/>
        <v>33054.065934065933</v>
      </c>
      <c r="N27" s="90">
        <f t="shared" si="6"/>
        <v>276.63577142857139</v>
      </c>
      <c r="O27" s="67">
        <f t="shared" si="1"/>
        <v>25173.855199999998</v>
      </c>
    </row>
    <row r="28" spans="1:18" x14ac:dyDescent="0.25">
      <c r="A28" s="24"/>
      <c r="B28" s="31"/>
      <c r="C28" s="26" t="s">
        <v>36</v>
      </c>
      <c r="D28" s="31"/>
      <c r="E28" s="40">
        <v>64</v>
      </c>
      <c r="F28" s="41">
        <v>4634360</v>
      </c>
      <c r="G28" s="84">
        <f t="shared" si="2"/>
        <v>72411.875</v>
      </c>
      <c r="H28" s="90">
        <f>$R$7+8*$R$8+40*$R$9+(G28-50000)*$R$10/1000</f>
        <v>587.13615000000004</v>
      </c>
      <c r="I28" s="67">
        <f t="shared" si="0"/>
        <v>37576.713600000003</v>
      </c>
      <c r="J28" s="31"/>
      <c r="K28" s="42">
        <v>39</v>
      </c>
      <c r="L28" s="41">
        <v>2830600</v>
      </c>
      <c r="M28" s="84">
        <f t="shared" si="3"/>
        <v>72579.487179487172</v>
      </c>
      <c r="N28" s="90">
        <f>$R$7+8*$R$8+40*$R$9+(M28-50000)*$R$10/1000</f>
        <v>588.43682051282053</v>
      </c>
      <c r="O28" s="67">
        <f t="shared" si="1"/>
        <v>22949.036</v>
      </c>
    </row>
    <row r="29" spans="1:18" x14ac:dyDescent="0.25">
      <c r="A29" s="24"/>
      <c r="B29" s="31"/>
      <c r="C29" s="26" t="s">
        <v>37</v>
      </c>
      <c r="D29" s="31"/>
      <c r="E29" s="40">
        <v>42</v>
      </c>
      <c r="F29" s="41">
        <v>5526610</v>
      </c>
      <c r="G29" s="84">
        <f t="shared" si="2"/>
        <v>131585.95238095237</v>
      </c>
      <c r="H29" s="90">
        <f>$R$7+8*$R$8+40*$R$9+$R$10*50+(G29-100000)*$R$11/1000</f>
        <v>1037.1670642857143</v>
      </c>
      <c r="I29" s="67">
        <f t="shared" si="0"/>
        <v>43561.0167</v>
      </c>
      <c r="J29" s="31"/>
      <c r="K29" s="42">
        <v>28</v>
      </c>
      <c r="L29" s="41">
        <v>3943600</v>
      </c>
      <c r="M29" s="84">
        <f t="shared" si="3"/>
        <v>140842.85714285713</v>
      </c>
      <c r="N29" s="90">
        <f t="shared" ref="N29:N30" si="7">$R$7+8*$R$8+40*$R$9+$R$10*50+(M29-100000)*$R$11/1000</f>
        <v>1106.3161428571429</v>
      </c>
      <c r="O29" s="67">
        <f t="shared" si="1"/>
        <v>30976.852000000003</v>
      </c>
    </row>
    <row r="30" spans="1:18" x14ac:dyDescent="0.25">
      <c r="A30" s="24"/>
      <c r="B30" s="31"/>
      <c r="C30" s="26" t="s">
        <v>38</v>
      </c>
      <c r="D30" s="31"/>
      <c r="E30" s="40">
        <v>2</v>
      </c>
      <c r="F30" s="41">
        <v>658720</v>
      </c>
      <c r="G30" s="84">
        <f t="shared" si="2"/>
        <v>329360</v>
      </c>
      <c r="H30" s="90">
        <f>$R$7+8*$R$8+40*$R$9+$R$10*50+(G30-100000)*$R$11/1000</f>
        <v>2514.5392000000002</v>
      </c>
      <c r="I30" s="67">
        <f t="shared" si="0"/>
        <v>5029.0784000000003</v>
      </c>
      <c r="J30" s="31"/>
      <c r="K30" s="42">
        <v>30</v>
      </c>
      <c r="L30" s="41">
        <v>14105200</v>
      </c>
      <c r="M30" s="84">
        <f t="shared" si="3"/>
        <v>470173.33333333331</v>
      </c>
      <c r="N30" s="90">
        <f t="shared" si="7"/>
        <v>3566.4147999999996</v>
      </c>
      <c r="O30" s="67">
        <f t="shared" si="1"/>
        <v>106992.44399999999</v>
      </c>
    </row>
    <row r="31" spans="1:18" x14ac:dyDescent="0.25">
      <c r="A31" s="25"/>
      <c r="B31" s="32"/>
      <c r="C31" s="28" t="s">
        <v>39</v>
      </c>
      <c r="D31" s="32"/>
      <c r="E31" s="29">
        <f>SUM(E7:E30)</f>
        <v>20028</v>
      </c>
      <c r="F31" s="16">
        <f>SUM(F7:F30)</f>
        <v>87708890</v>
      </c>
      <c r="G31" s="36"/>
      <c r="H31" s="15"/>
      <c r="I31" s="22">
        <f>SUM(I7:I30)</f>
        <v>934356.98840000003</v>
      </c>
      <c r="J31" s="32"/>
      <c r="K31" s="33">
        <f>SUM(K7:K30)</f>
        <v>686</v>
      </c>
      <c r="L31" s="37">
        <f>SUM(L7:L30)</f>
        <v>25409370</v>
      </c>
      <c r="M31" s="36"/>
      <c r="N31" s="35"/>
      <c r="O31" s="18">
        <f>SUM(O7:O30)</f>
        <v>205937.26289999997</v>
      </c>
    </row>
    <row r="32" spans="1:18" x14ac:dyDescent="0.25">
      <c r="A32" s="3"/>
      <c r="B32" s="3"/>
      <c r="C32" s="13"/>
      <c r="D32" s="3"/>
      <c r="E32" s="14"/>
      <c r="F32" s="3"/>
      <c r="G32" s="3"/>
      <c r="H32" s="3"/>
      <c r="I32" s="3"/>
      <c r="J32" s="3"/>
      <c r="K32" s="12"/>
      <c r="L32" s="3"/>
      <c r="M32" s="3"/>
      <c r="N32" s="3"/>
      <c r="O32" s="3"/>
    </row>
    <row r="33" spans="1:15" x14ac:dyDescent="0.25">
      <c r="A33" s="3"/>
      <c r="B33" s="3"/>
      <c r="C33" s="34" t="s">
        <v>40</v>
      </c>
      <c r="D33" s="3"/>
      <c r="E33" s="14"/>
      <c r="F33" s="3"/>
      <c r="G33" s="1"/>
      <c r="H33" s="3"/>
      <c r="I33" s="45">
        <f>I31+O31</f>
        <v>1140294.2513000001</v>
      </c>
      <c r="J33" s="45"/>
      <c r="K33" s="45"/>
      <c r="L33" s="3"/>
      <c r="M33" s="3"/>
      <c r="N33" s="3"/>
      <c r="O33" s="3"/>
    </row>
    <row r="34" spans="1:15" x14ac:dyDescent="0.25">
      <c r="A34" s="3"/>
      <c r="B34" s="3"/>
      <c r="C34" s="34" t="s">
        <v>41</v>
      </c>
      <c r="D34" s="3"/>
      <c r="E34" s="14"/>
      <c r="F34" s="3"/>
      <c r="G34" s="1"/>
      <c r="H34" s="39">
        <v>11</v>
      </c>
      <c r="I34" s="45">
        <f>H34*12*(T8-$T$7)</f>
        <v>2826.12</v>
      </c>
      <c r="J34" s="45"/>
      <c r="K34" s="45"/>
      <c r="L34" s="3"/>
      <c r="M34" s="3"/>
      <c r="N34" s="3"/>
      <c r="O34" s="3"/>
    </row>
    <row r="35" spans="1:15" x14ac:dyDescent="0.25">
      <c r="A35" s="3"/>
      <c r="B35" s="3"/>
      <c r="C35" s="34" t="s">
        <v>42</v>
      </c>
      <c r="D35" s="3"/>
      <c r="E35" s="14"/>
      <c r="F35" s="3"/>
      <c r="G35" s="1"/>
      <c r="H35" s="39">
        <v>6</v>
      </c>
      <c r="I35" s="45">
        <f>H35*12*(T9-$T$7)</f>
        <v>2926.8</v>
      </c>
      <c r="J35" s="45"/>
      <c r="K35" s="45"/>
      <c r="L35" s="3"/>
      <c r="M35" s="3"/>
      <c r="N35" s="3"/>
      <c r="O35" s="3"/>
    </row>
    <row r="36" spans="1:15" x14ac:dyDescent="0.25">
      <c r="A36" s="3"/>
      <c r="B36" s="3"/>
      <c r="C36" s="34" t="s">
        <v>43</v>
      </c>
      <c r="D36" s="3"/>
      <c r="E36" s="14"/>
      <c r="F36" s="3"/>
      <c r="G36" s="1"/>
      <c r="H36" s="39">
        <v>20</v>
      </c>
      <c r="I36" s="45">
        <f>H36*12*(T10-$T$7)</f>
        <v>18110.400000000001</v>
      </c>
      <c r="J36" s="45"/>
      <c r="K36" s="45"/>
      <c r="L36" s="3"/>
      <c r="M36" s="3"/>
      <c r="N36" s="3"/>
      <c r="O36" s="3"/>
    </row>
    <row r="37" spans="1:15" x14ac:dyDescent="0.25">
      <c r="A37" s="3"/>
      <c r="B37" s="3"/>
      <c r="C37" s="34" t="s">
        <v>44</v>
      </c>
      <c r="D37" s="3"/>
      <c r="E37" s="14"/>
      <c r="F37" s="3"/>
      <c r="G37" s="1"/>
      <c r="H37" s="39">
        <v>2</v>
      </c>
      <c r="I37" s="45">
        <f>H37*12*(T11-$T$7)</f>
        <v>2635.2</v>
      </c>
      <c r="J37" s="45"/>
      <c r="K37" s="45"/>
      <c r="L37" s="3"/>
      <c r="M37" s="3"/>
      <c r="N37" s="3"/>
      <c r="O37" s="3"/>
    </row>
    <row r="38" spans="1:15" x14ac:dyDescent="0.25">
      <c r="A38" s="3"/>
      <c r="B38" s="3"/>
      <c r="C38" s="34" t="s">
        <v>45</v>
      </c>
      <c r="D38" s="3"/>
      <c r="E38" s="14"/>
      <c r="F38" s="3"/>
      <c r="G38" s="1"/>
      <c r="H38" s="39">
        <v>2</v>
      </c>
      <c r="I38" s="45">
        <f>H38*12*(T12-$T$7)</f>
        <v>3577.68</v>
      </c>
      <c r="J38" s="45"/>
      <c r="K38" s="45"/>
      <c r="L38" s="3"/>
      <c r="M38" s="3"/>
      <c r="N38" s="3"/>
      <c r="O38" s="3"/>
    </row>
    <row r="39" spans="1:15" ht="15.75" thickBot="1" x14ac:dyDescent="0.3">
      <c r="A39" s="1"/>
      <c r="B39" s="1"/>
      <c r="C39" s="34" t="s">
        <v>46</v>
      </c>
      <c r="D39" s="1"/>
      <c r="E39" s="1"/>
      <c r="F39" s="1"/>
      <c r="G39" s="1"/>
      <c r="H39" s="1"/>
      <c r="I39" s="44">
        <f>SUM(I33:K38)</f>
        <v>1170370.4513000001</v>
      </c>
      <c r="J39" s="44"/>
      <c r="K39" s="44"/>
      <c r="L39" s="95" t="s">
        <v>57</v>
      </c>
      <c r="M39" s="1"/>
      <c r="N39" s="1"/>
      <c r="O39" s="1"/>
    </row>
    <row r="40" spans="1:15" ht="15.75" thickTop="1" x14ac:dyDescent="0.25">
      <c r="A40" s="1"/>
      <c r="B40" s="1"/>
      <c r="C40" s="3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7">
    <mergeCell ref="I39:K39"/>
    <mergeCell ref="I33:K33"/>
    <mergeCell ref="I34:K34"/>
    <mergeCell ref="I35:K35"/>
    <mergeCell ref="I36:K36"/>
    <mergeCell ref="I37:K37"/>
    <mergeCell ref="I38:K3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Rates</vt:lpstr>
      <vt:lpstr>New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Wilcutt</dc:creator>
  <cp:lastModifiedBy>Chris Wilcutt</cp:lastModifiedBy>
  <dcterms:created xsi:type="dcterms:W3CDTF">2022-04-27T19:44:20Z</dcterms:created>
  <dcterms:modified xsi:type="dcterms:W3CDTF">2022-04-27T20:19:15Z</dcterms:modified>
</cp:coreProperties>
</file>