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80" windowHeight="5775" tabRatio="334" activeTab="1"/>
  </bookViews>
  <sheets>
    <sheet name="2020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<sst xmlns="http://schemas.openxmlformats.org/spreadsheetml/2006/main" count="576" uniqueCount="284">
  <si>
    <t>00237-0000  School Utilities Taxes Payable</t>
  </si>
  <si>
    <t>00603-0001  Commissioners Expense</t>
  </si>
  <si>
    <t>00345-0000  Backhoe &amp; Kubota Equipment</t>
  </si>
  <si>
    <t>00236-0000  AccruedTaxes</t>
  </si>
  <si>
    <t>Transaction Date</t>
  </si>
  <si>
    <t>00474-0012  Service Call Investigation Rev</t>
  </si>
  <si>
    <t>00427-0003  Interest on Long-Term Debt</t>
  </si>
  <si>
    <t>00661-0000  Postage Mailing Bills</t>
  </si>
  <si>
    <t>00675-0005  Insurance Expense-Riffe Holw</t>
  </si>
  <si>
    <t>00636-0003  Contractual Services- Beep, Radio, Pager</t>
  </si>
  <si>
    <t>00253-0000  General Fund</t>
  </si>
  <si>
    <t>00435-0000  Balance Transferred from Income</t>
  </si>
  <si>
    <t>00636-0001  Contractual Services- Telemetry</t>
  </si>
  <si>
    <t>00427-0009  Interest Leak Detection/Town Square Bank</t>
  </si>
  <si>
    <t>00335-0000  Hydrants</t>
  </si>
  <si>
    <t>00151-0000  Plant Materials and Supplies</t>
  </si>
  <si>
    <t>Fiscal Year:</t>
  </si>
  <si>
    <t>00427-0012  Interest/USDA-91-18</t>
  </si>
  <si>
    <t>00604-0003  Retirement</t>
  </si>
  <si>
    <t>00675-0000  Misc Exp- Oper</t>
  </si>
  <si>
    <t>00132-0001  CD- City National Bank</t>
  </si>
  <si>
    <t>00460-0002  Water Tap Fee Revenue</t>
  </si>
  <si>
    <t>00232-0012  TSB Loan/River Crossing</t>
  </si>
  <si>
    <t>00232-0009  KRWFC Loan/931,000</t>
  </si>
  <si>
    <t>00474-0016  Liquiated Damages</t>
  </si>
  <si>
    <t>00105-0013  Construction in Progress-Mattie Rd</t>
  </si>
  <si>
    <t>00333-0000  Service Pipes</t>
  </si>
  <si>
    <t>00131-0007  City National Bank Revenue</t>
  </si>
  <si>
    <t>00419-0000  Community Trust Bank- O&amp;M Int</t>
  </si>
  <si>
    <t>00427-0008  Interest/Town Square Bank</t>
  </si>
  <si>
    <t>00105-0004  Construction in Progress-Law Extension</t>
  </si>
  <si>
    <t>12/31/2020</t>
  </si>
  <si>
    <t>00303-0000  Land and Land Rights</t>
  </si>
  <si>
    <t>00677-0000  New Const/ Water Line Expense</t>
  </si>
  <si>
    <t>00141-0000  Customer Accounts Receivable</t>
  </si>
  <si>
    <t>00433-0001  Non-operating revenues</t>
  </si>
  <si>
    <t>TOTAL EXPENSES</t>
  </si>
  <si>
    <t xml:space="preserve">00671-0000  Misc/Expense/Suspense </t>
  </si>
  <si>
    <t>00462-0000  Fire Protection Rev</t>
  </si>
  <si>
    <t>00615-0001  Purchased Power Ad &amp; G</t>
  </si>
  <si>
    <t>00427-0001  Interest/USDA-91-07</t>
  </si>
  <si>
    <t>00133-0007  2019 Escrow Funds</t>
  </si>
  <si>
    <t>00474-0011  Service Call After Hours Rev</t>
  </si>
  <si>
    <t>00221-0000  Notes Payable-KIA</t>
  </si>
  <si>
    <t>00131-0005  1st National Bank Grayson/Customer Pay</t>
  </si>
  <si>
    <t>00461-0002  Metered Sales to Commercial</t>
  </si>
  <si>
    <t>00421-0012  State Money-Mattie Rd</t>
  </si>
  <si>
    <t>00346-0000  Communication Equipment</t>
  </si>
  <si>
    <t>00236-0004  State Tax Withholding</t>
  </si>
  <si>
    <t>00654-0000  Vehicle Repair Expense</t>
  </si>
  <si>
    <t>00421-0002  Grant- Boyd Co Coal Severance</t>
  </si>
  <si>
    <t>00133-0001  2004D Escrow Funds</t>
  </si>
  <si>
    <t>00236-0002  Christmas Club</t>
  </si>
  <si>
    <t>00421-0001  Grant-Law Co Coal Sever-Amber &amp; Autumn</t>
  </si>
  <si>
    <t>00330-0000  Distribution Reservoirs and Standpipes</t>
  </si>
  <si>
    <t>00271-0000  Cont. In Aid of Construction</t>
  </si>
  <si>
    <t>TOTAL EQUITY</t>
  </si>
  <si>
    <t>00421-0005  Insurance Money</t>
  </si>
  <si>
    <t>00350-0001  Utility Plant Acquisition Adjustment</t>
  </si>
  <si>
    <t>00474-0005  Field Collection Rev</t>
  </si>
  <si>
    <t>00131-0091  Community Trust Bank/Customer Pay</t>
  </si>
  <si>
    <t>00236-0008  Retirement/Health Insurance</t>
  </si>
  <si>
    <t>00427-0004  Interest on Customer Deposits</t>
  </si>
  <si>
    <t>00215-0002  Donated Capital</t>
  </si>
  <si>
    <t>00105-0010  Construction in Progress-Phase V</t>
  </si>
  <si>
    <t>00427-0002  Interest/KIA</t>
  </si>
  <si>
    <t>TOTAL ASSETS</t>
  </si>
  <si>
    <t>00163-0000  Deferred Outflows</t>
  </si>
  <si>
    <t>00601-0002  Office Wages</t>
  </si>
  <si>
    <t>00232-0027  Phase V Loan 22</t>
  </si>
  <si>
    <t>00304-0000  Structures and Improvements</t>
  </si>
  <si>
    <t>00436-0000  Appropriations of Retained Earnings</t>
  </si>
  <si>
    <t>00131-0008  City National Bank Equipment</t>
  </si>
  <si>
    <t>00474-0015  Water Sample Test</t>
  </si>
  <si>
    <t>00142-0000  Other Accounts Receivable</t>
  </si>
  <si>
    <t>00130-0000  Cash Investment Acct</t>
  </si>
  <si>
    <t>00642-0000  Rental of Equipment</t>
  </si>
  <si>
    <t>00340-0001  Office Equipment- Computer</t>
  </si>
  <si>
    <t>Account</t>
  </si>
  <si>
    <t>00131-0097  Peoples Security Bank/Customer Pay</t>
  </si>
  <si>
    <t>00421-0010  Law Co Coal-State-Slone Farm Rd</t>
  </si>
  <si>
    <t>00653-0000  Backhoe &amp; Kubota Expense</t>
  </si>
  <si>
    <t>00131-0098  Kentucky Farmers Bank/Customer Pay</t>
  </si>
  <si>
    <t>00101-0000  Utility Plant In Service</t>
  </si>
  <si>
    <t>00421-0011  State Money-Highway 2565</t>
  </si>
  <si>
    <t>TOTAL LIABILITIES</t>
  </si>
  <si>
    <t>00658-0000  Insurance -Workers Compensation</t>
  </si>
  <si>
    <t>00345-0001  Trencher Equipment</t>
  </si>
  <si>
    <t>00105-0001  Construction in Progress-Horse Picture</t>
  </si>
  <si>
    <t>00341-0000  Transportation Equipment</t>
  </si>
  <si>
    <t>00215-0001  Retained Earnings Balance</t>
  </si>
  <si>
    <t>00421-0006  FEMA Money</t>
  </si>
  <si>
    <t>00432-0000  Proceeds from Capital Contributions</t>
  </si>
  <si>
    <t>00657-0000  Insurance- General Liability</t>
  </si>
  <si>
    <t>00133-0002  2001A Escrow Funds</t>
  </si>
  <si>
    <t>00105-0007  Construction in Progress-Leak Detection</t>
  </si>
  <si>
    <t>00474-0010  Meter Relocation Rev</t>
  </si>
  <si>
    <t>00660-0000  Advertising Expense</t>
  </si>
  <si>
    <t>00408-0012  Payroll Taxes</t>
  </si>
  <si>
    <t>00636-0002  Contractual Servics- Cleaning</t>
  </si>
  <si>
    <t>00232-0018  RD Loan/Ashland</t>
  </si>
  <si>
    <t>00433-0002  Donated Assets</t>
  </si>
  <si>
    <t>00421-0014  Phase V Grant 21</t>
  </si>
  <si>
    <t>00675-0001  Misc Exp- Main</t>
  </si>
  <si>
    <t>00419-0003  Town Square Bank- Dep Acc Int</t>
  </si>
  <si>
    <t>00232-0005  RUS Loan/ Law Co Phase II</t>
  </si>
  <si>
    <t>00466-0000  Sales for Resale</t>
  </si>
  <si>
    <t>Period:</t>
  </si>
  <si>
    <t>00163-0001  Deferred Outflows-OPEB</t>
  </si>
  <si>
    <t>00232-0020  Net Pension Liability</t>
  </si>
  <si>
    <t>00232-0007  KRWFC Loan/Phase III</t>
  </si>
  <si>
    <t>00347-0000  Misc Equipment</t>
  </si>
  <si>
    <t>00434-0000  Extraordinary Deductions</t>
  </si>
  <si>
    <t>00162-0000  Prepayments</t>
  </si>
  <si>
    <t>00232-0021  Kubota Excavator Payment</t>
  </si>
  <si>
    <t>00132-0000  CD-City National Bank</t>
  </si>
  <si>
    <t>00421-0004  400,000 State Grant-KIA-IEDF Coal Co</t>
  </si>
  <si>
    <t>00133-0004  2007A Escrow Funds</t>
  </si>
  <si>
    <t>00633-0000  Contractual Services-Legal</t>
  </si>
  <si>
    <t>00236-0007  State Sales Tax Payable</t>
  </si>
  <si>
    <t>00432-0002  Tap Fee</t>
  </si>
  <si>
    <t>00650-0000  Transportation Expenses/ Oper</t>
  </si>
  <si>
    <t>00235-0000  Customer Deposits</t>
  </si>
  <si>
    <t>Select Transactions By</t>
  </si>
  <si>
    <t>00474-0002  Misc-Materials &amp; Supplies Rev</t>
  </si>
  <si>
    <t>00164-0000  Other Current Asset</t>
  </si>
  <si>
    <t>00474-0004  Overtime Hours Rev</t>
  </si>
  <si>
    <t>00474-0009  Reconnect Fee Rev</t>
  </si>
  <si>
    <t>00632-0000  Contractual Services- Accounting</t>
  </si>
  <si>
    <t>00105-0014  Construction in Progress-Highway 2565</t>
  </si>
  <si>
    <t>00232-0022  Deferred Inflows</t>
  </si>
  <si>
    <t>00131-0011  CNB BSWD-Depreciation</t>
  </si>
  <si>
    <t>00636-0000  Contractual Services- Other</t>
  </si>
  <si>
    <t>00232-0004  KRWFC Loan/23 Tank</t>
  </si>
  <si>
    <t>00131-0012  CNB/Customer Payments</t>
  </si>
  <si>
    <t>00131-0014  City National Bank O &amp; M</t>
  </si>
  <si>
    <t>00125-0000  Other Investments</t>
  </si>
  <si>
    <t>00131-0013  CNB Debit/Credit Payments</t>
  </si>
  <si>
    <t>00232-0014  RD Loan/Ashland Interconnection</t>
  </si>
  <si>
    <t>00474-0006  Hydrant Rev</t>
  </si>
  <si>
    <t>00432-0001  Grant Money</t>
  </si>
  <si>
    <t>00232-0024  OPEB Liability</t>
  </si>
  <si>
    <t>00421-0003  Abandoned Mine Money</t>
  </si>
  <si>
    <t>00461-0005  Metered Sales to Schools-Churches-Other</t>
  </si>
  <si>
    <t>00232-0011  Caterpillar/Backhoe Payment</t>
  </si>
  <si>
    <t>00659-0000  Insurance -Other</t>
  </si>
  <si>
    <t>00474-0001  Meter Testing Rev</t>
  </si>
  <si>
    <t>N/A</t>
  </si>
  <si>
    <t>00474-0000  Other Water Rev</t>
  </si>
  <si>
    <t>00133-0006  Other Special Deposits</t>
  </si>
  <si>
    <t>00474-0013  Inspection Fee Rev</t>
  </si>
  <si>
    <t>00474-0003  Unmetered Water Rev</t>
  </si>
  <si>
    <t>TOTAL REVENUES</t>
  </si>
  <si>
    <t>00433-0000  Extaordinary Income</t>
  </si>
  <si>
    <t>00427-0005  Interest/USDA-91-10</t>
  </si>
  <si>
    <t>00421-0013  Loan Money-Phase V</t>
  </si>
  <si>
    <t xml:space="preserve">00105-0002  Construction in Progress-BSWD-Ashland  </t>
  </si>
  <si>
    <t>00656-0000  Insurance - Vehicle</t>
  </si>
  <si>
    <t>00131-0010  CNB BSWD-Interest Bond &amp; Sinking Fund</t>
  </si>
  <si>
    <t>00331-0000  Transmission and Distribution Mains</t>
  </si>
  <si>
    <t>00636-0005  Contractual Service-OD</t>
  </si>
  <si>
    <t>00108-0000  Accu Depr/Util Plt in Service</t>
  </si>
  <si>
    <t>00461-0003  Metered Sales to Industrial</t>
  </si>
  <si>
    <t>00236-0006  Wages Payable</t>
  </si>
  <si>
    <t>00105-0008  Construction in Progress-Road Bore US 23</t>
  </si>
  <si>
    <t>00636-0006  Contractual Service-Neil Group</t>
  </si>
  <si>
    <t>00427-0007  Interest/RUS-Phase III-91-11</t>
  </si>
  <si>
    <t>00421-0000  Grant 20/20 Phase III</t>
  </si>
  <si>
    <t>00232-0026  Phase V Loan 20</t>
  </si>
  <si>
    <t>00620-0001  Materials and Supplies/ Maint</t>
  </si>
  <si>
    <t>00232-0008  KRWFC Loan/316,000</t>
  </si>
  <si>
    <t>00105-0015  Construction in Progress-Rt 1/Rt 3 Strea</t>
  </si>
  <si>
    <t>00232-0023  Deferred Inflows-OPEB</t>
  </si>
  <si>
    <t>00105-0005  Construction in Progress-Bentwood AML</t>
  </si>
  <si>
    <t>00610-0000  Purchased Water</t>
  </si>
  <si>
    <t>00461-0001  Metered Sales to Residential</t>
  </si>
  <si>
    <t>00349-0000  Digital Mapping</t>
  </si>
  <si>
    <t>00427-0010  Interest/RD-91-16</t>
  </si>
  <si>
    <t>00131-0093  Catlettsburg Post Office-Permit #4</t>
  </si>
  <si>
    <t>00439-0000  Adjust to Retained Earnings</t>
  </si>
  <si>
    <t>00635-0000  Contractual Services- Water Testing</t>
  </si>
  <si>
    <t>00133-0005  2013C Escrow Funds</t>
  </si>
  <si>
    <t>00131-0094  City National Bank Construction</t>
  </si>
  <si>
    <t>00304-0002  Office Building</t>
  </si>
  <si>
    <t>00232-0013  TSB Loan/Leak Detection</t>
  </si>
  <si>
    <t>00236-0011  Ohio State Tax Withholding</t>
  </si>
  <si>
    <t>00105-0011  Construction in Progress-Cunningham Hill</t>
  </si>
  <si>
    <t>00232-0015  KRWFC Loan/Refinancing</t>
  </si>
  <si>
    <t xml:space="preserve">00133-0003  KIA Sinking </t>
  </si>
  <si>
    <t>00604-0002  Life Insurance</t>
  </si>
  <si>
    <t>00604-0001  Dental Insurance</t>
  </si>
  <si>
    <t>00143-0001  Allowance for doubtful accounts</t>
  </si>
  <si>
    <t>01/01/2020</t>
  </si>
  <si>
    <t>00232-0016  Bond Premium</t>
  </si>
  <si>
    <t>00105-0012  Construction in Progress-Digitize BP</t>
  </si>
  <si>
    <t>00215-0000  Unappropriated Retained Earnings</t>
  </si>
  <si>
    <t>00334-0000  Meters and Meter Installations</t>
  </si>
  <si>
    <t>00601-0001  Operation Wages</t>
  </si>
  <si>
    <t>00603-0000  Salaries and Wages- Officer and Director</t>
  </si>
  <si>
    <t>00652-0000  Air Compressor Expense</t>
  </si>
  <si>
    <t>00419-0001  TSB-Interest Bond &amp; Sinking Fund</t>
  </si>
  <si>
    <t>00105-0016  Construction in Progress-River Xing 2021</t>
  </si>
  <si>
    <t>00620-0000  Materials and Supplies/ Oper</t>
  </si>
  <si>
    <t>00131-0096  City National Bank AML</t>
  </si>
  <si>
    <t>00474-0017  Meter Test Cust</t>
  </si>
  <si>
    <t>00636-0007  Contractual Services- Nexbillpay</t>
  </si>
  <si>
    <t>00470-0000  Forfeited Discounts</t>
  </si>
  <si>
    <t>00232-0019  Overland Development</t>
  </si>
  <si>
    <t>00615-0000  Purchased Power/ Operations</t>
  </si>
  <si>
    <t>00216-0000  Escrow Funds</t>
  </si>
  <si>
    <t>00403-0000  Depreciation Expense</t>
  </si>
  <si>
    <t>00105-0000  Construction in Progress-River Road</t>
  </si>
  <si>
    <t>Ending Date:</t>
  </si>
  <si>
    <t>00221-0001  Notes Payable-Town Square Bank</t>
  </si>
  <si>
    <t>00131-0001  Cash on Hand</t>
  </si>
  <si>
    <t>00236-0009  Wage Garnishment</t>
  </si>
  <si>
    <t>00224-0000  Other Long-Term Debt</t>
  </si>
  <si>
    <t>00236-0003  Aflac</t>
  </si>
  <si>
    <t>00670-0000  Bad Debt Exp</t>
  </si>
  <si>
    <t>00650-0002  Transportation Expenses/ Ad &amp; G</t>
  </si>
  <si>
    <t>00427-0011  Bond Expenses</t>
  </si>
  <si>
    <t>00311-0000  Pumping Equipment</t>
  </si>
  <si>
    <t>00421-0007  200,000 State Grant-KIA-IEDF Coal Co</t>
  </si>
  <si>
    <t>00661-0001  Postage</t>
  </si>
  <si>
    <t>00232-0002  Note Payable USDA</t>
  </si>
  <si>
    <t>00236-0010  Child Support</t>
  </si>
  <si>
    <t>00604-0000  Medical Insurance</t>
  </si>
  <si>
    <t>00421-0008  1,000,000 State Grant-KIA-IEDF Coal Co</t>
  </si>
  <si>
    <t>Trial Balance Report</t>
  </si>
  <si>
    <t>00350-0000  Utility Plant In Service</t>
  </si>
  <si>
    <t>00636-0004  Contractual Ser-Maintenance</t>
  </si>
  <si>
    <t>00131-0006  National City Bank Int Bond &amp; Sink Fund</t>
  </si>
  <si>
    <t>00474-0008  Connect Fee</t>
  </si>
  <si>
    <t>00474-0007  Meter Reread Rev</t>
  </si>
  <si>
    <t>00421-0009  Law Co Coal-State-Raven Rock</t>
  </si>
  <si>
    <t>00232-0010  TSB Loan/Tank Maintenance</t>
  </si>
  <si>
    <t>00675-0002  Misc Exp/ Ad &amp; G</t>
  </si>
  <si>
    <t>00650-0001  Transportation Expenses/ Maint</t>
  </si>
  <si>
    <t>00661-0002  Postage Permit Renewal</t>
  </si>
  <si>
    <t>00105-0009  Construction in Progress-Law Co Line Ext</t>
  </si>
  <si>
    <t>Beginning Date:</t>
  </si>
  <si>
    <t>00651-0000  Equipment Fuel Expense</t>
  </si>
  <si>
    <t>00105-0006  Construction in Progress-River Crossing</t>
  </si>
  <si>
    <t>00236-0001  Retirement Payable</t>
  </si>
  <si>
    <t>00131-0004  PNC/Customer Payments</t>
  </si>
  <si>
    <t>00474-0014  Meter Repairs</t>
  </si>
  <si>
    <t>00232-0025  KRWFC Interium Loan</t>
  </si>
  <si>
    <t>00131-0003  City National Bank Deposit</t>
  </si>
  <si>
    <t>00348-0000  Telemetry Equipment</t>
  </si>
  <si>
    <t>00231-0000  Accounts Payable</t>
  </si>
  <si>
    <t>00675-0003  Telephones</t>
  </si>
  <si>
    <t>00631-0000  Contractual Services- Engineering</t>
  </si>
  <si>
    <t>00419-0004  Town Square Bank- CD Int</t>
  </si>
  <si>
    <t>00232-0001  Note Payable-USDA</t>
  </si>
  <si>
    <t>00232-0017  2014 KRWFC Loan</t>
  </si>
  <si>
    <t>Big Sandy Water District</t>
  </si>
  <si>
    <t>00419-0002  Town Square Bank- Rev Acc Int</t>
  </si>
  <si>
    <t>00236-0005  Local Tax Withholding</t>
  </si>
  <si>
    <t>00131-0002  Community Trust Bank O &amp; M</t>
  </si>
  <si>
    <t>00675-0004  Bond Issue Costs</t>
  </si>
  <si>
    <t>00343-0000  Tools, Shop, and Garage Equipment</t>
  </si>
  <si>
    <t>00232-0003  USDA-LCWD</t>
  </si>
  <si>
    <t>00340-0000  Office Furniture</t>
  </si>
  <si>
    <t>00105-0003  Construction in Progress-Hydrants</t>
  </si>
  <si>
    <t>00676-0000  New Const/ Law Co Water Line Expense</t>
  </si>
  <si>
    <t>00419-0005  Town Square Bank-Depreciation Acct</t>
  </si>
  <si>
    <t>00620-0002  Materials and Supplies/ Ad &amp; G</t>
  </si>
  <si>
    <t>00230-0000  Accrued Interest</t>
  </si>
  <si>
    <t xml:space="preserve">Audited </t>
  </si>
  <si>
    <t>Unaudited</t>
  </si>
  <si>
    <t>AJE'S</t>
  </si>
  <si>
    <t>1,5</t>
  </si>
  <si>
    <t>3,5</t>
  </si>
  <si>
    <t>7,9</t>
  </si>
  <si>
    <t>Ending</t>
  </si>
  <si>
    <t>Balance</t>
  </si>
  <si>
    <t>Audit</t>
  </si>
  <si>
    <t>JE</t>
  </si>
  <si>
    <t>#</t>
  </si>
  <si>
    <t>YE 2020</t>
  </si>
  <si>
    <t>01/01/2021</t>
  </si>
  <si>
    <t>YE 2021</t>
  </si>
  <si>
    <t>12/31/2021</t>
  </si>
  <si>
    <t>Include Prior Period Balances For Revenue And Expense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</si>
</sst>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&quot;$&quot;0.00"/>
    <numFmt numFmtId="173" formatCode="&quot;$&quot;???,??0.00"/>
    <numFmt numFmtId="174" formatCode="&quot;$&quot;?,???,??0.00"/>
    <numFmt numFmtId="175" formatCode="&quot;$&quot;?,??0.00"/>
    <numFmt numFmtId="176" formatCode="\(&quot;$&quot;?,??0.00\);\(&quot;$&quot;?,??0.00\)"/>
    <numFmt numFmtId="177" formatCode="\(&quot;$&quot;?,???,??0.00\);\(&quot;$&quot;?,???,??0.00\)"/>
    <numFmt numFmtId="178" formatCode="\(&quot;$&quot;???,??0.00\);\(&quot;$&quot;???,??0.00\)"/>
    <numFmt numFmtId="179" formatCode="\(&quot;$&quot;0.00\);\(&quot;$&quot;0.00\)"/>
    <numFmt numFmtId="180" formatCode="&quot;$&quot;??,??0.00"/>
    <numFmt numFmtId="181" formatCode="&quot;$&quot;?0.00"/>
    <numFmt numFmtId="182" formatCode="&quot;$&quot;??0.00"/>
    <numFmt numFmtId="183" formatCode="\(&quot;$&quot;??0.00\);\(&quot;$&quot;??0.00\)"/>
    <numFmt numFmtId="184" formatCode="\(&quot;$&quot;??,??0.00\);\(&quot;$&quot;??,??0.00\)"/>
    <numFmt numFmtId="185" formatCode="?"/>
    <numFmt numFmtId="186" formatCode="&quot;$&quot;??,???,??0.00"/>
    <numFmt numFmtId="187" formatCode="\(&quot;$&quot;?0.00\);\(&quot;$&quot;?0.00\)"/>
    <numFmt numFmtId="188" formatCode="\(&quot;$&quot;??,???,??0.00\);\(&quot;$&quot;??,???,??0.00\)"/>
    <numFmt numFmtId="189" formatCode="&quot;$&quot;#,##0.00"/>
    <numFmt numFmtId="190" formatCode="[$-409]dddd\,\ mmmm\ d\,\ yyyy"/>
    <numFmt numFmtId="191" formatCode="[$-409]h:mm:ss\ AM/PM"/>
  </numFmts>
  <fonts count="42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Alignment="1">
      <alignment horizontal="left" vertical="center"/>
      <protection/>
    </xf>
    <xf numFmtId="0" fontId="2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center" vertical="top"/>
      <protection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4" fillId="0" borderId="0" xfId="42" applyFont="1" applyAlignment="1">
      <alignment horizontal="center" vertical="top"/>
      <protection/>
    </xf>
    <xf numFmtId="0" fontId="6" fillId="0" borderId="0" xfId="42" applyFont="1" applyAlignment="1">
      <alignment horizontal="left" vertical="center"/>
      <protection/>
    </xf>
    <xf numFmtId="0" fontId="6" fillId="0" borderId="0" xfId="42" applyFont="1" applyAlignment="1">
      <alignment horizontal="center" vertical="center"/>
      <protection/>
    </xf>
    <xf numFmtId="0" fontId="5" fillId="0" borderId="0" xfId="42" applyFont="1" applyAlignment="1">
      <alignment horizontal="left" vertical="top"/>
      <protection/>
    </xf>
    <xf numFmtId="0" fontId="1" fillId="0" borderId="0" xfId="42" applyFont="1" applyAlignment="1">
      <alignment horizontal="center" vertical="top"/>
      <protection/>
    </xf>
    <xf numFmtId="185" fontId="1" fillId="0" borderId="0" xfId="42" applyNumberFormat="1" applyFont="1" applyAlignment="1">
      <alignment horizontal="center" vertical="top"/>
      <protection/>
    </xf>
    <xf numFmtId="0" fontId="6" fillId="0" borderId="0" xfId="42" applyFont="1" applyAlignment="1">
      <alignment horizontal="left"/>
      <protection/>
    </xf>
    <xf numFmtId="0" fontId="0" fillId="0" borderId="0" xfId="44">
      <alignment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44" applyNumberFormat="1" applyFont="1" applyAlignment="1">
      <alignment horizontal="center"/>
      <protection/>
    </xf>
    <xf numFmtId="189" fontId="0" fillId="0" borderId="0" xfId="44" applyNumberFormat="1">
      <alignment/>
      <protection/>
    </xf>
    <xf numFmtId="0" fontId="0" fillId="0" borderId="0" xfId="0" applyFont="1" applyAlignment="1">
      <alignment/>
    </xf>
    <xf numFmtId="44" fontId="0" fillId="0" borderId="0" xfId="44" applyNumberFormat="1">
      <alignment/>
      <protection/>
    </xf>
    <xf numFmtId="0" fontId="7" fillId="0" borderId="0" xfId="0" applyFont="1" applyAlignment="1">
      <alignment/>
    </xf>
    <xf numFmtId="0" fontId="6" fillId="0" borderId="0" xfId="42" applyFont="1" applyAlignment="1">
      <alignment horizontal="left"/>
      <protection/>
    </xf>
    <xf numFmtId="189" fontId="7" fillId="0" borderId="0" xfId="44" applyNumberFormat="1" applyFont="1">
      <alignment/>
      <protection/>
    </xf>
    <xf numFmtId="44" fontId="5" fillId="0" borderId="0" xfId="42" applyNumberFormat="1" applyFont="1" applyAlignment="1">
      <alignment horizontal="right" vertical="top"/>
      <protection/>
    </xf>
    <xf numFmtId="44" fontId="5" fillId="0" borderId="0" xfId="42" applyNumberFormat="1" applyFont="1" applyAlignment="1">
      <alignment horizontal="right"/>
      <protection/>
    </xf>
    <xf numFmtId="44" fontId="5" fillId="0" borderId="0" xfId="42" applyNumberFormat="1" applyFont="1" applyAlignment="1">
      <alignment horizontal="right" vertical="top"/>
      <protection/>
    </xf>
    <xf numFmtId="44" fontId="5" fillId="0" borderId="0" xfId="42" applyNumberFormat="1" applyFont="1" applyAlignment="1">
      <alignment horizontal="right" vertical="center"/>
      <protection/>
    </xf>
    <xf numFmtId="44" fontId="1" fillId="0" borderId="0" xfId="42" applyNumberFormat="1" applyFont="1" applyAlignment="1">
      <alignment horizontal="right" vertical="top"/>
      <protection/>
    </xf>
    <xf numFmtId="44" fontId="0" fillId="0" borderId="0" xfId="0" applyNumberFormat="1" applyAlignment="1">
      <alignment/>
    </xf>
    <xf numFmtId="0" fontId="6" fillId="0" borderId="0" xfId="42" applyFont="1" applyAlignment="1">
      <alignment horizontal="center" vertical="center"/>
      <protection/>
    </xf>
    <xf numFmtId="0" fontId="7" fillId="0" borderId="0" xfId="44" applyFont="1" applyAlignment="1">
      <alignment horizontal="center"/>
      <protection/>
    </xf>
    <xf numFmtId="44" fontId="6" fillId="0" borderId="10" xfId="42" applyNumberFormat="1" applyFont="1" applyBorder="1" applyAlignment="1">
      <alignment horizontal="right"/>
      <protection/>
    </xf>
    <xf numFmtId="44" fontId="7" fillId="0" borderId="10" xfId="44" applyNumberFormat="1" applyFont="1" applyBorder="1">
      <alignment/>
      <protection/>
    </xf>
    <xf numFmtId="44" fontId="5" fillId="0" borderId="10" xfId="42" applyNumberFormat="1" applyFont="1" applyBorder="1" applyAlignment="1">
      <alignment horizontal="right"/>
      <protection/>
    </xf>
    <xf numFmtId="44" fontId="0" fillId="0" borderId="10" xfId="44" applyNumberFormat="1" applyBorder="1">
      <alignment/>
      <protection/>
    </xf>
    <xf numFmtId="44" fontId="5" fillId="0" borderId="10" xfId="42" applyNumberFormat="1" applyFont="1" applyBorder="1" applyAlignment="1">
      <alignment horizontal="right" vertical="center"/>
      <protection/>
    </xf>
    <xf numFmtId="189" fontId="0" fillId="0" borderId="10" xfId="44" applyNumberFormat="1" applyBorder="1">
      <alignment/>
      <protection/>
    </xf>
    <xf numFmtId="44" fontId="0" fillId="0" borderId="10" xfId="42" applyNumberFormat="1" applyBorder="1">
      <alignment/>
      <protection/>
    </xf>
    <xf numFmtId="0" fontId="0" fillId="0" borderId="0" xfId="0" applyFont="1" applyAlignment="1">
      <alignment horizontal="center"/>
    </xf>
    <xf numFmtId="44" fontId="7" fillId="0" borderId="0" xfId="0" applyNumberFormat="1" applyFont="1" applyAlignment="1">
      <alignment/>
    </xf>
    <xf numFmtId="44" fontId="6" fillId="0" borderId="10" xfId="42" applyNumberFormat="1" applyFont="1" applyBorder="1" applyAlignment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133350</xdr:rowOff>
    </xdr:from>
    <xdr:to>
      <xdr:col>4</xdr:col>
      <xdr:colOff>276225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809875" y="7524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133350</xdr:rowOff>
    </xdr:from>
    <xdr:to>
      <xdr:col>4</xdr:col>
      <xdr:colOff>276225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2809875" y="752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</xdr:row>
      <xdr:rowOff>104775</xdr:rowOff>
    </xdr:from>
    <xdr:to>
      <xdr:col>4</xdr:col>
      <xdr:colOff>276225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809875" y="8572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133350</xdr:rowOff>
    </xdr:from>
    <xdr:to>
      <xdr:col>4</xdr:col>
      <xdr:colOff>152400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 flipV="1">
          <a:off x="2809875" y="752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133350</xdr:rowOff>
    </xdr:from>
    <xdr:to>
      <xdr:col>4</xdr:col>
      <xdr:colOff>276225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3095625" y="752475"/>
          <a:ext cx="123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133350</xdr:rowOff>
    </xdr:from>
    <xdr:to>
      <xdr:col>4</xdr:col>
      <xdr:colOff>276225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3219450" y="752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</xdr:row>
      <xdr:rowOff>104775</xdr:rowOff>
    </xdr:from>
    <xdr:to>
      <xdr:col>4</xdr:col>
      <xdr:colOff>276225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3095625" y="857250"/>
          <a:ext cx="123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133350</xdr:rowOff>
    </xdr:from>
    <xdr:to>
      <xdr:col>4</xdr:col>
      <xdr:colOff>152400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 flipV="1">
          <a:off x="3095625" y="752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57150</xdr:rowOff>
    </xdr:from>
    <xdr:to>
      <xdr:col>4</xdr:col>
      <xdr:colOff>190500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 flipH="1" flipV="1">
          <a:off x="3114675" y="809625"/>
          <a:ext cx="190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19050</xdr:rowOff>
    </xdr:from>
    <xdr:to>
      <xdr:col>4</xdr:col>
      <xdr:colOff>247650</xdr:colOff>
      <xdr:row>5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3133725" y="771525"/>
          <a:ext cx="57150" cy="57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zoomScalePageLayoutView="0" workbookViewId="0" topLeftCell="A1">
      <pane ySplit="7" topLeftCell="A236" activePane="bottomLeft" state="frozen"/>
      <selection pane="topLeft" activeCell="A1" sqref="A1"/>
      <selection pane="bottomLeft" activeCell="N236" sqref="N236"/>
    </sheetView>
  </sheetViews>
  <sheetFormatPr defaultColWidth="9.140625" defaultRowHeight="12.75"/>
  <cols>
    <col min="1" max="1" width="4.57421875" style="0" customWidth="1" collapsed="1"/>
    <col min="2" max="2" width="16.140625" style="0" bestFit="1" customWidth="1"/>
    <col min="3" max="3" width="16.57421875" style="0" customWidth="1" collapsed="1"/>
    <col min="4" max="4" width="4.8515625" style="0" customWidth="1" collapsed="1"/>
    <col min="5" max="5" width="4.8515625" style="0" hidden="1" customWidth="1"/>
    <col min="6" max="6" width="5.8515625" style="0" customWidth="1"/>
    <col min="7" max="7" width="4.28125" style="0" customWidth="1" collapsed="1"/>
    <col min="8" max="8" width="4.8515625" style="0" customWidth="1" collapsed="1"/>
    <col min="9" max="9" width="16.7109375" style="0" customWidth="1"/>
    <col min="10" max="10" width="1.7109375" style="0" customWidth="1" collapsed="1"/>
    <col min="11" max="11" width="5.7109375" style="0" bestFit="1" customWidth="1"/>
    <col min="12" max="12" width="16.7109375" style="13" customWidth="1"/>
    <col min="13" max="13" width="1.7109375" style="0" customWidth="1"/>
    <col min="14" max="14" width="16.7109375" style="13" customWidth="1"/>
  </cols>
  <sheetData>
    <row r="1" spans="1:8" ht="12.75" customHeight="1">
      <c r="A1" s="2" t="s">
        <v>123</v>
      </c>
      <c r="C1" s="1" t="s">
        <v>4</v>
      </c>
      <c r="H1" s="3" t="s">
        <v>255</v>
      </c>
    </row>
    <row r="2" spans="1:8" ht="15" customHeight="1">
      <c r="A2" s="5" t="s">
        <v>16</v>
      </c>
      <c r="C2" s="4" t="s">
        <v>147</v>
      </c>
      <c r="H2" s="6" t="s">
        <v>228</v>
      </c>
    </row>
    <row r="3" spans="1:3" ht="10.5" customHeight="1">
      <c r="A3" s="5" t="s">
        <v>107</v>
      </c>
      <c r="C3" s="4" t="s">
        <v>147</v>
      </c>
    </row>
    <row r="4" spans="1:14" ht="10.5" customHeight="1">
      <c r="A4" s="5" t="s">
        <v>240</v>
      </c>
      <c r="C4" s="4" t="s">
        <v>192</v>
      </c>
      <c r="I4" s="15" t="s">
        <v>279</v>
      </c>
      <c r="J4" s="15"/>
      <c r="K4" s="15"/>
      <c r="L4" s="30"/>
      <c r="M4" s="15"/>
      <c r="N4" s="30" t="s">
        <v>279</v>
      </c>
    </row>
    <row r="5" spans="1:14" ht="10.5" customHeight="1">
      <c r="A5" s="5" t="s">
        <v>212</v>
      </c>
      <c r="C5" s="4" t="s">
        <v>31</v>
      </c>
      <c r="I5" s="14" t="s">
        <v>269</v>
      </c>
      <c r="J5" s="15"/>
      <c r="K5" s="15" t="s">
        <v>276</v>
      </c>
      <c r="L5" s="16" t="s">
        <v>270</v>
      </c>
      <c r="M5" s="14"/>
      <c r="N5" s="16" t="s">
        <v>268</v>
      </c>
    </row>
    <row r="6" spans="1:14" ht="10.5" customHeight="1">
      <c r="A6" s="2"/>
      <c r="I6" s="14" t="s">
        <v>274</v>
      </c>
      <c r="J6" s="15"/>
      <c r="K6" s="15" t="s">
        <v>277</v>
      </c>
      <c r="L6" s="16"/>
      <c r="M6" s="14"/>
      <c r="N6" s="16" t="s">
        <v>274</v>
      </c>
    </row>
    <row r="7" spans="1:14" ht="12" customHeight="1">
      <c r="A7" s="7" t="s">
        <v>78</v>
      </c>
      <c r="I7" s="29" t="s">
        <v>275</v>
      </c>
      <c r="K7" s="38" t="s">
        <v>278</v>
      </c>
      <c r="N7" s="30" t="s">
        <v>275</v>
      </c>
    </row>
    <row r="8" spans="1:9" ht="12" customHeight="1">
      <c r="A8" s="7"/>
      <c r="I8" s="8"/>
    </row>
    <row r="9" spans="1:14" ht="12" customHeight="1">
      <c r="A9" s="9" t="s">
        <v>83</v>
      </c>
      <c r="I9" s="23">
        <v>0</v>
      </c>
      <c r="L9" s="19"/>
      <c r="M9" s="17"/>
      <c r="N9" s="19">
        <f>I9+L9</f>
        <v>0</v>
      </c>
    </row>
    <row r="10" spans="1:14" ht="12" customHeight="1">
      <c r="A10" s="9" t="s">
        <v>211</v>
      </c>
      <c r="I10" s="23">
        <v>0</v>
      </c>
      <c r="L10" s="19"/>
      <c r="M10" s="17"/>
      <c r="N10" s="19">
        <f aca="true" t="shared" si="0" ref="N10:N73">I10+L10</f>
        <v>0</v>
      </c>
    </row>
    <row r="11" spans="1:14" ht="12" customHeight="1">
      <c r="A11" s="9" t="s">
        <v>88</v>
      </c>
      <c r="I11" s="23">
        <v>0</v>
      </c>
      <c r="L11" s="19"/>
      <c r="M11" s="17"/>
      <c r="N11" s="19">
        <f t="shared" si="0"/>
        <v>0</v>
      </c>
    </row>
    <row r="12" spans="1:14" ht="12" customHeight="1">
      <c r="A12" s="9" t="s">
        <v>156</v>
      </c>
      <c r="I12" s="23">
        <v>0</v>
      </c>
      <c r="L12" s="19"/>
      <c r="M12" s="17"/>
      <c r="N12" s="19">
        <f t="shared" si="0"/>
        <v>0</v>
      </c>
    </row>
    <row r="13" spans="1:14" ht="12" customHeight="1">
      <c r="A13" s="9" t="s">
        <v>263</v>
      </c>
      <c r="I13" s="23">
        <v>0</v>
      </c>
      <c r="L13" s="19"/>
      <c r="M13" s="17"/>
      <c r="N13" s="19">
        <f t="shared" si="0"/>
        <v>0</v>
      </c>
    </row>
    <row r="14" spans="1:14" ht="12" customHeight="1">
      <c r="A14" s="9" t="s">
        <v>30</v>
      </c>
      <c r="I14" s="23">
        <v>0</v>
      </c>
      <c r="L14" s="19"/>
      <c r="M14" s="17"/>
      <c r="N14" s="19">
        <f t="shared" si="0"/>
        <v>0</v>
      </c>
    </row>
    <row r="15" spans="1:14" ht="12" customHeight="1">
      <c r="A15" s="9" t="s">
        <v>173</v>
      </c>
      <c r="I15" s="23">
        <v>0</v>
      </c>
      <c r="L15" s="19"/>
      <c r="M15" s="17"/>
      <c r="N15" s="19">
        <f t="shared" si="0"/>
        <v>0</v>
      </c>
    </row>
    <row r="16" spans="1:14" ht="12" customHeight="1">
      <c r="A16" s="9" t="s">
        <v>242</v>
      </c>
      <c r="I16" s="23">
        <v>0</v>
      </c>
      <c r="L16" s="19"/>
      <c r="M16" s="17"/>
      <c r="N16" s="19">
        <f t="shared" si="0"/>
        <v>0</v>
      </c>
    </row>
    <row r="17" spans="1:14" ht="12" customHeight="1">
      <c r="A17" s="9" t="s">
        <v>95</v>
      </c>
      <c r="I17" s="23">
        <v>0</v>
      </c>
      <c r="L17" s="19"/>
      <c r="M17" s="17"/>
      <c r="N17" s="19">
        <f t="shared" si="0"/>
        <v>0</v>
      </c>
    </row>
    <row r="18" spans="1:14" ht="12" customHeight="1">
      <c r="A18" s="9" t="s">
        <v>164</v>
      </c>
      <c r="I18" s="23">
        <v>0</v>
      </c>
      <c r="L18" s="19"/>
      <c r="M18" s="17"/>
      <c r="N18" s="19">
        <f t="shared" si="0"/>
        <v>0</v>
      </c>
    </row>
    <row r="19" spans="1:14" ht="12" customHeight="1">
      <c r="A19" s="9" t="s">
        <v>239</v>
      </c>
      <c r="I19" s="23">
        <v>0</v>
      </c>
      <c r="L19" s="19"/>
      <c r="M19" s="17"/>
      <c r="N19" s="19">
        <f t="shared" si="0"/>
        <v>0</v>
      </c>
    </row>
    <row r="20" spans="1:14" ht="12" customHeight="1">
      <c r="A20" s="9" t="s">
        <v>64</v>
      </c>
      <c r="I20" s="23">
        <f>2631921.87-8714</f>
        <v>2623207.87</v>
      </c>
      <c r="K20">
        <v>6</v>
      </c>
      <c r="L20" s="19">
        <v>8714</v>
      </c>
      <c r="M20" s="17"/>
      <c r="N20" s="19">
        <f t="shared" si="0"/>
        <v>2631921.87</v>
      </c>
    </row>
    <row r="21" spans="1:14" ht="12" customHeight="1">
      <c r="A21" s="9" t="s">
        <v>186</v>
      </c>
      <c r="I21" s="23">
        <v>8714</v>
      </c>
      <c r="K21">
        <v>6</v>
      </c>
      <c r="L21" s="23">
        <v>-8714</v>
      </c>
      <c r="M21" s="17"/>
      <c r="N21" s="19">
        <f t="shared" si="0"/>
        <v>0</v>
      </c>
    </row>
    <row r="22" spans="1:14" ht="12" customHeight="1">
      <c r="A22" s="9" t="s">
        <v>194</v>
      </c>
      <c r="I22" s="23">
        <v>0</v>
      </c>
      <c r="L22" s="19"/>
      <c r="M22" s="17"/>
      <c r="N22" s="19">
        <f t="shared" si="0"/>
        <v>0</v>
      </c>
    </row>
    <row r="23" spans="1:14" ht="12" customHeight="1">
      <c r="A23" s="9" t="s">
        <v>25</v>
      </c>
      <c r="I23" s="23">
        <v>0</v>
      </c>
      <c r="L23" s="19"/>
      <c r="M23" s="17"/>
      <c r="N23" s="19">
        <f t="shared" si="0"/>
        <v>0</v>
      </c>
    </row>
    <row r="24" spans="1:14" ht="12" customHeight="1">
      <c r="A24" s="9" t="s">
        <v>129</v>
      </c>
      <c r="I24" s="23">
        <v>0</v>
      </c>
      <c r="L24" s="19"/>
      <c r="M24" s="17"/>
      <c r="N24" s="19">
        <f t="shared" si="0"/>
        <v>0</v>
      </c>
    </row>
    <row r="25" spans="1:14" ht="12" customHeight="1">
      <c r="A25" s="9" t="s">
        <v>171</v>
      </c>
      <c r="I25" s="23">
        <v>0</v>
      </c>
      <c r="L25" s="19"/>
      <c r="M25" s="17"/>
      <c r="N25" s="19">
        <f t="shared" si="0"/>
        <v>0</v>
      </c>
    </row>
    <row r="26" spans="1:14" ht="12" customHeight="1">
      <c r="A26" s="9" t="s">
        <v>201</v>
      </c>
      <c r="I26" s="23">
        <v>0</v>
      </c>
      <c r="L26" s="19"/>
      <c r="M26" s="17"/>
      <c r="N26" s="19">
        <f t="shared" si="0"/>
        <v>0</v>
      </c>
    </row>
    <row r="27" spans="1:14" ht="12" customHeight="1">
      <c r="A27" s="9" t="s">
        <v>161</v>
      </c>
      <c r="I27" s="23">
        <f>-9854105.7+475021</f>
        <v>-9379084.7</v>
      </c>
      <c r="K27">
        <v>8</v>
      </c>
      <c r="L27" s="23">
        <f>-472540-2481</f>
        <v>-475021</v>
      </c>
      <c r="M27" s="17"/>
      <c r="N27" s="19">
        <f t="shared" si="0"/>
        <v>-9854105.7</v>
      </c>
    </row>
    <row r="28" spans="1:14" ht="12" customHeight="1">
      <c r="A28" s="9" t="s">
        <v>136</v>
      </c>
      <c r="I28" s="25">
        <v>0</v>
      </c>
      <c r="L28" s="19"/>
      <c r="M28" s="17"/>
      <c r="N28" s="19">
        <f t="shared" si="0"/>
        <v>0</v>
      </c>
    </row>
    <row r="29" spans="1:14" ht="12" customHeight="1">
      <c r="A29" s="9" t="s">
        <v>75</v>
      </c>
      <c r="I29" s="23">
        <v>0</v>
      </c>
      <c r="L29" s="19"/>
      <c r="M29" s="17"/>
      <c r="N29" s="19">
        <f t="shared" si="0"/>
        <v>0</v>
      </c>
    </row>
    <row r="30" spans="1:14" ht="12" customHeight="1">
      <c r="A30" s="9" t="s">
        <v>214</v>
      </c>
      <c r="I30" s="23">
        <v>0</v>
      </c>
      <c r="L30" s="19"/>
      <c r="M30" s="17"/>
      <c r="N30" s="19">
        <f t="shared" si="0"/>
        <v>0</v>
      </c>
    </row>
    <row r="31" spans="1:14" ht="12" customHeight="1">
      <c r="A31" s="9" t="s">
        <v>258</v>
      </c>
      <c r="I31" s="23">
        <v>0</v>
      </c>
      <c r="L31" s="19"/>
      <c r="M31" s="17"/>
      <c r="N31" s="19">
        <f t="shared" si="0"/>
        <v>0</v>
      </c>
    </row>
    <row r="32" spans="1:14" ht="12" customHeight="1">
      <c r="A32" s="9" t="s">
        <v>247</v>
      </c>
      <c r="I32" s="23">
        <v>61257.01</v>
      </c>
      <c r="L32" s="19"/>
      <c r="M32" s="17"/>
      <c r="N32" s="19">
        <f t="shared" si="0"/>
        <v>61257.01</v>
      </c>
    </row>
    <row r="33" spans="1:14" ht="12" customHeight="1">
      <c r="A33" s="9" t="s">
        <v>244</v>
      </c>
      <c r="I33" s="23">
        <v>0</v>
      </c>
      <c r="L33" s="19"/>
      <c r="M33" s="17"/>
      <c r="N33" s="19">
        <f t="shared" si="0"/>
        <v>0</v>
      </c>
    </row>
    <row r="34" spans="1:14" ht="12" customHeight="1">
      <c r="A34" s="9" t="s">
        <v>44</v>
      </c>
      <c r="I34" s="23">
        <v>6167.9400000000005</v>
      </c>
      <c r="L34" s="19"/>
      <c r="M34" s="17"/>
      <c r="N34" s="19">
        <f t="shared" si="0"/>
        <v>6167.9400000000005</v>
      </c>
    </row>
    <row r="35" spans="1:14" ht="12" customHeight="1">
      <c r="A35" s="9" t="s">
        <v>231</v>
      </c>
      <c r="I35" s="23">
        <v>0</v>
      </c>
      <c r="L35" s="19"/>
      <c r="M35" s="17"/>
      <c r="N35" s="19">
        <f t="shared" si="0"/>
        <v>0</v>
      </c>
    </row>
    <row r="36" spans="1:14" ht="12" customHeight="1">
      <c r="A36" s="9" t="s">
        <v>27</v>
      </c>
      <c r="I36" s="23">
        <v>187758.42</v>
      </c>
      <c r="L36" s="19"/>
      <c r="M36" s="17"/>
      <c r="N36" s="19">
        <f t="shared" si="0"/>
        <v>187758.42</v>
      </c>
    </row>
    <row r="37" spans="1:14" ht="12" customHeight="1">
      <c r="A37" s="9" t="s">
        <v>72</v>
      </c>
      <c r="I37" s="23">
        <v>0</v>
      </c>
      <c r="L37" s="19"/>
      <c r="M37" s="17"/>
      <c r="N37" s="19">
        <f t="shared" si="0"/>
        <v>0</v>
      </c>
    </row>
    <row r="38" spans="1:14" ht="12" customHeight="1">
      <c r="A38" s="9" t="s">
        <v>158</v>
      </c>
      <c r="I38" s="23">
        <v>267.44</v>
      </c>
      <c r="L38" s="19"/>
      <c r="M38" s="17"/>
      <c r="N38" s="19">
        <f t="shared" si="0"/>
        <v>267.44</v>
      </c>
    </row>
    <row r="39" spans="1:14" ht="12" customHeight="1">
      <c r="A39" s="9" t="s">
        <v>131</v>
      </c>
      <c r="I39" s="23">
        <v>8486.33</v>
      </c>
      <c r="L39" s="19"/>
      <c r="M39" s="17"/>
      <c r="N39" s="19">
        <f t="shared" si="0"/>
        <v>8486.33</v>
      </c>
    </row>
    <row r="40" spans="1:14" ht="12" customHeight="1">
      <c r="A40" s="9" t="s">
        <v>134</v>
      </c>
      <c r="I40" s="23">
        <v>12228.29</v>
      </c>
      <c r="L40" s="19"/>
      <c r="M40" s="17"/>
      <c r="N40" s="19">
        <f t="shared" si="0"/>
        <v>12228.29</v>
      </c>
    </row>
    <row r="41" spans="1:14" ht="12" customHeight="1">
      <c r="A41" s="9" t="s">
        <v>137</v>
      </c>
      <c r="I41" s="23">
        <v>54000.4</v>
      </c>
      <c r="L41" s="19"/>
      <c r="M41" s="17"/>
      <c r="N41" s="19">
        <f t="shared" si="0"/>
        <v>54000.4</v>
      </c>
    </row>
    <row r="42" spans="1:14" ht="12" customHeight="1">
      <c r="A42" s="9" t="s">
        <v>135</v>
      </c>
      <c r="I42" s="23">
        <v>14527.06</v>
      </c>
      <c r="L42" s="19"/>
      <c r="M42" s="17"/>
      <c r="N42" s="19">
        <f t="shared" si="0"/>
        <v>14527.06</v>
      </c>
    </row>
    <row r="43" spans="1:14" ht="12" customHeight="1">
      <c r="A43" s="9" t="s">
        <v>60</v>
      </c>
      <c r="I43" s="23">
        <v>0</v>
      </c>
      <c r="L43" s="19"/>
      <c r="M43" s="17"/>
      <c r="N43" s="19">
        <f t="shared" si="0"/>
        <v>0</v>
      </c>
    </row>
    <row r="44" spans="1:14" ht="12" customHeight="1">
      <c r="A44" s="9" t="s">
        <v>178</v>
      </c>
      <c r="I44" s="23">
        <v>-124.7</v>
      </c>
      <c r="L44" s="19"/>
      <c r="M44" s="17"/>
      <c r="N44" s="19">
        <f t="shared" si="0"/>
        <v>-124.7</v>
      </c>
    </row>
    <row r="45" spans="1:14" ht="12" customHeight="1">
      <c r="A45" s="9" t="s">
        <v>182</v>
      </c>
      <c r="I45" s="23">
        <v>76.91</v>
      </c>
      <c r="L45" s="19"/>
      <c r="M45" s="17"/>
      <c r="N45" s="19">
        <f t="shared" si="0"/>
        <v>76.91</v>
      </c>
    </row>
    <row r="46" spans="1:14" ht="12" customHeight="1">
      <c r="A46" s="9" t="s">
        <v>203</v>
      </c>
      <c r="I46" s="23">
        <v>0</v>
      </c>
      <c r="L46" s="19"/>
      <c r="M46" s="17"/>
      <c r="N46" s="19">
        <f t="shared" si="0"/>
        <v>0</v>
      </c>
    </row>
    <row r="47" spans="1:14" ht="12" customHeight="1">
      <c r="A47" s="9" t="s">
        <v>79</v>
      </c>
      <c r="I47" s="23">
        <v>0</v>
      </c>
      <c r="L47" s="19"/>
      <c r="M47" s="17"/>
      <c r="N47" s="19">
        <f t="shared" si="0"/>
        <v>0</v>
      </c>
    </row>
    <row r="48" spans="1:14" ht="12" customHeight="1">
      <c r="A48" s="9" t="s">
        <v>82</v>
      </c>
      <c r="I48" s="23">
        <v>0</v>
      </c>
      <c r="L48" s="19"/>
      <c r="M48" s="17"/>
      <c r="N48" s="19">
        <f t="shared" si="0"/>
        <v>0</v>
      </c>
    </row>
    <row r="49" spans="1:14" ht="12" customHeight="1">
      <c r="A49" s="9" t="s">
        <v>115</v>
      </c>
      <c r="I49" s="23">
        <v>107293.41</v>
      </c>
      <c r="L49" s="19"/>
      <c r="M49" s="17"/>
      <c r="N49" s="19">
        <f t="shared" si="0"/>
        <v>107293.41</v>
      </c>
    </row>
    <row r="50" spans="1:14" ht="12" customHeight="1">
      <c r="A50" s="9" t="s">
        <v>20</v>
      </c>
      <c r="I50" s="23">
        <v>0</v>
      </c>
      <c r="L50" s="19"/>
      <c r="M50" s="17"/>
      <c r="N50" s="19">
        <f t="shared" si="0"/>
        <v>0</v>
      </c>
    </row>
    <row r="51" spans="1:14" ht="12" customHeight="1">
      <c r="A51" s="9" t="s">
        <v>51</v>
      </c>
      <c r="I51" s="23">
        <v>0</v>
      </c>
      <c r="L51" s="19"/>
      <c r="M51" s="17"/>
      <c r="N51" s="19">
        <f t="shared" si="0"/>
        <v>0</v>
      </c>
    </row>
    <row r="52" spans="1:14" ht="12" customHeight="1">
      <c r="A52" s="9" t="s">
        <v>94</v>
      </c>
      <c r="I52" s="23">
        <v>0</v>
      </c>
      <c r="L52" s="19"/>
      <c r="M52" s="17"/>
      <c r="N52" s="19">
        <f t="shared" si="0"/>
        <v>0</v>
      </c>
    </row>
    <row r="53" spans="1:14" ht="12" customHeight="1">
      <c r="A53" s="9" t="s">
        <v>188</v>
      </c>
      <c r="I53" s="23">
        <v>0</v>
      </c>
      <c r="L53" s="19"/>
      <c r="M53" s="17"/>
      <c r="N53" s="19">
        <f t="shared" si="0"/>
        <v>0</v>
      </c>
    </row>
    <row r="54" spans="1:14" ht="12" customHeight="1">
      <c r="A54" s="9" t="s">
        <v>117</v>
      </c>
      <c r="I54" s="23">
        <f>4831.47+141566</f>
        <v>146397.47</v>
      </c>
      <c r="K54">
        <v>10</v>
      </c>
      <c r="L54" s="23">
        <v>-141566</v>
      </c>
      <c r="M54" s="17"/>
      <c r="N54" s="19">
        <f t="shared" si="0"/>
        <v>4831.470000000001</v>
      </c>
    </row>
    <row r="55" spans="1:14" ht="12" customHeight="1">
      <c r="A55" s="9" t="s">
        <v>181</v>
      </c>
      <c r="I55" s="23">
        <f>86508.52+150893</f>
        <v>237401.52000000002</v>
      </c>
      <c r="K55">
        <v>10</v>
      </c>
      <c r="L55" s="23">
        <v>-150893</v>
      </c>
      <c r="M55" s="17"/>
      <c r="N55" s="19">
        <f t="shared" si="0"/>
        <v>86508.52000000002</v>
      </c>
    </row>
    <row r="56" spans="1:14" ht="12" customHeight="1">
      <c r="A56" s="9" t="s">
        <v>149</v>
      </c>
      <c r="I56" s="23">
        <v>30368</v>
      </c>
      <c r="K56">
        <v>10</v>
      </c>
      <c r="L56" s="23">
        <v>-30368</v>
      </c>
      <c r="M56" s="17"/>
      <c r="N56" s="19">
        <f t="shared" si="0"/>
        <v>0</v>
      </c>
    </row>
    <row r="57" spans="1:14" ht="12" customHeight="1">
      <c r="A57" s="9" t="s">
        <v>41</v>
      </c>
      <c r="I57" s="23">
        <f>132914.29+1015939</f>
        <v>1148853.29</v>
      </c>
      <c r="K57">
        <v>10</v>
      </c>
      <c r="L57" s="23">
        <v>-1015939</v>
      </c>
      <c r="M57" s="17"/>
      <c r="N57" s="19">
        <f t="shared" si="0"/>
        <v>132914.29000000004</v>
      </c>
    </row>
    <row r="58" spans="1:14" ht="12" customHeight="1">
      <c r="A58" s="9" t="s">
        <v>34</v>
      </c>
      <c r="I58" s="23">
        <f>358288.86-48007</f>
        <v>310281.86</v>
      </c>
      <c r="K58">
        <v>2</v>
      </c>
      <c r="L58" s="19">
        <v>48007</v>
      </c>
      <c r="M58" s="17"/>
      <c r="N58" s="19">
        <f t="shared" si="0"/>
        <v>358288.86</v>
      </c>
    </row>
    <row r="59" spans="1:14" ht="12" customHeight="1">
      <c r="A59" s="9" t="s">
        <v>74</v>
      </c>
      <c r="I59" s="23">
        <v>177</v>
      </c>
      <c r="K59">
        <v>2</v>
      </c>
      <c r="L59" s="23">
        <v>-177</v>
      </c>
      <c r="M59" s="17"/>
      <c r="N59" s="19">
        <f t="shared" si="0"/>
        <v>0</v>
      </c>
    </row>
    <row r="60" spans="1:14" ht="12" customHeight="1">
      <c r="A60" s="9" t="s">
        <v>191</v>
      </c>
      <c r="I60" s="23">
        <f>-10747+10747</f>
        <v>0</v>
      </c>
      <c r="K60">
        <v>3</v>
      </c>
      <c r="L60" s="23">
        <v>-10747</v>
      </c>
      <c r="M60" s="17"/>
      <c r="N60" s="19">
        <f t="shared" si="0"/>
        <v>-10747</v>
      </c>
    </row>
    <row r="61" spans="1:14" ht="12" customHeight="1">
      <c r="A61" s="9" t="s">
        <v>15</v>
      </c>
      <c r="I61" s="23">
        <f>195354.84-105276</f>
        <v>90078.84</v>
      </c>
      <c r="K61">
        <v>9</v>
      </c>
      <c r="L61" s="19">
        <v>105276</v>
      </c>
      <c r="M61" s="17"/>
      <c r="N61" s="19">
        <f t="shared" si="0"/>
        <v>195354.84</v>
      </c>
    </row>
    <row r="62" spans="1:14" ht="12" customHeight="1">
      <c r="A62" s="9" t="s">
        <v>113</v>
      </c>
      <c r="I62" s="23">
        <v>11819.25</v>
      </c>
      <c r="L62" s="19"/>
      <c r="M62" s="17"/>
      <c r="N62" s="19">
        <f t="shared" si="0"/>
        <v>11819.25</v>
      </c>
    </row>
    <row r="63" spans="1:14" ht="12" customHeight="1">
      <c r="A63" s="9" t="s">
        <v>67</v>
      </c>
      <c r="I63" s="23">
        <f>251565-86460</f>
        <v>165105</v>
      </c>
      <c r="K63">
        <v>1</v>
      </c>
      <c r="L63" s="19">
        <v>86460</v>
      </c>
      <c r="M63" s="17"/>
      <c r="N63" s="19">
        <f t="shared" si="0"/>
        <v>251565</v>
      </c>
    </row>
    <row r="64" spans="1:14" ht="12" customHeight="1">
      <c r="A64" s="9" t="s">
        <v>108</v>
      </c>
      <c r="I64" s="23">
        <f>170164-102929</f>
        <v>67235</v>
      </c>
      <c r="K64">
        <v>1</v>
      </c>
      <c r="L64" s="19">
        <v>102929</v>
      </c>
      <c r="M64" s="17"/>
      <c r="N64" s="19">
        <f t="shared" si="0"/>
        <v>170164</v>
      </c>
    </row>
    <row r="65" spans="1:14" ht="12" customHeight="1">
      <c r="A65" s="9" t="s">
        <v>125</v>
      </c>
      <c r="I65" s="23">
        <v>1007</v>
      </c>
      <c r="K65">
        <v>10</v>
      </c>
      <c r="L65" s="23">
        <v>-1007</v>
      </c>
      <c r="M65" s="17"/>
      <c r="N65" s="19">
        <f t="shared" si="0"/>
        <v>0</v>
      </c>
    </row>
    <row r="66" spans="1:14" ht="12" customHeight="1">
      <c r="A66" s="9" t="s">
        <v>32</v>
      </c>
      <c r="I66" s="23">
        <v>99529.17</v>
      </c>
      <c r="L66" s="19"/>
      <c r="M66" s="17"/>
      <c r="N66" s="19">
        <f t="shared" si="0"/>
        <v>99529.17</v>
      </c>
    </row>
    <row r="67" spans="1:14" ht="12" customHeight="1">
      <c r="A67" s="9" t="s">
        <v>70</v>
      </c>
      <c r="I67" s="23">
        <v>64512.35</v>
      </c>
      <c r="L67" s="19"/>
      <c r="M67" s="17"/>
      <c r="N67" s="19">
        <f t="shared" si="0"/>
        <v>64512.35</v>
      </c>
    </row>
    <row r="68" spans="1:14" ht="12" customHeight="1">
      <c r="A68" s="9" t="s">
        <v>183</v>
      </c>
      <c r="I68" s="23">
        <v>57018.46</v>
      </c>
      <c r="L68" s="19"/>
      <c r="M68" s="17"/>
      <c r="N68" s="19">
        <f t="shared" si="0"/>
        <v>57018.46</v>
      </c>
    </row>
    <row r="69" spans="1:14" ht="12" customHeight="1">
      <c r="A69" s="9" t="s">
        <v>221</v>
      </c>
      <c r="I69" s="23">
        <v>310807.74</v>
      </c>
      <c r="L69" s="19"/>
      <c r="M69" s="17"/>
      <c r="N69" s="19">
        <f t="shared" si="0"/>
        <v>310807.74</v>
      </c>
    </row>
    <row r="70" spans="1:14" ht="12" customHeight="1">
      <c r="A70" s="9" t="s">
        <v>54</v>
      </c>
      <c r="I70" s="23">
        <v>1223301.54</v>
      </c>
      <c r="L70" s="19"/>
      <c r="M70" s="17"/>
      <c r="N70" s="19">
        <f t="shared" si="0"/>
        <v>1223301.54</v>
      </c>
    </row>
    <row r="71" spans="1:14" ht="12" customHeight="1">
      <c r="A71" s="9" t="s">
        <v>159</v>
      </c>
      <c r="I71" s="23">
        <f>11311096.05-124728</f>
        <v>11186368.05</v>
      </c>
      <c r="K71">
        <v>6</v>
      </c>
      <c r="L71" s="19">
        <v>124728</v>
      </c>
      <c r="M71" s="17"/>
      <c r="N71" s="19">
        <f t="shared" si="0"/>
        <v>11311096.05</v>
      </c>
    </row>
    <row r="72" spans="1:14" ht="12" customHeight="1">
      <c r="A72" s="9" t="s">
        <v>26</v>
      </c>
      <c r="I72" s="23">
        <v>5101923.5200000005</v>
      </c>
      <c r="L72" s="19"/>
      <c r="M72" s="17"/>
      <c r="N72" s="19">
        <f t="shared" si="0"/>
        <v>5101923.5200000005</v>
      </c>
    </row>
    <row r="73" spans="1:14" ht="12" customHeight="1">
      <c r="A73" s="9" t="s">
        <v>196</v>
      </c>
      <c r="I73" s="23">
        <v>1218844.3</v>
      </c>
      <c r="L73" s="19"/>
      <c r="M73" s="17"/>
      <c r="N73" s="19">
        <f t="shared" si="0"/>
        <v>1218844.3</v>
      </c>
    </row>
    <row r="74" spans="1:14" ht="12" customHeight="1">
      <c r="A74" s="9" t="s">
        <v>14</v>
      </c>
      <c r="I74" s="23">
        <v>227401.80000000002</v>
      </c>
      <c r="L74" s="19"/>
      <c r="M74" s="17"/>
      <c r="N74" s="19">
        <f aca="true" t="shared" si="1" ref="N74:N137">I74+L74</f>
        <v>227401.80000000002</v>
      </c>
    </row>
    <row r="75" spans="1:14" ht="12" customHeight="1">
      <c r="A75" s="9" t="s">
        <v>262</v>
      </c>
      <c r="I75" s="23">
        <f>36079.02+28</f>
        <v>36107.02</v>
      </c>
      <c r="K75">
        <v>7</v>
      </c>
      <c r="L75" s="23">
        <v>-28</v>
      </c>
      <c r="M75" s="17"/>
      <c r="N75" s="19">
        <f t="shared" si="1"/>
        <v>36079.02</v>
      </c>
    </row>
    <row r="76" spans="1:14" ht="12" customHeight="1">
      <c r="A76" s="9" t="s">
        <v>77</v>
      </c>
      <c r="I76" s="23">
        <v>90687.45</v>
      </c>
      <c r="L76" s="19"/>
      <c r="M76" s="17"/>
      <c r="N76" s="19">
        <f t="shared" si="1"/>
        <v>90687.45</v>
      </c>
    </row>
    <row r="77" spans="1:14" ht="12" customHeight="1">
      <c r="A77" s="9" t="s">
        <v>89</v>
      </c>
      <c r="I77" s="23">
        <v>235287.80000000002</v>
      </c>
      <c r="L77" s="19"/>
      <c r="M77" s="17"/>
      <c r="N77" s="19">
        <f t="shared" si="1"/>
        <v>235287.80000000002</v>
      </c>
    </row>
    <row r="78" spans="1:14" ht="12" customHeight="1">
      <c r="A78" s="9" t="s">
        <v>260</v>
      </c>
      <c r="I78" s="23">
        <v>46120.96</v>
      </c>
      <c r="L78" s="19"/>
      <c r="M78" s="17"/>
      <c r="N78" s="19">
        <f t="shared" si="1"/>
        <v>46120.96</v>
      </c>
    </row>
    <row r="79" spans="1:14" ht="12" customHeight="1">
      <c r="A79" s="9" t="s">
        <v>2</v>
      </c>
      <c r="I79" s="23">
        <v>207408.51</v>
      </c>
      <c r="L79" s="19"/>
      <c r="M79" s="17"/>
      <c r="N79" s="19">
        <f t="shared" si="1"/>
        <v>207408.51</v>
      </c>
    </row>
    <row r="80" spans="1:14" ht="12" customHeight="1">
      <c r="A80" s="9" t="s">
        <v>87</v>
      </c>
      <c r="I80" s="23">
        <v>0</v>
      </c>
      <c r="L80" s="19"/>
      <c r="M80" s="17"/>
      <c r="N80" s="19">
        <f t="shared" si="1"/>
        <v>0</v>
      </c>
    </row>
    <row r="81" spans="1:14" ht="12" customHeight="1">
      <c r="A81" s="9" t="s">
        <v>47</v>
      </c>
      <c r="I81" s="23">
        <v>6013.84</v>
      </c>
      <c r="L81" s="19"/>
      <c r="M81" s="17"/>
      <c r="N81" s="19">
        <f t="shared" si="1"/>
        <v>6013.84</v>
      </c>
    </row>
    <row r="82" spans="1:14" ht="12" customHeight="1">
      <c r="A82" s="9" t="s">
        <v>111</v>
      </c>
      <c r="I82" s="23">
        <f>11483.78+3031</f>
        <v>14514.78</v>
      </c>
      <c r="K82">
        <v>7</v>
      </c>
      <c r="L82" s="23">
        <v>-3031</v>
      </c>
      <c r="M82" s="17"/>
      <c r="N82" s="19">
        <f t="shared" si="1"/>
        <v>11483.78</v>
      </c>
    </row>
    <row r="83" spans="1:14" ht="12" customHeight="1">
      <c r="A83" s="9" t="s">
        <v>248</v>
      </c>
      <c r="I83" s="23">
        <v>154543.11000000002</v>
      </c>
      <c r="L83" s="19"/>
      <c r="M83" s="17"/>
      <c r="N83" s="19">
        <f t="shared" si="1"/>
        <v>154543.11000000002</v>
      </c>
    </row>
    <row r="84" spans="1:14" ht="12" customHeight="1">
      <c r="A84" s="9" t="s">
        <v>176</v>
      </c>
      <c r="I84" s="23">
        <v>14582.78</v>
      </c>
      <c r="L84" s="19"/>
      <c r="M84" s="17"/>
      <c r="N84" s="19">
        <f t="shared" si="1"/>
        <v>14582.78</v>
      </c>
    </row>
    <row r="85" spans="1:14" ht="12" customHeight="1">
      <c r="A85" s="9" t="s">
        <v>229</v>
      </c>
      <c r="I85" s="23">
        <v>124728</v>
      </c>
      <c r="K85">
        <v>6</v>
      </c>
      <c r="L85" s="23">
        <v>-124728</v>
      </c>
      <c r="M85" s="17"/>
      <c r="N85" s="19">
        <f t="shared" si="1"/>
        <v>0</v>
      </c>
    </row>
    <row r="86" spans="1:14" ht="12" customHeight="1">
      <c r="A86" s="9" t="s">
        <v>58</v>
      </c>
      <c r="I86" s="23">
        <v>24805</v>
      </c>
      <c r="L86" s="19"/>
      <c r="M86" s="17"/>
      <c r="N86" s="19">
        <f t="shared" si="1"/>
        <v>24805</v>
      </c>
    </row>
    <row r="87" spans="2:14" s="20" customFormat="1" ht="12" customHeight="1">
      <c r="B87" s="21" t="s">
        <v>66</v>
      </c>
      <c r="I87" s="31">
        <f>SUM(I9:I86)</f>
        <v>16358006.090000002</v>
      </c>
      <c r="L87" s="31">
        <f>SUM(L9:L86)</f>
        <v>-1486105</v>
      </c>
      <c r="M87" s="22"/>
      <c r="N87" s="32">
        <f t="shared" si="1"/>
        <v>14871901.090000002</v>
      </c>
    </row>
    <row r="88" spans="1:14" ht="12" customHeight="1">
      <c r="A88" s="9" t="s">
        <v>43</v>
      </c>
      <c r="I88" s="23">
        <v>0</v>
      </c>
      <c r="L88" s="19"/>
      <c r="M88" s="17"/>
      <c r="N88" s="19">
        <f t="shared" si="1"/>
        <v>0</v>
      </c>
    </row>
    <row r="89" spans="1:14" ht="12" customHeight="1">
      <c r="A89" s="9" t="s">
        <v>213</v>
      </c>
      <c r="I89" s="23">
        <v>0</v>
      </c>
      <c r="L89" s="19"/>
      <c r="M89" s="17"/>
      <c r="N89" s="19">
        <f t="shared" si="1"/>
        <v>0</v>
      </c>
    </row>
    <row r="90" spans="1:14" ht="12" customHeight="1">
      <c r="A90" s="9" t="s">
        <v>216</v>
      </c>
      <c r="I90" s="23">
        <v>0</v>
      </c>
      <c r="L90" s="19"/>
      <c r="M90" s="17"/>
      <c r="N90" s="19">
        <f t="shared" si="1"/>
        <v>0</v>
      </c>
    </row>
    <row r="91" spans="1:14" ht="12" customHeight="1">
      <c r="A91" s="9" t="s">
        <v>267</v>
      </c>
      <c r="I91" s="23">
        <f>-72845.31+6741</f>
        <v>-66104.31</v>
      </c>
      <c r="K91">
        <v>11</v>
      </c>
      <c r="L91" s="23">
        <v>-6741</v>
      </c>
      <c r="M91" s="17"/>
      <c r="N91" s="19">
        <f t="shared" si="1"/>
        <v>-72845.31</v>
      </c>
    </row>
    <row r="92" spans="1:14" ht="12" customHeight="1">
      <c r="A92" s="9" t="s">
        <v>249</v>
      </c>
      <c r="I92" s="23">
        <f>-106347.02-108351</f>
        <v>-214698.02000000002</v>
      </c>
      <c r="K92">
        <v>4</v>
      </c>
      <c r="L92" s="19">
        <v>108351</v>
      </c>
      <c r="M92" s="17"/>
      <c r="N92" s="19">
        <f t="shared" si="1"/>
        <v>-106347.02000000002</v>
      </c>
    </row>
    <row r="93" spans="1:14" ht="12" customHeight="1">
      <c r="A93" s="9" t="s">
        <v>253</v>
      </c>
      <c r="I93" s="23">
        <v>-338000</v>
      </c>
      <c r="K93">
        <v>10</v>
      </c>
      <c r="L93" s="19">
        <v>338000</v>
      </c>
      <c r="M93" s="17"/>
      <c r="N93" s="19">
        <f t="shared" si="1"/>
        <v>0</v>
      </c>
    </row>
    <row r="94" spans="1:14" ht="12" customHeight="1">
      <c r="A94" s="9" t="s">
        <v>224</v>
      </c>
      <c r="I94" s="23">
        <v>-676119</v>
      </c>
      <c r="K94">
        <v>10</v>
      </c>
      <c r="L94" s="19">
        <v>676119</v>
      </c>
      <c r="M94" s="17"/>
      <c r="N94" s="19">
        <f t="shared" si="1"/>
        <v>0</v>
      </c>
    </row>
    <row r="95" spans="1:14" ht="12" customHeight="1">
      <c r="A95" s="9" t="s">
        <v>261</v>
      </c>
      <c r="I95" s="23">
        <v>-390552</v>
      </c>
      <c r="K95">
        <v>10</v>
      </c>
      <c r="L95" s="19">
        <v>390552</v>
      </c>
      <c r="M95" s="17"/>
      <c r="N95" s="19">
        <f t="shared" si="1"/>
        <v>0</v>
      </c>
    </row>
    <row r="96" spans="1:14" ht="12" customHeight="1">
      <c r="A96" s="9" t="s">
        <v>133</v>
      </c>
      <c r="I96" s="23">
        <v>0</v>
      </c>
      <c r="L96" s="19"/>
      <c r="M96" s="17"/>
      <c r="N96" s="19">
        <f t="shared" si="1"/>
        <v>0</v>
      </c>
    </row>
    <row r="97" spans="1:14" ht="12" customHeight="1">
      <c r="A97" s="9" t="s">
        <v>105</v>
      </c>
      <c r="I97" s="23">
        <v>10941</v>
      </c>
      <c r="K97">
        <v>10</v>
      </c>
      <c r="L97" s="23">
        <v>-10941</v>
      </c>
      <c r="M97" s="17"/>
      <c r="N97" s="19">
        <f t="shared" si="1"/>
        <v>0</v>
      </c>
    </row>
    <row r="98" spans="1:14" ht="12" customHeight="1">
      <c r="A98" s="9" t="s">
        <v>110</v>
      </c>
      <c r="I98" s="23">
        <v>0</v>
      </c>
      <c r="L98" s="19"/>
      <c r="M98" s="17"/>
      <c r="N98" s="19">
        <f t="shared" si="1"/>
        <v>0</v>
      </c>
    </row>
    <row r="99" spans="1:14" ht="12" customHeight="1">
      <c r="A99" s="9" t="s">
        <v>170</v>
      </c>
      <c r="I99" s="23">
        <v>0</v>
      </c>
      <c r="L99" s="19"/>
      <c r="M99" s="17"/>
      <c r="N99" s="19">
        <f t="shared" si="1"/>
        <v>0</v>
      </c>
    </row>
    <row r="100" spans="1:14" ht="12" customHeight="1">
      <c r="A100" s="9" t="s">
        <v>23</v>
      </c>
      <c r="I100" s="23">
        <v>-463000</v>
      </c>
      <c r="K100">
        <v>10</v>
      </c>
      <c r="L100" s="19">
        <v>463000</v>
      </c>
      <c r="M100" s="17"/>
      <c r="N100" s="19">
        <f t="shared" si="1"/>
        <v>0</v>
      </c>
    </row>
    <row r="101" spans="1:14" ht="12" customHeight="1">
      <c r="A101" s="9" t="s">
        <v>235</v>
      </c>
      <c r="I101" s="23">
        <v>0</v>
      </c>
      <c r="L101" s="19"/>
      <c r="M101" s="17"/>
      <c r="N101" s="19">
        <f t="shared" si="1"/>
        <v>0</v>
      </c>
    </row>
    <row r="102" spans="1:14" ht="12" customHeight="1">
      <c r="A102" s="9" t="s">
        <v>144</v>
      </c>
      <c r="I102" s="23">
        <v>0</v>
      </c>
      <c r="L102" s="19"/>
      <c r="M102" s="17"/>
      <c r="N102" s="19">
        <f t="shared" si="1"/>
        <v>0</v>
      </c>
    </row>
    <row r="103" spans="1:14" ht="12" customHeight="1">
      <c r="A103" s="9" t="s">
        <v>22</v>
      </c>
      <c r="I103" s="23">
        <v>0</v>
      </c>
      <c r="L103" s="19"/>
      <c r="M103" s="17"/>
      <c r="N103" s="19">
        <f t="shared" si="1"/>
        <v>0</v>
      </c>
    </row>
    <row r="104" spans="1:14" ht="12" customHeight="1">
      <c r="A104" s="9" t="s">
        <v>184</v>
      </c>
      <c r="I104" s="23">
        <v>0</v>
      </c>
      <c r="L104" s="19"/>
      <c r="M104" s="17"/>
      <c r="N104" s="19">
        <f t="shared" si="1"/>
        <v>0</v>
      </c>
    </row>
    <row r="105" spans="1:14" ht="12" customHeight="1">
      <c r="A105" s="9" t="s">
        <v>138</v>
      </c>
      <c r="I105" s="23">
        <v>0</v>
      </c>
      <c r="L105" s="19"/>
      <c r="M105" s="17"/>
      <c r="N105" s="19">
        <f t="shared" si="1"/>
        <v>0</v>
      </c>
    </row>
    <row r="106" spans="1:14" ht="12" customHeight="1">
      <c r="A106" s="9" t="s">
        <v>187</v>
      </c>
      <c r="I106" s="23">
        <f>-395000-75000</f>
        <v>-470000</v>
      </c>
      <c r="K106">
        <v>10</v>
      </c>
      <c r="L106" s="19">
        <v>75000</v>
      </c>
      <c r="M106" s="17"/>
      <c r="N106" s="19">
        <f t="shared" si="1"/>
        <v>-395000</v>
      </c>
    </row>
    <row r="107" spans="1:14" ht="12" customHeight="1">
      <c r="A107" s="9" t="s">
        <v>193</v>
      </c>
      <c r="I107" s="23">
        <f>-42099-5263</f>
        <v>-47362</v>
      </c>
      <c r="K107">
        <v>10</v>
      </c>
      <c r="L107" s="19">
        <v>5263</v>
      </c>
      <c r="M107" s="17"/>
      <c r="N107" s="19">
        <f t="shared" si="1"/>
        <v>-42099</v>
      </c>
    </row>
    <row r="108" spans="1:14" ht="12" customHeight="1">
      <c r="A108" s="9" t="s">
        <v>254</v>
      </c>
      <c r="I108" s="23">
        <f>-969000-126000</f>
        <v>-1095000</v>
      </c>
      <c r="K108">
        <v>10</v>
      </c>
      <c r="L108" s="19">
        <v>126000</v>
      </c>
      <c r="M108" s="17"/>
      <c r="N108" s="19">
        <f t="shared" si="1"/>
        <v>-969000</v>
      </c>
    </row>
    <row r="109" spans="1:14" ht="12" customHeight="1">
      <c r="A109" s="9" t="s">
        <v>100</v>
      </c>
      <c r="I109" s="23">
        <v>17000</v>
      </c>
      <c r="K109">
        <v>10</v>
      </c>
      <c r="L109" s="23">
        <v>-17000</v>
      </c>
      <c r="M109" s="17"/>
      <c r="N109" s="19">
        <f t="shared" si="1"/>
        <v>0</v>
      </c>
    </row>
    <row r="110" spans="1:14" ht="12" customHeight="1">
      <c r="A110" s="9" t="s">
        <v>207</v>
      </c>
      <c r="I110" s="23">
        <f>-107500+109000</f>
        <v>1500</v>
      </c>
      <c r="K110">
        <v>10</v>
      </c>
      <c r="L110" s="23">
        <v>-109000</v>
      </c>
      <c r="M110" s="17"/>
      <c r="N110" s="19">
        <f t="shared" si="1"/>
        <v>-107500</v>
      </c>
    </row>
    <row r="111" spans="1:14" ht="12" customHeight="1">
      <c r="A111" s="9" t="s">
        <v>109</v>
      </c>
      <c r="I111" s="23">
        <f>-916095+255552</f>
        <v>-660543</v>
      </c>
      <c r="K111">
        <v>1</v>
      </c>
      <c r="L111" s="23">
        <v>-255552</v>
      </c>
      <c r="M111" s="17"/>
      <c r="N111" s="19">
        <f t="shared" si="1"/>
        <v>-916095</v>
      </c>
    </row>
    <row r="112" spans="1:14" ht="12" customHeight="1">
      <c r="A112" s="9" t="s">
        <v>114</v>
      </c>
      <c r="I112" s="23">
        <v>-3748.35</v>
      </c>
      <c r="L112" s="19"/>
      <c r="M112" s="17"/>
      <c r="N112" s="19">
        <f t="shared" si="1"/>
        <v>-3748.35</v>
      </c>
    </row>
    <row r="113" spans="1:14" ht="12" customHeight="1">
      <c r="A113" s="9" t="s">
        <v>130</v>
      </c>
      <c r="I113" s="23">
        <f>-48796-82780</f>
        <v>-131576</v>
      </c>
      <c r="K113">
        <v>1</v>
      </c>
      <c r="L113" s="19">
        <v>82780</v>
      </c>
      <c r="M113" s="17"/>
      <c r="N113" s="19">
        <f t="shared" si="1"/>
        <v>-48796</v>
      </c>
    </row>
    <row r="114" spans="1:14" ht="12" customHeight="1">
      <c r="A114" s="9" t="s">
        <v>172</v>
      </c>
      <c r="I114" s="23">
        <f>-98541-15038</f>
        <v>-113579</v>
      </c>
      <c r="K114">
        <v>1</v>
      </c>
      <c r="L114" s="19">
        <v>15038</v>
      </c>
      <c r="M114" s="17"/>
      <c r="N114" s="19">
        <f t="shared" si="1"/>
        <v>-98541</v>
      </c>
    </row>
    <row r="115" spans="1:14" ht="12" customHeight="1">
      <c r="A115" s="9" t="s">
        <v>141</v>
      </c>
      <c r="I115" s="23">
        <f>-288135+130200</f>
        <v>-157935</v>
      </c>
      <c r="K115">
        <v>1</v>
      </c>
      <c r="L115" s="23">
        <v>-130200</v>
      </c>
      <c r="M115" s="17"/>
      <c r="N115" s="19">
        <f t="shared" si="1"/>
        <v>-288135</v>
      </c>
    </row>
    <row r="116" spans="1:14" ht="12" customHeight="1">
      <c r="A116" s="9" t="s">
        <v>246</v>
      </c>
      <c r="I116" s="23">
        <f>-1730000-335000</f>
        <v>-2065000</v>
      </c>
      <c r="K116">
        <v>10</v>
      </c>
      <c r="L116" s="19">
        <v>335000</v>
      </c>
      <c r="M116" s="17"/>
      <c r="N116" s="19">
        <f t="shared" si="1"/>
        <v>-1730000</v>
      </c>
    </row>
    <row r="117" spans="1:14" ht="12" customHeight="1">
      <c r="A117" s="9" t="s">
        <v>168</v>
      </c>
      <c r="I117" s="23">
        <v>-1670000</v>
      </c>
      <c r="L117" s="19"/>
      <c r="M117" s="17"/>
      <c r="N117" s="19">
        <f t="shared" si="1"/>
        <v>-1670000</v>
      </c>
    </row>
    <row r="118" spans="1:14" ht="12" customHeight="1">
      <c r="A118" s="9" t="s">
        <v>69</v>
      </c>
      <c r="I118" s="23">
        <v>-395000</v>
      </c>
      <c r="L118" s="19"/>
      <c r="M118" s="17"/>
      <c r="N118" s="19">
        <f t="shared" si="1"/>
        <v>-395000</v>
      </c>
    </row>
    <row r="119" spans="1:14" ht="12" customHeight="1">
      <c r="A119" s="9" t="s">
        <v>122</v>
      </c>
      <c r="I119" s="23">
        <v>-60858.200000000004</v>
      </c>
      <c r="L119" s="19"/>
      <c r="M119" s="17"/>
      <c r="N119" s="19">
        <f t="shared" si="1"/>
        <v>-60858.200000000004</v>
      </c>
    </row>
    <row r="120" spans="1:14" ht="12" customHeight="1">
      <c r="A120" s="9" t="s">
        <v>3</v>
      </c>
      <c r="I120" s="23">
        <v>-10599.49</v>
      </c>
      <c r="L120" s="19"/>
      <c r="M120" s="17"/>
      <c r="N120" s="19">
        <f t="shared" si="1"/>
        <v>-10599.49</v>
      </c>
    </row>
    <row r="121" spans="1:14" ht="12" customHeight="1">
      <c r="A121" s="9" t="s">
        <v>243</v>
      </c>
      <c r="I121" s="23">
        <f>-9500.3-5429</f>
        <v>-14929.3</v>
      </c>
      <c r="K121">
        <v>5</v>
      </c>
      <c r="L121" s="19">
        <v>5429</v>
      </c>
      <c r="M121" s="17"/>
      <c r="N121" s="19">
        <f t="shared" si="1"/>
        <v>-9500.3</v>
      </c>
    </row>
    <row r="122" spans="1:14" ht="12" customHeight="1">
      <c r="A122" s="9" t="s">
        <v>52</v>
      </c>
      <c r="I122" s="23">
        <v>-500</v>
      </c>
      <c r="L122" s="19"/>
      <c r="M122" s="17"/>
      <c r="N122" s="19">
        <f t="shared" si="1"/>
        <v>-500</v>
      </c>
    </row>
    <row r="123" spans="1:14" ht="12" customHeight="1">
      <c r="A123" s="9" t="s">
        <v>217</v>
      </c>
      <c r="I123" s="23">
        <v>-66.6</v>
      </c>
      <c r="L123" s="19"/>
      <c r="M123" s="17"/>
      <c r="N123" s="19">
        <f t="shared" si="1"/>
        <v>-66.6</v>
      </c>
    </row>
    <row r="124" spans="1:14" ht="12" customHeight="1">
      <c r="A124" s="9" t="s">
        <v>48</v>
      </c>
      <c r="I124" s="23">
        <v>-1352.19</v>
      </c>
      <c r="L124" s="19"/>
      <c r="M124" s="17"/>
      <c r="N124" s="19">
        <f t="shared" si="1"/>
        <v>-1352.19</v>
      </c>
    </row>
    <row r="125" spans="1:14" ht="12" customHeight="1">
      <c r="A125" s="9" t="s">
        <v>257</v>
      </c>
      <c r="I125" s="23">
        <v>-997.23</v>
      </c>
      <c r="L125" s="19"/>
      <c r="M125" s="17"/>
      <c r="N125" s="19">
        <f t="shared" si="1"/>
        <v>-997.23</v>
      </c>
    </row>
    <row r="126" spans="1:14" ht="12" customHeight="1">
      <c r="A126" s="9" t="s">
        <v>163</v>
      </c>
      <c r="I126" s="23">
        <v>0</v>
      </c>
      <c r="L126" s="19"/>
      <c r="M126" s="17"/>
      <c r="N126" s="19">
        <f t="shared" si="1"/>
        <v>0</v>
      </c>
    </row>
    <row r="127" spans="1:14" ht="12" customHeight="1">
      <c r="A127" s="9" t="s">
        <v>119</v>
      </c>
      <c r="I127" s="23">
        <v>-2015.78</v>
      </c>
      <c r="L127" s="19"/>
      <c r="M127" s="17"/>
      <c r="N127" s="19">
        <f t="shared" si="1"/>
        <v>-2015.78</v>
      </c>
    </row>
    <row r="128" spans="1:14" ht="12" customHeight="1">
      <c r="A128" s="9" t="s">
        <v>61</v>
      </c>
      <c r="I128" s="23">
        <v>-1040.91</v>
      </c>
      <c r="L128" s="19"/>
      <c r="M128" s="17"/>
      <c r="N128" s="19">
        <f t="shared" si="1"/>
        <v>-1040.91</v>
      </c>
    </row>
    <row r="129" spans="1:14" ht="12" customHeight="1">
      <c r="A129" s="9" t="s">
        <v>215</v>
      </c>
      <c r="I129" s="23">
        <v>0</v>
      </c>
      <c r="L129" s="19"/>
      <c r="M129" s="17"/>
      <c r="N129" s="19">
        <f t="shared" si="1"/>
        <v>0</v>
      </c>
    </row>
    <row r="130" spans="1:14" ht="12" customHeight="1">
      <c r="A130" s="9" t="s">
        <v>225</v>
      </c>
      <c r="I130" s="23">
        <v>0</v>
      </c>
      <c r="L130" s="19"/>
      <c r="M130" s="17"/>
      <c r="N130" s="19">
        <f t="shared" si="1"/>
        <v>0</v>
      </c>
    </row>
    <row r="131" spans="1:14" ht="12" customHeight="1">
      <c r="A131" s="9" t="s">
        <v>185</v>
      </c>
      <c r="I131" s="23">
        <v>0</v>
      </c>
      <c r="L131" s="19"/>
      <c r="M131" s="17"/>
      <c r="N131" s="19">
        <f t="shared" si="1"/>
        <v>0</v>
      </c>
    </row>
    <row r="132" spans="1:14" ht="12" customHeight="1">
      <c r="A132" s="9" t="s">
        <v>0</v>
      </c>
      <c r="I132" s="23">
        <f>-5000.3-3421</f>
        <v>-8421.3</v>
      </c>
      <c r="K132">
        <v>5</v>
      </c>
      <c r="L132" s="19">
        <v>3421</v>
      </c>
      <c r="M132" s="17"/>
      <c r="N132" s="19">
        <f t="shared" si="1"/>
        <v>-5000.299999999999</v>
      </c>
    </row>
    <row r="133" spans="2:14" s="20" customFormat="1" ht="12" customHeight="1">
      <c r="B133" s="21" t="s">
        <v>85</v>
      </c>
      <c r="I133" s="31">
        <f>SUM(I88:I132)</f>
        <v>-9029556.68</v>
      </c>
      <c r="L133" s="31">
        <f>SUM(L88:L132)</f>
        <v>2094519</v>
      </c>
      <c r="M133" s="22"/>
      <c r="N133" s="32">
        <f t="shared" si="1"/>
        <v>-6935037.68</v>
      </c>
    </row>
    <row r="134" spans="1:14" ht="12" customHeight="1">
      <c r="A134" s="9" t="s">
        <v>195</v>
      </c>
      <c r="I134" s="23">
        <v>0</v>
      </c>
      <c r="L134" s="19"/>
      <c r="M134" s="17"/>
      <c r="N134" s="19">
        <f t="shared" si="1"/>
        <v>0</v>
      </c>
    </row>
    <row r="135" spans="1:14" ht="12" customHeight="1">
      <c r="A135" s="9" t="s">
        <v>90</v>
      </c>
      <c r="I135" s="23">
        <f>3096169.36-36655</f>
        <v>3059514.36</v>
      </c>
      <c r="K135">
        <v>1</v>
      </c>
      <c r="L135" s="19">
        <v>36655</v>
      </c>
      <c r="M135" s="17"/>
      <c r="N135" s="19">
        <f t="shared" si="1"/>
        <v>3096169.36</v>
      </c>
    </row>
    <row r="136" spans="1:14" ht="12" customHeight="1">
      <c r="A136" s="9" t="s">
        <v>63</v>
      </c>
      <c r="I136" s="23">
        <v>-10738723</v>
      </c>
      <c r="L136" s="19"/>
      <c r="M136" s="17"/>
      <c r="N136" s="19">
        <f t="shared" si="1"/>
        <v>-10738723</v>
      </c>
    </row>
    <row r="137" spans="1:14" ht="12" customHeight="1">
      <c r="A137" s="9" t="s">
        <v>209</v>
      </c>
      <c r="I137" s="23">
        <v>0</v>
      </c>
      <c r="L137" s="19"/>
      <c r="M137" s="17"/>
      <c r="N137" s="19">
        <f t="shared" si="1"/>
        <v>0</v>
      </c>
    </row>
    <row r="138" spans="1:14" ht="12" customHeight="1">
      <c r="A138" s="9" t="s">
        <v>10</v>
      </c>
      <c r="I138" s="23">
        <v>0</v>
      </c>
      <c r="L138" s="19"/>
      <c r="M138" s="17"/>
      <c r="N138" s="19">
        <f aca="true" t="shared" si="2" ref="N138:N201">I138+L138</f>
        <v>0</v>
      </c>
    </row>
    <row r="139" spans="1:14" ht="12" customHeight="1">
      <c r="A139" s="9" t="s">
        <v>55</v>
      </c>
      <c r="I139" s="23">
        <v>0</v>
      </c>
      <c r="L139" s="19"/>
      <c r="M139" s="17"/>
      <c r="N139" s="19">
        <f t="shared" si="2"/>
        <v>0</v>
      </c>
    </row>
    <row r="140" spans="2:14" s="20" customFormat="1" ht="12" customHeight="1">
      <c r="B140" s="21" t="s">
        <v>56</v>
      </c>
      <c r="I140" s="31">
        <f>SUM(I134:I139)</f>
        <v>-7679208.640000001</v>
      </c>
      <c r="L140" s="31">
        <f>SUM(L134:L139)</f>
        <v>36655</v>
      </c>
      <c r="M140" s="22"/>
      <c r="N140" s="32">
        <f t="shared" si="2"/>
        <v>-7642553.640000001</v>
      </c>
    </row>
    <row r="141" spans="1:14" ht="12" customHeight="1">
      <c r="A141" s="9" t="s">
        <v>28</v>
      </c>
      <c r="I141" s="23">
        <v>0</v>
      </c>
      <c r="L141" s="19"/>
      <c r="M141" s="17"/>
      <c r="N141" s="19">
        <f t="shared" si="2"/>
        <v>0</v>
      </c>
    </row>
    <row r="142" spans="1:14" ht="12" customHeight="1">
      <c r="A142" s="9" t="s">
        <v>200</v>
      </c>
      <c r="I142" s="23">
        <v>-22.95</v>
      </c>
      <c r="L142" s="19"/>
      <c r="M142" s="17"/>
      <c r="N142" s="19">
        <f t="shared" si="2"/>
        <v>-22.95</v>
      </c>
    </row>
    <row r="143" spans="1:14" ht="12" customHeight="1">
      <c r="A143" s="9" t="s">
        <v>256</v>
      </c>
      <c r="I143" s="23">
        <v>-237.81</v>
      </c>
      <c r="L143" s="19"/>
      <c r="M143" s="17"/>
      <c r="N143" s="19">
        <f t="shared" si="2"/>
        <v>-237.81</v>
      </c>
    </row>
    <row r="144" spans="1:14" ht="12" customHeight="1">
      <c r="A144" s="9" t="s">
        <v>104</v>
      </c>
      <c r="I144" s="23">
        <v>-64.42</v>
      </c>
      <c r="L144" s="19"/>
      <c r="M144" s="17"/>
      <c r="N144" s="19">
        <f t="shared" si="2"/>
        <v>-64.42</v>
      </c>
    </row>
    <row r="145" spans="1:14" ht="12" customHeight="1">
      <c r="A145" s="9" t="s">
        <v>252</v>
      </c>
      <c r="I145" s="23">
        <v>-411.67</v>
      </c>
      <c r="L145" s="19"/>
      <c r="M145" s="17"/>
      <c r="N145" s="19">
        <f t="shared" si="2"/>
        <v>-411.67</v>
      </c>
    </row>
    <row r="146" spans="1:14" ht="12" customHeight="1">
      <c r="A146" s="9" t="s">
        <v>265</v>
      </c>
      <c r="I146" s="23">
        <v>-14.07</v>
      </c>
      <c r="L146" s="19"/>
      <c r="M146" s="17"/>
      <c r="N146" s="19">
        <f t="shared" si="2"/>
        <v>-14.07</v>
      </c>
    </row>
    <row r="147" spans="1:14" ht="12" customHeight="1">
      <c r="A147" s="9" t="s">
        <v>167</v>
      </c>
      <c r="I147" s="23">
        <v>0</v>
      </c>
      <c r="L147" s="19"/>
      <c r="M147" s="17"/>
      <c r="N147" s="19">
        <f t="shared" si="2"/>
        <v>0</v>
      </c>
    </row>
    <row r="148" spans="1:14" ht="12" customHeight="1">
      <c r="A148" s="9" t="s">
        <v>53</v>
      </c>
      <c r="I148" s="23">
        <v>0</v>
      </c>
      <c r="L148" s="19"/>
      <c r="M148" s="17"/>
      <c r="N148" s="19">
        <f t="shared" si="2"/>
        <v>0</v>
      </c>
    </row>
    <row r="149" spans="1:14" ht="12" customHeight="1">
      <c r="A149" s="9" t="s">
        <v>50</v>
      </c>
      <c r="I149" s="23">
        <v>0</v>
      </c>
      <c r="L149" s="19"/>
      <c r="M149" s="17"/>
      <c r="N149" s="19">
        <f t="shared" si="2"/>
        <v>0</v>
      </c>
    </row>
    <row r="150" spans="1:14" ht="12" customHeight="1">
      <c r="A150" s="9" t="s">
        <v>142</v>
      </c>
      <c r="I150" s="23">
        <v>0</v>
      </c>
      <c r="L150" s="19"/>
      <c r="M150" s="17"/>
      <c r="N150" s="19">
        <f t="shared" si="2"/>
        <v>0</v>
      </c>
    </row>
    <row r="151" spans="1:14" ht="12" customHeight="1">
      <c r="A151" s="9" t="s">
        <v>116</v>
      </c>
      <c r="I151" s="23">
        <v>0</v>
      </c>
      <c r="L151" s="19"/>
      <c r="M151" s="17"/>
      <c r="N151" s="19">
        <f t="shared" si="2"/>
        <v>0</v>
      </c>
    </row>
    <row r="152" spans="1:14" ht="12" customHeight="1">
      <c r="A152" s="9" t="s">
        <v>57</v>
      </c>
      <c r="I152" s="23">
        <v>0</v>
      </c>
      <c r="L152" s="19"/>
      <c r="M152" s="17"/>
      <c r="N152" s="19">
        <f t="shared" si="2"/>
        <v>0</v>
      </c>
    </row>
    <row r="153" spans="1:14" ht="12" customHeight="1">
      <c r="A153" s="9" t="s">
        <v>91</v>
      </c>
      <c r="I153" s="23">
        <v>0</v>
      </c>
      <c r="L153" s="19"/>
      <c r="M153" s="17"/>
      <c r="N153" s="19">
        <f t="shared" si="2"/>
        <v>0</v>
      </c>
    </row>
    <row r="154" spans="1:14" ht="12" customHeight="1">
      <c r="A154" s="9" t="s">
        <v>222</v>
      </c>
      <c r="I154" s="23">
        <v>0</v>
      </c>
      <c r="L154" s="19"/>
      <c r="M154" s="17"/>
      <c r="N154" s="19">
        <f t="shared" si="2"/>
        <v>0</v>
      </c>
    </row>
    <row r="155" spans="1:14" ht="12" customHeight="1">
      <c r="A155" s="9" t="s">
        <v>227</v>
      </c>
      <c r="I155" s="23">
        <v>0</v>
      </c>
      <c r="L155" s="19"/>
      <c r="M155" s="17"/>
      <c r="N155" s="19">
        <f t="shared" si="2"/>
        <v>0</v>
      </c>
    </row>
    <row r="156" spans="1:14" ht="12" customHeight="1">
      <c r="A156" s="9" t="s">
        <v>234</v>
      </c>
      <c r="I156" s="23">
        <v>0</v>
      </c>
      <c r="L156" s="19"/>
      <c r="M156" s="17"/>
      <c r="N156" s="19">
        <f t="shared" si="2"/>
        <v>0</v>
      </c>
    </row>
    <row r="157" spans="1:14" ht="12" customHeight="1">
      <c r="A157" s="9" t="s">
        <v>80</v>
      </c>
      <c r="I157" s="23">
        <v>0</v>
      </c>
      <c r="L157" s="19"/>
      <c r="M157" s="17"/>
      <c r="N157" s="19">
        <f t="shared" si="2"/>
        <v>0</v>
      </c>
    </row>
    <row r="158" spans="1:14" ht="12" customHeight="1">
      <c r="A158" s="9" t="s">
        <v>84</v>
      </c>
      <c r="I158" s="23">
        <v>0</v>
      </c>
      <c r="L158" s="19"/>
      <c r="M158" s="17"/>
      <c r="N158" s="19">
        <f t="shared" si="2"/>
        <v>0</v>
      </c>
    </row>
    <row r="159" spans="1:14" ht="12" customHeight="1">
      <c r="A159" s="9" t="s">
        <v>46</v>
      </c>
      <c r="I159" s="23">
        <v>0</v>
      </c>
      <c r="L159" s="19"/>
      <c r="M159" s="17"/>
      <c r="N159" s="19">
        <f t="shared" si="2"/>
        <v>0</v>
      </c>
    </row>
    <row r="160" spans="1:14" ht="12" customHeight="1">
      <c r="A160" s="9" t="s">
        <v>155</v>
      </c>
      <c r="I160" s="23">
        <f>-0.47+334459</f>
        <v>334458.53</v>
      </c>
      <c r="K160">
        <v>10</v>
      </c>
      <c r="L160" s="23">
        <v>-334459</v>
      </c>
      <c r="M160" s="17"/>
      <c r="N160" s="19">
        <f t="shared" si="2"/>
        <v>-0.4699999999720603</v>
      </c>
    </row>
    <row r="161" spans="1:14" ht="12" customHeight="1">
      <c r="A161" s="9" t="s">
        <v>102</v>
      </c>
      <c r="I161" s="23">
        <f>-653682.68+617176</f>
        <v>-36506.68000000005</v>
      </c>
      <c r="K161">
        <v>10</v>
      </c>
      <c r="L161" s="23">
        <v>-617176</v>
      </c>
      <c r="M161" s="17"/>
      <c r="N161" s="19">
        <f t="shared" si="2"/>
        <v>-653682.68</v>
      </c>
    </row>
    <row r="162" spans="1:14" ht="12" customHeight="1">
      <c r="A162" s="9" t="s">
        <v>92</v>
      </c>
      <c r="I162" s="23">
        <v>0</v>
      </c>
      <c r="L162" s="19"/>
      <c r="M162" s="17"/>
      <c r="N162" s="19">
        <f t="shared" si="2"/>
        <v>0</v>
      </c>
    </row>
    <row r="163" spans="1:14" ht="12" customHeight="1">
      <c r="A163" s="9" t="s">
        <v>140</v>
      </c>
      <c r="I163" s="23">
        <v>0</v>
      </c>
      <c r="L163" s="19"/>
      <c r="M163" s="17"/>
      <c r="N163" s="19">
        <f t="shared" si="2"/>
        <v>0</v>
      </c>
    </row>
    <row r="164" spans="1:14" ht="12" customHeight="1">
      <c r="A164" s="9" t="s">
        <v>120</v>
      </c>
      <c r="I164" s="23">
        <v>0</v>
      </c>
      <c r="L164" s="19"/>
      <c r="M164" s="17"/>
      <c r="N164" s="19">
        <f t="shared" si="2"/>
        <v>0</v>
      </c>
    </row>
    <row r="165" spans="1:14" ht="12" customHeight="1">
      <c r="A165" s="9" t="s">
        <v>153</v>
      </c>
      <c r="I165" s="23">
        <v>-13485.960000000001</v>
      </c>
      <c r="L165" s="19"/>
      <c r="M165" s="17"/>
      <c r="N165" s="19">
        <f t="shared" si="2"/>
        <v>-13485.960000000001</v>
      </c>
    </row>
    <row r="166" spans="1:14" ht="12" customHeight="1">
      <c r="A166" s="9" t="s">
        <v>35</v>
      </c>
      <c r="I166" s="23">
        <v>0</v>
      </c>
      <c r="L166" s="19"/>
      <c r="M166" s="17"/>
      <c r="N166" s="19">
        <f t="shared" si="2"/>
        <v>0</v>
      </c>
    </row>
    <row r="167" spans="1:14" ht="12" customHeight="1">
      <c r="A167" s="9" t="s">
        <v>101</v>
      </c>
      <c r="I167" s="23">
        <v>0</v>
      </c>
      <c r="L167" s="19"/>
      <c r="M167" s="17"/>
      <c r="N167" s="19">
        <f t="shared" si="2"/>
        <v>0</v>
      </c>
    </row>
    <row r="168" spans="1:14" ht="12" customHeight="1">
      <c r="A168" s="9" t="s">
        <v>112</v>
      </c>
      <c r="I168" s="23">
        <v>0</v>
      </c>
      <c r="L168" s="19"/>
      <c r="M168" s="17"/>
      <c r="N168" s="19">
        <f t="shared" si="2"/>
        <v>0</v>
      </c>
    </row>
    <row r="169" spans="1:14" ht="12" customHeight="1">
      <c r="A169" s="9" t="s">
        <v>11</v>
      </c>
      <c r="I169" s="23">
        <v>0</v>
      </c>
      <c r="L169" s="19"/>
      <c r="M169" s="17"/>
      <c r="N169" s="19">
        <f t="shared" si="2"/>
        <v>0</v>
      </c>
    </row>
    <row r="170" spans="1:14" ht="12" customHeight="1">
      <c r="A170" s="9" t="s">
        <v>71</v>
      </c>
      <c r="I170" s="23">
        <v>0</v>
      </c>
      <c r="L170" s="19"/>
      <c r="M170" s="17"/>
      <c r="N170" s="19">
        <f t="shared" si="2"/>
        <v>0</v>
      </c>
    </row>
    <row r="171" spans="1:14" ht="12" customHeight="1">
      <c r="A171" s="9" t="s">
        <v>179</v>
      </c>
      <c r="I171" s="23">
        <v>0</v>
      </c>
      <c r="L171" s="19"/>
      <c r="M171" s="17"/>
      <c r="N171" s="19">
        <f t="shared" si="2"/>
        <v>0</v>
      </c>
    </row>
    <row r="172" spans="1:14" ht="12" customHeight="1">
      <c r="A172" s="9" t="s">
        <v>21</v>
      </c>
      <c r="I172" s="23">
        <v>-49280</v>
      </c>
      <c r="L172" s="19"/>
      <c r="M172" s="17"/>
      <c r="N172" s="19">
        <f t="shared" si="2"/>
        <v>-49280</v>
      </c>
    </row>
    <row r="173" spans="1:14" ht="12" customHeight="1">
      <c r="A173" s="9" t="s">
        <v>175</v>
      </c>
      <c r="I173" s="23">
        <f>-2348933.03-7326</f>
        <v>-2356259.03</v>
      </c>
      <c r="K173" s="18" t="s">
        <v>272</v>
      </c>
      <c r="L173" s="19">
        <f>10747-3421</f>
        <v>7326</v>
      </c>
      <c r="M173" s="17"/>
      <c r="N173" s="19">
        <f t="shared" si="2"/>
        <v>-2348933.03</v>
      </c>
    </row>
    <row r="174" spans="1:14" ht="12" customHeight="1">
      <c r="A174" s="9" t="s">
        <v>45</v>
      </c>
      <c r="I174" s="23">
        <f>-50007.57+47830</f>
        <v>-2177.5699999999997</v>
      </c>
      <c r="K174">
        <v>2</v>
      </c>
      <c r="L174" s="23">
        <v>-47830</v>
      </c>
      <c r="M174" s="17"/>
      <c r="N174" s="19">
        <f t="shared" si="2"/>
        <v>-50007.57</v>
      </c>
    </row>
    <row r="175" spans="1:14" ht="12" customHeight="1">
      <c r="A175" s="9" t="s">
        <v>162</v>
      </c>
      <c r="I175" s="23">
        <v>-204975.02000000002</v>
      </c>
      <c r="L175" s="19"/>
      <c r="M175" s="17"/>
      <c r="N175" s="19">
        <f t="shared" si="2"/>
        <v>-204975.02000000002</v>
      </c>
    </row>
    <row r="176" spans="1:14" ht="12" customHeight="1">
      <c r="A176" s="9" t="s">
        <v>143</v>
      </c>
      <c r="I176" s="23">
        <v>-51156.48</v>
      </c>
      <c r="L176" s="19"/>
      <c r="M176" s="17"/>
      <c r="N176" s="19">
        <f t="shared" si="2"/>
        <v>-51156.48</v>
      </c>
    </row>
    <row r="177" spans="1:14" ht="12" customHeight="1">
      <c r="A177" s="9" t="s">
        <v>38</v>
      </c>
      <c r="I177" s="23">
        <v>0</v>
      </c>
      <c r="L177" s="19"/>
      <c r="M177" s="17"/>
      <c r="N177" s="19">
        <f t="shared" si="2"/>
        <v>0</v>
      </c>
    </row>
    <row r="178" spans="1:14" ht="12" customHeight="1">
      <c r="A178" s="9" t="s">
        <v>106</v>
      </c>
      <c r="I178" s="23">
        <v>0</v>
      </c>
      <c r="L178" s="19"/>
      <c r="M178" s="17"/>
      <c r="N178" s="19">
        <f t="shared" si="2"/>
        <v>0</v>
      </c>
    </row>
    <row r="179" spans="1:14" ht="12" customHeight="1">
      <c r="A179" s="9" t="s">
        <v>206</v>
      </c>
      <c r="I179" s="23">
        <v>-12172.33</v>
      </c>
      <c r="L179" s="19"/>
      <c r="M179" s="17"/>
      <c r="N179" s="19">
        <f t="shared" si="2"/>
        <v>-12172.33</v>
      </c>
    </row>
    <row r="180" spans="1:14" ht="12" customHeight="1">
      <c r="A180" s="9" t="s">
        <v>148</v>
      </c>
      <c r="I180" s="23">
        <f>-1558.27+59</f>
        <v>-1499.27</v>
      </c>
      <c r="K180">
        <v>10</v>
      </c>
      <c r="L180" s="23">
        <v>-59</v>
      </c>
      <c r="M180" s="17"/>
      <c r="N180" s="19">
        <f t="shared" si="2"/>
        <v>-1558.27</v>
      </c>
    </row>
    <row r="181" spans="1:14" ht="12" customHeight="1">
      <c r="A181" s="9" t="s">
        <v>146</v>
      </c>
      <c r="I181" s="23">
        <v>-18</v>
      </c>
      <c r="L181" s="19"/>
      <c r="M181" s="17"/>
      <c r="N181" s="19">
        <f t="shared" si="2"/>
        <v>-18</v>
      </c>
    </row>
    <row r="182" spans="1:14" ht="12" customHeight="1">
      <c r="A182" s="9" t="s">
        <v>124</v>
      </c>
      <c r="I182" s="23">
        <v>-318.07</v>
      </c>
      <c r="L182" s="19"/>
      <c r="M182" s="17"/>
      <c r="N182" s="19">
        <f t="shared" si="2"/>
        <v>-318.07</v>
      </c>
    </row>
    <row r="183" spans="1:14" ht="12" customHeight="1">
      <c r="A183" s="9" t="s">
        <v>151</v>
      </c>
      <c r="I183" s="23">
        <v>-4651.68</v>
      </c>
      <c r="L183" s="19"/>
      <c r="M183" s="17"/>
      <c r="N183" s="19">
        <f t="shared" si="2"/>
        <v>-4651.68</v>
      </c>
    </row>
    <row r="184" spans="1:14" ht="12" customHeight="1">
      <c r="A184" s="9" t="s">
        <v>126</v>
      </c>
      <c r="I184" s="23">
        <v>-150</v>
      </c>
      <c r="L184" s="19"/>
      <c r="M184" s="17"/>
      <c r="N184" s="19">
        <f t="shared" si="2"/>
        <v>-150</v>
      </c>
    </row>
    <row r="185" spans="1:14" ht="12" customHeight="1">
      <c r="A185" s="9" t="s">
        <v>59</v>
      </c>
      <c r="I185" s="23">
        <v>-75</v>
      </c>
      <c r="L185" s="19"/>
      <c r="M185" s="17"/>
      <c r="N185" s="19">
        <f t="shared" si="2"/>
        <v>-75</v>
      </c>
    </row>
    <row r="186" spans="1:14" ht="12" customHeight="1">
      <c r="A186" s="9" t="s">
        <v>139</v>
      </c>
      <c r="I186" s="23">
        <v>0</v>
      </c>
      <c r="L186" s="19"/>
      <c r="M186" s="17"/>
      <c r="N186" s="19">
        <f t="shared" si="2"/>
        <v>0</v>
      </c>
    </row>
    <row r="187" spans="1:14" ht="12" customHeight="1">
      <c r="A187" s="9" t="s">
        <v>233</v>
      </c>
      <c r="I187" s="23">
        <v>0</v>
      </c>
      <c r="L187" s="19"/>
      <c r="M187" s="17"/>
      <c r="N187" s="19">
        <f t="shared" si="2"/>
        <v>0</v>
      </c>
    </row>
    <row r="188" spans="1:14" ht="12" customHeight="1">
      <c r="A188" s="9" t="s">
        <v>232</v>
      </c>
      <c r="I188" s="23">
        <v>-5565</v>
      </c>
      <c r="L188" s="19"/>
      <c r="M188" s="17"/>
      <c r="N188" s="19">
        <f t="shared" si="2"/>
        <v>-5565</v>
      </c>
    </row>
    <row r="189" spans="1:14" ht="12" customHeight="1">
      <c r="A189" s="9" t="s">
        <v>127</v>
      </c>
      <c r="I189" s="23">
        <v>-4899.82</v>
      </c>
      <c r="L189" s="19"/>
      <c r="M189" s="17"/>
      <c r="N189" s="19">
        <f t="shared" si="2"/>
        <v>-4899.82</v>
      </c>
    </row>
    <row r="190" spans="1:14" ht="12" customHeight="1">
      <c r="A190" s="9" t="s">
        <v>96</v>
      </c>
      <c r="I190" s="23">
        <v>0</v>
      </c>
      <c r="L190" s="19"/>
      <c r="M190" s="17"/>
      <c r="N190" s="19">
        <f t="shared" si="2"/>
        <v>0</v>
      </c>
    </row>
    <row r="191" spans="1:14" ht="12" customHeight="1">
      <c r="A191" s="9" t="s">
        <v>42</v>
      </c>
      <c r="I191" s="23">
        <v>-650</v>
      </c>
      <c r="L191" s="19"/>
      <c r="M191" s="17"/>
      <c r="N191" s="19">
        <f t="shared" si="2"/>
        <v>-650</v>
      </c>
    </row>
    <row r="192" spans="1:14" ht="12" customHeight="1">
      <c r="A192" s="9" t="s">
        <v>5</v>
      </c>
      <c r="I192" s="23">
        <v>-1816.28</v>
      </c>
      <c r="L192" s="19"/>
      <c r="M192" s="17"/>
      <c r="N192" s="19">
        <f t="shared" si="2"/>
        <v>-1816.28</v>
      </c>
    </row>
    <row r="193" spans="1:14" ht="12" customHeight="1">
      <c r="A193" s="9" t="s">
        <v>150</v>
      </c>
      <c r="I193" s="23">
        <v>-675</v>
      </c>
      <c r="L193" s="19"/>
      <c r="M193" s="17"/>
      <c r="N193" s="19">
        <f t="shared" si="2"/>
        <v>-675</v>
      </c>
    </row>
    <row r="194" spans="1:14" ht="12" customHeight="1">
      <c r="A194" s="9" t="s">
        <v>245</v>
      </c>
      <c r="I194" s="23">
        <v>-1459.16</v>
      </c>
      <c r="L194" s="19"/>
      <c r="M194" s="17"/>
      <c r="N194" s="19">
        <f t="shared" si="2"/>
        <v>-1459.16</v>
      </c>
    </row>
    <row r="195" spans="1:14" ht="12" customHeight="1">
      <c r="A195" s="9" t="s">
        <v>73</v>
      </c>
      <c r="I195" s="23">
        <v>0</v>
      </c>
      <c r="L195" s="19"/>
      <c r="M195" s="17"/>
      <c r="N195" s="19">
        <f t="shared" si="2"/>
        <v>0</v>
      </c>
    </row>
    <row r="196" spans="1:14" ht="12" customHeight="1">
      <c r="A196" s="9" t="s">
        <v>24</v>
      </c>
      <c r="I196" s="23">
        <v>-210.36</v>
      </c>
      <c r="L196" s="19"/>
      <c r="M196" s="17"/>
      <c r="N196" s="19">
        <f t="shared" si="2"/>
        <v>-210.36</v>
      </c>
    </row>
    <row r="197" spans="1:14" ht="12" customHeight="1">
      <c r="A197" s="9" t="s">
        <v>204</v>
      </c>
      <c r="I197" s="23">
        <v>-40</v>
      </c>
      <c r="L197" s="19"/>
      <c r="M197" s="17"/>
      <c r="N197" s="19">
        <f t="shared" si="2"/>
        <v>-40</v>
      </c>
    </row>
    <row r="198" spans="2:14" s="20" customFormat="1" ht="12" customHeight="1">
      <c r="B198" s="21" t="s">
        <v>152</v>
      </c>
      <c r="I198" s="31">
        <f>SUM(I141:I197)</f>
        <v>-2414333.099999999</v>
      </c>
      <c r="L198" s="31">
        <f>SUM(L141:L197)</f>
        <v>-992198</v>
      </c>
      <c r="M198" s="22"/>
      <c r="N198" s="32">
        <f t="shared" si="2"/>
        <v>-3406531.099999999</v>
      </c>
    </row>
    <row r="199" spans="1:14" ht="12" customHeight="1">
      <c r="A199" s="9" t="s">
        <v>210</v>
      </c>
      <c r="I199" s="23">
        <f>475021-475021</f>
        <v>0</v>
      </c>
      <c r="K199">
        <v>8</v>
      </c>
      <c r="L199" s="19">
        <f>474524+497</f>
        <v>475021</v>
      </c>
      <c r="M199" s="17"/>
      <c r="N199" s="19">
        <f t="shared" si="2"/>
        <v>475021</v>
      </c>
    </row>
    <row r="200" spans="1:14" ht="12" customHeight="1">
      <c r="A200" s="9" t="s">
        <v>98</v>
      </c>
      <c r="I200" s="23">
        <v>42715.94</v>
      </c>
      <c r="L200" s="19"/>
      <c r="M200" s="17"/>
      <c r="N200" s="19">
        <f t="shared" si="2"/>
        <v>42715.94</v>
      </c>
    </row>
    <row r="201" spans="1:14" ht="12" customHeight="1">
      <c r="A201" s="9" t="s">
        <v>40</v>
      </c>
      <c r="I201" s="23">
        <v>16031.25</v>
      </c>
      <c r="L201" s="19"/>
      <c r="M201" s="17"/>
      <c r="N201" s="19">
        <f t="shared" si="2"/>
        <v>16031.25</v>
      </c>
    </row>
    <row r="202" spans="1:14" ht="12" customHeight="1">
      <c r="A202" s="9" t="s">
        <v>65</v>
      </c>
      <c r="I202" s="23">
        <v>0</v>
      </c>
      <c r="L202" s="19"/>
      <c r="M202" s="17"/>
      <c r="N202" s="19">
        <f aca="true" t="shared" si="3" ref="N202:N266">I202+L202</f>
        <v>0</v>
      </c>
    </row>
    <row r="203" spans="1:14" ht="12" customHeight="1">
      <c r="A203" s="9" t="s">
        <v>6</v>
      </c>
      <c r="I203" s="23">
        <v>0</v>
      </c>
      <c r="L203" s="19"/>
      <c r="M203" s="17"/>
      <c r="N203" s="19">
        <f t="shared" si="3"/>
        <v>0</v>
      </c>
    </row>
    <row r="204" spans="1:14" ht="12" customHeight="1">
      <c r="A204" s="9" t="s">
        <v>62</v>
      </c>
      <c r="I204" s="23">
        <v>1330.8</v>
      </c>
      <c r="L204" s="19"/>
      <c r="M204" s="17"/>
      <c r="N204" s="19">
        <f t="shared" si="3"/>
        <v>1330.8</v>
      </c>
    </row>
    <row r="205" spans="1:14" ht="12" customHeight="1">
      <c r="A205" s="9" t="s">
        <v>154</v>
      </c>
      <c r="I205" s="23">
        <v>7605</v>
      </c>
      <c r="L205" s="19"/>
      <c r="M205" s="17"/>
      <c r="N205" s="19">
        <f t="shared" si="3"/>
        <v>7605</v>
      </c>
    </row>
    <row r="206" spans="1:14" ht="12" customHeight="1">
      <c r="A206" s="9" t="s">
        <v>166</v>
      </c>
      <c r="I206" s="23">
        <v>9067.5</v>
      </c>
      <c r="L206" s="19"/>
      <c r="M206" s="17"/>
      <c r="N206" s="19">
        <f t="shared" si="3"/>
        <v>9067.5</v>
      </c>
    </row>
    <row r="207" spans="1:14" ht="12" customHeight="1">
      <c r="A207" s="9" t="s">
        <v>29</v>
      </c>
      <c r="I207" s="23">
        <v>0</v>
      </c>
      <c r="L207" s="19"/>
      <c r="M207" s="17"/>
      <c r="N207" s="19">
        <f t="shared" si="3"/>
        <v>0</v>
      </c>
    </row>
    <row r="208" spans="1:14" ht="12" customHeight="1">
      <c r="A208" s="9" t="s">
        <v>13</v>
      </c>
      <c r="I208" s="23">
        <v>0</v>
      </c>
      <c r="L208" s="19"/>
      <c r="M208" s="17"/>
      <c r="N208" s="19">
        <f t="shared" si="3"/>
        <v>0</v>
      </c>
    </row>
    <row r="209" spans="1:14" ht="12" customHeight="1">
      <c r="A209" s="9" t="s">
        <v>177</v>
      </c>
      <c r="I209" s="23">
        <f>53096.25-19474</f>
        <v>33622.25</v>
      </c>
      <c r="K209">
        <v>10</v>
      </c>
      <c r="L209" s="19">
        <f>30368-10894</f>
        <v>19474</v>
      </c>
      <c r="M209" s="17"/>
      <c r="N209" s="19">
        <f t="shared" si="3"/>
        <v>53096.25</v>
      </c>
    </row>
    <row r="210" spans="1:14" ht="12" customHeight="1">
      <c r="A210" s="9" t="s">
        <v>220</v>
      </c>
      <c r="I210" s="24">
        <v>-6741</v>
      </c>
      <c r="K210">
        <v>11</v>
      </c>
      <c r="L210" s="19">
        <v>6741</v>
      </c>
      <c r="M210" s="17"/>
      <c r="N210" s="19">
        <f t="shared" si="3"/>
        <v>0</v>
      </c>
    </row>
    <row r="211" spans="1:14" ht="12" customHeight="1">
      <c r="A211" s="9" t="s">
        <v>17</v>
      </c>
      <c r="I211" s="23">
        <v>3518.12</v>
      </c>
      <c r="L211" s="19"/>
      <c r="M211" s="17"/>
      <c r="N211" s="19">
        <f t="shared" si="3"/>
        <v>3518.12</v>
      </c>
    </row>
    <row r="212" spans="1:14" ht="12" customHeight="1">
      <c r="A212" s="9" t="s">
        <v>197</v>
      </c>
      <c r="I212" s="23">
        <v>317381.81</v>
      </c>
      <c r="L212" s="19"/>
      <c r="M212" s="17"/>
      <c r="N212" s="19">
        <f t="shared" si="3"/>
        <v>317381.81</v>
      </c>
    </row>
    <row r="213" spans="1:14" ht="12" customHeight="1">
      <c r="A213" s="9" t="s">
        <v>68</v>
      </c>
      <c r="I213" s="23">
        <v>113858.72</v>
      </c>
      <c r="L213" s="19"/>
      <c r="M213" s="17"/>
      <c r="N213" s="19">
        <f t="shared" si="3"/>
        <v>113858.72</v>
      </c>
    </row>
    <row r="214" spans="1:14" ht="12" customHeight="1">
      <c r="A214" s="9" t="s">
        <v>198</v>
      </c>
      <c r="I214" s="23">
        <v>28000</v>
      </c>
      <c r="L214" s="19"/>
      <c r="M214" s="17"/>
      <c r="N214" s="19">
        <f t="shared" si="3"/>
        <v>28000</v>
      </c>
    </row>
    <row r="215" spans="1:14" ht="12" customHeight="1">
      <c r="A215" s="9" t="s">
        <v>1</v>
      </c>
      <c r="I215" s="23">
        <v>375</v>
      </c>
      <c r="L215" s="19"/>
      <c r="M215" s="17"/>
      <c r="N215" s="19">
        <f t="shared" si="3"/>
        <v>375</v>
      </c>
    </row>
    <row r="216" spans="1:14" ht="12" customHeight="1">
      <c r="A216" s="9" t="s">
        <v>226</v>
      </c>
      <c r="I216" s="23">
        <v>74459.36</v>
      </c>
      <c r="L216" s="19"/>
      <c r="M216" s="17"/>
      <c r="N216" s="19">
        <f t="shared" si="3"/>
        <v>74459.36</v>
      </c>
    </row>
    <row r="217" spans="1:14" ht="12" customHeight="1">
      <c r="A217" s="9" t="s">
        <v>190</v>
      </c>
      <c r="I217" s="23">
        <v>4241.11</v>
      </c>
      <c r="L217" s="19"/>
      <c r="M217" s="17"/>
      <c r="N217" s="19">
        <f t="shared" si="3"/>
        <v>4241.11</v>
      </c>
    </row>
    <row r="218" spans="1:14" ht="12" customHeight="1">
      <c r="A218" s="9" t="s">
        <v>189</v>
      </c>
      <c r="I218" s="23">
        <v>1925</v>
      </c>
      <c r="L218" s="19"/>
      <c r="M218" s="17"/>
      <c r="N218" s="19">
        <f t="shared" si="3"/>
        <v>1925</v>
      </c>
    </row>
    <row r="219" spans="1:14" ht="12" customHeight="1">
      <c r="A219" s="9" t="s">
        <v>18</v>
      </c>
      <c r="I219" s="23">
        <f>161183.19-56461</f>
        <v>104722.19</v>
      </c>
      <c r="K219" s="18" t="s">
        <v>271</v>
      </c>
      <c r="L219" s="19">
        <f>46275+15615-5429</f>
        <v>56461</v>
      </c>
      <c r="M219" s="17"/>
      <c r="N219" s="19">
        <f t="shared" si="3"/>
        <v>161183.19</v>
      </c>
    </row>
    <row r="220" spans="1:14" ht="12" customHeight="1">
      <c r="A220" s="9" t="s">
        <v>174</v>
      </c>
      <c r="I220" s="23">
        <f>1105518.05+108351</f>
        <v>1213869.05</v>
      </c>
      <c r="K220">
        <v>4</v>
      </c>
      <c r="L220" s="24">
        <v>-108351</v>
      </c>
      <c r="M220" s="17"/>
      <c r="N220" s="19">
        <f t="shared" si="3"/>
        <v>1105518.05</v>
      </c>
    </row>
    <row r="221" spans="1:14" ht="12" customHeight="1">
      <c r="A221" s="9" t="s">
        <v>208</v>
      </c>
      <c r="I221" s="23">
        <v>94226.24</v>
      </c>
      <c r="L221" s="19"/>
      <c r="M221" s="17"/>
      <c r="N221" s="19">
        <f t="shared" si="3"/>
        <v>94226.24</v>
      </c>
    </row>
    <row r="222" spans="1:14" ht="12" customHeight="1">
      <c r="A222" s="9" t="s">
        <v>39</v>
      </c>
      <c r="I222" s="23">
        <v>0</v>
      </c>
      <c r="L222" s="19"/>
      <c r="M222" s="17"/>
      <c r="N222" s="19">
        <f t="shared" si="3"/>
        <v>0</v>
      </c>
    </row>
    <row r="223" spans="1:14" ht="12" customHeight="1">
      <c r="A223" s="9" t="s">
        <v>202</v>
      </c>
      <c r="I223" s="23">
        <v>17639.33</v>
      </c>
      <c r="L223" s="19"/>
      <c r="M223" s="17"/>
      <c r="N223" s="19">
        <f t="shared" si="3"/>
        <v>17639.33</v>
      </c>
    </row>
    <row r="224" spans="1:14" ht="12" customHeight="1">
      <c r="A224" s="9" t="s">
        <v>169</v>
      </c>
      <c r="I224" s="23">
        <f>281106.77+102217</f>
        <v>383323.77</v>
      </c>
      <c r="K224" s="18" t="s">
        <v>273</v>
      </c>
      <c r="L224" s="24">
        <f>3059-105276</f>
        <v>-102217</v>
      </c>
      <c r="M224" s="17"/>
      <c r="N224" s="19">
        <f t="shared" si="3"/>
        <v>281106.77</v>
      </c>
    </row>
    <row r="225" spans="1:14" ht="12" customHeight="1">
      <c r="A225" s="9" t="s">
        <v>266</v>
      </c>
      <c r="I225" s="23">
        <v>7109.14</v>
      </c>
      <c r="L225" s="19"/>
      <c r="M225" s="17"/>
      <c r="N225" s="19">
        <f t="shared" si="3"/>
        <v>7109.14</v>
      </c>
    </row>
    <row r="226" spans="1:14" ht="12" customHeight="1">
      <c r="A226" s="9" t="s">
        <v>251</v>
      </c>
      <c r="I226" s="23">
        <v>79398.92</v>
      </c>
      <c r="L226" s="19"/>
      <c r="M226" s="17"/>
      <c r="N226" s="19">
        <f t="shared" si="3"/>
        <v>79398.92</v>
      </c>
    </row>
    <row r="227" spans="1:14" ht="12" customHeight="1">
      <c r="A227" s="9" t="s">
        <v>128</v>
      </c>
      <c r="I227" s="23">
        <v>6775</v>
      </c>
      <c r="L227" s="19"/>
      <c r="M227" s="17"/>
      <c r="N227" s="19">
        <f t="shared" si="3"/>
        <v>6775</v>
      </c>
    </row>
    <row r="228" spans="1:14" ht="12" customHeight="1">
      <c r="A228" s="9" t="s">
        <v>118</v>
      </c>
      <c r="I228" s="23">
        <v>11141.5</v>
      </c>
      <c r="L228" s="19"/>
      <c r="M228" s="17"/>
      <c r="N228" s="19">
        <f t="shared" si="3"/>
        <v>11141.5</v>
      </c>
    </row>
    <row r="229" spans="1:14" ht="12" customHeight="1">
      <c r="A229" s="9" t="s">
        <v>180</v>
      </c>
      <c r="I229" s="23">
        <v>14158.24</v>
      </c>
      <c r="L229" s="19"/>
      <c r="M229" s="17"/>
      <c r="N229" s="19">
        <f t="shared" si="3"/>
        <v>14158.24</v>
      </c>
    </row>
    <row r="230" spans="1:14" ht="12" customHeight="1">
      <c r="A230" s="9" t="s">
        <v>132</v>
      </c>
      <c r="I230" s="23">
        <v>57739.380000000005</v>
      </c>
      <c r="L230" s="19"/>
      <c r="M230" s="17"/>
      <c r="N230" s="19">
        <f t="shared" si="3"/>
        <v>57739.380000000005</v>
      </c>
    </row>
    <row r="231" spans="1:14" ht="12" customHeight="1">
      <c r="A231" s="9" t="s">
        <v>12</v>
      </c>
      <c r="I231" s="23">
        <v>0</v>
      </c>
      <c r="L231" s="19"/>
      <c r="M231" s="17"/>
      <c r="N231" s="19">
        <f t="shared" si="3"/>
        <v>0</v>
      </c>
    </row>
    <row r="232" spans="1:14" ht="12" customHeight="1">
      <c r="A232" s="9" t="s">
        <v>99</v>
      </c>
      <c r="I232" s="23">
        <v>0</v>
      </c>
      <c r="L232" s="19"/>
      <c r="M232" s="17"/>
      <c r="N232" s="19">
        <f t="shared" si="3"/>
        <v>0</v>
      </c>
    </row>
    <row r="233" spans="1:14" ht="12" customHeight="1">
      <c r="A233" s="9" t="s">
        <v>9</v>
      </c>
      <c r="I233" s="23">
        <v>1375</v>
      </c>
      <c r="L233" s="19"/>
      <c r="M233" s="17"/>
      <c r="N233" s="19">
        <f t="shared" si="3"/>
        <v>1375</v>
      </c>
    </row>
    <row r="234" spans="1:14" ht="12" customHeight="1">
      <c r="A234" s="9" t="s">
        <v>230</v>
      </c>
      <c r="I234" s="23">
        <v>0</v>
      </c>
      <c r="L234" s="19"/>
      <c r="M234" s="17"/>
      <c r="N234" s="19">
        <f t="shared" si="3"/>
        <v>0</v>
      </c>
    </row>
    <row r="235" spans="1:14" ht="12" customHeight="1">
      <c r="A235" s="9" t="s">
        <v>160</v>
      </c>
      <c r="I235" s="23">
        <v>9999.960000000001</v>
      </c>
      <c r="L235" s="19"/>
      <c r="M235" s="17"/>
      <c r="N235" s="19">
        <f t="shared" si="3"/>
        <v>9999.960000000001</v>
      </c>
    </row>
    <row r="236" spans="1:14" ht="12" customHeight="1">
      <c r="A236" s="9" t="s">
        <v>165</v>
      </c>
      <c r="I236" s="23">
        <v>204</v>
      </c>
      <c r="L236" s="19"/>
      <c r="M236" s="17"/>
      <c r="N236" s="19">
        <f t="shared" si="3"/>
        <v>204</v>
      </c>
    </row>
    <row r="237" spans="1:14" ht="12" customHeight="1">
      <c r="A237" s="9" t="s">
        <v>205</v>
      </c>
      <c r="I237" s="23">
        <v>0</v>
      </c>
      <c r="L237" s="19"/>
      <c r="M237" s="17"/>
      <c r="N237" s="19">
        <f t="shared" si="3"/>
        <v>0</v>
      </c>
    </row>
    <row r="238" spans="1:14" ht="12" customHeight="1">
      <c r="A238" s="9" t="s">
        <v>76</v>
      </c>
      <c r="I238" s="23">
        <v>0</v>
      </c>
      <c r="L238" s="19"/>
      <c r="M238" s="17"/>
      <c r="N238" s="19">
        <f t="shared" si="3"/>
        <v>0</v>
      </c>
    </row>
    <row r="239" spans="1:14" ht="12" customHeight="1">
      <c r="A239" s="9" t="s">
        <v>121</v>
      </c>
      <c r="I239" s="23">
        <v>0</v>
      </c>
      <c r="L239" s="19"/>
      <c r="M239" s="17"/>
      <c r="N239" s="19">
        <f t="shared" si="3"/>
        <v>0</v>
      </c>
    </row>
    <row r="240" spans="1:14" ht="12" customHeight="1">
      <c r="A240" s="9" t="s">
        <v>237</v>
      </c>
      <c r="I240" s="23">
        <v>26600.32</v>
      </c>
      <c r="L240" s="19"/>
      <c r="M240" s="17"/>
      <c r="N240" s="19">
        <f t="shared" si="3"/>
        <v>26600.32</v>
      </c>
    </row>
    <row r="241" spans="1:14" ht="12" customHeight="1">
      <c r="A241" s="9" t="s">
        <v>219</v>
      </c>
      <c r="I241" s="23">
        <v>9825.08</v>
      </c>
      <c r="L241" s="19"/>
      <c r="M241" s="17"/>
      <c r="N241" s="19">
        <f t="shared" si="3"/>
        <v>9825.08</v>
      </c>
    </row>
    <row r="242" spans="1:14" ht="12" customHeight="1">
      <c r="A242" s="9" t="s">
        <v>241</v>
      </c>
      <c r="I242" s="23">
        <v>0</v>
      </c>
      <c r="L242" s="19"/>
      <c r="M242" s="17"/>
      <c r="N242" s="19">
        <f t="shared" si="3"/>
        <v>0</v>
      </c>
    </row>
    <row r="243" spans="1:14" ht="12" customHeight="1">
      <c r="A243" s="9" t="s">
        <v>199</v>
      </c>
      <c r="I243" s="23">
        <v>0</v>
      </c>
      <c r="L243" s="19"/>
      <c r="M243" s="17"/>
      <c r="N243" s="19">
        <f t="shared" si="3"/>
        <v>0</v>
      </c>
    </row>
    <row r="244" spans="1:14" ht="12" customHeight="1">
      <c r="A244" s="9" t="s">
        <v>81</v>
      </c>
      <c r="I244" s="23">
        <v>965.47</v>
      </c>
      <c r="L244" s="19"/>
      <c r="M244" s="17"/>
      <c r="N244" s="19">
        <f t="shared" si="3"/>
        <v>965.47</v>
      </c>
    </row>
    <row r="245" spans="1:14" ht="12" customHeight="1">
      <c r="A245" s="9" t="s">
        <v>49</v>
      </c>
      <c r="I245" s="23">
        <v>10082.59</v>
      </c>
      <c r="L245" s="19"/>
      <c r="M245" s="17"/>
      <c r="N245" s="19">
        <f t="shared" si="3"/>
        <v>10082.59</v>
      </c>
    </row>
    <row r="246" spans="1:14" ht="12" customHeight="1">
      <c r="A246" s="9" t="s">
        <v>157</v>
      </c>
      <c r="I246" s="23">
        <v>-1000</v>
      </c>
      <c r="L246" s="19"/>
      <c r="M246" s="17"/>
      <c r="N246" s="19">
        <f t="shared" si="3"/>
        <v>-1000</v>
      </c>
    </row>
    <row r="247" spans="1:14" ht="12" customHeight="1">
      <c r="A247" s="9" t="s">
        <v>93</v>
      </c>
      <c r="I247" s="23">
        <v>21509.96</v>
      </c>
      <c r="L247" s="19"/>
      <c r="M247" s="17"/>
      <c r="N247" s="19">
        <f t="shared" si="3"/>
        <v>21509.96</v>
      </c>
    </row>
    <row r="248" spans="1:14" ht="12" customHeight="1">
      <c r="A248" s="9" t="s">
        <v>86</v>
      </c>
      <c r="I248" s="23">
        <v>6547.09</v>
      </c>
      <c r="L248" s="19"/>
      <c r="M248" s="17"/>
      <c r="N248" s="19">
        <f t="shared" si="3"/>
        <v>6547.09</v>
      </c>
    </row>
    <row r="249" spans="1:14" ht="12" customHeight="1">
      <c r="A249" s="9" t="s">
        <v>145</v>
      </c>
      <c r="I249" s="23">
        <v>447.92</v>
      </c>
      <c r="L249" s="19"/>
      <c r="M249" s="17"/>
      <c r="N249" s="19">
        <f t="shared" si="3"/>
        <v>447.92</v>
      </c>
    </row>
    <row r="250" spans="1:14" ht="12" customHeight="1">
      <c r="A250" s="9" t="s">
        <v>97</v>
      </c>
      <c r="I250" s="23">
        <v>331.7</v>
      </c>
      <c r="L250" s="19"/>
      <c r="M250" s="17"/>
      <c r="N250" s="19">
        <f t="shared" si="3"/>
        <v>331.7</v>
      </c>
    </row>
    <row r="251" spans="1:14" ht="12" customHeight="1">
      <c r="A251" s="9" t="s">
        <v>7</v>
      </c>
      <c r="I251" s="23">
        <v>15353.43</v>
      </c>
      <c r="L251" s="19"/>
      <c r="M251" s="17"/>
      <c r="N251" s="19">
        <f t="shared" si="3"/>
        <v>15353.43</v>
      </c>
    </row>
    <row r="252" spans="1:14" ht="12" customHeight="1">
      <c r="A252" s="9" t="s">
        <v>223</v>
      </c>
      <c r="I252" s="23">
        <v>1612.44</v>
      </c>
      <c r="L252" s="19"/>
      <c r="M252" s="17"/>
      <c r="N252" s="19">
        <f t="shared" si="3"/>
        <v>1612.44</v>
      </c>
    </row>
    <row r="253" spans="1:14" ht="12" customHeight="1">
      <c r="A253" s="9" t="s">
        <v>238</v>
      </c>
      <c r="I253" s="23">
        <v>240</v>
      </c>
      <c r="L253" s="19"/>
      <c r="M253" s="17"/>
      <c r="N253" s="19">
        <f t="shared" si="3"/>
        <v>240</v>
      </c>
    </row>
    <row r="254" spans="1:14" ht="12" customHeight="1">
      <c r="A254" s="9" t="s">
        <v>218</v>
      </c>
      <c r="I254" s="23">
        <v>-3456.07</v>
      </c>
      <c r="L254" s="19"/>
      <c r="M254" s="17"/>
      <c r="N254" s="19">
        <f t="shared" si="3"/>
        <v>-3456.07</v>
      </c>
    </row>
    <row r="255" spans="1:14" ht="12" customHeight="1">
      <c r="A255" s="9" t="s">
        <v>37</v>
      </c>
      <c r="I255" s="23">
        <v>-1201</v>
      </c>
      <c r="L255" s="19"/>
      <c r="M255" s="17"/>
      <c r="N255" s="19">
        <f t="shared" si="3"/>
        <v>-1201</v>
      </c>
    </row>
    <row r="256" spans="1:14" ht="12" customHeight="1">
      <c r="A256" s="9" t="s">
        <v>19</v>
      </c>
      <c r="I256" s="23">
        <v>225</v>
      </c>
      <c r="L256" s="19"/>
      <c r="M256" s="17"/>
      <c r="N256" s="19">
        <f t="shared" si="3"/>
        <v>225</v>
      </c>
    </row>
    <row r="257" spans="1:14" ht="12" customHeight="1">
      <c r="A257" s="9" t="s">
        <v>103</v>
      </c>
      <c r="I257" s="23">
        <v>756.79</v>
      </c>
      <c r="L257" s="19"/>
      <c r="M257" s="17"/>
      <c r="N257" s="19">
        <f t="shared" si="3"/>
        <v>756.79</v>
      </c>
    </row>
    <row r="258" spans="1:14" ht="12" customHeight="1">
      <c r="A258" s="9" t="s">
        <v>236</v>
      </c>
      <c r="I258" s="23">
        <v>18139.47</v>
      </c>
      <c r="L258" s="19"/>
      <c r="M258" s="17"/>
      <c r="N258" s="19">
        <f t="shared" si="3"/>
        <v>18139.47</v>
      </c>
    </row>
    <row r="259" spans="1:14" ht="12" customHeight="1">
      <c r="A259" s="9" t="s">
        <v>250</v>
      </c>
      <c r="I259" s="23">
        <v>9039.56</v>
      </c>
      <c r="L259" s="19"/>
      <c r="M259" s="17"/>
      <c r="N259" s="19">
        <f t="shared" si="3"/>
        <v>9039.56</v>
      </c>
    </row>
    <row r="260" spans="1:14" ht="12" customHeight="1">
      <c r="A260" s="9" t="s">
        <v>259</v>
      </c>
      <c r="I260" s="23">
        <v>0</v>
      </c>
      <c r="L260" s="19"/>
      <c r="M260" s="17"/>
      <c r="N260" s="19">
        <f t="shared" si="3"/>
        <v>0</v>
      </c>
    </row>
    <row r="261" spans="1:14" ht="12" customHeight="1">
      <c r="A261" s="9" t="s">
        <v>8</v>
      </c>
      <c r="I261" s="23">
        <v>0</v>
      </c>
      <c r="L261" s="19"/>
      <c r="M261" s="17"/>
      <c r="N261" s="19">
        <f t="shared" si="3"/>
        <v>0</v>
      </c>
    </row>
    <row r="262" spans="1:14" ht="12" customHeight="1">
      <c r="A262" s="9" t="s">
        <v>264</v>
      </c>
      <c r="I262" s="23">
        <v>0</v>
      </c>
      <c r="L262" s="19"/>
      <c r="M262" s="17"/>
      <c r="N262" s="19">
        <f t="shared" si="3"/>
        <v>0</v>
      </c>
    </row>
    <row r="263" spans="1:14" ht="12" customHeight="1">
      <c r="A263" s="9" t="s">
        <v>33</v>
      </c>
      <c r="I263" s="23">
        <v>0</v>
      </c>
      <c r="L263" s="19"/>
      <c r="M263" s="17"/>
      <c r="N263" s="19">
        <f t="shared" si="3"/>
        <v>0</v>
      </c>
    </row>
    <row r="264" spans="2:14" ht="12" customHeight="1">
      <c r="B264" s="12" t="s">
        <v>36</v>
      </c>
      <c r="I264" s="33">
        <f>SUM(I199:I263)</f>
        <v>2765092.330000001</v>
      </c>
      <c r="L264" s="33">
        <f>SUM(L199:L263)</f>
        <v>347129</v>
      </c>
      <c r="M264" s="17"/>
      <c r="N264" s="34">
        <f t="shared" si="3"/>
        <v>3112221.330000001</v>
      </c>
    </row>
    <row r="265" spans="2:14" ht="12" customHeight="1">
      <c r="B265" s="12"/>
      <c r="I265" s="24"/>
      <c r="L265" s="24"/>
      <c r="M265" s="17"/>
      <c r="N265" s="19"/>
    </row>
    <row r="266" spans="2:14" ht="12" customHeight="1">
      <c r="B266" s="7" t="s">
        <v>66</v>
      </c>
      <c r="I266" s="26">
        <f>I87</f>
        <v>16358006.090000002</v>
      </c>
      <c r="L266" s="19">
        <f>L87</f>
        <v>-1486105</v>
      </c>
      <c r="M266" s="17"/>
      <c r="N266" s="19">
        <f t="shared" si="3"/>
        <v>14871901.090000002</v>
      </c>
    </row>
    <row r="267" spans="2:14" ht="12" customHeight="1">
      <c r="B267" s="7" t="s">
        <v>85</v>
      </c>
      <c r="I267" s="26">
        <f>I133</f>
        <v>-9029556.68</v>
      </c>
      <c r="L267" s="19">
        <f>L133</f>
        <v>2094519</v>
      </c>
      <c r="M267" s="17"/>
      <c r="N267" s="19">
        <f>I267+L267</f>
        <v>-6935037.68</v>
      </c>
    </row>
    <row r="268" spans="2:14" ht="12" customHeight="1">
      <c r="B268" s="7" t="s">
        <v>56</v>
      </c>
      <c r="I268" s="26">
        <f>I140</f>
        <v>-7679208.640000001</v>
      </c>
      <c r="L268" s="19">
        <f>L140</f>
        <v>36655</v>
      </c>
      <c r="M268" s="17"/>
      <c r="N268" s="19">
        <f>I268+L268</f>
        <v>-7642553.640000001</v>
      </c>
    </row>
    <row r="269" spans="9:14" ht="12" customHeight="1">
      <c r="I269" s="35">
        <v>294309.77</v>
      </c>
      <c r="L269" s="36">
        <f>SUM(L266:L268)</f>
        <v>645069</v>
      </c>
      <c r="M269" s="17"/>
      <c r="N269" s="36">
        <f>SUM(N266:N268)</f>
        <v>294309.7700000014</v>
      </c>
    </row>
    <row r="270" spans="2:14" ht="12" customHeight="1">
      <c r="B270" s="7" t="s">
        <v>152</v>
      </c>
      <c r="I270" s="26">
        <f>I198</f>
        <v>-2414333.099999999</v>
      </c>
      <c r="L270" s="19">
        <f>L198</f>
        <v>-992198</v>
      </c>
      <c r="M270" s="17"/>
      <c r="N270" s="19">
        <f>I270+L270</f>
        <v>-3406531.099999999</v>
      </c>
    </row>
    <row r="271" spans="2:14" ht="12" customHeight="1">
      <c r="B271" s="7" t="s">
        <v>36</v>
      </c>
      <c r="I271" s="26">
        <f>I264</f>
        <v>2765092.330000001</v>
      </c>
      <c r="L271" s="19">
        <f>L264</f>
        <v>347129</v>
      </c>
      <c r="M271" s="17"/>
      <c r="N271" s="19">
        <f>I271+L271</f>
        <v>3112221.330000001</v>
      </c>
    </row>
    <row r="272" spans="9:14" ht="12" customHeight="1">
      <c r="I272" s="35">
        <f>I270+I271</f>
        <v>350759.23000000184</v>
      </c>
      <c r="L272" s="37">
        <f>SUM(L270:L271)</f>
        <v>-645069</v>
      </c>
      <c r="M272" s="17"/>
      <c r="N272" s="34">
        <f>SUM(N270:N271)</f>
        <v>-294309.76999999816</v>
      </c>
    </row>
    <row r="273" spans="1:13" ht="10.5" customHeight="1">
      <c r="A273" s="4"/>
      <c r="E273" s="10"/>
      <c r="F273" s="11"/>
      <c r="G273" s="10"/>
      <c r="H273" s="11"/>
      <c r="I273" s="27"/>
      <c r="M273" s="13"/>
    </row>
    <row r="274" ht="12.75">
      <c r="I274" s="28"/>
    </row>
    <row r="275" ht="12.75">
      <c r="I275" s="28"/>
    </row>
    <row r="276" ht="12.75">
      <c r="I276" s="28"/>
    </row>
    <row r="277" ht="12.75">
      <c r="I277" s="28"/>
    </row>
    <row r="278" ht="12.75">
      <c r="I278" s="28"/>
    </row>
    <row r="279" ht="12.75">
      <c r="I279" s="28"/>
    </row>
    <row r="280" ht="12.75">
      <c r="I280" s="28"/>
    </row>
    <row r="281" ht="12.75">
      <c r="I281" s="28"/>
    </row>
    <row r="282" ht="12.75">
      <c r="I282" s="28"/>
    </row>
    <row r="283" ht="12.75">
      <c r="I283" s="28"/>
    </row>
    <row r="284" ht="12.75">
      <c r="I284" s="28"/>
    </row>
    <row r="285" ht="12.75">
      <c r="I285" s="28"/>
    </row>
    <row r="286" ht="12.75">
      <c r="I286" s="28"/>
    </row>
    <row r="287" ht="12.75">
      <c r="I287" s="28"/>
    </row>
    <row r="288" ht="12.75">
      <c r="I288" s="28"/>
    </row>
    <row r="289" ht="12.75">
      <c r="I289" s="28"/>
    </row>
    <row r="290" ht="12.75">
      <c r="I290" s="28"/>
    </row>
    <row r="291" ht="12.75">
      <c r="I291" s="28"/>
    </row>
    <row r="292" ht="12.75">
      <c r="I292" s="28"/>
    </row>
    <row r="293" ht="12.75">
      <c r="I293" s="28"/>
    </row>
    <row r="294" ht="12.75">
      <c r="I294" s="28"/>
    </row>
    <row r="295" ht="12.75">
      <c r="I295" s="2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16.57421875" style="0" customWidth="1"/>
    <col min="4" max="4" width="8.28125" style="0" customWidth="1"/>
    <col min="5" max="5" width="4.8515625" style="0" customWidth="1" collapsed="1"/>
    <col min="6" max="6" width="5.8515625" style="0" customWidth="1"/>
    <col min="7" max="7" width="4.28125" style="0" customWidth="1"/>
    <col min="8" max="8" width="4.8515625" style="0" customWidth="1"/>
    <col min="9" max="9" width="16.57421875" style="28" customWidth="1"/>
    <col min="10" max="10" width="1.7109375" style="0" customWidth="1"/>
    <col min="11" max="11" width="9.57421875" style="0" customWidth="1"/>
    <col min="12" max="12" width="16.57421875" style="0" customWidth="1"/>
    <col min="13" max="13" width="1.7109375" style="0" customWidth="1"/>
    <col min="14" max="14" width="16.57421875" style="0" customWidth="1"/>
  </cols>
  <sheetData>
    <row r="1" spans="1:8" ht="12.75" customHeight="1">
      <c r="A1" s="2" t="s">
        <v>123</v>
      </c>
      <c r="C1" s="1" t="s">
        <v>4</v>
      </c>
      <c r="H1" s="3" t="s">
        <v>255</v>
      </c>
    </row>
    <row r="2" spans="1:8" ht="15" customHeight="1">
      <c r="A2" s="5" t="s">
        <v>16</v>
      </c>
      <c r="C2" s="4" t="s">
        <v>147</v>
      </c>
      <c r="H2" s="6" t="s">
        <v>228</v>
      </c>
    </row>
    <row r="3" spans="1:3" ht="10.5" customHeight="1">
      <c r="A3" s="5" t="s">
        <v>107</v>
      </c>
      <c r="C3" s="4" t="s">
        <v>147</v>
      </c>
    </row>
    <row r="4" spans="1:14" ht="10.5" customHeight="1">
      <c r="A4" s="5" t="s">
        <v>240</v>
      </c>
      <c r="C4" s="4" t="s">
        <v>280</v>
      </c>
      <c r="I4" s="15" t="s">
        <v>281</v>
      </c>
      <c r="J4" s="15"/>
      <c r="K4" s="15"/>
      <c r="L4" s="30"/>
      <c r="M4" s="15"/>
      <c r="N4" s="30" t="s">
        <v>281</v>
      </c>
    </row>
    <row r="5" spans="1:14" ht="10.5" customHeight="1">
      <c r="A5" s="5" t="s">
        <v>212</v>
      </c>
      <c r="C5" s="4" t="s">
        <v>282</v>
      </c>
      <c r="I5" s="14" t="s">
        <v>269</v>
      </c>
      <c r="J5" s="15"/>
      <c r="K5" s="15" t="s">
        <v>276</v>
      </c>
      <c r="L5" s="16" t="s">
        <v>270</v>
      </c>
      <c r="M5" s="14"/>
      <c r="N5" s="16" t="s">
        <v>268</v>
      </c>
    </row>
    <row r="6" spans="1:14" ht="10.5" customHeight="1">
      <c r="A6" s="2" t="s">
        <v>283</v>
      </c>
      <c r="I6" s="14" t="s">
        <v>274</v>
      </c>
      <c r="J6" s="15"/>
      <c r="K6" s="15" t="s">
        <v>277</v>
      </c>
      <c r="L6" s="16"/>
      <c r="M6" s="14"/>
      <c r="N6" s="16" t="s">
        <v>274</v>
      </c>
    </row>
    <row r="7" spans="1:14" ht="12" customHeight="1">
      <c r="A7" s="7" t="s">
        <v>78</v>
      </c>
      <c r="I7" s="29" t="s">
        <v>275</v>
      </c>
      <c r="K7" s="38" t="s">
        <v>278</v>
      </c>
      <c r="L7" s="13"/>
      <c r="N7" s="30" t="s">
        <v>275</v>
      </c>
    </row>
    <row r="8" spans="1:14" ht="12" customHeight="1">
      <c r="A8" s="7"/>
      <c r="I8" s="29"/>
      <c r="K8" s="38"/>
      <c r="L8" s="13"/>
      <c r="N8" s="30"/>
    </row>
    <row r="9" spans="1:14" ht="12" customHeight="1">
      <c r="A9" s="9" t="s">
        <v>83</v>
      </c>
      <c r="I9" s="23">
        <v>0</v>
      </c>
      <c r="L9" s="28"/>
      <c r="M9" s="28"/>
      <c r="N9" s="28">
        <f>I9+L9</f>
        <v>0</v>
      </c>
    </row>
    <row r="10" spans="1:14" ht="12" customHeight="1">
      <c r="A10" s="9" t="s">
        <v>211</v>
      </c>
      <c r="I10" s="23">
        <v>0</v>
      </c>
      <c r="L10" s="28"/>
      <c r="M10" s="28"/>
      <c r="N10" s="28">
        <f aca="true" t="shared" si="0" ref="N10:N73">I10+L10</f>
        <v>0</v>
      </c>
    </row>
    <row r="11" spans="1:14" ht="12" customHeight="1">
      <c r="A11" s="9" t="s">
        <v>88</v>
      </c>
      <c r="I11" s="23">
        <v>0</v>
      </c>
      <c r="L11" s="28"/>
      <c r="M11" s="28"/>
      <c r="N11" s="28">
        <f t="shared" si="0"/>
        <v>0</v>
      </c>
    </row>
    <row r="12" spans="1:14" ht="12" customHeight="1">
      <c r="A12" s="9" t="s">
        <v>156</v>
      </c>
      <c r="I12" s="23">
        <v>0</v>
      </c>
      <c r="L12" s="28"/>
      <c r="M12" s="28"/>
      <c r="N12" s="28">
        <f t="shared" si="0"/>
        <v>0</v>
      </c>
    </row>
    <row r="13" spans="1:14" ht="12" customHeight="1">
      <c r="A13" s="9" t="s">
        <v>263</v>
      </c>
      <c r="I13" s="23">
        <v>0</v>
      </c>
      <c r="L13" s="28"/>
      <c r="M13" s="28"/>
      <c r="N13" s="28">
        <f t="shared" si="0"/>
        <v>0</v>
      </c>
    </row>
    <row r="14" spans="1:14" ht="12" customHeight="1">
      <c r="A14" s="9" t="s">
        <v>30</v>
      </c>
      <c r="I14" s="23">
        <v>0</v>
      </c>
      <c r="L14" s="28"/>
      <c r="M14" s="28"/>
      <c r="N14" s="28">
        <f t="shared" si="0"/>
        <v>0</v>
      </c>
    </row>
    <row r="15" spans="1:14" ht="12" customHeight="1">
      <c r="A15" s="9" t="s">
        <v>173</v>
      </c>
      <c r="I15" s="23">
        <v>0</v>
      </c>
      <c r="L15" s="28"/>
      <c r="M15" s="28"/>
      <c r="N15" s="28">
        <f t="shared" si="0"/>
        <v>0</v>
      </c>
    </row>
    <row r="16" spans="1:14" ht="12" customHeight="1">
      <c r="A16" s="9" t="s">
        <v>242</v>
      </c>
      <c r="I16" s="23">
        <v>0</v>
      </c>
      <c r="L16" s="28"/>
      <c r="M16" s="28"/>
      <c r="N16" s="28">
        <f t="shared" si="0"/>
        <v>0</v>
      </c>
    </row>
    <row r="17" spans="1:14" ht="12" customHeight="1">
      <c r="A17" s="9" t="s">
        <v>95</v>
      </c>
      <c r="I17" s="23">
        <v>0</v>
      </c>
      <c r="L17" s="28"/>
      <c r="M17" s="28"/>
      <c r="N17" s="28">
        <f t="shared" si="0"/>
        <v>0</v>
      </c>
    </row>
    <row r="18" spans="1:14" ht="12" customHeight="1">
      <c r="A18" s="9" t="s">
        <v>164</v>
      </c>
      <c r="I18" s="23">
        <v>0</v>
      </c>
      <c r="L18" s="28"/>
      <c r="M18" s="28"/>
      <c r="N18" s="28">
        <f t="shared" si="0"/>
        <v>0</v>
      </c>
    </row>
    <row r="19" spans="1:14" ht="12" customHeight="1">
      <c r="A19" s="9" t="s">
        <v>239</v>
      </c>
      <c r="I19" s="23">
        <v>0</v>
      </c>
      <c r="L19" s="28"/>
      <c r="M19" s="28"/>
      <c r="N19" s="28">
        <f t="shared" si="0"/>
        <v>0</v>
      </c>
    </row>
    <row r="20" spans="1:14" ht="12" customHeight="1">
      <c r="A20" s="9" t="s">
        <v>64</v>
      </c>
      <c r="I20" s="23">
        <v>0</v>
      </c>
      <c r="L20" s="28"/>
      <c r="M20" s="28"/>
      <c r="N20" s="28">
        <f t="shared" si="0"/>
        <v>0</v>
      </c>
    </row>
    <row r="21" spans="1:14" ht="12" customHeight="1">
      <c r="A21" s="9" t="s">
        <v>186</v>
      </c>
      <c r="I21" s="23">
        <v>0</v>
      </c>
      <c r="L21" s="28"/>
      <c r="M21" s="28"/>
      <c r="N21" s="28">
        <f t="shared" si="0"/>
        <v>0</v>
      </c>
    </row>
    <row r="22" spans="1:14" ht="12" customHeight="1">
      <c r="A22" s="9" t="s">
        <v>194</v>
      </c>
      <c r="I22" s="23">
        <v>0</v>
      </c>
      <c r="L22" s="28"/>
      <c r="M22" s="28"/>
      <c r="N22" s="28">
        <f t="shared" si="0"/>
        <v>0</v>
      </c>
    </row>
    <row r="23" spans="1:14" ht="12" customHeight="1">
      <c r="A23" s="9" t="s">
        <v>25</v>
      </c>
      <c r="I23" s="23">
        <v>0</v>
      </c>
      <c r="L23" s="28"/>
      <c r="M23" s="28"/>
      <c r="N23" s="28">
        <f t="shared" si="0"/>
        <v>0</v>
      </c>
    </row>
    <row r="24" spans="1:14" ht="12" customHeight="1">
      <c r="A24" s="9" t="s">
        <v>129</v>
      </c>
      <c r="I24" s="23">
        <v>0</v>
      </c>
      <c r="L24" s="28"/>
      <c r="M24" s="28"/>
      <c r="N24" s="28">
        <f t="shared" si="0"/>
        <v>0</v>
      </c>
    </row>
    <row r="25" spans="1:14" ht="12" customHeight="1">
      <c r="A25" s="9" t="s">
        <v>171</v>
      </c>
      <c r="I25" s="23">
        <v>0</v>
      </c>
      <c r="L25" s="28"/>
      <c r="M25" s="28"/>
      <c r="N25" s="28">
        <f t="shared" si="0"/>
        <v>0</v>
      </c>
    </row>
    <row r="26" spans="1:14" ht="12" customHeight="1">
      <c r="A26" s="9" t="s">
        <v>201</v>
      </c>
      <c r="I26" s="23">
        <v>60092.14</v>
      </c>
      <c r="L26" s="28"/>
      <c r="M26" s="28"/>
      <c r="N26" s="28">
        <f t="shared" si="0"/>
        <v>60092.14</v>
      </c>
    </row>
    <row r="27" spans="1:14" ht="12" customHeight="1">
      <c r="A27" s="9" t="s">
        <v>161</v>
      </c>
      <c r="I27" s="23">
        <v>-9854105.700000001</v>
      </c>
      <c r="L27" s="28"/>
      <c r="M27" s="28"/>
      <c r="N27" s="28">
        <f t="shared" si="0"/>
        <v>-9854105.700000001</v>
      </c>
    </row>
    <row r="28" spans="1:14" ht="12" customHeight="1">
      <c r="A28" s="9" t="s">
        <v>136</v>
      </c>
      <c r="I28" s="23">
        <v>0</v>
      </c>
      <c r="L28" s="28"/>
      <c r="M28" s="28"/>
      <c r="N28" s="28">
        <f t="shared" si="0"/>
        <v>0</v>
      </c>
    </row>
    <row r="29" spans="1:14" ht="12" customHeight="1">
      <c r="A29" s="9" t="s">
        <v>75</v>
      </c>
      <c r="I29" s="23">
        <v>0</v>
      </c>
      <c r="L29" s="28"/>
      <c r="M29" s="28"/>
      <c r="N29" s="28">
        <f t="shared" si="0"/>
        <v>0</v>
      </c>
    </row>
    <row r="30" spans="1:14" ht="12" customHeight="1">
      <c r="A30" s="9" t="s">
        <v>214</v>
      </c>
      <c r="I30" s="23">
        <v>0</v>
      </c>
      <c r="L30" s="28"/>
      <c r="M30" s="28"/>
      <c r="N30" s="28">
        <f t="shared" si="0"/>
        <v>0</v>
      </c>
    </row>
    <row r="31" spans="1:14" ht="12" customHeight="1">
      <c r="A31" s="9" t="s">
        <v>258</v>
      </c>
      <c r="I31" s="23">
        <v>-6965.610000000001</v>
      </c>
      <c r="L31" s="28"/>
      <c r="M31" s="28"/>
      <c r="N31" s="28">
        <f t="shared" si="0"/>
        <v>-6965.610000000001</v>
      </c>
    </row>
    <row r="32" spans="1:14" ht="12" customHeight="1">
      <c r="A32" s="9" t="s">
        <v>247</v>
      </c>
      <c r="I32" s="23">
        <v>58551.65</v>
      </c>
      <c r="L32" s="28"/>
      <c r="M32" s="28"/>
      <c r="N32" s="28">
        <f t="shared" si="0"/>
        <v>58551.65</v>
      </c>
    </row>
    <row r="33" spans="1:14" ht="12" customHeight="1">
      <c r="A33" s="9" t="s">
        <v>244</v>
      </c>
      <c r="I33" s="23">
        <v>0</v>
      </c>
      <c r="L33" s="28"/>
      <c r="M33" s="28"/>
      <c r="N33" s="28">
        <f t="shared" si="0"/>
        <v>0</v>
      </c>
    </row>
    <row r="34" spans="1:14" ht="12" customHeight="1">
      <c r="A34" s="9" t="s">
        <v>44</v>
      </c>
      <c r="I34" s="23">
        <v>7982.05</v>
      </c>
      <c r="L34" s="28"/>
      <c r="M34" s="28"/>
      <c r="N34" s="28">
        <f t="shared" si="0"/>
        <v>7982.05</v>
      </c>
    </row>
    <row r="35" spans="1:14" ht="12" customHeight="1">
      <c r="A35" s="9" t="s">
        <v>231</v>
      </c>
      <c r="I35" s="23">
        <v>0</v>
      </c>
      <c r="L35" s="28"/>
      <c r="M35" s="28"/>
      <c r="N35" s="28">
        <f t="shared" si="0"/>
        <v>0</v>
      </c>
    </row>
    <row r="36" spans="1:14" ht="12" customHeight="1">
      <c r="A36" s="9" t="s">
        <v>27</v>
      </c>
      <c r="I36" s="23">
        <v>104893.53</v>
      </c>
      <c r="L36" s="28"/>
      <c r="M36" s="28"/>
      <c r="N36" s="28">
        <f t="shared" si="0"/>
        <v>104893.53</v>
      </c>
    </row>
    <row r="37" spans="1:14" ht="12" customHeight="1">
      <c r="A37" s="9" t="s">
        <v>72</v>
      </c>
      <c r="I37" s="23">
        <v>0</v>
      </c>
      <c r="L37" s="28"/>
      <c r="M37" s="28"/>
      <c r="N37" s="28">
        <f t="shared" si="0"/>
        <v>0</v>
      </c>
    </row>
    <row r="38" spans="1:14" ht="12" customHeight="1">
      <c r="A38" s="9" t="s">
        <v>158</v>
      </c>
      <c r="I38" s="23">
        <v>12142.800000000001</v>
      </c>
      <c r="L38" s="28"/>
      <c r="M38" s="28"/>
      <c r="N38" s="28">
        <f t="shared" si="0"/>
        <v>12142.800000000001</v>
      </c>
    </row>
    <row r="39" spans="1:14" ht="12" customHeight="1">
      <c r="A39" s="9" t="s">
        <v>131</v>
      </c>
      <c r="I39" s="23">
        <v>29340.93</v>
      </c>
      <c r="L39" s="28"/>
      <c r="M39" s="28"/>
      <c r="N39" s="28">
        <f t="shared" si="0"/>
        <v>29340.93</v>
      </c>
    </row>
    <row r="40" spans="1:14" ht="12" customHeight="1">
      <c r="A40" s="9" t="s">
        <v>134</v>
      </c>
      <c r="I40" s="23">
        <v>4670.99</v>
      </c>
      <c r="L40" s="28"/>
      <c r="M40" s="28"/>
      <c r="N40" s="28">
        <f t="shared" si="0"/>
        <v>4670.99</v>
      </c>
    </row>
    <row r="41" spans="1:14" ht="12" customHeight="1">
      <c r="A41" s="9" t="s">
        <v>137</v>
      </c>
      <c r="I41" s="23">
        <v>37805.520000000004</v>
      </c>
      <c r="L41" s="28"/>
      <c r="M41" s="28"/>
      <c r="N41" s="28">
        <f t="shared" si="0"/>
        <v>37805.520000000004</v>
      </c>
    </row>
    <row r="42" spans="1:14" ht="12" customHeight="1">
      <c r="A42" s="9" t="s">
        <v>135</v>
      </c>
      <c r="I42" s="23">
        <v>33131.39</v>
      </c>
      <c r="L42" s="28"/>
      <c r="M42" s="28"/>
      <c r="N42" s="28">
        <f t="shared" si="0"/>
        <v>33131.39</v>
      </c>
    </row>
    <row r="43" spans="1:14" ht="12" customHeight="1">
      <c r="A43" s="9" t="s">
        <v>60</v>
      </c>
      <c r="I43" s="23">
        <v>0</v>
      </c>
      <c r="L43" s="28"/>
      <c r="M43" s="28"/>
      <c r="N43" s="28">
        <f t="shared" si="0"/>
        <v>0</v>
      </c>
    </row>
    <row r="44" spans="1:14" ht="12" customHeight="1">
      <c r="A44" s="9" t="s">
        <v>178</v>
      </c>
      <c r="I44" s="23">
        <v>-124.7</v>
      </c>
      <c r="L44" s="28"/>
      <c r="M44" s="28"/>
      <c r="N44" s="28">
        <f t="shared" si="0"/>
        <v>-124.7</v>
      </c>
    </row>
    <row r="45" spans="1:14" ht="12" customHeight="1">
      <c r="A45" s="9" t="s">
        <v>182</v>
      </c>
      <c r="I45" s="23">
        <v>11034.4</v>
      </c>
      <c r="L45" s="28"/>
      <c r="M45" s="28"/>
      <c r="N45" s="28">
        <f t="shared" si="0"/>
        <v>11034.4</v>
      </c>
    </row>
    <row r="46" spans="1:14" ht="12" customHeight="1">
      <c r="A46" s="9" t="s">
        <v>203</v>
      </c>
      <c r="I46" s="23">
        <v>0</v>
      </c>
      <c r="L46" s="28"/>
      <c r="M46" s="28"/>
      <c r="N46" s="28">
        <f t="shared" si="0"/>
        <v>0</v>
      </c>
    </row>
    <row r="47" spans="1:14" ht="12" customHeight="1">
      <c r="A47" s="9" t="s">
        <v>79</v>
      </c>
      <c r="I47" s="23">
        <v>0</v>
      </c>
      <c r="L47" s="28"/>
      <c r="M47" s="28"/>
      <c r="N47" s="28">
        <f t="shared" si="0"/>
        <v>0</v>
      </c>
    </row>
    <row r="48" spans="1:14" ht="12" customHeight="1">
      <c r="A48" s="9" t="s">
        <v>82</v>
      </c>
      <c r="I48" s="23">
        <v>0</v>
      </c>
      <c r="L48" s="28"/>
      <c r="M48" s="28"/>
      <c r="N48" s="28">
        <f t="shared" si="0"/>
        <v>0</v>
      </c>
    </row>
    <row r="49" spans="1:14" ht="12" customHeight="1">
      <c r="A49" s="9" t="s">
        <v>115</v>
      </c>
      <c r="I49" s="23">
        <v>107391.05</v>
      </c>
      <c r="L49" s="28"/>
      <c r="M49" s="28"/>
      <c r="N49" s="28">
        <f t="shared" si="0"/>
        <v>107391.05</v>
      </c>
    </row>
    <row r="50" spans="1:14" ht="12" customHeight="1">
      <c r="A50" s="9" t="s">
        <v>20</v>
      </c>
      <c r="I50" s="23">
        <v>0</v>
      </c>
      <c r="L50" s="28"/>
      <c r="M50" s="28"/>
      <c r="N50" s="28">
        <f t="shared" si="0"/>
        <v>0</v>
      </c>
    </row>
    <row r="51" spans="1:14" ht="12" customHeight="1">
      <c r="A51" s="9" t="s">
        <v>51</v>
      </c>
      <c r="I51" s="23">
        <v>0</v>
      </c>
      <c r="L51" s="28"/>
      <c r="M51" s="28"/>
      <c r="N51" s="28">
        <f t="shared" si="0"/>
        <v>0</v>
      </c>
    </row>
    <row r="52" spans="1:14" ht="12" customHeight="1">
      <c r="A52" s="9" t="s">
        <v>94</v>
      </c>
      <c r="I52" s="23">
        <v>-6956.610000000001</v>
      </c>
      <c r="L52" s="28"/>
      <c r="M52" s="28"/>
      <c r="N52" s="28">
        <f t="shared" si="0"/>
        <v>-6956.610000000001</v>
      </c>
    </row>
    <row r="53" spans="1:14" ht="12" customHeight="1">
      <c r="A53" s="9" t="s">
        <v>188</v>
      </c>
      <c r="I53" s="23">
        <v>0</v>
      </c>
      <c r="L53" s="28"/>
      <c r="M53" s="28"/>
      <c r="N53" s="28">
        <f t="shared" si="0"/>
        <v>0</v>
      </c>
    </row>
    <row r="54" spans="1:14" ht="12" customHeight="1">
      <c r="A54" s="9" t="s">
        <v>117</v>
      </c>
      <c r="I54" s="23">
        <v>4831.47</v>
      </c>
      <c r="L54" s="28"/>
      <c r="M54" s="28"/>
      <c r="N54" s="28">
        <f t="shared" si="0"/>
        <v>4831.47</v>
      </c>
    </row>
    <row r="55" spans="1:14" ht="12" customHeight="1">
      <c r="A55" s="9" t="s">
        <v>181</v>
      </c>
      <c r="I55" s="23">
        <v>79896.06</v>
      </c>
      <c r="L55" s="28"/>
      <c r="M55" s="28"/>
      <c r="N55" s="28">
        <f t="shared" si="0"/>
        <v>79896.06</v>
      </c>
    </row>
    <row r="56" spans="1:14" ht="12" customHeight="1">
      <c r="A56" s="9" t="s">
        <v>149</v>
      </c>
      <c r="I56" s="23">
        <v>0</v>
      </c>
      <c r="L56" s="28"/>
      <c r="M56" s="28"/>
      <c r="N56" s="28">
        <f t="shared" si="0"/>
        <v>0</v>
      </c>
    </row>
    <row r="57" spans="1:14" ht="12" customHeight="1">
      <c r="A57" s="9" t="s">
        <v>41</v>
      </c>
      <c r="I57" s="23">
        <v>137547.08000000002</v>
      </c>
      <c r="L57" s="28"/>
      <c r="M57" s="28"/>
      <c r="N57" s="28">
        <f t="shared" si="0"/>
        <v>137547.08000000002</v>
      </c>
    </row>
    <row r="58" spans="1:14" ht="12" customHeight="1">
      <c r="A58" s="9" t="s">
        <v>34</v>
      </c>
      <c r="I58" s="23">
        <v>301884.66000000003</v>
      </c>
      <c r="L58" s="28"/>
      <c r="M58" s="28"/>
      <c r="N58" s="28">
        <f t="shared" si="0"/>
        <v>301884.66000000003</v>
      </c>
    </row>
    <row r="59" spans="1:14" ht="12" customHeight="1">
      <c r="A59" s="9" t="s">
        <v>74</v>
      </c>
      <c r="I59" s="23">
        <v>0</v>
      </c>
      <c r="L59" s="28"/>
      <c r="M59" s="28"/>
      <c r="N59" s="28">
        <f t="shared" si="0"/>
        <v>0</v>
      </c>
    </row>
    <row r="60" spans="1:14" ht="12" customHeight="1">
      <c r="A60" s="9" t="s">
        <v>191</v>
      </c>
      <c r="I60" s="23">
        <v>-10747</v>
      </c>
      <c r="L60" s="28"/>
      <c r="M60" s="28"/>
      <c r="N60" s="28">
        <f t="shared" si="0"/>
        <v>-10747</v>
      </c>
    </row>
    <row r="61" spans="1:14" ht="12" customHeight="1">
      <c r="A61" s="9" t="s">
        <v>15</v>
      </c>
      <c r="I61" s="23">
        <v>213924.91</v>
      </c>
      <c r="L61" s="28"/>
      <c r="M61" s="28"/>
      <c r="N61" s="28">
        <f t="shared" si="0"/>
        <v>213924.91</v>
      </c>
    </row>
    <row r="62" spans="1:14" ht="12" customHeight="1">
      <c r="A62" s="9" t="s">
        <v>113</v>
      </c>
      <c r="I62" s="23">
        <v>11819.25</v>
      </c>
      <c r="L62" s="28"/>
      <c r="M62" s="28"/>
      <c r="N62" s="28">
        <f t="shared" si="0"/>
        <v>11819.25</v>
      </c>
    </row>
    <row r="63" spans="1:14" ht="12" customHeight="1">
      <c r="A63" s="9" t="s">
        <v>67</v>
      </c>
      <c r="I63" s="23">
        <v>251565</v>
      </c>
      <c r="L63" s="28"/>
      <c r="M63" s="28"/>
      <c r="N63" s="28">
        <f t="shared" si="0"/>
        <v>251565</v>
      </c>
    </row>
    <row r="64" spans="1:14" ht="12" customHeight="1">
      <c r="A64" s="9" t="s">
        <v>108</v>
      </c>
      <c r="I64" s="23">
        <v>170164</v>
      </c>
      <c r="L64" s="28"/>
      <c r="M64" s="28"/>
      <c r="N64" s="28">
        <f t="shared" si="0"/>
        <v>170164</v>
      </c>
    </row>
    <row r="65" spans="1:14" ht="12" customHeight="1">
      <c r="A65" s="9" t="s">
        <v>125</v>
      </c>
      <c r="I65" s="23">
        <v>0</v>
      </c>
      <c r="L65" s="28"/>
      <c r="M65" s="28"/>
      <c r="N65" s="28">
        <f t="shared" si="0"/>
        <v>0</v>
      </c>
    </row>
    <row r="66" spans="1:14" ht="12" customHeight="1">
      <c r="A66" s="9" t="s">
        <v>32</v>
      </c>
      <c r="I66" s="23">
        <v>99529.17</v>
      </c>
      <c r="L66" s="28"/>
      <c r="M66" s="28"/>
      <c r="N66" s="28">
        <f t="shared" si="0"/>
        <v>99529.17</v>
      </c>
    </row>
    <row r="67" spans="1:14" ht="12" customHeight="1">
      <c r="A67" s="9" t="s">
        <v>70</v>
      </c>
      <c r="I67" s="23">
        <v>64512.35</v>
      </c>
      <c r="L67" s="28"/>
      <c r="M67" s="28"/>
      <c r="N67" s="28">
        <f t="shared" si="0"/>
        <v>64512.35</v>
      </c>
    </row>
    <row r="68" spans="1:14" ht="12" customHeight="1">
      <c r="A68" s="9" t="s">
        <v>183</v>
      </c>
      <c r="I68" s="23">
        <v>630101.14</v>
      </c>
      <c r="L68" s="28"/>
      <c r="M68" s="28"/>
      <c r="N68" s="28">
        <f t="shared" si="0"/>
        <v>630101.14</v>
      </c>
    </row>
    <row r="69" spans="1:14" ht="12" customHeight="1">
      <c r="A69" s="9" t="s">
        <v>221</v>
      </c>
      <c r="I69" s="23">
        <v>322927.93</v>
      </c>
      <c r="L69" s="28"/>
      <c r="M69" s="28"/>
      <c r="N69" s="28">
        <f t="shared" si="0"/>
        <v>322927.93</v>
      </c>
    </row>
    <row r="70" spans="1:14" ht="12" customHeight="1">
      <c r="A70" s="9" t="s">
        <v>54</v>
      </c>
      <c r="I70" s="23">
        <v>1223301.54</v>
      </c>
      <c r="L70" s="28"/>
      <c r="M70" s="28"/>
      <c r="N70" s="28">
        <f t="shared" si="0"/>
        <v>1223301.54</v>
      </c>
    </row>
    <row r="71" spans="1:14" ht="12" customHeight="1">
      <c r="A71" s="9" t="s">
        <v>159</v>
      </c>
      <c r="I71" s="23">
        <v>13442496.950000001</v>
      </c>
      <c r="L71" s="28"/>
      <c r="M71" s="28"/>
      <c r="N71" s="28">
        <f t="shared" si="0"/>
        <v>13442496.950000001</v>
      </c>
    </row>
    <row r="72" spans="1:14" ht="12" customHeight="1">
      <c r="A72" s="9" t="s">
        <v>26</v>
      </c>
      <c r="I72" s="23">
        <v>5101923.5200000005</v>
      </c>
      <c r="L72" s="28"/>
      <c r="M72" s="28"/>
      <c r="N72" s="28">
        <f t="shared" si="0"/>
        <v>5101923.5200000005</v>
      </c>
    </row>
    <row r="73" spans="1:14" ht="12" customHeight="1">
      <c r="A73" s="9" t="s">
        <v>196</v>
      </c>
      <c r="I73" s="23">
        <v>1255450.85</v>
      </c>
      <c r="L73" s="28"/>
      <c r="M73" s="28"/>
      <c r="N73" s="28">
        <f t="shared" si="0"/>
        <v>1255450.85</v>
      </c>
    </row>
    <row r="74" spans="1:14" ht="12" customHeight="1">
      <c r="A74" s="9" t="s">
        <v>14</v>
      </c>
      <c r="I74" s="23">
        <v>227401.80000000002</v>
      </c>
      <c r="L74" s="28"/>
      <c r="M74" s="28"/>
      <c r="N74" s="28">
        <f aca="true" t="shared" si="1" ref="N74:N137">I74+L74</f>
        <v>227401.80000000002</v>
      </c>
    </row>
    <row r="75" spans="1:14" ht="12" customHeight="1">
      <c r="A75" s="9" t="s">
        <v>262</v>
      </c>
      <c r="I75" s="23">
        <v>36079.020000000004</v>
      </c>
      <c r="L75" s="28"/>
      <c r="M75" s="28"/>
      <c r="N75" s="28">
        <f t="shared" si="1"/>
        <v>36079.020000000004</v>
      </c>
    </row>
    <row r="76" spans="1:14" ht="12" customHeight="1">
      <c r="A76" s="9" t="s">
        <v>77</v>
      </c>
      <c r="I76" s="23">
        <v>90687.45</v>
      </c>
      <c r="L76" s="28"/>
      <c r="M76" s="28"/>
      <c r="N76" s="28">
        <f t="shared" si="1"/>
        <v>90687.45</v>
      </c>
    </row>
    <row r="77" spans="1:14" ht="12" customHeight="1">
      <c r="A77" s="9" t="s">
        <v>89</v>
      </c>
      <c r="I77" s="23">
        <v>235287.80000000002</v>
      </c>
      <c r="L77" s="28"/>
      <c r="M77" s="28"/>
      <c r="N77" s="28">
        <f t="shared" si="1"/>
        <v>235287.80000000002</v>
      </c>
    </row>
    <row r="78" spans="1:14" ht="12" customHeight="1">
      <c r="A78" s="9" t="s">
        <v>260</v>
      </c>
      <c r="I78" s="23">
        <v>46120.96</v>
      </c>
      <c r="L78" s="28"/>
      <c r="M78" s="28"/>
      <c r="N78" s="28">
        <f t="shared" si="1"/>
        <v>46120.96</v>
      </c>
    </row>
    <row r="79" spans="1:14" ht="12" customHeight="1">
      <c r="A79" s="9" t="s">
        <v>2</v>
      </c>
      <c r="I79" s="23">
        <v>207408.51</v>
      </c>
      <c r="L79" s="28"/>
      <c r="M79" s="28"/>
      <c r="N79" s="28">
        <f t="shared" si="1"/>
        <v>207408.51</v>
      </c>
    </row>
    <row r="80" spans="1:14" ht="12" customHeight="1">
      <c r="A80" s="9" t="s">
        <v>87</v>
      </c>
      <c r="I80" s="23">
        <v>0</v>
      </c>
      <c r="L80" s="28"/>
      <c r="M80" s="28"/>
      <c r="N80" s="28">
        <f t="shared" si="1"/>
        <v>0</v>
      </c>
    </row>
    <row r="81" spans="1:14" ht="12" customHeight="1">
      <c r="A81" s="9" t="s">
        <v>47</v>
      </c>
      <c r="I81" s="23">
        <v>6013.84</v>
      </c>
      <c r="L81" s="28"/>
      <c r="M81" s="28"/>
      <c r="N81" s="28">
        <f t="shared" si="1"/>
        <v>6013.84</v>
      </c>
    </row>
    <row r="82" spans="1:14" ht="12" customHeight="1">
      <c r="A82" s="9" t="s">
        <v>111</v>
      </c>
      <c r="I82" s="23">
        <v>18683.78</v>
      </c>
      <c r="L82" s="28"/>
      <c r="M82" s="28"/>
      <c r="N82" s="28">
        <f t="shared" si="1"/>
        <v>18683.78</v>
      </c>
    </row>
    <row r="83" spans="1:14" ht="12" customHeight="1">
      <c r="A83" s="9" t="s">
        <v>248</v>
      </c>
      <c r="I83" s="23">
        <v>203792.71</v>
      </c>
      <c r="L83" s="28"/>
      <c r="M83" s="28"/>
      <c r="N83" s="28">
        <f t="shared" si="1"/>
        <v>203792.71</v>
      </c>
    </row>
    <row r="84" spans="1:14" ht="12" customHeight="1">
      <c r="A84" s="9" t="s">
        <v>176</v>
      </c>
      <c r="I84" s="23">
        <v>14582.78</v>
      </c>
      <c r="L84" s="28"/>
      <c r="M84" s="28"/>
      <c r="N84" s="28">
        <f t="shared" si="1"/>
        <v>14582.78</v>
      </c>
    </row>
    <row r="85" spans="1:14" ht="12" customHeight="1">
      <c r="A85" s="9" t="s">
        <v>229</v>
      </c>
      <c r="I85" s="23">
        <v>0</v>
      </c>
      <c r="L85" s="28"/>
      <c r="M85" s="28"/>
      <c r="N85" s="28">
        <f t="shared" si="1"/>
        <v>0</v>
      </c>
    </row>
    <row r="86" spans="1:14" ht="12" customHeight="1">
      <c r="A86" s="9" t="s">
        <v>58</v>
      </c>
      <c r="I86" s="23">
        <v>24805</v>
      </c>
      <c r="L86" s="28"/>
      <c r="M86" s="28"/>
      <c r="N86" s="28">
        <f t="shared" si="1"/>
        <v>24805</v>
      </c>
    </row>
    <row r="87" spans="2:14" s="20" customFormat="1" ht="12" customHeight="1">
      <c r="B87" s="21" t="s">
        <v>66</v>
      </c>
      <c r="I87" s="31">
        <f>SUM(I10:I86)</f>
        <v>15010876.360000007</v>
      </c>
      <c r="L87" s="31">
        <f>SUM(L10:L86)</f>
        <v>0</v>
      </c>
      <c r="M87" s="39"/>
      <c r="N87" s="31">
        <f>SUM(N10:N86)</f>
        <v>15010876.360000007</v>
      </c>
    </row>
    <row r="88" spans="1:14" ht="12" customHeight="1">
      <c r="A88" s="9" t="s">
        <v>43</v>
      </c>
      <c r="I88" s="23">
        <v>0</v>
      </c>
      <c r="L88" s="28"/>
      <c r="M88" s="28"/>
      <c r="N88" s="28">
        <f t="shared" si="1"/>
        <v>0</v>
      </c>
    </row>
    <row r="89" spans="1:14" ht="12" customHeight="1">
      <c r="A89" s="9" t="s">
        <v>213</v>
      </c>
      <c r="I89" s="23">
        <v>0</v>
      </c>
      <c r="L89" s="28"/>
      <c r="M89" s="28"/>
      <c r="N89" s="28">
        <f t="shared" si="1"/>
        <v>0</v>
      </c>
    </row>
    <row r="90" spans="1:14" ht="12" customHeight="1">
      <c r="A90" s="9" t="s">
        <v>216</v>
      </c>
      <c r="I90" s="23">
        <v>0</v>
      </c>
      <c r="L90" s="28"/>
      <c r="M90" s="28"/>
      <c r="N90" s="28">
        <f t="shared" si="1"/>
        <v>0</v>
      </c>
    </row>
    <row r="91" spans="1:14" ht="12" customHeight="1">
      <c r="A91" s="9" t="s">
        <v>267</v>
      </c>
      <c r="I91" s="23">
        <v>-72845.31</v>
      </c>
      <c r="L91" s="28"/>
      <c r="M91" s="28"/>
      <c r="N91" s="28">
        <f t="shared" si="1"/>
        <v>-72845.31</v>
      </c>
    </row>
    <row r="92" spans="1:14" ht="12" customHeight="1">
      <c r="A92" s="9" t="s">
        <v>249</v>
      </c>
      <c r="I92" s="23">
        <v>-109369.06</v>
      </c>
      <c r="L92" s="28"/>
      <c r="M92" s="28"/>
      <c r="N92" s="28">
        <f t="shared" si="1"/>
        <v>-109369.06</v>
      </c>
    </row>
    <row r="93" spans="1:14" ht="12" customHeight="1">
      <c r="A93" s="9" t="s">
        <v>253</v>
      </c>
      <c r="I93" s="23">
        <v>0</v>
      </c>
      <c r="L93" s="28"/>
      <c r="M93" s="28"/>
      <c r="N93" s="28">
        <f t="shared" si="1"/>
        <v>0</v>
      </c>
    </row>
    <row r="94" spans="1:14" ht="12" customHeight="1">
      <c r="A94" s="9" t="s">
        <v>224</v>
      </c>
      <c r="I94" s="23">
        <v>0</v>
      </c>
      <c r="L94" s="28"/>
      <c r="M94" s="28"/>
      <c r="N94" s="28">
        <f t="shared" si="1"/>
        <v>0</v>
      </c>
    </row>
    <row r="95" spans="1:14" ht="12" customHeight="1">
      <c r="A95" s="9" t="s">
        <v>261</v>
      </c>
      <c r="I95" s="23">
        <v>0</v>
      </c>
      <c r="L95" s="28"/>
      <c r="M95" s="28"/>
      <c r="N95" s="28">
        <f t="shared" si="1"/>
        <v>0</v>
      </c>
    </row>
    <row r="96" spans="1:14" ht="12" customHeight="1">
      <c r="A96" s="9" t="s">
        <v>133</v>
      </c>
      <c r="I96" s="23">
        <v>0</v>
      </c>
      <c r="L96" s="28"/>
      <c r="M96" s="28"/>
      <c r="N96" s="28">
        <f t="shared" si="1"/>
        <v>0</v>
      </c>
    </row>
    <row r="97" spans="1:14" ht="12" customHeight="1">
      <c r="A97" s="9" t="s">
        <v>105</v>
      </c>
      <c r="I97" s="23">
        <v>0</v>
      </c>
      <c r="L97" s="28"/>
      <c r="M97" s="28"/>
      <c r="N97" s="28">
        <f t="shared" si="1"/>
        <v>0</v>
      </c>
    </row>
    <row r="98" spans="1:14" ht="12" customHeight="1">
      <c r="A98" s="9" t="s">
        <v>110</v>
      </c>
      <c r="I98" s="23">
        <v>0</v>
      </c>
      <c r="L98" s="28"/>
      <c r="M98" s="28"/>
      <c r="N98" s="28">
        <f t="shared" si="1"/>
        <v>0</v>
      </c>
    </row>
    <row r="99" spans="1:14" ht="12" customHeight="1">
      <c r="A99" s="9" t="s">
        <v>170</v>
      </c>
      <c r="I99" s="23">
        <v>0</v>
      </c>
      <c r="L99" s="28"/>
      <c r="M99" s="28"/>
      <c r="N99" s="28">
        <f t="shared" si="1"/>
        <v>0</v>
      </c>
    </row>
    <row r="100" spans="1:14" ht="12" customHeight="1">
      <c r="A100" s="9" t="s">
        <v>23</v>
      </c>
      <c r="I100" s="23">
        <v>0</v>
      </c>
      <c r="L100" s="28"/>
      <c r="M100" s="28"/>
      <c r="N100" s="28">
        <f t="shared" si="1"/>
        <v>0</v>
      </c>
    </row>
    <row r="101" spans="1:14" ht="12" customHeight="1">
      <c r="A101" s="9" t="s">
        <v>235</v>
      </c>
      <c r="I101" s="23">
        <v>0</v>
      </c>
      <c r="L101" s="28"/>
      <c r="M101" s="28"/>
      <c r="N101" s="28">
        <f t="shared" si="1"/>
        <v>0</v>
      </c>
    </row>
    <row r="102" spans="1:14" ht="12" customHeight="1">
      <c r="A102" s="9" t="s">
        <v>144</v>
      </c>
      <c r="I102" s="23">
        <v>0</v>
      </c>
      <c r="L102" s="28"/>
      <c r="M102" s="28"/>
      <c r="N102" s="28">
        <f t="shared" si="1"/>
        <v>0</v>
      </c>
    </row>
    <row r="103" spans="1:14" ht="12" customHeight="1">
      <c r="A103" s="9" t="s">
        <v>22</v>
      </c>
      <c r="I103" s="23">
        <v>0</v>
      </c>
      <c r="L103" s="28"/>
      <c r="M103" s="28"/>
      <c r="N103" s="28">
        <f t="shared" si="1"/>
        <v>0</v>
      </c>
    </row>
    <row r="104" spans="1:14" ht="12" customHeight="1">
      <c r="A104" s="9" t="s">
        <v>184</v>
      </c>
      <c r="I104" s="23">
        <v>0</v>
      </c>
      <c r="L104" s="28"/>
      <c r="M104" s="28"/>
      <c r="N104" s="28">
        <f t="shared" si="1"/>
        <v>0</v>
      </c>
    </row>
    <row r="105" spans="1:14" ht="12" customHeight="1">
      <c r="A105" s="9" t="s">
        <v>138</v>
      </c>
      <c r="I105" s="23">
        <v>0</v>
      </c>
      <c r="L105" s="28"/>
      <c r="M105" s="28"/>
      <c r="N105" s="28">
        <f t="shared" si="1"/>
        <v>0</v>
      </c>
    </row>
    <row r="106" spans="1:14" ht="12" customHeight="1">
      <c r="A106" s="9" t="s">
        <v>187</v>
      </c>
      <c r="I106" s="23">
        <v>-320000</v>
      </c>
      <c r="L106" s="28"/>
      <c r="M106" s="28"/>
      <c r="N106" s="28">
        <f t="shared" si="1"/>
        <v>-320000</v>
      </c>
    </row>
    <row r="107" spans="1:14" ht="12" customHeight="1">
      <c r="A107" s="9" t="s">
        <v>193</v>
      </c>
      <c r="I107" s="23">
        <v>-42099</v>
      </c>
      <c r="L107" s="28"/>
      <c r="M107" s="28"/>
      <c r="N107" s="28">
        <f t="shared" si="1"/>
        <v>-42099</v>
      </c>
    </row>
    <row r="108" spans="1:14" ht="12" customHeight="1">
      <c r="A108" s="9" t="s">
        <v>254</v>
      </c>
      <c r="I108" s="23">
        <v>-932000</v>
      </c>
      <c r="L108" s="28"/>
      <c r="M108" s="28"/>
      <c r="N108" s="28">
        <f t="shared" si="1"/>
        <v>-932000</v>
      </c>
    </row>
    <row r="109" spans="1:14" ht="12" customHeight="1">
      <c r="A109" s="9" t="s">
        <v>100</v>
      </c>
      <c r="I109" s="23">
        <v>0</v>
      </c>
      <c r="L109" s="28"/>
      <c r="M109" s="28"/>
      <c r="N109" s="28">
        <f t="shared" si="1"/>
        <v>0</v>
      </c>
    </row>
    <row r="110" spans="1:14" ht="12" customHeight="1">
      <c r="A110" s="9" t="s">
        <v>207</v>
      </c>
      <c r="I110" s="23">
        <v>-106000</v>
      </c>
      <c r="L110" s="28"/>
      <c r="M110" s="28"/>
      <c r="N110" s="28">
        <f t="shared" si="1"/>
        <v>-106000</v>
      </c>
    </row>
    <row r="111" spans="1:14" ht="12" customHeight="1">
      <c r="A111" s="9" t="s">
        <v>109</v>
      </c>
      <c r="I111" s="23">
        <v>-916095</v>
      </c>
      <c r="L111" s="28"/>
      <c r="M111" s="28"/>
      <c r="N111" s="28">
        <f t="shared" si="1"/>
        <v>-916095</v>
      </c>
    </row>
    <row r="112" spans="1:14" ht="12" customHeight="1">
      <c r="A112" s="9" t="s">
        <v>114</v>
      </c>
      <c r="I112" s="23">
        <v>0</v>
      </c>
      <c r="L112" s="28"/>
      <c r="M112" s="28"/>
      <c r="N112" s="28">
        <f t="shared" si="1"/>
        <v>0</v>
      </c>
    </row>
    <row r="113" spans="1:14" ht="12" customHeight="1">
      <c r="A113" s="9" t="s">
        <v>130</v>
      </c>
      <c r="I113" s="23">
        <v>-48796</v>
      </c>
      <c r="L113" s="28"/>
      <c r="M113" s="28"/>
      <c r="N113" s="28">
        <f t="shared" si="1"/>
        <v>-48796</v>
      </c>
    </row>
    <row r="114" spans="1:14" ht="12" customHeight="1">
      <c r="A114" s="9" t="s">
        <v>172</v>
      </c>
      <c r="I114" s="23">
        <v>-98541</v>
      </c>
      <c r="L114" s="28"/>
      <c r="M114" s="28"/>
      <c r="N114" s="28">
        <f t="shared" si="1"/>
        <v>-98541</v>
      </c>
    </row>
    <row r="115" spans="1:14" ht="12" customHeight="1">
      <c r="A115" s="9" t="s">
        <v>141</v>
      </c>
      <c r="I115" s="23">
        <v>-288135</v>
      </c>
      <c r="L115" s="28"/>
      <c r="M115" s="28"/>
      <c r="N115" s="28">
        <f t="shared" si="1"/>
        <v>-288135</v>
      </c>
    </row>
    <row r="116" spans="1:14" ht="12" customHeight="1">
      <c r="A116" s="9" t="s">
        <v>246</v>
      </c>
      <c r="I116" s="23">
        <v>-1620000</v>
      </c>
      <c r="L116" s="28"/>
      <c r="M116" s="28"/>
      <c r="N116" s="28">
        <f t="shared" si="1"/>
        <v>-1620000</v>
      </c>
    </row>
    <row r="117" spans="1:14" ht="12" customHeight="1">
      <c r="A117" s="9" t="s">
        <v>168</v>
      </c>
      <c r="I117" s="23">
        <v>-1627000</v>
      </c>
      <c r="L117" s="28"/>
      <c r="M117" s="28"/>
      <c r="N117" s="28">
        <f t="shared" si="1"/>
        <v>-1627000</v>
      </c>
    </row>
    <row r="118" spans="1:14" ht="12" customHeight="1">
      <c r="A118" s="9" t="s">
        <v>69</v>
      </c>
      <c r="I118" s="23">
        <v>-384000</v>
      </c>
      <c r="L118" s="28"/>
      <c r="M118" s="28"/>
      <c r="N118" s="28">
        <f t="shared" si="1"/>
        <v>-384000</v>
      </c>
    </row>
    <row r="119" spans="1:14" ht="12" customHeight="1">
      <c r="A119" s="9" t="s">
        <v>122</v>
      </c>
      <c r="I119" s="23">
        <v>-59229.61</v>
      </c>
      <c r="L119" s="28"/>
      <c r="M119" s="28"/>
      <c r="N119" s="28">
        <f t="shared" si="1"/>
        <v>-59229.61</v>
      </c>
    </row>
    <row r="120" spans="1:14" ht="12" customHeight="1">
      <c r="A120" s="9" t="s">
        <v>3</v>
      </c>
      <c r="I120" s="23">
        <v>-8692</v>
      </c>
      <c r="L120" s="28"/>
      <c r="M120" s="28"/>
      <c r="N120" s="28">
        <f t="shared" si="1"/>
        <v>-8692</v>
      </c>
    </row>
    <row r="121" spans="1:14" ht="12" customHeight="1">
      <c r="A121" s="9" t="s">
        <v>243</v>
      </c>
      <c r="I121" s="23">
        <v>-14263.56</v>
      </c>
      <c r="L121" s="28"/>
      <c r="M121" s="28"/>
      <c r="N121" s="28">
        <f t="shared" si="1"/>
        <v>-14263.56</v>
      </c>
    </row>
    <row r="122" spans="1:14" ht="12" customHeight="1">
      <c r="A122" s="9" t="s">
        <v>52</v>
      </c>
      <c r="I122" s="23">
        <v>-500</v>
      </c>
      <c r="L122" s="28"/>
      <c r="M122" s="28"/>
      <c r="N122" s="28">
        <f t="shared" si="1"/>
        <v>-500</v>
      </c>
    </row>
    <row r="123" spans="1:14" ht="12" customHeight="1">
      <c r="A123" s="9" t="s">
        <v>217</v>
      </c>
      <c r="I123" s="23">
        <v>-119.88</v>
      </c>
      <c r="L123" s="28"/>
      <c r="M123" s="28"/>
      <c r="N123" s="28">
        <f t="shared" si="1"/>
        <v>-119.88</v>
      </c>
    </row>
    <row r="124" spans="1:14" ht="12" customHeight="1">
      <c r="A124" s="9" t="s">
        <v>48</v>
      </c>
      <c r="I124" s="23">
        <v>-1484.42</v>
      </c>
      <c r="L124" s="28"/>
      <c r="M124" s="28"/>
      <c r="N124" s="28">
        <f t="shared" si="1"/>
        <v>-1484.42</v>
      </c>
    </row>
    <row r="125" spans="1:14" ht="12" customHeight="1">
      <c r="A125" s="9" t="s">
        <v>257</v>
      </c>
      <c r="I125" s="23">
        <v>-1134.1000000000001</v>
      </c>
      <c r="L125" s="28"/>
      <c r="M125" s="28"/>
      <c r="N125" s="28">
        <f t="shared" si="1"/>
        <v>-1134.1000000000001</v>
      </c>
    </row>
    <row r="126" spans="1:14" ht="12" customHeight="1">
      <c r="A126" s="9" t="s">
        <v>163</v>
      </c>
      <c r="I126" s="23">
        <v>0</v>
      </c>
      <c r="L126" s="28"/>
      <c r="M126" s="28"/>
      <c r="N126" s="28">
        <f t="shared" si="1"/>
        <v>0</v>
      </c>
    </row>
    <row r="127" spans="1:14" ht="12" customHeight="1">
      <c r="A127" s="9" t="s">
        <v>119</v>
      </c>
      <c r="I127" s="23">
        <v>-2049.55</v>
      </c>
      <c r="L127" s="28"/>
      <c r="M127" s="28"/>
      <c r="N127" s="28">
        <f t="shared" si="1"/>
        <v>-2049.55</v>
      </c>
    </row>
    <row r="128" spans="1:14" ht="12" customHeight="1">
      <c r="A128" s="9" t="s">
        <v>61</v>
      </c>
      <c r="I128" s="23">
        <v>-3120.91</v>
      </c>
      <c r="L128" s="28"/>
      <c r="M128" s="28"/>
      <c r="N128" s="28">
        <f t="shared" si="1"/>
        <v>-3120.91</v>
      </c>
    </row>
    <row r="129" spans="1:14" ht="12" customHeight="1">
      <c r="A129" s="9" t="s">
        <v>215</v>
      </c>
      <c r="I129" s="23">
        <v>0</v>
      </c>
      <c r="L129" s="28"/>
      <c r="M129" s="28"/>
      <c r="N129" s="28">
        <f t="shared" si="1"/>
        <v>0</v>
      </c>
    </row>
    <row r="130" spans="1:14" ht="12" customHeight="1">
      <c r="A130" s="9" t="s">
        <v>225</v>
      </c>
      <c r="I130" s="23">
        <v>0</v>
      </c>
      <c r="L130" s="28"/>
      <c r="M130" s="28"/>
      <c r="N130" s="28">
        <f t="shared" si="1"/>
        <v>0</v>
      </c>
    </row>
    <row r="131" spans="1:14" ht="12" customHeight="1">
      <c r="A131" s="9" t="s">
        <v>185</v>
      </c>
      <c r="I131" s="23">
        <v>0</v>
      </c>
      <c r="L131" s="28"/>
      <c r="M131" s="28"/>
      <c r="N131" s="28">
        <f t="shared" si="1"/>
        <v>0</v>
      </c>
    </row>
    <row r="132" spans="1:14" ht="12" customHeight="1">
      <c r="A132" s="9" t="s">
        <v>0</v>
      </c>
      <c r="I132" s="23">
        <v>9080.64</v>
      </c>
      <c r="L132" s="28"/>
      <c r="M132" s="28"/>
      <c r="N132" s="28">
        <f t="shared" si="1"/>
        <v>9080.64</v>
      </c>
    </row>
    <row r="133" spans="2:14" s="20" customFormat="1" ht="12" customHeight="1">
      <c r="B133" s="21" t="s">
        <v>85</v>
      </c>
      <c r="I133" s="31">
        <f>SUM(I88:I132)</f>
        <v>-6646393.76</v>
      </c>
      <c r="L133" s="31">
        <f>SUM(L88:L132)</f>
        <v>0</v>
      </c>
      <c r="M133" s="39"/>
      <c r="N133" s="31">
        <f>SUM(N88:N132)</f>
        <v>-6646393.76</v>
      </c>
    </row>
    <row r="134" spans="1:14" ht="12" customHeight="1">
      <c r="A134" s="9" t="s">
        <v>195</v>
      </c>
      <c r="I134" s="23">
        <v>0</v>
      </c>
      <c r="L134" s="28"/>
      <c r="M134" s="28"/>
      <c r="N134" s="28">
        <f t="shared" si="1"/>
        <v>0</v>
      </c>
    </row>
    <row r="135" spans="1:14" ht="12" customHeight="1">
      <c r="A135" s="9" t="s">
        <v>90</v>
      </c>
      <c r="I135" s="23">
        <v>3065414.15</v>
      </c>
      <c r="L135" s="28"/>
      <c r="M135" s="28"/>
      <c r="N135" s="28">
        <f t="shared" si="1"/>
        <v>3065414.15</v>
      </c>
    </row>
    <row r="136" spans="1:14" ht="12" customHeight="1">
      <c r="A136" s="9" t="s">
        <v>63</v>
      </c>
      <c r="I136" s="23">
        <v>-10738723</v>
      </c>
      <c r="L136" s="28"/>
      <c r="M136" s="28"/>
      <c r="N136" s="28">
        <f t="shared" si="1"/>
        <v>-10738723</v>
      </c>
    </row>
    <row r="137" spans="1:14" ht="12" customHeight="1">
      <c r="A137" s="9" t="s">
        <v>209</v>
      </c>
      <c r="I137" s="23">
        <v>0</v>
      </c>
      <c r="L137" s="28"/>
      <c r="M137" s="28"/>
      <c r="N137" s="28">
        <f t="shared" si="1"/>
        <v>0</v>
      </c>
    </row>
    <row r="138" spans="1:14" ht="12" customHeight="1">
      <c r="A138" s="9" t="s">
        <v>10</v>
      </c>
      <c r="I138" s="23">
        <v>0</v>
      </c>
      <c r="L138" s="28"/>
      <c r="M138" s="28"/>
      <c r="N138" s="28">
        <f aca="true" t="shared" si="2" ref="N138:N201">I138+L138</f>
        <v>0</v>
      </c>
    </row>
    <row r="139" spans="1:14" ht="12" customHeight="1">
      <c r="A139" s="9" t="s">
        <v>55</v>
      </c>
      <c r="I139" s="23">
        <v>0</v>
      </c>
      <c r="L139" s="28"/>
      <c r="M139" s="28"/>
      <c r="N139" s="28">
        <f t="shared" si="2"/>
        <v>0</v>
      </c>
    </row>
    <row r="140" spans="2:14" s="20" customFormat="1" ht="12" customHeight="1">
      <c r="B140" s="21" t="s">
        <v>56</v>
      </c>
      <c r="I140" s="31">
        <f>SUM(I134:I139)</f>
        <v>-7673308.85</v>
      </c>
      <c r="L140" s="31">
        <f>SUM(L134:L139)</f>
        <v>0</v>
      </c>
      <c r="M140" s="39"/>
      <c r="N140" s="31">
        <f>SUM(N134:N139)</f>
        <v>-7673308.85</v>
      </c>
    </row>
    <row r="141" spans="1:14" ht="12" customHeight="1">
      <c r="A141" s="9" t="s">
        <v>28</v>
      </c>
      <c r="I141" s="23">
        <v>0</v>
      </c>
      <c r="L141" s="28"/>
      <c r="M141" s="28"/>
      <c r="N141" s="28">
        <f t="shared" si="2"/>
        <v>0</v>
      </c>
    </row>
    <row r="142" spans="1:14" ht="12" customHeight="1">
      <c r="A142" s="9" t="s">
        <v>200</v>
      </c>
      <c r="I142" s="23">
        <v>-16.65</v>
      </c>
      <c r="L142" s="28"/>
      <c r="M142" s="28"/>
      <c r="N142" s="28">
        <f t="shared" si="2"/>
        <v>-16.65</v>
      </c>
    </row>
    <row r="143" spans="1:14" ht="12" customHeight="1">
      <c r="A143" s="9" t="s">
        <v>256</v>
      </c>
      <c r="I143" s="23">
        <v>-62.46</v>
      </c>
      <c r="L143" s="28"/>
      <c r="M143" s="28"/>
      <c r="N143" s="28">
        <f t="shared" si="2"/>
        <v>-62.46</v>
      </c>
    </row>
    <row r="144" spans="1:14" ht="12" customHeight="1">
      <c r="A144" s="9" t="s">
        <v>104</v>
      </c>
      <c r="I144" s="23">
        <v>-30.22</v>
      </c>
      <c r="L144" s="28"/>
      <c r="M144" s="28"/>
      <c r="N144" s="28">
        <f t="shared" si="2"/>
        <v>-30.22</v>
      </c>
    </row>
    <row r="145" spans="1:14" ht="12" customHeight="1">
      <c r="A145" s="9" t="s">
        <v>252</v>
      </c>
      <c r="I145" s="23">
        <v>-97.64</v>
      </c>
      <c r="L145" s="28"/>
      <c r="M145" s="28"/>
      <c r="N145" s="28">
        <f t="shared" si="2"/>
        <v>-97.64</v>
      </c>
    </row>
    <row r="146" spans="1:14" ht="12" customHeight="1">
      <c r="A146" s="9" t="s">
        <v>265</v>
      </c>
      <c r="I146" s="23">
        <v>-4.6000000000000005</v>
      </c>
      <c r="L146" s="28"/>
      <c r="M146" s="28"/>
      <c r="N146" s="28">
        <f t="shared" si="2"/>
        <v>-4.6000000000000005</v>
      </c>
    </row>
    <row r="147" spans="1:14" ht="12" customHeight="1">
      <c r="A147" s="9" t="s">
        <v>167</v>
      </c>
      <c r="I147" s="23">
        <v>0</v>
      </c>
      <c r="L147" s="28"/>
      <c r="M147" s="28"/>
      <c r="N147" s="28">
        <f t="shared" si="2"/>
        <v>0</v>
      </c>
    </row>
    <row r="148" spans="1:14" ht="12" customHeight="1">
      <c r="A148" s="9" t="s">
        <v>53</v>
      </c>
      <c r="I148" s="23">
        <v>0</v>
      </c>
      <c r="L148" s="28"/>
      <c r="M148" s="28"/>
      <c r="N148" s="28">
        <f t="shared" si="2"/>
        <v>0</v>
      </c>
    </row>
    <row r="149" spans="1:14" ht="12" customHeight="1">
      <c r="A149" s="9" t="s">
        <v>50</v>
      </c>
      <c r="I149" s="23">
        <v>0</v>
      </c>
      <c r="L149" s="28"/>
      <c r="M149" s="28"/>
      <c r="N149" s="28">
        <f t="shared" si="2"/>
        <v>0</v>
      </c>
    </row>
    <row r="150" spans="1:14" ht="12" customHeight="1">
      <c r="A150" s="9" t="s">
        <v>142</v>
      </c>
      <c r="I150" s="23">
        <v>0</v>
      </c>
      <c r="L150" s="28"/>
      <c r="M150" s="28"/>
      <c r="N150" s="28">
        <f t="shared" si="2"/>
        <v>0</v>
      </c>
    </row>
    <row r="151" spans="1:14" ht="12" customHeight="1">
      <c r="A151" s="9" t="s">
        <v>116</v>
      </c>
      <c r="I151" s="23">
        <v>0</v>
      </c>
      <c r="L151" s="28"/>
      <c r="M151" s="28"/>
      <c r="N151" s="28">
        <f t="shared" si="2"/>
        <v>0</v>
      </c>
    </row>
    <row r="152" spans="1:14" ht="12" customHeight="1">
      <c r="A152" s="9" t="s">
        <v>57</v>
      </c>
      <c r="I152" s="23">
        <v>0</v>
      </c>
      <c r="L152" s="28"/>
      <c r="M152" s="28"/>
      <c r="N152" s="28">
        <f t="shared" si="2"/>
        <v>0</v>
      </c>
    </row>
    <row r="153" spans="1:14" ht="12" customHeight="1">
      <c r="A153" s="9" t="s">
        <v>91</v>
      </c>
      <c r="I153" s="23">
        <v>0</v>
      </c>
      <c r="L153" s="28"/>
      <c r="M153" s="28"/>
      <c r="N153" s="28">
        <f t="shared" si="2"/>
        <v>0</v>
      </c>
    </row>
    <row r="154" spans="1:14" ht="12" customHeight="1">
      <c r="A154" s="9" t="s">
        <v>222</v>
      </c>
      <c r="I154" s="23">
        <v>0</v>
      </c>
      <c r="L154" s="28"/>
      <c r="M154" s="28"/>
      <c r="N154" s="28">
        <f t="shared" si="2"/>
        <v>0</v>
      </c>
    </row>
    <row r="155" spans="1:14" ht="12" customHeight="1">
      <c r="A155" s="9" t="s">
        <v>227</v>
      </c>
      <c r="I155" s="23">
        <v>0</v>
      </c>
      <c r="L155" s="28"/>
      <c r="M155" s="28"/>
      <c r="N155" s="28">
        <f t="shared" si="2"/>
        <v>0</v>
      </c>
    </row>
    <row r="156" spans="1:14" ht="12" customHeight="1">
      <c r="A156" s="9" t="s">
        <v>234</v>
      </c>
      <c r="I156" s="23">
        <v>0</v>
      </c>
      <c r="L156" s="28"/>
      <c r="M156" s="28"/>
      <c r="N156" s="28">
        <f t="shared" si="2"/>
        <v>0</v>
      </c>
    </row>
    <row r="157" spans="1:14" ht="12" customHeight="1">
      <c r="A157" s="9" t="s">
        <v>80</v>
      </c>
      <c r="I157" s="23">
        <v>0</v>
      </c>
      <c r="L157" s="28"/>
      <c r="M157" s="28"/>
      <c r="N157" s="28">
        <f t="shared" si="2"/>
        <v>0</v>
      </c>
    </row>
    <row r="158" spans="1:14" ht="12" customHeight="1">
      <c r="A158" s="9" t="s">
        <v>84</v>
      </c>
      <c r="I158" s="23">
        <v>0</v>
      </c>
      <c r="L158" s="28"/>
      <c r="M158" s="28"/>
      <c r="N158" s="28">
        <f t="shared" si="2"/>
        <v>0</v>
      </c>
    </row>
    <row r="159" spans="1:14" ht="12" customHeight="1">
      <c r="A159" s="9" t="s">
        <v>46</v>
      </c>
      <c r="I159" s="23">
        <v>0</v>
      </c>
      <c r="L159" s="28"/>
      <c r="M159" s="28"/>
      <c r="N159" s="28">
        <f t="shared" si="2"/>
        <v>0</v>
      </c>
    </row>
    <row r="160" spans="1:14" ht="12" customHeight="1">
      <c r="A160" s="9" t="s">
        <v>155</v>
      </c>
      <c r="I160" s="23">
        <v>-191316.9</v>
      </c>
      <c r="L160" s="28"/>
      <c r="M160" s="28"/>
      <c r="N160" s="28">
        <f t="shared" si="2"/>
        <v>-191316.9</v>
      </c>
    </row>
    <row r="161" spans="1:14" ht="12" customHeight="1">
      <c r="A161" s="9" t="s">
        <v>102</v>
      </c>
      <c r="I161" s="23">
        <v>0</v>
      </c>
      <c r="L161" s="28"/>
      <c r="M161" s="28"/>
      <c r="N161" s="28">
        <f t="shared" si="2"/>
        <v>0</v>
      </c>
    </row>
    <row r="162" spans="1:14" ht="12" customHeight="1">
      <c r="A162" s="9" t="s">
        <v>92</v>
      </c>
      <c r="I162" s="23">
        <v>0</v>
      </c>
      <c r="L162" s="28"/>
      <c r="M162" s="28"/>
      <c r="N162" s="28">
        <f t="shared" si="2"/>
        <v>0</v>
      </c>
    </row>
    <row r="163" spans="1:14" ht="12" customHeight="1">
      <c r="A163" s="9" t="s">
        <v>140</v>
      </c>
      <c r="I163" s="23">
        <v>0</v>
      </c>
      <c r="L163" s="28"/>
      <c r="M163" s="28"/>
      <c r="N163" s="28">
        <f t="shared" si="2"/>
        <v>0</v>
      </c>
    </row>
    <row r="164" spans="1:14" ht="12" customHeight="1">
      <c r="A164" s="9" t="s">
        <v>120</v>
      </c>
      <c r="I164" s="23">
        <v>0</v>
      </c>
      <c r="L164" s="28"/>
      <c r="M164" s="28"/>
      <c r="N164" s="28">
        <f t="shared" si="2"/>
        <v>0</v>
      </c>
    </row>
    <row r="165" spans="1:14" ht="12" customHeight="1">
      <c r="A165" s="9" t="s">
        <v>153</v>
      </c>
      <c r="I165" s="23">
        <v>0</v>
      </c>
      <c r="L165" s="28"/>
      <c r="M165" s="28"/>
      <c r="N165" s="28">
        <f t="shared" si="2"/>
        <v>0</v>
      </c>
    </row>
    <row r="166" spans="1:14" ht="12" customHeight="1">
      <c r="A166" s="9" t="s">
        <v>35</v>
      </c>
      <c r="I166" s="23">
        <v>0</v>
      </c>
      <c r="L166" s="28"/>
      <c r="M166" s="28"/>
      <c r="N166" s="28">
        <f t="shared" si="2"/>
        <v>0</v>
      </c>
    </row>
    <row r="167" spans="1:14" ht="12" customHeight="1">
      <c r="A167" s="9" t="s">
        <v>101</v>
      </c>
      <c r="I167" s="23">
        <v>0</v>
      </c>
      <c r="L167" s="28"/>
      <c r="M167" s="28"/>
      <c r="N167" s="28">
        <f t="shared" si="2"/>
        <v>0</v>
      </c>
    </row>
    <row r="168" spans="1:14" ht="12" customHeight="1">
      <c r="A168" s="9" t="s">
        <v>112</v>
      </c>
      <c r="I168" s="23">
        <v>0</v>
      </c>
      <c r="L168" s="28"/>
      <c r="M168" s="28"/>
      <c r="N168" s="28">
        <f t="shared" si="2"/>
        <v>0</v>
      </c>
    </row>
    <row r="169" spans="1:14" ht="12" customHeight="1">
      <c r="A169" s="9" t="s">
        <v>11</v>
      </c>
      <c r="I169" s="23">
        <v>-263554.56</v>
      </c>
      <c r="L169" s="28"/>
      <c r="M169" s="28"/>
      <c r="N169" s="28">
        <f t="shared" si="2"/>
        <v>-263554.56</v>
      </c>
    </row>
    <row r="170" spans="1:14" ht="12" customHeight="1">
      <c r="A170" s="9" t="s">
        <v>71</v>
      </c>
      <c r="I170" s="23">
        <v>0</v>
      </c>
      <c r="L170" s="28"/>
      <c r="M170" s="28"/>
      <c r="N170" s="28">
        <f t="shared" si="2"/>
        <v>0</v>
      </c>
    </row>
    <row r="171" spans="1:14" ht="12" customHeight="1">
      <c r="A171" s="9" t="s">
        <v>179</v>
      </c>
      <c r="I171" s="23">
        <v>0</v>
      </c>
      <c r="L171" s="28"/>
      <c r="M171" s="28"/>
      <c r="N171" s="28">
        <f t="shared" si="2"/>
        <v>0</v>
      </c>
    </row>
    <row r="172" spans="1:14" ht="12" customHeight="1">
      <c r="A172" s="9" t="s">
        <v>21</v>
      </c>
      <c r="I172" s="23">
        <v>-47944.03</v>
      </c>
      <c r="L172" s="28"/>
      <c r="M172" s="28"/>
      <c r="N172" s="28">
        <f t="shared" si="2"/>
        <v>-47944.03</v>
      </c>
    </row>
    <row r="173" spans="1:14" ht="12" customHeight="1">
      <c r="A173" s="9" t="s">
        <v>175</v>
      </c>
      <c r="I173" s="23">
        <v>-2264804.4</v>
      </c>
      <c r="L173" s="28"/>
      <c r="M173" s="28"/>
      <c r="N173" s="28">
        <f t="shared" si="2"/>
        <v>-2264804.4</v>
      </c>
    </row>
    <row r="174" spans="1:14" ht="12" customHeight="1">
      <c r="A174" s="9" t="s">
        <v>45</v>
      </c>
      <c r="I174" s="23">
        <v>-52720.98</v>
      </c>
      <c r="L174" s="28"/>
      <c r="M174" s="28"/>
      <c r="N174" s="28">
        <f t="shared" si="2"/>
        <v>-52720.98</v>
      </c>
    </row>
    <row r="175" spans="1:14" ht="12" customHeight="1">
      <c r="A175" s="9" t="s">
        <v>162</v>
      </c>
      <c r="I175" s="23">
        <v>-197425.16</v>
      </c>
      <c r="L175" s="28"/>
      <c r="M175" s="28"/>
      <c r="N175" s="28">
        <f t="shared" si="2"/>
        <v>-197425.16</v>
      </c>
    </row>
    <row r="176" spans="1:14" ht="12" customHeight="1">
      <c r="A176" s="9" t="s">
        <v>143</v>
      </c>
      <c r="I176" s="23">
        <v>-53761.82</v>
      </c>
      <c r="L176" s="28"/>
      <c r="M176" s="28"/>
      <c r="N176" s="28">
        <f t="shared" si="2"/>
        <v>-53761.82</v>
      </c>
    </row>
    <row r="177" spans="1:14" ht="12" customHeight="1">
      <c r="A177" s="9" t="s">
        <v>38</v>
      </c>
      <c r="I177" s="23">
        <v>0</v>
      </c>
      <c r="L177" s="28"/>
      <c r="M177" s="28"/>
      <c r="N177" s="28">
        <f t="shared" si="2"/>
        <v>0</v>
      </c>
    </row>
    <row r="178" spans="1:14" ht="12" customHeight="1">
      <c r="A178" s="9" t="s">
        <v>106</v>
      </c>
      <c r="I178" s="23">
        <v>0</v>
      </c>
      <c r="L178" s="28"/>
      <c r="M178" s="28"/>
      <c r="N178" s="28">
        <f t="shared" si="2"/>
        <v>0</v>
      </c>
    </row>
    <row r="179" spans="1:14" ht="12" customHeight="1">
      <c r="A179" s="9" t="s">
        <v>206</v>
      </c>
      <c r="I179" s="23">
        <v>-53648.74</v>
      </c>
      <c r="L179" s="28"/>
      <c r="M179" s="28"/>
      <c r="N179" s="28">
        <f t="shared" si="2"/>
        <v>-53648.74</v>
      </c>
    </row>
    <row r="180" spans="1:14" ht="12" customHeight="1">
      <c r="A180" s="9" t="s">
        <v>148</v>
      </c>
      <c r="I180" s="23">
        <v>-1315.91</v>
      </c>
      <c r="L180" s="28"/>
      <c r="M180" s="28"/>
      <c r="N180" s="28">
        <f t="shared" si="2"/>
        <v>-1315.91</v>
      </c>
    </row>
    <row r="181" spans="1:14" ht="12" customHeight="1">
      <c r="A181" s="9" t="s">
        <v>146</v>
      </c>
      <c r="I181" s="23">
        <v>-115</v>
      </c>
      <c r="L181" s="28"/>
      <c r="M181" s="28"/>
      <c r="N181" s="28">
        <f t="shared" si="2"/>
        <v>-115</v>
      </c>
    </row>
    <row r="182" spans="1:14" ht="12" customHeight="1">
      <c r="A182" s="9" t="s">
        <v>124</v>
      </c>
      <c r="I182" s="23">
        <v>-2704.05</v>
      </c>
      <c r="L182" s="28"/>
      <c r="M182" s="28"/>
      <c r="N182" s="28">
        <f t="shared" si="2"/>
        <v>-2704.05</v>
      </c>
    </row>
    <row r="183" spans="1:14" ht="12" customHeight="1">
      <c r="A183" s="9" t="s">
        <v>151</v>
      </c>
      <c r="I183" s="23">
        <v>-377.49</v>
      </c>
      <c r="L183" s="28"/>
      <c r="M183" s="28"/>
      <c r="N183" s="28">
        <f t="shared" si="2"/>
        <v>-377.49</v>
      </c>
    </row>
    <row r="184" spans="1:14" ht="12" customHeight="1">
      <c r="A184" s="9" t="s">
        <v>126</v>
      </c>
      <c r="I184" s="23">
        <v>-250</v>
      </c>
      <c r="L184" s="28"/>
      <c r="M184" s="28"/>
      <c r="N184" s="28">
        <f t="shared" si="2"/>
        <v>-250</v>
      </c>
    </row>
    <row r="185" spans="1:14" ht="12" customHeight="1">
      <c r="A185" s="9" t="s">
        <v>59</v>
      </c>
      <c r="I185" s="23">
        <v>-15</v>
      </c>
      <c r="L185" s="28"/>
      <c r="M185" s="28"/>
      <c r="N185" s="28">
        <f t="shared" si="2"/>
        <v>-15</v>
      </c>
    </row>
    <row r="186" spans="1:14" ht="12" customHeight="1">
      <c r="A186" s="9" t="s">
        <v>139</v>
      </c>
      <c r="I186" s="23">
        <v>0</v>
      </c>
      <c r="L186" s="28"/>
      <c r="M186" s="28"/>
      <c r="N186" s="28">
        <f t="shared" si="2"/>
        <v>0</v>
      </c>
    </row>
    <row r="187" spans="1:14" ht="12" customHeight="1">
      <c r="A187" s="9" t="s">
        <v>233</v>
      </c>
      <c r="I187" s="23">
        <v>0</v>
      </c>
      <c r="L187" s="28"/>
      <c r="M187" s="28"/>
      <c r="N187" s="28">
        <f t="shared" si="2"/>
        <v>0</v>
      </c>
    </row>
    <row r="188" spans="1:14" ht="12" customHeight="1">
      <c r="A188" s="9" t="s">
        <v>232</v>
      </c>
      <c r="I188" s="23">
        <v>-5205</v>
      </c>
      <c r="L188" s="28"/>
      <c r="M188" s="28"/>
      <c r="N188" s="28">
        <f t="shared" si="2"/>
        <v>-5205</v>
      </c>
    </row>
    <row r="189" spans="1:14" ht="12" customHeight="1">
      <c r="A189" s="9" t="s">
        <v>127</v>
      </c>
      <c r="I189" s="23">
        <v>-13052.210000000001</v>
      </c>
      <c r="L189" s="28"/>
      <c r="M189" s="28"/>
      <c r="N189" s="28">
        <f t="shared" si="2"/>
        <v>-13052.210000000001</v>
      </c>
    </row>
    <row r="190" spans="1:14" ht="12" customHeight="1">
      <c r="A190" s="9" t="s">
        <v>96</v>
      </c>
      <c r="I190" s="23">
        <v>0</v>
      </c>
      <c r="L190" s="28"/>
      <c r="M190" s="28"/>
      <c r="N190" s="28">
        <f t="shared" si="2"/>
        <v>0</v>
      </c>
    </row>
    <row r="191" spans="1:14" ht="12" customHeight="1">
      <c r="A191" s="9" t="s">
        <v>42</v>
      </c>
      <c r="I191" s="23">
        <v>-1100</v>
      </c>
      <c r="L191" s="28"/>
      <c r="M191" s="28"/>
      <c r="N191" s="28">
        <f t="shared" si="2"/>
        <v>-1100</v>
      </c>
    </row>
    <row r="192" spans="1:14" ht="12" customHeight="1">
      <c r="A192" s="9" t="s">
        <v>5</v>
      </c>
      <c r="I192" s="23">
        <v>-6345</v>
      </c>
      <c r="L192" s="28"/>
      <c r="M192" s="28"/>
      <c r="N192" s="28">
        <f t="shared" si="2"/>
        <v>-6345</v>
      </c>
    </row>
    <row r="193" spans="1:14" ht="12" customHeight="1">
      <c r="A193" s="9" t="s">
        <v>150</v>
      </c>
      <c r="I193" s="23">
        <v>-675</v>
      </c>
      <c r="L193" s="28"/>
      <c r="M193" s="28"/>
      <c r="N193" s="28">
        <f t="shared" si="2"/>
        <v>-675</v>
      </c>
    </row>
    <row r="194" spans="1:14" ht="12" customHeight="1">
      <c r="A194" s="9" t="s">
        <v>245</v>
      </c>
      <c r="I194" s="23">
        <v>-986.98</v>
      </c>
      <c r="L194" s="28"/>
      <c r="M194" s="28"/>
      <c r="N194" s="28">
        <f t="shared" si="2"/>
        <v>-986.98</v>
      </c>
    </row>
    <row r="195" spans="1:14" ht="12" customHeight="1">
      <c r="A195" s="9" t="s">
        <v>73</v>
      </c>
      <c r="I195" s="23">
        <v>0</v>
      </c>
      <c r="L195" s="28"/>
      <c r="M195" s="28"/>
      <c r="N195" s="28">
        <f t="shared" si="2"/>
        <v>0</v>
      </c>
    </row>
    <row r="196" spans="1:14" ht="12" customHeight="1">
      <c r="A196" s="9" t="s">
        <v>24</v>
      </c>
      <c r="I196" s="23">
        <v>0</v>
      </c>
      <c r="L196" s="28"/>
      <c r="M196" s="28"/>
      <c r="N196" s="28">
        <f t="shared" si="2"/>
        <v>0</v>
      </c>
    </row>
    <row r="197" spans="1:14" ht="12" customHeight="1">
      <c r="A197" s="9" t="s">
        <v>204</v>
      </c>
      <c r="I197" s="23">
        <v>0</v>
      </c>
      <c r="L197" s="28"/>
      <c r="M197" s="28"/>
      <c r="N197" s="28">
        <f t="shared" si="2"/>
        <v>0</v>
      </c>
    </row>
    <row r="198" spans="2:14" s="20" customFormat="1" ht="12" customHeight="1">
      <c r="B198" s="21" t="s">
        <v>152</v>
      </c>
      <c r="I198" s="31">
        <f>SUM(I141:I197)</f>
        <v>-3157529.8000000003</v>
      </c>
      <c r="L198" s="31">
        <f>SUM(L141:L197)</f>
        <v>0</v>
      </c>
      <c r="M198" s="39"/>
      <c r="N198" s="31">
        <f>SUM(N141:N197)</f>
        <v>-3157529.8000000003</v>
      </c>
    </row>
    <row r="199" spans="1:14" ht="12" customHeight="1">
      <c r="A199" s="9" t="s">
        <v>210</v>
      </c>
      <c r="I199" s="23">
        <v>0</v>
      </c>
      <c r="L199" s="28"/>
      <c r="M199" s="28"/>
      <c r="N199" s="28">
        <f t="shared" si="2"/>
        <v>0</v>
      </c>
    </row>
    <row r="200" spans="1:14" ht="12" customHeight="1">
      <c r="A200" s="9" t="s">
        <v>98</v>
      </c>
      <c r="I200" s="23">
        <v>38001.55</v>
      </c>
      <c r="L200" s="28"/>
      <c r="M200" s="28"/>
      <c r="N200" s="28">
        <f t="shared" si="2"/>
        <v>38001.55</v>
      </c>
    </row>
    <row r="201" spans="1:14" ht="12" customHeight="1">
      <c r="A201" s="9" t="s">
        <v>40</v>
      </c>
      <c r="I201" s="23">
        <v>77609.62</v>
      </c>
      <c r="L201" s="28"/>
      <c r="M201" s="28"/>
      <c r="N201" s="28">
        <f t="shared" si="2"/>
        <v>77609.62</v>
      </c>
    </row>
    <row r="202" spans="1:14" ht="12" customHeight="1">
      <c r="A202" s="9" t="s">
        <v>65</v>
      </c>
      <c r="I202" s="23">
        <v>0</v>
      </c>
      <c r="L202" s="28"/>
      <c r="M202" s="28"/>
      <c r="N202" s="28">
        <f aca="true" t="shared" si="3" ref="N202:N265">I202+L202</f>
        <v>0</v>
      </c>
    </row>
    <row r="203" spans="1:14" ht="12" customHeight="1">
      <c r="A203" s="9" t="s">
        <v>6</v>
      </c>
      <c r="I203" s="23">
        <v>29630.600000000002</v>
      </c>
      <c r="L203" s="28"/>
      <c r="M203" s="28"/>
      <c r="N203" s="28">
        <f t="shared" si="3"/>
        <v>29630.600000000002</v>
      </c>
    </row>
    <row r="204" spans="1:14" ht="12" customHeight="1">
      <c r="A204" s="9" t="s">
        <v>62</v>
      </c>
      <c r="I204" s="23">
        <v>730.02</v>
      </c>
      <c r="L204" s="28"/>
      <c r="M204" s="28"/>
      <c r="N204" s="28">
        <f t="shared" si="3"/>
        <v>730.02</v>
      </c>
    </row>
    <row r="205" spans="1:14" ht="12" customHeight="1">
      <c r="A205" s="9" t="s">
        <v>154</v>
      </c>
      <c r="I205" s="23">
        <v>0</v>
      </c>
      <c r="L205" s="28"/>
      <c r="M205" s="28"/>
      <c r="N205" s="28">
        <f t="shared" si="3"/>
        <v>0</v>
      </c>
    </row>
    <row r="206" spans="1:14" ht="12" customHeight="1">
      <c r="A206" s="9" t="s">
        <v>166</v>
      </c>
      <c r="I206" s="23">
        <v>0</v>
      </c>
      <c r="L206" s="28"/>
      <c r="M206" s="28"/>
      <c r="N206" s="28">
        <f t="shared" si="3"/>
        <v>0</v>
      </c>
    </row>
    <row r="207" spans="1:14" ht="12" customHeight="1">
      <c r="A207" s="9" t="s">
        <v>29</v>
      </c>
      <c r="I207" s="23">
        <v>0</v>
      </c>
      <c r="L207" s="28"/>
      <c r="M207" s="28"/>
      <c r="N207" s="28">
        <f t="shared" si="3"/>
        <v>0</v>
      </c>
    </row>
    <row r="208" spans="1:14" ht="12" customHeight="1">
      <c r="A208" s="9" t="s">
        <v>13</v>
      </c>
      <c r="I208" s="23">
        <v>0</v>
      </c>
      <c r="L208" s="28"/>
      <c r="M208" s="28"/>
      <c r="N208" s="28">
        <f t="shared" si="3"/>
        <v>0</v>
      </c>
    </row>
    <row r="209" spans="1:14" ht="12" customHeight="1">
      <c r="A209" s="9" t="s">
        <v>177</v>
      </c>
      <c r="I209" s="23">
        <v>31598.74</v>
      </c>
      <c r="L209" s="28"/>
      <c r="M209" s="28"/>
      <c r="N209" s="28">
        <f t="shared" si="3"/>
        <v>31598.74</v>
      </c>
    </row>
    <row r="210" spans="1:14" ht="12" customHeight="1">
      <c r="A210" s="9" t="s">
        <v>220</v>
      </c>
      <c r="I210" s="23">
        <v>0</v>
      </c>
      <c r="L210" s="28"/>
      <c r="M210" s="28"/>
      <c r="N210" s="28">
        <f t="shared" si="3"/>
        <v>0</v>
      </c>
    </row>
    <row r="211" spans="1:14" ht="12" customHeight="1">
      <c r="A211" s="9" t="s">
        <v>17</v>
      </c>
      <c r="I211" s="23">
        <v>0</v>
      </c>
      <c r="L211" s="28"/>
      <c r="M211" s="28"/>
      <c r="N211" s="28">
        <f t="shared" si="3"/>
        <v>0</v>
      </c>
    </row>
    <row r="212" spans="1:14" ht="12" customHeight="1">
      <c r="A212" s="9" t="s">
        <v>197</v>
      </c>
      <c r="I212" s="23">
        <v>317038.87</v>
      </c>
      <c r="L212" s="28"/>
      <c r="M212" s="28"/>
      <c r="N212" s="28">
        <f t="shared" si="3"/>
        <v>317038.87</v>
      </c>
    </row>
    <row r="213" spans="1:14" ht="12" customHeight="1">
      <c r="A213" s="9" t="s">
        <v>68</v>
      </c>
      <c r="I213" s="23">
        <v>114043.97</v>
      </c>
      <c r="L213" s="28"/>
      <c r="M213" s="28"/>
      <c r="N213" s="28">
        <f t="shared" si="3"/>
        <v>114043.97</v>
      </c>
    </row>
    <row r="214" spans="1:14" ht="12" customHeight="1">
      <c r="A214" s="9" t="s">
        <v>198</v>
      </c>
      <c r="I214" s="23">
        <v>30000</v>
      </c>
      <c r="L214" s="28"/>
      <c r="M214" s="28"/>
      <c r="N214" s="28">
        <f t="shared" si="3"/>
        <v>30000</v>
      </c>
    </row>
    <row r="215" spans="1:14" ht="12" customHeight="1">
      <c r="A215" s="9" t="s">
        <v>1</v>
      </c>
      <c r="I215" s="23">
        <v>142.28</v>
      </c>
      <c r="L215" s="28"/>
      <c r="M215" s="28"/>
      <c r="N215" s="28">
        <f t="shared" si="3"/>
        <v>142.28</v>
      </c>
    </row>
    <row r="216" spans="1:14" ht="12" customHeight="1">
      <c r="A216" s="9" t="s">
        <v>226</v>
      </c>
      <c r="I216" s="23">
        <v>94104.58</v>
      </c>
      <c r="L216" s="28"/>
      <c r="M216" s="28"/>
      <c r="N216" s="28">
        <f t="shared" si="3"/>
        <v>94104.58</v>
      </c>
    </row>
    <row r="217" spans="1:14" ht="12" customHeight="1">
      <c r="A217" s="9" t="s">
        <v>190</v>
      </c>
      <c r="I217" s="23">
        <v>4509.6</v>
      </c>
      <c r="L217" s="28"/>
      <c r="M217" s="28"/>
      <c r="N217" s="28">
        <f t="shared" si="3"/>
        <v>4509.6</v>
      </c>
    </row>
    <row r="218" spans="1:14" ht="12" customHeight="1">
      <c r="A218" s="9" t="s">
        <v>189</v>
      </c>
      <c r="I218" s="23">
        <v>1932.5</v>
      </c>
      <c r="L218" s="28"/>
      <c r="M218" s="28"/>
      <c r="N218" s="28">
        <f t="shared" si="3"/>
        <v>1932.5</v>
      </c>
    </row>
    <row r="219" spans="1:14" ht="12" customHeight="1">
      <c r="A219" s="9" t="s">
        <v>18</v>
      </c>
      <c r="I219" s="23">
        <v>107130.66</v>
      </c>
      <c r="L219" s="28"/>
      <c r="M219" s="28"/>
      <c r="N219" s="28">
        <f t="shared" si="3"/>
        <v>107130.66</v>
      </c>
    </row>
    <row r="220" spans="1:14" ht="12" customHeight="1">
      <c r="A220" s="9" t="s">
        <v>174</v>
      </c>
      <c r="I220" s="23">
        <v>1069754.21</v>
      </c>
      <c r="L220" s="28"/>
      <c r="M220" s="28"/>
      <c r="N220" s="28">
        <f t="shared" si="3"/>
        <v>1069754.21</v>
      </c>
    </row>
    <row r="221" spans="1:14" ht="12" customHeight="1">
      <c r="A221" s="9" t="s">
        <v>208</v>
      </c>
      <c r="I221" s="23">
        <v>108342.01000000001</v>
      </c>
      <c r="L221" s="28"/>
      <c r="M221" s="28"/>
      <c r="N221" s="28">
        <f t="shared" si="3"/>
        <v>108342.01000000001</v>
      </c>
    </row>
    <row r="222" spans="1:14" ht="12" customHeight="1">
      <c r="A222" s="9" t="s">
        <v>39</v>
      </c>
      <c r="I222" s="23">
        <v>0</v>
      </c>
      <c r="L222" s="28"/>
      <c r="M222" s="28"/>
      <c r="N222" s="28">
        <f t="shared" si="3"/>
        <v>0</v>
      </c>
    </row>
    <row r="223" spans="1:14" ht="12" customHeight="1">
      <c r="A223" s="9" t="s">
        <v>202</v>
      </c>
      <c r="I223" s="23">
        <v>35295.020000000004</v>
      </c>
      <c r="L223" s="28"/>
      <c r="M223" s="28"/>
      <c r="N223" s="28">
        <f t="shared" si="3"/>
        <v>35295.020000000004</v>
      </c>
    </row>
    <row r="224" spans="1:14" ht="12" customHeight="1">
      <c r="A224" s="9" t="s">
        <v>169</v>
      </c>
      <c r="I224" s="23">
        <v>124807.79000000001</v>
      </c>
      <c r="L224" s="28"/>
      <c r="M224" s="28"/>
      <c r="N224" s="28">
        <f t="shared" si="3"/>
        <v>124807.79000000001</v>
      </c>
    </row>
    <row r="225" spans="1:14" ht="12" customHeight="1">
      <c r="A225" s="9" t="s">
        <v>266</v>
      </c>
      <c r="I225" s="23">
        <v>8260.64</v>
      </c>
      <c r="L225" s="28"/>
      <c r="M225" s="28"/>
      <c r="N225" s="28">
        <f t="shared" si="3"/>
        <v>8260.64</v>
      </c>
    </row>
    <row r="226" spans="1:14" ht="12" customHeight="1">
      <c r="A226" s="9" t="s">
        <v>251</v>
      </c>
      <c r="I226" s="23">
        <v>34817.42</v>
      </c>
      <c r="L226" s="28"/>
      <c r="M226" s="28"/>
      <c r="N226" s="28">
        <f t="shared" si="3"/>
        <v>34817.42</v>
      </c>
    </row>
    <row r="227" spans="1:14" ht="12" customHeight="1">
      <c r="A227" s="9" t="s">
        <v>128</v>
      </c>
      <c r="I227" s="23">
        <v>8550</v>
      </c>
      <c r="L227" s="28"/>
      <c r="M227" s="28"/>
      <c r="N227" s="28">
        <f t="shared" si="3"/>
        <v>8550</v>
      </c>
    </row>
    <row r="228" spans="1:14" ht="12" customHeight="1">
      <c r="A228" s="9" t="s">
        <v>118</v>
      </c>
      <c r="I228" s="23">
        <v>9047.2</v>
      </c>
      <c r="L228" s="28"/>
      <c r="M228" s="28"/>
      <c r="N228" s="28">
        <f t="shared" si="3"/>
        <v>9047.2</v>
      </c>
    </row>
    <row r="229" spans="1:14" ht="12" customHeight="1">
      <c r="A229" s="9" t="s">
        <v>180</v>
      </c>
      <c r="I229" s="23">
        <v>6255</v>
      </c>
      <c r="L229" s="28"/>
      <c r="M229" s="28"/>
      <c r="N229" s="28">
        <f t="shared" si="3"/>
        <v>6255</v>
      </c>
    </row>
    <row r="230" spans="1:14" ht="12" customHeight="1">
      <c r="A230" s="9" t="s">
        <v>132</v>
      </c>
      <c r="I230" s="23">
        <v>37687.15</v>
      </c>
      <c r="L230" s="28"/>
      <c r="M230" s="28"/>
      <c r="N230" s="28">
        <f t="shared" si="3"/>
        <v>37687.15</v>
      </c>
    </row>
    <row r="231" spans="1:14" ht="12" customHeight="1">
      <c r="A231" s="9" t="s">
        <v>12</v>
      </c>
      <c r="I231" s="23">
        <v>370.99</v>
      </c>
      <c r="L231" s="28"/>
      <c r="M231" s="28"/>
      <c r="N231" s="28">
        <f t="shared" si="3"/>
        <v>370.99</v>
      </c>
    </row>
    <row r="232" spans="1:14" ht="12" customHeight="1">
      <c r="A232" s="9" t="s">
        <v>99</v>
      </c>
      <c r="I232" s="23">
        <v>0</v>
      </c>
      <c r="L232" s="28"/>
      <c r="M232" s="28"/>
      <c r="N232" s="28">
        <f t="shared" si="3"/>
        <v>0</v>
      </c>
    </row>
    <row r="233" spans="1:14" ht="12" customHeight="1">
      <c r="A233" s="9" t="s">
        <v>9</v>
      </c>
      <c r="I233" s="23">
        <v>1500</v>
      </c>
      <c r="L233" s="28"/>
      <c r="M233" s="28"/>
      <c r="N233" s="28">
        <f t="shared" si="3"/>
        <v>1500</v>
      </c>
    </row>
    <row r="234" spans="1:14" ht="12" customHeight="1">
      <c r="A234" s="9" t="s">
        <v>230</v>
      </c>
      <c r="I234" s="23">
        <v>0</v>
      </c>
      <c r="L234" s="28"/>
      <c r="M234" s="28"/>
      <c r="N234" s="28">
        <f t="shared" si="3"/>
        <v>0</v>
      </c>
    </row>
    <row r="235" spans="1:14" ht="12" customHeight="1">
      <c r="A235" s="9" t="s">
        <v>160</v>
      </c>
      <c r="I235" s="23">
        <v>833.33</v>
      </c>
      <c r="L235" s="28"/>
      <c r="M235" s="28"/>
      <c r="N235" s="28">
        <f t="shared" si="3"/>
        <v>833.33</v>
      </c>
    </row>
    <row r="236" spans="1:14" ht="12" customHeight="1">
      <c r="A236" s="9" t="s">
        <v>165</v>
      </c>
      <c r="I236" s="23">
        <v>216</v>
      </c>
      <c r="L236" s="28"/>
      <c r="M236" s="28"/>
      <c r="N236" s="28">
        <f t="shared" si="3"/>
        <v>216</v>
      </c>
    </row>
    <row r="237" spans="1:14" ht="12" customHeight="1">
      <c r="A237" s="9" t="s">
        <v>205</v>
      </c>
      <c r="I237" s="23">
        <v>399.99</v>
      </c>
      <c r="L237" s="28"/>
      <c r="M237" s="28"/>
      <c r="N237" s="28">
        <f t="shared" si="3"/>
        <v>399.99</v>
      </c>
    </row>
    <row r="238" spans="1:14" ht="12" customHeight="1">
      <c r="A238" s="9" t="s">
        <v>76</v>
      </c>
      <c r="I238" s="23">
        <v>6781.12</v>
      </c>
      <c r="L238" s="28"/>
      <c r="M238" s="28"/>
      <c r="N238" s="28">
        <f t="shared" si="3"/>
        <v>6781.12</v>
      </c>
    </row>
    <row r="239" spans="1:14" ht="12" customHeight="1">
      <c r="A239" s="9" t="s">
        <v>121</v>
      </c>
      <c r="I239" s="23">
        <v>0</v>
      </c>
      <c r="L239" s="28"/>
      <c r="M239" s="28"/>
      <c r="N239" s="28">
        <f t="shared" si="3"/>
        <v>0</v>
      </c>
    </row>
    <row r="240" spans="1:14" ht="12" customHeight="1">
      <c r="A240" s="9" t="s">
        <v>237</v>
      </c>
      <c r="I240" s="23">
        <v>38199.270000000004</v>
      </c>
      <c r="L240" s="28"/>
      <c r="M240" s="28"/>
      <c r="N240" s="28">
        <f t="shared" si="3"/>
        <v>38199.270000000004</v>
      </c>
    </row>
    <row r="241" spans="1:14" ht="12" customHeight="1">
      <c r="A241" s="9" t="s">
        <v>219</v>
      </c>
      <c r="I241" s="23">
        <v>0</v>
      </c>
      <c r="L241" s="28"/>
      <c r="M241" s="28"/>
      <c r="N241" s="28">
        <f t="shared" si="3"/>
        <v>0</v>
      </c>
    </row>
    <row r="242" spans="1:14" ht="12" customHeight="1">
      <c r="A242" s="9" t="s">
        <v>241</v>
      </c>
      <c r="I242" s="23">
        <v>0</v>
      </c>
      <c r="L242" s="28"/>
      <c r="M242" s="28"/>
      <c r="N242" s="28">
        <f t="shared" si="3"/>
        <v>0</v>
      </c>
    </row>
    <row r="243" spans="1:14" ht="12" customHeight="1">
      <c r="A243" s="9" t="s">
        <v>199</v>
      </c>
      <c r="I243" s="23">
        <v>0</v>
      </c>
      <c r="L243" s="28"/>
      <c r="M243" s="28"/>
      <c r="N243" s="28">
        <f t="shared" si="3"/>
        <v>0</v>
      </c>
    </row>
    <row r="244" spans="1:14" ht="12" customHeight="1">
      <c r="A244" s="9" t="s">
        <v>81</v>
      </c>
      <c r="I244" s="23">
        <v>2595.7200000000003</v>
      </c>
      <c r="L244" s="28"/>
      <c r="M244" s="28"/>
      <c r="N244" s="28">
        <f t="shared" si="3"/>
        <v>2595.7200000000003</v>
      </c>
    </row>
    <row r="245" spans="1:14" ht="12" customHeight="1">
      <c r="A245" s="9" t="s">
        <v>49</v>
      </c>
      <c r="I245" s="23">
        <v>17990.77</v>
      </c>
      <c r="L245" s="28"/>
      <c r="M245" s="28"/>
      <c r="N245" s="28">
        <f t="shared" si="3"/>
        <v>17990.77</v>
      </c>
    </row>
    <row r="246" spans="1:14" ht="12" customHeight="1">
      <c r="A246" s="9" t="s">
        <v>157</v>
      </c>
      <c r="I246" s="23">
        <v>0</v>
      </c>
      <c r="L246" s="28"/>
      <c r="M246" s="28"/>
      <c r="N246" s="28">
        <f t="shared" si="3"/>
        <v>0</v>
      </c>
    </row>
    <row r="247" spans="1:14" ht="12" customHeight="1">
      <c r="A247" s="9" t="s">
        <v>93</v>
      </c>
      <c r="I247" s="23">
        <v>24477.05</v>
      </c>
      <c r="L247" s="28"/>
      <c r="M247" s="28"/>
      <c r="N247" s="28">
        <f t="shared" si="3"/>
        <v>24477.05</v>
      </c>
    </row>
    <row r="248" spans="1:14" ht="12" customHeight="1">
      <c r="A248" s="9" t="s">
        <v>86</v>
      </c>
      <c r="I248" s="23">
        <v>8747.81</v>
      </c>
      <c r="L248" s="28"/>
      <c r="M248" s="28"/>
      <c r="N248" s="28">
        <f t="shared" si="3"/>
        <v>8747.81</v>
      </c>
    </row>
    <row r="249" spans="1:14" ht="12" customHeight="1">
      <c r="A249" s="9" t="s">
        <v>145</v>
      </c>
      <c r="I249" s="23">
        <v>203.6</v>
      </c>
      <c r="L249" s="28"/>
      <c r="M249" s="28"/>
      <c r="N249" s="28">
        <f t="shared" si="3"/>
        <v>203.6</v>
      </c>
    </row>
    <row r="250" spans="1:14" ht="12" customHeight="1">
      <c r="A250" s="9" t="s">
        <v>97</v>
      </c>
      <c r="I250" s="23">
        <v>0</v>
      </c>
      <c r="L250" s="28"/>
      <c r="M250" s="28"/>
      <c r="N250" s="28">
        <f t="shared" si="3"/>
        <v>0</v>
      </c>
    </row>
    <row r="251" spans="1:14" ht="12" customHeight="1">
      <c r="A251" s="9" t="s">
        <v>7</v>
      </c>
      <c r="I251" s="23">
        <v>17195</v>
      </c>
      <c r="L251" s="28"/>
      <c r="M251" s="28"/>
      <c r="N251" s="28">
        <f t="shared" si="3"/>
        <v>17195</v>
      </c>
    </row>
    <row r="252" spans="1:14" ht="12" customHeight="1">
      <c r="A252" s="9" t="s">
        <v>223</v>
      </c>
      <c r="I252" s="23">
        <v>3522.66</v>
      </c>
      <c r="L252" s="28"/>
      <c r="M252" s="28"/>
      <c r="N252" s="28">
        <f t="shared" si="3"/>
        <v>3522.66</v>
      </c>
    </row>
    <row r="253" spans="1:14" ht="12" customHeight="1">
      <c r="A253" s="9" t="s">
        <v>238</v>
      </c>
      <c r="I253" s="23">
        <v>245</v>
      </c>
      <c r="L253" s="28"/>
      <c r="M253" s="28"/>
      <c r="N253" s="28">
        <f t="shared" si="3"/>
        <v>245</v>
      </c>
    </row>
    <row r="254" spans="1:14" ht="12" customHeight="1">
      <c r="A254" s="9" t="s">
        <v>218</v>
      </c>
      <c r="I254" s="23">
        <v>32083.15</v>
      </c>
      <c r="L254" s="28"/>
      <c r="M254" s="28"/>
      <c r="N254" s="28">
        <f t="shared" si="3"/>
        <v>32083.15</v>
      </c>
    </row>
    <row r="255" spans="1:14" ht="12" customHeight="1">
      <c r="A255" s="9" t="s">
        <v>37</v>
      </c>
      <c r="I255" s="23">
        <v>973.75</v>
      </c>
      <c r="L255" s="28"/>
      <c r="M255" s="28"/>
      <c r="N255" s="28">
        <f t="shared" si="3"/>
        <v>973.75</v>
      </c>
    </row>
    <row r="256" spans="1:14" ht="12" customHeight="1">
      <c r="A256" s="9" t="s">
        <v>19</v>
      </c>
      <c r="I256" s="23">
        <v>1012.7900000000001</v>
      </c>
      <c r="L256" s="28"/>
      <c r="M256" s="28"/>
      <c r="N256" s="28">
        <f t="shared" si="3"/>
        <v>1012.7900000000001</v>
      </c>
    </row>
    <row r="257" spans="1:14" ht="12" customHeight="1">
      <c r="A257" s="9" t="s">
        <v>103</v>
      </c>
      <c r="I257" s="23">
        <v>202.71</v>
      </c>
      <c r="L257" s="28"/>
      <c r="M257" s="28"/>
      <c r="N257" s="28">
        <f t="shared" si="3"/>
        <v>202.71</v>
      </c>
    </row>
    <row r="258" spans="1:14" ht="12" customHeight="1">
      <c r="A258" s="9" t="s">
        <v>236</v>
      </c>
      <c r="I258" s="23">
        <v>11236.64</v>
      </c>
      <c r="L258" s="28"/>
      <c r="M258" s="28"/>
      <c r="N258" s="28">
        <f t="shared" si="3"/>
        <v>11236.64</v>
      </c>
    </row>
    <row r="259" spans="1:14" ht="12" customHeight="1">
      <c r="A259" s="9" t="s">
        <v>250</v>
      </c>
      <c r="I259" s="23">
        <v>8279.27</v>
      </c>
      <c r="L259" s="28"/>
      <c r="M259" s="28"/>
      <c r="N259" s="28">
        <f t="shared" si="3"/>
        <v>8279.27</v>
      </c>
    </row>
    <row r="260" spans="1:14" ht="12" customHeight="1">
      <c r="A260" s="9" t="s">
        <v>259</v>
      </c>
      <c r="I260" s="23">
        <v>0</v>
      </c>
      <c r="L260" s="28"/>
      <c r="M260" s="28"/>
      <c r="N260" s="28">
        <f t="shared" si="3"/>
        <v>0</v>
      </c>
    </row>
    <row r="261" spans="1:14" ht="12" customHeight="1">
      <c r="A261" s="9" t="s">
        <v>8</v>
      </c>
      <c r="I261" s="23">
        <v>0</v>
      </c>
      <c r="L261" s="28"/>
      <c r="M261" s="28"/>
      <c r="N261" s="28">
        <f t="shared" si="3"/>
        <v>0</v>
      </c>
    </row>
    <row r="262" spans="1:14" ht="12" customHeight="1">
      <c r="A262" s="9" t="s">
        <v>264</v>
      </c>
      <c r="I262" s="23">
        <v>0</v>
      </c>
      <c r="L262" s="28"/>
      <c r="M262" s="28"/>
      <c r="N262" s="28">
        <f t="shared" si="3"/>
        <v>0</v>
      </c>
    </row>
    <row r="263" spans="1:14" ht="12" customHeight="1">
      <c r="A263" s="9" t="s">
        <v>33</v>
      </c>
      <c r="I263" s="23">
        <v>0</v>
      </c>
      <c r="L263" s="28"/>
      <c r="M263" s="28"/>
      <c r="N263" s="28">
        <f t="shared" si="3"/>
        <v>0</v>
      </c>
    </row>
    <row r="264" spans="2:14" s="20" customFormat="1" ht="12" customHeight="1">
      <c r="B264" s="21" t="s">
        <v>36</v>
      </c>
      <c r="I264" s="31">
        <f>SUM(I199:I263)</f>
        <v>2466356.050000001</v>
      </c>
      <c r="L264" s="31">
        <f>SUM(L199:L263)</f>
        <v>0</v>
      </c>
      <c r="M264" s="39"/>
      <c r="N264" s="31">
        <f>SUM(N199:N263)</f>
        <v>2466356.050000001</v>
      </c>
    </row>
    <row r="265" spans="2:14" ht="12" customHeight="1">
      <c r="B265" s="12"/>
      <c r="I265" s="24"/>
      <c r="L265" s="28"/>
      <c r="M265" s="28"/>
      <c r="N265" s="28">
        <f t="shared" si="3"/>
        <v>0</v>
      </c>
    </row>
    <row r="266" spans="2:14" ht="12" customHeight="1">
      <c r="B266" s="7" t="s">
        <v>66</v>
      </c>
      <c r="I266" s="26">
        <f>I87</f>
        <v>15010876.360000007</v>
      </c>
      <c r="L266" s="26">
        <f>L87</f>
        <v>0</v>
      </c>
      <c r="M266" s="28"/>
      <c r="N266" s="26">
        <f>N87</f>
        <v>15010876.360000007</v>
      </c>
    </row>
    <row r="267" spans="2:14" ht="12" customHeight="1">
      <c r="B267" s="7" t="s">
        <v>85</v>
      </c>
      <c r="I267" s="26">
        <f>I133</f>
        <v>-6646393.76</v>
      </c>
      <c r="L267" s="26">
        <f>L133</f>
        <v>0</v>
      </c>
      <c r="M267" s="28"/>
      <c r="N267" s="26">
        <f>N133</f>
        <v>-6646393.76</v>
      </c>
    </row>
    <row r="268" spans="2:14" ht="12" customHeight="1">
      <c r="B268" s="7" t="s">
        <v>56</v>
      </c>
      <c r="I268" s="26">
        <f>I140</f>
        <v>-7673308.85</v>
      </c>
      <c r="L268" s="26">
        <f>L140</f>
        <v>0</v>
      </c>
      <c r="M268" s="28"/>
      <c r="N268" s="26">
        <f>N140</f>
        <v>-7673308.85</v>
      </c>
    </row>
    <row r="269" spans="9:14" s="20" customFormat="1" ht="12" customHeight="1">
      <c r="I269" s="40">
        <f>SUM(I266:I268)</f>
        <v>691173.7500000075</v>
      </c>
      <c r="L269" s="40">
        <f>SUM(L266:L268)</f>
        <v>0</v>
      </c>
      <c r="M269" s="39"/>
      <c r="N269" s="40">
        <f>SUM(N266:N268)</f>
        <v>691173.7500000075</v>
      </c>
    </row>
    <row r="270" spans="2:14" ht="12" customHeight="1">
      <c r="B270" s="7" t="s">
        <v>152</v>
      </c>
      <c r="I270" s="26">
        <f>I198</f>
        <v>-3157529.8000000003</v>
      </c>
      <c r="L270" s="26">
        <f>L198</f>
        <v>0</v>
      </c>
      <c r="M270" s="28"/>
      <c r="N270" s="26">
        <f>N198</f>
        <v>-3157529.8000000003</v>
      </c>
    </row>
    <row r="271" spans="2:14" ht="12" customHeight="1">
      <c r="B271" s="7" t="s">
        <v>36</v>
      </c>
      <c r="I271" s="26">
        <f>I264</f>
        <v>2466356.050000001</v>
      </c>
      <c r="L271" s="26">
        <f>L264</f>
        <v>0</v>
      </c>
      <c r="M271" s="28"/>
      <c r="N271" s="26">
        <f>N264</f>
        <v>2466356.050000001</v>
      </c>
    </row>
    <row r="272" spans="9:14" s="20" customFormat="1" ht="12" customHeight="1">
      <c r="I272" s="40">
        <f>SUM(I270:I271)</f>
        <v>-691173.7499999991</v>
      </c>
      <c r="L272" s="40">
        <f>SUM(L270:L271)</f>
        <v>0</v>
      </c>
      <c r="M272" s="39"/>
      <c r="N272" s="40">
        <f>SUM(N270:N271)</f>
        <v>-691173.7499999991</v>
      </c>
    </row>
    <row r="273" spans="1:14" ht="10.5" customHeight="1">
      <c r="A273" s="4"/>
      <c r="E273" s="10"/>
      <c r="F273" s="11"/>
      <c r="G273" s="10"/>
      <c r="H273" s="11"/>
      <c r="I273" s="27"/>
      <c r="L273" s="28"/>
      <c r="M273" s="28"/>
      <c r="N273" s="28"/>
    </row>
    <row r="274" spans="12:14" ht="12.75">
      <c r="L274" s="28"/>
      <c r="M274" s="28"/>
      <c r="N274" s="2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Sexton</dc:creator>
  <cp:keywords/>
  <dc:description/>
  <cp:lastModifiedBy>Stoll Keenon Ogden</cp:lastModifiedBy>
  <dcterms:created xsi:type="dcterms:W3CDTF">2022-06-01T14:12:37Z</dcterms:created>
  <dcterms:modified xsi:type="dcterms:W3CDTF">2022-06-06T02:51:49Z</dcterms:modified>
  <cp:category/>
  <cp:version/>
  <cp:contentType/>
  <cp:contentStatus/>
</cp:coreProperties>
</file>