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01_2022-00036 FAC 6-Month\06_All Filed Discovery\01_Staff Discovery\Staff 3rd Set\Supplemental Filing\"/>
    </mc:Choice>
  </mc:AlternateContent>
  <xr:revisionPtr revIDLastSave="0" documentId="13_ncr:1_{80B3F5AD-A7CC-40B2-8A6A-5C50029F8B57}" xr6:coauthVersionLast="47" xr6:coauthVersionMax="47" xr10:uidLastSave="{00000000-0000-0000-0000-000000000000}"/>
  <bookViews>
    <workbookView xWindow="-120" yWindow="-120" windowWidth="29040" windowHeight="17640" xr2:uid="{166406D4-5690-4E84-8865-110FAAE7852A}"/>
  </bookViews>
  <sheets>
    <sheet name="Summary" sheetId="1" r:id="rId1"/>
    <sheet name="Workpaper" sheetId="2" r:id="rId2"/>
    <sheet name="kWh" sheetId="4" r:id="rId3"/>
  </sheets>
  <definedNames>
    <definedName name="_xlnm.Print_Area" localSheetId="0">Summary!$A$1:$I$13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J15" i="4"/>
  <c r="D48" i="2"/>
  <c r="I48" i="2" l="1"/>
  <c r="H48" i="2"/>
  <c r="G48" i="2"/>
  <c r="F48" i="2"/>
  <c r="E48" i="2"/>
  <c r="E7" i="4" l="1"/>
  <c r="F7" i="4"/>
  <c r="G7" i="4"/>
  <c r="H7" i="4"/>
  <c r="I7" i="4"/>
  <c r="D7" i="4"/>
  <c r="J4" i="4"/>
  <c r="J5" i="4"/>
  <c r="J6" i="4"/>
  <c r="J3" i="4"/>
  <c r="J7" i="4" l="1"/>
  <c r="E31" i="2"/>
  <c r="F31" i="2"/>
  <c r="G31" i="2"/>
  <c r="H31" i="2"/>
  <c r="I31" i="2"/>
  <c r="D31" i="2"/>
  <c r="D7" i="1"/>
  <c r="E7" i="1"/>
  <c r="F7" i="1"/>
  <c r="G7" i="1"/>
  <c r="H7" i="1"/>
  <c r="C7" i="1"/>
  <c r="E39" i="2"/>
  <c r="D9" i="1" s="1"/>
  <c r="F39" i="2"/>
  <c r="E9" i="1" s="1"/>
  <c r="G39" i="2"/>
  <c r="F9" i="1" s="1"/>
  <c r="H39" i="2"/>
  <c r="G9" i="1" s="1"/>
  <c r="I39" i="2"/>
  <c r="H9" i="1" s="1"/>
  <c r="D39" i="2"/>
  <c r="C9" i="1" s="1"/>
  <c r="I29" i="2"/>
  <c r="H29" i="2"/>
  <c r="G29" i="2"/>
  <c r="F29" i="2"/>
  <c r="E29" i="2"/>
  <c r="D29" i="2"/>
  <c r="H33" i="2" l="1"/>
  <c r="G5" i="1" s="1"/>
  <c r="D33" i="2"/>
  <c r="C5" i="1" s="1"/>
  <c r="C11" i="1" s="1"/>
  <c r="I33" i="2"/>
  <c r="H5" i="1" s="1"/>
  <c r="H11" i="1" s="1"/>
  <c r="G33" i="2"/>
  <c r="F5" i="1" s="1"/>
  <c r="F11" i="1" s="1"/>
  <c r="F33" i="2"/>
  <c r="E5" i="1" s="1"/>
  <c r="E33" i="2"/>
  <c r="D5" i="1" s="1"/>
  <c r="E11" i="1"/>
  <c r="D11" i="1"/>
  <c r="G11" i="1"/>
  <c r="I7" i="1"/>
  <c r="I9" i="1"/>
  <c r="I5" i="1" l="1"/>
  <c r="I11" i="1" s="1"/>
</calcChain>
</file>

<file path=xl/sharedStrings.xml><?xml version="1.0" encoding="utf-8"?>
<sst xmlns="http://schemas.openxmlformats.org/spreadsheetml/2006/main" count="134" uniqueCount="98">
  <si>
    <t>May 2021</t>
  </si>
  <si>
    <t>Jun 2021</t>
  </si>
  <si>
    <t>Jul 2021</t>
  </si>
  <si>
    <t>Aug 2021</t>
  </si>
  <si>
    <t>Sep 2021</t>
  </si>
  <si>
    <t>Oct 2021</t>
  </si>
  <si>
    <t>Total</t>
  </si>
  <si>
    <t>Total Purchased Power Expense</t>
  </si>
  <si>
    <t>Less:  Purchased Power Recovered throug the FAC</t>
  </si>
  <si>
    <t>Less:  Purchased Power Recovered through PPA Rider</t>
  </si>
  <si>
    <t>Net Unrecovered Purchased Power</t>
  </si>
  <si>
    <t>KYP_CORP_CONSOL</t>
  </si>
  <si>
    <t>5550001</t>
  </si>
  <si>
    <t>Purch Pwr-NonTrading-Nonassoc</t>
  </si>
  <si>
    <t>5550027</t>
  </si>
  <si>
    <t>Purch Pwr-Non-Fuel Portion-Aff</t>
  </si>
  <si>
    <t>5550039</t>
  </si>
  <si>
    <t>PJM Inadvertent Mtr Res-OSS</t>
  </si>
  <si>
    <t>5550040</t>
  </si>
  <si>
    <t>PJM Inadvertent Mtr Res-LSE</t>
  </si>
  <si>
    <t>5550046</t>
  </si>
  <si>
    <t>Purch Power-Fuel Portion-Affil</t>
  </si>
  <si>
    <t>5550074</t>
  </si>
  <si>
    <t>PJM Reactive-Charge</t>
  </si>
  <si>
    <t>5550075</t>
  </si>
  <si>
    <t>PJM Reactive-Credit</t>
  </si>
  <si>
    <t>5550076</t>
  </si>
  <si>
    <t>PJM Black Start-Charge</t>
  </si>
  <si>
    <t>5550078</t>
  </si>
  <si>
    <t>PJM Regulation-Charge</t>
  </si>
  <si>
    <t>5550079</t>
  </si>
  <si>
    <t>PJM Regulation-Credit</t>
  </si>
  <si>
    <t>5550080</t>
  </si>
  <si>
    <t>PJM Hourly Net Purch.-FERC</t>
  </si>
  <si>
    <t>5550083</t>
  </si>
  <si>
    <t>PJM Spinning Reserve-Charge</t>
  </si>
  <si>
    <t>5550084</t>
  </si>
  <si>
    <t>PJM Spinning Reserve-Credit</t>
  </si>
  <si>
    <t>5550090</t>
  </si>
  <si>
    <t>PJM 30m Suppl Rserv Charge LSE</t>
  </si>
  <si>
    <t>5550094</t>
  </si>
  <si>
    <t>Purchased Power - Fuel</t>
  </si>
  <si>
    <t>5550099</t>
  </si>
  <si>
    <t>PJM Purchases-non-ECR-Auction</t>
  </si>
  <si>
    <t>5550123</t>
  </si>
  <si>
    <t>PJM OpRes-LSE-Charge</t>
  </si>
  <si>
    <t>5550124</t>
  </si>
  <si>
    <t>PJM Implicit Congestion-LSE</t>
  </si>
  <si>
    <t>5550132</t>
  </si>
  <si>
    <t>PJM FTR Revenue-LSE</t>
  </si>
  <si>
    <t>5550137</t>
  </si>
  <si>
    <t>PJM OpRes-LSE-Credit</t>
  </si>
  <si>
    <t>5550153</t>
  </si>
  <si>
    <t>PurchPower-Rockport Def-NonAff</t>
  </si>
  <si>
    <t>5550326</t>
  </si>
  <si>
    <t>PJM Transm Loss Charges - LSE</t>
  </si>
  <si>
    <t>5550327</t>
  </si>
  <si>
    <t>PJM Transm Loss Credits-LSE</t>
  </si>
  <si>
    <t>5550328</t>
  </si>
  <si>
    <t>PJM FC Penalty Credit</t>
  </si>
  <si>
    <t>PPA Costs by Account per the Company's Income Statements</t>
  </si>
  <si>
    <r>
      <t xml:space="preserve">Curent Month Retail Revenue Ratio
</t>
    </r>
    <r>
      <rPr>
        <sz val="10"/>
        <color theme="1"/>
        <rFont val="Calibri"/>
        <family val="2"/>
        <scheme val="minor"/>
      </rPr>
      <t>Source: the Company's accounting files</t>
    </r>
  </si>
  <si>
    <r>
      <t xml:space="preserve">Total FO Replacement Cost Excluded from FAC
</t>
    </r>
    <r>
      <rPr>
        <sz val="10"/>
        <color theme="1"/>
        <rFont val="Calibri"/>
        <family val="2"/>
        <scheme val="minor"/>
      </rPr>
      <t>Source: The "TOTAL FO REPLACEMENT COST EXCLUDED FROM FAC" cost as calculated in the monthly Peaking Unit Equivalent ("PUE") Files</t>
    </r>
  </si>
  <si>
    <t>Line No.</t>
  </si>
  <si>
    <t>Cost Recovered Through the PPA (Ln 31 * Ln 32)</t>
  </si>
  <si>
    <t>Costs Recovered Through the PPA</t>
  </si>
  <si>
    <t>Net Energy Cost Economy Purchases</t>
  </si>
  <si>
    <t>Identifiable Fuel Cost - Other Purchases</t>
  </si>
  <si>
    <t>Identifiable Fuel Cost Substitute</t>
  </si>
  <si>
    <t>Purchase Adjustment for PUE</t>
  </si>
  <si>
    <t>Subtotal</t>
  </si>
  <si>
    <t>FAC Data - Monthly Final Fuel Cost Schedule As Filed</t>
  </si>
  <si>
    <t>Total Purchased Power Cost</t>
  </si>
  <si>
    <t>Less:</t>
  </si>
  <si>
    <t>Rockport UPA Demand Cost (5550027)</t>
  </si>
  <si>
    <t>Purchased Power Subject to Rider Recovery</t>
  </si>
  <si>
    <t>(05) May</t>
  </si>
  <si>
    <t>(06) Jun</t>
  </si>
  <si>
    <t>(07) Jul</t>
  </si>
  <si>
    <t>(08) Aug</t>
  </si>
  <si>
    <t>(09) Sep</t>
  </si>
  <si>
    <t>(10) Oct</t>
  </si>
  <si>
    <t>5550001    Purch Pwr-NonTrading-Nonassoc</t>
  </si>
  <si>
    <t>PJM</t>
  </si>
  <si>
    <t>5550046    Purch Power-Fuel Portion-Affil</t>
  </si>
  <si>
    <t>5550080    PJM Hourly Net Purch.-FERC</t>
  </si>
  <si>
    <t>5550326    PJM Transm Loss Charges - LSE</t>
  </si>
  <si>
    <t>AEG</t>
  </si>
  <si>
    <t>Account</t>
  </si>
  <si>
    <t>Subcat/Affiliate</t>
  </si>
  <si>
    <t xml:space="preserve">Fuel Cost Assinged During Forced Outages </t>
  </si>
  <si>
    <t>Forced Outages  - kWh</t>
  </si>
  <si>
    <t>Identifiable kWh - Other Purchases</t>
  </si>
  <si>
    <t>PPA kWh data by Account per the Company's Income Statement</t>
  </si>
  <si>
    <t>Total Purchased Power kWh</t>
  </si>
  <si>
    <t>Less:   Rockport UPA Demand Cost</t>
  </si>
  <si>
    <t>N/A</t>
  </si>
  <si>
    <t>FAC Data - Monthly as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</si>
</sst>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43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0" xfId="1" applyFon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0" fillId="0" borderId="0" xfId="0" applyNumberFormat="1"/>
    <xf numFmtId="5" fontId="0" fillId="0" borderId="0" xfId="0" applyNumberFormat="1"/>
    <xf numFmtId="5" fontId="0" fillId="0" borderId="1" xfId="0" applyNumberFormat="1" applyBorder="1"/>
    <xf numFmtId="5" fontId="0" fillId="0" borderId="2" xfId="0" applyNumberFormat="1" applyBorder="1"/>
    <xf numFmtId="0" fontId="2" fillId="0" borderId="3" xfId="0" applyFont="1" applyBorder="1" applyAlignment="1">
      <alignment horizontal="left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0" fontId="2" fillId="0" borderId="0" xfId="0" applyFont="1"/>
    <xf numFmtId="3" fontId="2" fillId="0" borderId="5" xfId="0" applyNumberFormat="1" applyFont="1" applyBorder="1"/>
    <xf numFmtId="164" fontId="0" fillId="0" borderId="0" xfId="1" applyNumberFormat="1" applyFont="1"/>
    <xf numFmtId="3" fontId="0" fillId="0" borderId="6" xfId="0" applyNumberFormat="1" applyBorder="1"/>
    <xf numFmtId="3" fontId="2" fillId="0" borderId="7" xfId="0" applyNumberFormat="1" applyFont="1" applyBorder="1"/>
    <xf numFmtId="3" fontId="2" fillId="0" borderId="6" xfId="0" applyNumberFormat="1" applyFont="1" applyBorder="1"/>
    <xf numFmtId="164" fontId="2" fillId="0" borderId="0" xfId="1" applyNumberFormat="1" applyFont="1"/>
    <xf numFmtId="0" fontId="2" fillId="0" borderId="0" xfId="0" applyFont="1" applyBorder="1"/>
    <xf numFmtId="0" fontId="0" fillId="0" borderId="0" xfId="0" applyFill="1"/>
    <xf numFmtId="0" fontId="2" fillId="0" borderId="3" xfId="0" applyFont="1" applyBorder="1"/>
    <xf numFmtId="0" fontId="0" fillId="0" borderId="3" xfId="0" applyBorder="1"/>
    <xf numFmtId="164" fontId="0" fillId="0" borderId="3" xfId="1" applyNumberFormat="1" applyFont="1" applyBorder="1"/>
    <xf numFmtId="3" fontId="0" fillId="0" borderId="0" xfId="0" applyNumberForma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2146-06AB-4B0D-BCB4-E089C0BB2518}">
  <dimension ref="A2:I14"/>
  <sheetViews>
    <sheetView tabSelected="1" zoomScaleNormal="100" workbookViewId="0">
      <selection activeCell="C13" sqref="C13"/>
    </sheetView>
  </sheetViews>
  <sheetFormatPr defaultRowHeight="15" x14ac:dyDescent="0.25"/>
  <cols>
    <col min="1" max="1" width="49.140625" bestFit="1" customWidth="1"/>
    <col min="2" max="2" width="2.5703125" customWidth="1"/>
    <col min="3" max="9" width="14.42578125" bestFit="1" customWidth="1"/>
  </cols>
  <sheetData>
    <row r="2" spans="1:9" x14ac:dyDescent="0.25">
      <c r="C2" s="1"/>
    </row>
    <row r="4" spans="1:9" x14ac:dyDescent="0.25"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</row>
    <row r="5" spans="1:9" x14ac:dyDescent="0.25">
      <c r="A5" t="s">
        <v>7</v>
      </c>
      <c r="C5" s="17">
        <f>+Workpaper!D33</f>
        <v>4993884.1499999985</v>
      </c>
      <c r="D5" s="17">
        <f>+Workpaper!E33</f>
        <v>7334435.54</v>
      </c>
      <c r="E5" s="17">
        <f>+Workpaper!F33</f>
        <v>6305000.1599999983</v>
      </c>
      <c r="F5" s="17">
        <f>+Workpaper!G33</f>
        <v>10133279.629999999</v>
      </c>
      <c r="G5" s="17">
        <f>+Workpaper!H33</f>
        <v>6332408.1100000013</v>
      </c>
      <c r="H5" s="17">
        <f>+Workpaper!I33</f>
        <v>13892770.310000002</v>
      </c>
      <c r="I5" s="17">
        <f>SUM(C5:H5)</f>
        <v>48991777.899999999</v>
      </c>
    </row>
    <row r="6" spans="1:9" x14ac:dyDescent="0.25">
      <c r="C6" s="17"/>
      <c r="D6" s="17"/>
      <c r="E6" s="17"/>
      <c r="F6" s="17"/>
      <c r="G6" s="17"/>
      <c r="H6" s="17"/>
      <c r="I6" s="17"/>
    </row>
    <row r="7" spans="1:9" x14ac:dyDescent="0.25">
      <c r="A7" t="s">
        <v>8</v>
      </c>
      <c r="C7" s="17">
        <f>Workpaper!D48</f>
        <v>5492357</v>
      </c>
      <c r="D7" s="17">
        <f>Workpaper!E48</f>
        <v>7079661</v>
      </c>
      <c r="E7" s="17">
        <f>Workpaper!F48</f>
        <v>6311744</v>
      </c>
      <c r="F7" s="17">
        <f>Workpaper!G48</f>
        <v>8309733</v>
      </c>
      <c r="G7" s="17">
        <f>Workpaper!H48</f>
        <v>5621041</v>
      </c>
      <c r="H7" s="17">
        <f>Workpaper!I48</f>
        <v>13581332</v>
      </c>
      <c r="I7" s="17">
        <f>SUM(C7:H7)</f>
        <v>46395868</v>
      </c>
    </row>
    <row r="8" spans="1:9" x14ac:dyDescent="0.25">
      <c r="C8" s="17"/>
      <c r="D8" s="17"/>
      <c r="E8" s="17"/>
      <c r="F8" s="17"/>
      <c r="G8" s="17"/>
      <c r="H8" s="17"/>
      <c r="I8" s="17"/>
    </row>
    <row r="9" spans="1:9" x14ac:dyDescent="0.25">
      <c r="A9" t="s">
        <v>9</v>
      </c>
      <c r="C9" s="18">
        <f>Workpaper!D39</f>
        <v>17788.942532452878</v>
      </c>
      <c r="D9" s="18">
        <f>Workpaper!E39</f>
        <v>162620.25444496292</v>
      </c>
      <c r="E9" s="18">
        <f>Workpaper!F39</f>
        <v>0</v>
      </c>
      <c r="F9" s="18">
        <f>Workpaper!G39</f>
        <v>893123.93159317609</v>
      </c>
      <c r="G9" s="18">
        <f>Workpaper!H39</f>
        <v>978689.37920595054</v>
      </c>
      <c r="H9" s="18">
        <f>Workpaper!I39</f>
        <v>346837.99793140963</v>
      </c>
      <c r="I9" s="19">
        <f>SUM(C9:H9)</f>
        <v>2399060.5057079522</v>
      </c>
    </row>
    <row r="10" spans="1:9" x14ac:dyDescent="0.25">
      <c r="C10" s="17"/>
      <c r="D10" s="17"/>
      <c r="E10" s="17"/>
      <c r="F10" s="17"/>
      <c r="G10" s="17"/>
      <c r="H10" s="17"/>
      <c r="I10" s="17"/>
    </row>
    <row r="11" spans="1:9" x14ac:dyDescent="0.25">
      <c r="A11" t="s">
        <v>10</v>
      </c>
      <c r="C11" s="17">
        <f>+C5-C7-C9</f>
        <v>-516261.79253245436</v>
      </c>
      <c r="D11" s="17">
        <f t="shared" ref="D11:I11" si="0">+D5-D7-D9</f>
        <v>92154.285555037117</v>
      </c>
      <c r="E11" s="17">
        <f t="shared" si="0"/>
        <v>-6743.8400000017136</v>
      </c>
      <c r="F11" s="17">
        <f t="shared" si="0"/>
        <v>930422.69840682286</v>
      </c>
      <c r="G11" s="17">
        <f t="shared" si="0"/>
        <v>-267322.26920594927</v>
      </c>
      <c r="H11" s="17">
        <f t="shared" si="0"/>
        <v>-35399.687931407243</v>
      </c>
      <c r="I11" s="17">
        <f t="shared" si="0"/>
        <v>196849.39429204632</v>
      </c>
    </row>
    <row r="14" spans="1:9" x14ac:dyDescent="0.25">
      <c r="H14" s="3"/>
    </row>
  </sheetData>
  <pageMargins left="0.7" right="0.7" top="0.75" bottom="0.75" header="0.3" footer="0.3"/>
  <pageSetup scale="59" orientation="portrait" r:id="rId1"/>
  <headerFooter>
    <oddHeader>&amp;RKPSC Case No. 2022-00036
KPSC's Third Set of Data Requests
Dated June 15, 2022
Item No. 2
Attachment 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93D6-F6A3-447C-891B-6DC956ADB346}">
  <dimension ref="A3:J52"/>
  <sheetViews>
    <sheetView zoomScaleNormal="10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C34" sqref="C34"/>
    </sheetView>
  </sheetViews>
  <sheetFormatPr defaultRowHeight="15" x14ac:dyDescent="0.25"/>
  <cols>
    <col min="1" max="1" width="9.5703125" bestFit="1" customWidth="1"/>
    <col min="2" max="2" width="9.85546875" bestFit="1" customWidth="1"/>
    <col min="3" max="3" width="68.42578125" bestFit="1" customWidth="1"/>
    <col min="4" max="6" width="15.42578125" bestFit="1" customWidth="1"/>
    <col min="7" max="7" width="16.140625" bestFit="1" customWidth="1"/>
    <col min="8" max="8" width="15.42578125" bestFit="1" customWidth="1"/>
    <col min="9" max="9" width="16.5703125" bestFit="1" customWidth="1"/>
    <col min="10" max="10" width="13.85546875" bestFit="1" customWidth="1"/>
  </cols>
  <sheetData>
    <row r="3" spans="1:9" x14ac:dyDescent="0.25">
      <c r="A3" t="s">
        <v>63</v>
      </c>
      <c r="B3" s="20" t="s">
        <v>60</v>
      </c>
      <c r="C3" s="20"/>
      <c r="D3" s="20"/>
      <c r="E3" s="20"/>
      <c r="F3" s="20"/>
      <c r="G3" s="20"/>
      <c r="H3" s="20"/>
      <c r="I3" s="20"/>
    </row>
    <row r="4" spans="1:9" x14ac:dyDescent="0.25">
      <c r="A4">
        <v>1</v>
      </c>
      <c r="C4" t="s">
        <v>11</v>
      </c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</row>
    <row r="5" spans="1:9" x14ac:dyDescent="0.25">
      <c r="A5">
        <v>2</v>
      </c>
      <c r="B5" t="s">
        <v>12</v>
      </c>
      <c r="C5" t="s">
        <v>13</v>
      </c>
      <c r="D5" s="14">
        <v>2892363.76</v>
      </c>
      <c r="E5" s="14">
        <v>2092846.68</v>
      </c>
      <c r="F5" s="14">
        <v>660242.53</v>
      </c>
      <c r="G5" s="14">
        <v>3143982.2</v>
      </c>
      <c r="H5" s="14">
        <v>4143520.51</v>
      </c>
      <c r="I5" s="14">
        <v>13034048.130000001</v>
      </c>
    </row>
    <row r="6" spans="1:9" x14ac:dyDescent="0.25">
      <c r="A6">
        <v>3</v>
      </c>
      <c r="B6" t="s">
        <v>14</v>
      </c>
      <c r="C6" t="s">
        <v>15</v>
      </c>
      <c r="D6" s="14">
        <v>5520707.9199999999</v>
      </c>
      <c r="E6" s="14">
        <v>5877422.1399999997</v>
      </c>
      <c r="F6" s="14">
        <v>5812907.5999999996</v>
      </c>
      <c r="G6" s="14">
        <v>6547681.0499999998</v>
      </c>
      <c r="H6" s="14">
        <v>5644930.4299999997</v>
      </c>
      <c r="I6" s="14">
        <v>6441026.3799999999</v>
      </c>
    </row>
    <row r="7" spans="1:9" x14ac:dyDescent="0.25">
      <c r="A7">
        <v>4</v>
      </c>
      <c r="B7" s="31" t="s">
        <v>16</v>
      </c>
      <c r="C7" s="31" t="s">
        <v>17</v>
      </c>
      <c r="D7" s="14">
        <v>-86.42</v>
      </c>
      <c r="E7" s="14">
        <v>492.1</v>
      </c>
      <c r="F7" s="14">
        <v>1215.71</v>
      </c>
      <c r="G7" s="14">
        <v>1811.92</v>
      </c>
      <c r="H7" s="14">
        <v>212.47</v>
      </c>
      <c r="I7" s="14">
        <v>-103.46000000000001</v>
      </c>
    </row>
    <row r="8" spans="1:9" x14ac:dyDescent="0.25">
      <c r="A8">
        <v>5</v>
      </c>
      <c r="B8" t="s">
        <v>18</v>
      </c>
      <c r="C8" t="s">
        <v>19</v>
      </c>
      <c r="D8" s="14">
        <v>648.59</v>
      </c>
      <c r="E8" s="14">
        <v>1018.69</v>
      </c>
      <c r="F8" s="14">
        <v>4353.78</v>
      </c>
      <c r="G8" s="14">
        <v>7908.87</v>
      </c>
      <c r="H8" s="14">
        <v>1886.8700000000001</v>
      </c>
      <c r="I8" s="14">
        <v>-1028.3600000000001</v>
      </c>
    </row>
    <row r="9" spans="1:9" x14ac:dyDescent="0.25">
      <c r="A9">
        <v>6</v>
      </c>
      <c r="B9" t="s">
        <v>20</v>
      </c>
      <c r="C9" t="s">
        <v>21</v>
      </c>
      <c r="D9" s="14">
        <v>2240778</v>
      </c>
      <c r="E9" s="14">
        <v>4224699</v>
      </c>
      <c r="F9" s="14">
        <v>4452338</v>
      </c>
      <c r="G9" s="14">
        <v>4163148</v>
      </c>
      <c r="H9" s="14">
        <v>491687</v>
      </c>
      <c r="I9" s="14">
        <v>-150251</v>
      </c>
    </row>
    <row r="10" spans="1:9" x14ac:dyDescent="0.25">
      <c r="A10">
        <v>7</v>
      </c>
      <c r="B10" t="s">
        <v>22</v>
      </c>
      <c r="C10" t="s">
        <v>23</v>
      </c>
      <c r="D10" s="14">
        <v>174322.82</v>
      </c>
      <c r="E10" s="14">
        <v>185316.62</v>
      </c>
      <c r="F10" s="14">
        <v>175404.57</v>
      </c>
      <c r="G10" s="14">
        <v>176098.29</v>
      </c>
      <c r="H10" s="14">
        <v>172744.88</v>
      </c>
      <c r="I10" s="14">
        <v>175738.19</v>
      </c>
    </row>
    <row r="11" spans="1:9" x14ac:dyDescent="0.25">
      <c r="A11">
        <v>8</v>
      </c>
      <c r="B11" t="s">
        <v>24</v>
      </c>
      <c r="C11" t="s">
        <v>25</v>
      </c>
      <c r="D11" s="14">
        <v>-119572.89</v>
      </c>
      <c r="E11" s="14">
        <v>-119573.1</v>
      </c>
      <c r="F11" s="14">
        <v>-119572.89</v>
      </c>
      <c r="G11" s="14">
        <v>-119572.89</v>
      </c>
      <c r="H11" s="14">
        <v>-115715.91</v>
      </c>
      <c r="I11" s="14">
        <v>-115587.12</v>
      </c>
    </row>
    <row r="12" spans="1:9" x14ac:dyDescent="0.25">
      <c r="A12">
        <v>9</v>
      </c>
      <c r="B12" t="s">
        <v>26</v>
      </c>
      <c r="C12" t="s">
        <v>27</v>
      </c>
      <c r="D12" s="14">
        <v>70955.28</v>
      </c>
      <c r="E12" s="14">
        <v>70035.23</v>
      </c>
      <c r="F12" s="14">
        <v>70815.100000000006</v>
      </c>
      <c r="G12" s="14">
        <v>69684.28</v>
      </c>
      <c r="H12" s="14">
        <v>72112.070000000007</v>
      </c>
      <c r="I12" s="14">
        <v>72129.570000000007</v>
      </c>
    </row>
    <row r="13" spans="1:9" x14ac:dyDescent="0.25">
      <c r="A13">
        <v>10</v>
      </c>
      <c r="B13" t="s">
        <v>28</v>
      </c>
      <c r="C13" t="s">
        <v>29</v>
      </c>
      <c r="D13" s="14">
        <v>5938.07</v>
      </c>
      <c r="E13" s="14">
        <v>6406.78</v>
      </c>
      <c r="F13" s="14">
        <v>9687.41</v>
      </c>
      <c r="G13" s="14">
        <v>34353.919999999998</v>
      </c>
      <c r="H13" s="14">
        <v>40946.69</v>
      </c>
      <c r="I13" s="14">
        <v>93291.88</v>
      </c>
    </row>
    <row r="14" spans="1:9" x14ac:dyDescent="0.25">
      <c r="A14">
        <v>11</v>
      </c>
      <c r="B14" t="s">
        <v>30</v>
      </c>
      <c r="C14" t="s">
        <v>31</v>
      </c>
      <c r="D14" s="14">
        <v>-4103.95</v>
      </c>
      <c r="E14" s="14">
        <v>-3270.1800000000003</v>
      </c>
      <c r="F14" s="14">
        <v>-7331.07</v>
      </c>
      <c r="G14" s="14">
        <v>-15474.5</v>
      </c>
      <c r="H14" s="14">
        <v>-19570.04</v>
      </c>
      <c r="I14" s="14">
        <v>-15057.02</v>
      </c>
    </row>
    <row r="15" spans="1:9" x14ac:dyDescent="0.25">
      <c r="A15">
        <v>12</v>
      </c>
      <c r="B15" t="s">
        <v>32</v>
      </c>
      <c r="C15" t="s">
        <v>33</v>
      </c>
      <c r="D15" s="14">
        <v>585863.67000000004</v>
      </c>
      <c r="E15" s="14">
        <v>1296530.95</v>
      </c>
      <c r="F15" s="14">
        <v>1571096.83</v>
      </c>
      <c r="G15" s="14">
        <v>2590338.4500000002</v>
      </c>
      <c r="H15" s="14">
        <v>2096559.01</v>
      </c>
      <c r="I15" s="14">
        <v>1190623.5900000001</v>
      </c>
    </row>
    <row r="16" spans="1:9" x14ac:dyDescent="0.25">
      <c r="A16">
        <v>13</v>
      </c>
      <c r="B16" t="s">
        <v>34</v>
      </c>
      <c r="C16" t="s">
        <v>35</v>
      </c>
      <c r="D16" s="14">
        <v>26758.9</v>
      </c>
      <c r="E16" s="14">
        <v>29741.08</v>
      </c>
      <c r="F16" s="14">
        <v>23341.48</v>
      </c>
      <c r="G16" s="14">
        <v>44931.96</v>
      </c>
      <c r="H16" s="14">
        <v>42303.18</v>
      </c>
      <c r="I16" s="14">
        <v>70914.22</v>
      </c>
    </row>
    <row r="17" spans="1:9" x14ac:dyDescent="0.25">
      <c r="A17">
        <v>14</v>
      </c>
      <c r="B17" t="s">
        <v>36</v>
      </c>
      <c r="C17" t="s">
        <v>37</v>
      </c>
      <c r="D17" s="14">
        <v>-10596.52</v>
      </c>
      <c r="E17" s="14">
        <v>-3729.4900000000002</v>
      </c>
      <c r="F17" s="14">
        <v>-3450.66</v>
      </c>
      <c r="G17" s="14">
        <v>-4942</v>
      </c>
      <c r="H17" s="14">
        <v>-2714.75</v>
      </c>
      <c r="I17" s="14">
        <v>-3370.37</v>
      </c>
    </row>
    <row r="18" spans="1:9" x14ac:dyDescent="0.25">
      <c r="A18">
        <v>15</v>
      </c>
      <c r="B18" t="s">
        <v>38</v>
      </c>
      <c r="C18" t="s">
        <v>39</v>
      </c>
      <c r="D18" s="14">
        <v>1982.74</v>
      </c>
      <c r="E18" s="14">
        <v>4332.68</v>
      </c>
      <c r="F18" s="14">
        <v>9804.51</v>
      </c>
      <c r="G18" s="14">
        <v>12775.630000000001</v>
      </c>
      <c r="H18" s="14">
        <v>10682.04</v>
      </c>
      <c r="I18" s="14">
        <v>3286.9</v>
      </c>
    </row>
    <row r="19" spans="1:9" x14ac:dyDescent="0.25">
      <c r="A19">
        <v>16</v>
      </c>
      <c r="B19" t="s">
        <v>40</v>
      </c>
      <c r="C19" t="s">
        <v>41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25">
      <c r="A20">
        <v>17</v>
      </c>
      <c r="B20" t="s">
        <v>42</v>
      </c>
      <c r="C20" t="s">
        <v>43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x14ac:dyDescent="0.25">
      <c r="A21">
        <v>18</v>
      </c>
      <c r="B21" t="s">
        <v>44</v>
      </c>
      <c r="C21" t="s">
        <v>45</v>
      </c>
      <c r="D21" s="14">
        <v>36391.24</v>
      </c>
      <c r="E21" s="14">
        <v>31250.14</v>
      </c>
      <c r="F21" s="14">
        <v>63137.279999999999</v>
      </c>
      <c r="G21" s="14">
        <v>106732.01000000001</v>
      </c>
      <c r="H21" s="14">
        <v>41756.730000000003</v>
      </c>
      <c r="I21" s="14">
        <v>52434.11</v>
      </c>
    </row>
    <row r="22" spans="1:9" x14ac:dyDescent="0.25">
      <c r="A22">
        <v>19</v>
      </c>
      <c r="B22" t="s">
        <v>46</v>
      </c>
      <c r="C22" t="s">
        <v>47</v>
      </c>
      <c r="D22" s="14">
        <v>368523.16000000003</v>
      </c>
      <c r="E22" s="14">
        <v>428512.04000000004</v>
      </c>
      <c r="F22" s="14">
        <v>1309849.54</v>
      </c>
      <c r="G22" s="14">
        <v>1387214.31</v>
      </c>
      <c r="H22" s="14">
        <v>301809.85000000003</v>
      </c>
      <c r="I22" s="14">
        <v>789198.89</v>
      </c>
    </row>
    <row r="23" spans="1:9" x14ac:dyDescent="0.25">
      <c r="A23">
        <v>20</v>
      </c>
      <c r="B23" t="s">
        <v>48</v>
      </c>
      <c r="C23" t="s">
        <v>49</v>
      </c>
      <c r="D23" s="14">
        <v>-461685.24</v>
      </c>
      <c r="E23" s="14">
        <v>-308690.27</v>
      </c>
      <c r="F23" s="14">
        <v>-1298813.0900000001</v>
      </c>
      <c r="G23" s="14">
        <v>-900707.31</v>
      </c>
      <c r="H23" s="14">
        <v>-269515.86</v>
      </c>
      <c r="I23" s="14">
        <v>-486956.95</v>
      </c>
    </row>
    <row r="24" spans="1:9" x14ac:dyDescent="0.25">
      <c r="A24">
        <v>21</v>
      </c>
      <c r="B24" t="s">
        <v>50</v>
      </c>
      <c r="C24" t="s">
        <v>51</v>
      </c>
      <c r="D24" s="14">
        <v>-2485.14</v>
      </c>
      <c r="E24" s="14">
        <v>-2578.1</v>
      </c>
      <c r="F24" s="14">
        <v>-129.32</v>
      </c>
      <c r="G24" s="14">
        <v>-1179.02</v>
      </c>
      <c r="H24" s="14">
        <v>-1846</v>
      </c>
      <c r="I24" s="14">
        <v>-3296.87</v>
      </c>
    </row>
    <row r="25" spans="1:9" x14ac:dyDescent="0.25">
      <c r="A25">
        <v>22</v>
      </c>
      <c r="B25" t="s">
        <v>52</v>
      </c>
      <c r="C25" t="s">
        <v>53</v>
      </c>
      <c r="D25" s="14">
        <v>-1249999.99</v>
      </c>
      <c r="E25" s="14">
        <v>-1249999.99</v>
      </c>
      <c r="F25" s="14">
        <v>-1249999.99</v>
      </c>
      <c r="G25" s="14">
        <v>-1249999.99</v>
      </c>
      <c r="H25" s="14">
        <v>-1249999.99</v>
      </c>
      <c r="I25" s="14">
        <v>-1249999.99</v>
      </c>
    </row>
    <row r="26" spans="1:9" x14ac:dyDescent="0.25">
      <c r="A26">
        <v>23</v>
      </c>
      <c r="B26" t="s">
        <v>54</v>
      </c>
      <c r="C26" t="s">
        <v>55</v>
      </c>
      <c r="D26" s="14">
        <v>543134.04</v>
      </c>
      <c r="E26" s="14">
        <v>802765.34</v>
      </c>
      <c r="F26" s="14">
        <v>839433.95000000007</v>
      </c>
      <c r="G26" s="14">
        <v>910880.96</v>
      </c>
      <c r="H26" s="14">
        <v>753195.58</v>
      </c>
      <c r="I26" s="14">
        <v>631570.62</v>
      </c>
    </row>
    <row r="27" spans="1:9" x14ac:dyDescent="0.25">
      <c r="A27">
        <v>24</v>
      </c>
      <c r="B27" t="s">
        <v>56</v>
      </c>
      <c r="C27" t="s">
        <v>57</v>
      </c>
      <c r="D27" s="14">
        <v>-103570.25</v>
      </c>
      <c r="E27" s="14">
        <v>-150350.16</v>
      </c>
      <c r="F27" s="14">
        <v>-204716.37</v>
      </c>
      <c r="G27" s="14">
        <v>-225598.51</v>
      </c>
      <c r="H27" s="14">
        <v>-177645.36000000002</v>
      </c>
      <c r="I27" s="14">
        <v>-194597.56</v>
      </c>
    </row>
    <row r="28" spans="1:9" ht="15.75" thickBot="1" x14ac:dyDescent="0.3">
      <c r="A28">
        <v>25</v>
      </c>
      <c r="B28" s="8" t="s">
        <v>58</v>
      </c>
      <c r="C28" s="8" t="s">
        <v>59</v>
      </c>
      <c r="D28" s="15">
        <v>-1675.72</v>
      </c>
      <c r="E28" s="15">
        <v>-1320.5</v>
      </c>
      <c r="F28" s="15">
        <v>-1707.14</v>
      </c>
      <c r="G28" s="15">
        <v>893.05000000000007</v>
      </c>
      <c r="H28" s="15">
        <v>-0.86</v>
      </c>
      <c r="I28" s="15">
        <v>-217.09</v>
      </c>
    </row>
    <row r="29" spans="1:9" ht="15.75" thickTop="1" x14ac:dyDescent="0.25">
      <c r="A29">
        <v>26</v>
      </c>
      <c r="C29" t="s">
        <v>72</v>
      </c>
      <c r="D29" s="14">
        <f t="shared" ref="D29:I29" si="0">SUM(D5:D28)</f>
        <v>10514592.069999998</v>
      </c>
      <c r="E29" s="14">
        <f t="shared" si="0"/>
        <v>13211857.68</v>
      </c>
      <c r="F29" s="14">
        <f t="shared" si="0"/>
        <v>12117907.759999998</v>
      </c>
      <c r="G29" s="14">
        <f t="shared" si="0"/>
        <v>16680960.679999998</v>
      </c>
      <c r="H29" s="14">
        <f t="shared" si="0"/>
        <v>11977338.540000001</v>
      </c>
      <c r="I29" s="14">
        <f t="shared" si="0"/>
        <v>20333796.690000001</v>
      </c>
    </row>
    <row r="30" spans="1:9" x14ac:dyDescent="0.25">
      <c r="A30">
        <v>27</v>
      </c>
      <c r="D30" s="14"/>
      <c r="E30" s="14"/>
      <c r="F30" s="14"/>
      <c r="G30" s="14"/>
      <c r="H30" s="14"/>
      <c r="I30" s="14"/>
    </row>
    <row r="31" spans="1:9" x14ac:dyDescent="0.25">
      <c r="A31">
        <v>28</v>
      </c>
      <c r="B31" t="s">
        <v>73</v>
      </c>
      <c r="C31" t="s">
        <v>74</v>
      </c>
      <c r="D31" s="14">
        <f>+D6</f>
        <v>5520707.9199999999</v>
      </c>
      <c r="E31" s="14">
        <f t="shared" ref="E31:I31" si="1">+E6</f>
        <v>5877422.1399999997</v>
      </c>
      <c r="F31" s="14">
        <f t="shared" si="1"/>
        <v>5812907.5999999996</v>
      </c>
      <c r="G31" s="14">
        <f t="shared" si="1"/>
        <v>6547681.0499999998</v>
      </c>
      <c r="H31" s="14">
        <f t="shared" si="1"/>
        <v>5644930.4299999997</v>
      </c>
      <c r="I31" s="14">
        <f t="shared" si="1"/>
        <v>6441026.3799999999</v>
      </c>
    </row>
    <row r="32" spans="1:9" x14ac:dyDescent="0.25">
      <c r="A32">
        <v>29</v>
      </c>
      <c r="D32" s="14"/>
      <c r="E32" s="14"/>
      <c r="F32" s="14"/>
      <c r="G32" s="14"/>
      <c r="H32" s="14"/>
      <c r="I32" s="14"/>
    </row>
    <row r="33" spans="1:10" x14ac:dyDescent="0.25">
      <c r="A33">
        <v>30</v>
      </c>
      <c r="C33" t="s">
        <v>75</v>
      </c>
      <c r="D33" s="16">
        <f>+D29-D31</f>
        <v>4993884.1499999985</v>
      </c>
      <c r="E33" s="16">
        <f t="shared" ref="E33:I33" si="2">+E29-E31</f>
        <v>7334435.54</v>
      </c>
      <c r="F33" s="16">
        <f t="shared" si="2"/>
        <v>6305000.1599999983</v>
      </c>
      <c r="G33" s="16">
        <f t="shared" si="2"/>
        <v>10133279.629999999</v>
      </c>
      <c r="H33" s="16">
        <f t="shared" si="2"/>
        <v>6332408.1100000013</v>
      </c>
      <c r="I33" s="16">
        <f t="shared" si="2"/>
        <v>13892770.310000002</v>
      </c>
    </row>
    <row r="34" spans="1:10" x14ac:dyDescent="0.25">
      <c r="A34">
        <v>31</v>
      </c>
      <c r="I34" s="16"/>
      <c r="J34" s="16"/>
    </row>
    <row r="35" spans="1:10" x14ac:dyDescent="0.25">
      <c r="A35">
        <v>32</v>
      </c>
      <c r="B35" s="20" t="s">
        <v>65</v>
      </c>
      <c r="C35" s="20"/>
      <c r="D35" s="20"/>
      <c r="E35" s="20"/>
      <c r="F35" s="20"/>
      <c r="G35" s="20"/>
      <c r="H35" s="20"/>
      <c r="I35" s="20"/>
    </row>
    <row r="36" spans="1:10" x14ac:dyDescent="0.25">
      <c r="A36">
        <v>33</v>
      </c>
      <c r="D36" s="10" t="s">
        <v>0</v>
      </c>
      <c r="E36" s="10" t="s">
        <v>1</v>
      </c>
      <c r="F36" s="10" t="s">
        <v>2</v>
      </c>
      <c r="G36" s="10" t="s">
        <v>3</v>
      </c>
      <c r="H36" s="10" t="s">
        <v>4</v>
      </c>
      <c r="I36" s="10" t="s">
        <v>5</v>
      </c>
    </row>
    <row r="37" spans="1:10" ht="28.5" x14ac:dyDescent="0.25">
      <c r="A37">
        <v>34</v>
      </c>
      <c r="C37" s="5" t="s">
        <v>61</v>
      </c>
      <c r="D37" s="12">
        <v>0.98695061745727231</v>
      </c>
      <c r="E37" s="12">
        <v>0.98781010058744267</v>
      </c>
      <c r="F37" s="12">
        <v>0.98794760901245027</v>
      </c>
      <c r="G37" s="12">
        <v>0.98991344772157031</v>
      </c>
      <c r="H37" s="12">
        <v>0.98914765533803783</v>
      </c>
      <c r="I37" s="12">
        <v>0.98681919662542306</v>
      </c>
    </row>
    <row r="38" spans="1:10" ht="42" thickBot="1" x14ac:dyDescent="0.3">
      <c r="A38">
        <v>35</v>
      </c>
      <c r="B38" s="8"/>
      <c r="C38" s="9" t="s">
        <v>62</v>
      </c>
      <c r="D38" s="13">
        <v>18024.146515337692</v>
      </c>
      <c r="E38" s="13">
        <v>164627.04152169934</v>
      </c>
      <c r="F38" s="13">
        <v>0</v>
      </c>
      <c r="G38" s="13">
        <v>902224.26379683055</v>
      </c>
      <c r="H38" s="13">
        <v>989426.98183062137</v>
      </c>
      <c r="I38" s="13">
        <v>351470.66364079097</v>
      </c>
    </row>
    <row r="39" spans="1:10" ht="15.75" thickTop="1" x14ac:dyDescent="0.25">
      <c r="A39">
        <v>36</v>
      </c>
      <c r="C39" t="s">
        <v>64</v>
      </c>
      <c r="D39" s="6">
        <f>D38*D37</f>
        <v>17788.942532452878</v>
      </c>
      <c r="E39" s="6">
        <f t="shared" ref="E39:I39" si="3">E38*E37</f>
        <v>162620.25444496292</v>
      </c>
      <c r="F39" s="6">
        <f t="shared" si="3"/>
        <v>0</v>
      </c>
      <c r="G39" s="6">
        <f t="shared" si="3"/>
        <v>893123.93159317609</v>
      </c>
      <c r="H39" s="6">
        <f t="shared" si="3"/>
        <v>978689.37920595054</v>
      </c>
      <c r="I39" s="6">
        <f t="shared" si="3"/>
        <v>346837.99793140963</v>
      </c>
    </row>
    <row r="40" spans="1:10" x14ac:dyDescent="0.25">
      <c r="A40">
        <v>37</v>
      </c>
      <c r="D40" s="2"/>
      <c r="E40" s="6"/>
      <c r="F40" s="6"/>
      <c r="G40" s="6"/>
      <c r="H40" s="6"/>
      <c r="I40" s="6"/>
    </row>
    <row r="41" spans="1:10" x14ac:dyDescent="0.25">
      <c r="A41">
        <v>38</v>
      </c>
      <c r="B41" s="20" t="s">
        <v>71</v>
      </c>
      <c r="C41" s="20"/>
      <c r="D41" s="20"/>
      <c r="E41" s="20"/>
      <c r="F41" s="20"/>
      <c r="G41" s="20"/>
      <c r="H41" s="20"/>
      <c r="I41" s="20"/>
    </row>
    <row r="42" spans="1:10" x14ac:dyDescent="0.25">
      <c r="A42">
        <v>39</v>
      </c>
      <c r="D42" s="10" t="s">
        <v>0</v>
      </c>
      <c r="E42" s="10" t="s">
        <v>1</v>
      </c>
      <c r="F42" s="10" t="s">
        <v>2</v>
      </c>
      <c r="G42" s="10" t="s">
        <v>3</v>
      </c>
      <c r="H42" s="10" t="s">
        <v>4</v>
      </c>
      <c r="I42" s="10" t="s">
        <v>5</v>
      </c>
      <c r="J42" s="4"/>
    </row>
    <row r="43" spans="1:10" x14ac:dyDescent="0.25">
      <c r="A43">
        <v>40</v>
      </c>
      <c r="C43" t="s">
        <v>66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10" x14ac:dyDescent="0.25">
      <c r="A44">
        <v>41</v>
      </c>
      <c r="C44" t="s">
        <v>67</v>
      </c>
      <c r="D44" s="6">
        <v>5537921</v>
      </c>
      <c r="E44" s="6">
        <v>7214132</v>
      </c>
      <c r="F44" s="6">
        <v>6313099</v>
      </c>
      <c r="G44" s="6">
        <v>9534544</v>
      </c>
      <c r="H44" s="6">
        <v>6643250</v>
      </c>
      <c r="I44" s="6">
        <v>13962570</v>
      </c>
    </row>
    <row r="45" spans="1:10" x14ac:dyDescent="0.25">
      <c r="A45">
        <v>42</v>
      </c>
      <c r="C45" t="s">
        <v>68</v>
      </c>
      <c r="D45" s="6">
        <v>198905</v>
      </c>
      <c r="E45" s="6">
        <v>299096</v>
      </c>
      <c r="F45" s="6">
        <v>0</v>
      </c>
      <c r="G45" s="6">
        <v>1579375</v>
      </c>
      <c r="H45" s="6">
        <v>1664340</v>
      </c>
      <c r="I45" s="6">
        <v>717836</v>
      </c>
    </row>
    <row r="46" spans="1:10" x14ac:dyDescent="0.25">
      <c r="A46">
        <v>43</v>
      </c>
      <c r="B46" s="21"/>
      <c r="C46" s="21" t="s">
        <v>69</v>
      </c>
      <c r="D46" s="22">
        <v>27541</v>
      </c>
      <c r="E46" s="22">
        <v>0</v>
      </c>
      <c r="F46" s="22">
        <v>1355</v>
      </c>
      <c r="G46" s="22">
        <v>322570</v>
      </c>
      <c r="H46" s="22">
        <v>32806</v>
      </c>
      <c r="I46" s="22">
        <v>29766</v>
      </c>
    </row>
    <row r="47" spans="1:10" ht="15.75" thickBot="1" x14ac:dyDescent="0.3">
      <c r="A47">
        <v>44</v>
      </c>
      <c r="B47" s="8"/>
      <c r="C47" s="8" t="s">
        <v>90</v>
      </c>
      <c r="D47" s="13">
        <v>180882</v>
      </c>
      <c r="E47" s="13">
        <v>164625</v>
      </c>
      <c r="F47" s="13">
        <v>0</v>
      </c>
      <c r="G47" s="13">
        <v>677134</v>
      </c>
      <c r="H47" s="13">
        <v>674937</v>
      </c>
      <c r="I47" s="13">
        <v>366364</v>
      </c>
    </row>
    <row r="48" spans="1:10" ht="15.75" thickTop="1" x14ac:dyDescent="0.25">
      <c r="A48">
        <v>45</v>
      </c>
      <c r="C48" s="7" t="s">
        <v>70</v>
      </c>
      <c r="D48" s="6">
        <f>D44-D45-D46+D47</f>
        <v>5492357</v>
      </c>
      <c r="E48" s="6">
        <f>E44-E45-E46+E47</f>
        <v>7079661</v>
      </c>
      <c r="F48" s="6">
        <f>F44-F45-F46+F47</f>
        <v>6311744</v>
      </c>
      <c r="G48" s="6">
        <f>G44-G45-G46+G47</f>
        <v>8309733</v>
      </c>
      <c r="H48" s="6">
        <f>H44-H45-H46+H47</f>
        <v>5621041</v>
      </c>
      <c r="I48" s="6">
        <f>I44-I45-I46+I47</f>
        <v>13581332</v>
      </c>
    </row>
    <row r="50" spans="4:9" x14ac:dyDescent="0.25">
      <c r="D50" s="16"/>
      <c r="E50" s="16"/>
      <c r="F50" s="16"/>
      <c r="G50" s="16"/>
      <c r="H50" s="16"/>
      <c r="I50" s="16"/>
    </row>
    <row r="51" spans="4:9" x14ac:dyDescent="0.25">
      <c r="D51" s="16"/>
      <c r="E51" s="16"/>
      <c r="F51" s="16"/>
      <c r="G51" s="16"/>
      <c r="H51" s="16"/>
      <c r="I51" s="16"/>
    </row>
    <row r="52" spans="4:9" x14ac:dyDescent="0.25">
      <c r="D52" s="16"/>
      <c r="E52" s="16"/>
      <c r="F52" s="16"/>
      <c r="G52" s="16"/>
      <c r="H52" s="16"/>
      <c r="I52" s="16"/>
    </row>
  </sheetData>
  <mergeCells count="3">
    <mergeCell ref="B3:I3"/>
    <mergeCell ref="B35:I35"/>
    <mergeCell ref="B41:I41"/>
  </mergeCells>
  <pageMargins left="0.7" right="0.7" top="0.75" bottom="0.75" header="0.3" footer="0.3"/>
  <pageSetup scale="49" orientation="portrait" r:id="rId1"/>
  <headerFooter>
    <oddHeader>&amp;RKPSC Case No. 2022-00036
KPSC's Third Set of Data Requests
Dated June 15, 2022
Item No. 2
Attachment 1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D36D-BE22-404C-B76D-95B5FAECE63E}">
  <dimension ref="A1:J17"/>
  <sheetViews>
    <sheetView workbookViewId="0">
      <selection activeCell="A18" sqref="A18:A20"/>
    </sheetView>
  </sheetViews>
  <sheetFormatPr defaultRowHeight="15" x14ac:dyDescent="0.25"/>
  <cols>
    <col min="2" max="2" width="59" bestFit="1" customWidth="1"/>
    <col min="3" max="3" width="20" bestFit="1" customWidth="1"/>
    <col min="4" max="4" width="12.5703125" bestFit="1" customWidth="1"/>
    <col min="5" max="5" width="15.28515625" bestFit="1" customWidth="1"/>
    <col min="6" max="9" width="12.5703125" bestFit="1" customWidth="1"/>
    <col min="10" max="10" width="12.7109375" bestFit="1" customWidth="1"/>
  </cols>
  <sheetData>
    <row r="1" spans="1:10" x14ac:dyDescent="0.25">
      <c r="A1" t="s">
        <v>63</v>
      </c>
      <c r="B1" s="23" t="s">
        <v>93</v>
      </c>
    </row>
    <row r="2" spans="1:10" x14ac:dyDescent="0.25">
      <c r="A2">
        <v>1</v>
      </c>
      <c r="B2" t="s">
        <v>88</v>
      </c>
      <c r="C2" t="s">
        <v>89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80</v>
      </c>
      <c r="I2" s="2" t="s">
        <v>81</v>
      </c>
      <c r="J2" s="2" t="s">
        <v>6</v>
      </c>
    </row>
    <row r="3" spans="1:10" x14ac:dyDescent="0.25">
      <c r="A3">
        <v>2</v>
      </c>
      <c r="B3" t="s">
        <v>82</v>
      </c>
      <c r="C3" t="s">
        <v>83</v>
      </c>
      <c r="D3" s="3">
        <v>255597875</v>
      </c>
      <c r="E3" s="3">
        <v>-67849723</v>
      </c>
      <c r="F3" s="3">
        <v>22554050</v>
      </c>
      <c r="G3" s="3">
        <v>60723542</v>
      </c>
      <c r="H3" s="3">
        <v>89502151</v>
      </c>
      <c r="I3" s="3">
        <v>228004415</v>
      </c>
      <c r="J3" s="26">
        <f>SUM(D3:I3)</f>
        <v>588532310</v>
      </c>
    </row>
    <row r="4" spans="1:10" x14ac:dyDescent="0.25">
      <c r="A4">
        <v>3</v>
      </c>
      <c r="B4" t="s">
        <v>84</v>
      </c>
      <c r="C4" t="s">
        <v>87</v>
      </c>
      <c r="D4" s="3">
        <v>143236378</v>
      </c>
      <c r="E4" s="3">
        <v>130693792</v>
      </c>
      <c r="F4" s="3">
        <v>121767660</v>
      </c>
      <c r="G4" s="3">
        <v>118333345</v>
      </c>
      <c r="H4" s="3">
        <v>12025090</v>
      </c>
      <c r="I4" s="3">
        <v>0</v>
      </c>
      <c r="J4" s="26">
        <f t="shared" ref="J4:J6" si="0">SUM(D4:I4)</f>
        <v>526056265</v>
      </c>
    </row>
    <row r="5" spans="1:10" x14ac:dyDescent="0.25">
      <c r="A5">
        <v>4</v>
      </c>
      <c r="B5" t="s">
        <v>85</v>
      </c>
      <c r="C5" t="s">
        <v>83</v>
      </c>
      <c r="D5" s="3">
        <v>51785736</v>
      </c>
      <c r="E5" s="3">
        <v>2858611</v>
      </c>
      <c r="F5" s="3">
        <v>39708786</v>
      </c>
      <c r="G5" s="3">
        <v>53199506</v>
      </c>
      <c r="H5" s="3">
        <v>43958898</v>
      </c>
      <c r="I5" s="3">
        <v>19918695</v>
      </c>
      <c r="J5" s="26">
        <f t="shared" si="0"/>
        <v>211430232</v>
      </c>
    </row>
    <row r="6" spans="1:10" x14ac:dyDescent="0.25">
      <c r="A6">
        <v>5</v>
      </c>
      <c r="B6" t="s">
        <v>86</v>
      </c>
      <c r="C6" t="s">
        <v>83</v>
      </c>
      <c r="D6" s="3">
        <v>12691858</v>
      </c>
      <c r="E6" s="3">
        <v>1439430</v>
      </c>
      <c r="F6" s="3">
        <v>8145552</v>
      </c>
      <c r="G6" s="3">
        <v>8259533</v>
      </c>
      <c r="H6" s="3">
        <v>6340465</v>
      </c>
      <c r="I6" s="3">
        <v>6309451</v>
      </c>
      <c r="J6" s="26">
        <f t="shared" si="0"/>
        <v>43186289</v>
      </c>
    </row>
    <row r="7" spans="1:10" x14ac:dyDescent="0.25">
      <c r="A7">
        <v>6</v>
      </c>
      <c r="B7" s="23" t="s">
        <v>94</v>
      </c>
      <c r="C7" s="23"/>
      <c r="D7" s="24">
        <f>SUM(D3:D6)</f>
        <v>463311847</v>
      </c>
      <c r="E7" s="24">
        <f t="shared" ref="E7:J7" si="1">SUM(E3:E6)</f>
        <v>67142110</v>
      </c>
      <c r="F7" s="24">
        <f t="shared" si="1"/>
        <v>192176048</v>
      </c>
      <c r="G7" s="24">
        <f t="shared" si="1"/>
        <v>240515926</v>
      </c>
      <c r="H7" s="24">
        <f t="shared" si="1"/>
        <v>151826604</v>
      </c>
      <c r="I7" s="24">
        <f t="shared" si="1"/>
        <v>254232561</v>
      </c>
      <c r="J7" s="27">
        <f t="shared" si="1"/>
        <v>1369205096</v>
      </c>
    </row>
    <row r="8" spans="1:10" x14ac:dyDescent="0.25">
      <c r="A8">
        <v>7</v>
      </c>
    </row>
    <row r="9" spans="1:10" x14ac:dyDescent="0.25">
      <c r="A9">
        <v>8</v>
      </c>
      <c r="B9" t="s">
        <v>95</v>
      </c>
      <c r="D9" s="2" t="s">
        <v>96</v>
      </c>
      <c r="E9" s="2" t="s">
        <v>96</v>
      </c>
      <c r="F9" s="2" t="s">
        <v>96</v>
      </c>
      <c r="G9" s="2" t="s">
        <v>96</v>
      </c>
      <c r="H9" s="2" t="s">
        <v>96</v>
      </c>
      <c r="I9" s="2" t="s">
        <v>96</v>
      </c>
      <c r="J9" s="2" t="s">
        <v>96</v>
      </c>
    </row>
    <row r="10" spans="1:10" x14ac:dyDescent="0.25">
      <c r="A10">
        <v>9</v>
      </c>
      <c r="D10" s="2"/>
      <c r="E10" s="2"/>
      <c r="F10" s="2"/>
      <c r="G10" s="2"/>
      <c r="H10" s="2"/>
      <c r="I10" s="2"/>
      <c r="J10" s="2"/>
    </row>
    <row r="11" spans="1:10" x14ac:dyDescent="0.25">
      <c r="A11">
        <v>10</v>
      </c>
      <c r="B11" t="s">
        <v>75</v>
      </c>
      <c r="D11" s="35" t="s">
        <v>96</v>
      </c>
      <c r="E11" s="35" t="s">
        <v>96</v>
      </c>
      <c r="F11" s="35" t="s">
        <v>96</v>
      </c>
      <c r="G11" s="35" t="s">
        <v>96</v>
      </c>
      <c r="H11" s="35" t="s">
        <v>96</v>
      </c>
      <c r="I11" s="35" t="s">
        <v>96</v>
      </c>
      <c r="J11" s="35" t="s">
        <v>96</v>
      </c>
    </row>
    <row r="12" spans="1:10" x14ac:dyDescent="0.25">
      <c r="A12">
        <v>11</v>
      </c>
    </row>
    <row r="13" spans="1:10" x14ac:dyDescent="0.25">
      <c r="A13">
        <v>12</v>
      </c>
      <c r="B13" s="32" t="s">
        <v>97</v>
      </c>
      <c r="C13" s="33"/>
      <c r="D13" s="34"/>
      <c r="E13" s="34"/>
      <c r="F13" s="34"/>
      <c r="G13" s="34"/>
      <c r="H13" s="34"/>
      <c r="I13" s="34"/>
      <c r="J13" s="34"/>
    </row>
    <row r="14" spans="1:10" x14ac:dyDescent="0.25">
      <c r="A14">
        <v>13</v>
      </c>
      <c r="D14" s="25"/>
      <c r="E14" s="25"/>
      <c r="F14" s="25"/>
      <c r="G14" s="25"/>
      <c r="H14" s="25"/>
      <c r="I14" s="25"/>
      <c r="J14" s="25"/>
    </row>
    <row r="15" spans="1:10" x14ac:dyDescent="0.25">
      <c r="A15">
        <v>14</v>
      </c>
      <c r="B15" s="23" t="s">
        <v>92</v>
      </c>
      <c r="D15" s="29">
        <v>207354000</v>
      </c>
      <c r="E15" s="29">
        <v>237568000</v>
      </c>
      <c r="F15" s="29">
        <v>184275000</v>
      </c>
      <c r="G15" s="29">
        <v>232256000</v>
      </c>
      <c r="H15" s="29">
        <v>145486000</v>
      </c>
      <c r="I15" s="29">
        <v>247923000</v>
      </c>
      <c r="J15" s="28">
        <f t="shared" ref="J15" si="2">SUM(D15:I15)</f>
        <v>1254862000</v>
      </c>
    </row>
    <row r="16" spans="1:10" x14ac:dyDescent="0.25">
      <c r="A16">
        <v>15</v>
      </c>
      <c r="D16" s="25"/>
      <c r="E16" s="25"/>
      <c r="F16" s="25"/>
      <c r="G16" s="25"/>
      <c r="H16" s="25"/>
      <c r="I16" s="25"/>
      <c r="J16" s="25"/>
    </row>
    <row r="17" spans="1:10" x14ac:dyDescent="0.25">
      <c r="A17">
        <v>16</v>
      </c>
      <c r="B17" s="30" t="s">
        <v>91</v>
      </c>
      <c r="D17" s="29">
        <v>8913090</v>
      </c>
      <c r="E17" s="29">
        <v>5197158</v>
      </c>
      <c r="F17" s="29">
        <v>0</v>
      </c>
      <c r="G17" s="29">
        <v>27425416</v>
      </c>
      <c r="H17" s="29">
        <v>26273389</v>
      </c>
      <c r="I17" s="29">
        <v>12206429</v>
      </c>
      <c r="J17" s="28">
        <f t="shared" ref="J17" si="3">SUM(D17:I17)</f>
        <v>80015482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MzODQ0MzwvVXNlck5hbWU+PERhdGVUaW1lPjYvMTUvMjAyMiA3OjQyOjIxIFBNPC9EYXRlVGltZT48TGFiZWxTdHJpbmc+QUVQIEludGVybmFsPC9MYWJlbFN0cmluZz48L2l0ZW0+PGl0ZW0+PHNpc2wgc2lzbFZlcnNpb249IjAiIHBvbGljeT0iZTljMGI4ZDctYmRiNC00ZmQzLWI2MmEtZjUwMzI3YWFlZmNlIiBvcmlnaW49InVzZXJTZWxlY3RlZCI+PGVsZW1lbnQgdWlkPSI1MGMzMTgyNC0wNzgwLTQ5MTAtODdkMS1lYWFmZmQxODJkNDIiIHZhbHVlPSIiIHhtbG5zPSJodHRwOi8vd3d3LmJvbGRvbmphbWVzLmNvbS8yMDA4LzAxL3NpZS9pbnRlcm5hbC9sYWJlbCIgLz48L3Npc2w+PFVzZXJOYW1lPkNPUlBcczAwNzUwNjwvVXNlck5hbWU+PERhdGVUaW1lPjYvMjIvMjAyMiA1OjA5OjEw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C1A6B06D-BFC7-46E5-8B08-2BD3464F117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4739745-79D9-4257-8CDC-04AF0D52A95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Workpaper</vt:lpstr>
      <vt:lpstr>kWh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s338443</dc:creator>
  <cp:lastModifiedBy>s007506</cp:lastModifiedBy>
  <cp:lastPrinted>2022-06-15T19:48:49Z</cp:lastPrinted>
  <dcterms:created xsi:type="dcterms:W3CDTF">2022-06-15T19:25:54Z</dcterms:created>
  <dcterms:modified xsi:type="dcterms:W3CDTF">2022-06-22T18:41:45Z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c6d3ffb0-4fbc-44de-a4a5-1f7df490df0c</vt:lpwstr>
  </property>
  <property fmtid="{D5CDD505-2E9C-101B-9397-08002B2CF9AE}" pid="3" name="bjClsUserRVM">
    <vt:lpwstr>[]</vt:lpwstr>
  </property>
  <property fmtid="{D5CDD505-2E9C-101B-9397-08002B2CF9AE}" pid="4" name="bjSaver">
    <vt:lpwstr>4yBKvIhLqLEjAe5yOcMClK3TFwH/1Ug6</vt:lpwstr>
  </property>
  <property fmtid="{D5CDD505-2E9C-101B-9397-08002B2CF9AE}" pid="5" name="bjDocumentSecurityLabel">
    <vt:lpwstr>AEP Internal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/&gt;&lt;/sisl&gt;</vt:lpwstr>
  </property>
  <property fmtid="{D5CDD505-2E9C-101B-9397-08002B2CF9AE}" pid="11" name="bjLabelHistoryID">
    <vt:lpwstr>{C1A6B06D-BFC7-46E5-8B08-2BD3464F1176}</vt:lpwstr>
  </property>
</Properties>
</file>