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South Woodford County WD/"/>
    </mc:Choice>
  </mc:AlternateContent>
  <xr:revisionPtr revIDLastSave="85" documentId="8_{100A0473-AEFC-41B9-918A-A5873ABF274F}" xr6:coauthVersionLast="47" xr6:coauthVersionMax="47" xr10:uidLastSave="{F984AC1A-BA58-40D4-8BD9-2FDAE3F05426}"/>
  <bookViews>
    <workbookView xWindow="-98" yWindow="-98" windowWidth="20715" windowHeight="13276" activeTab="2" xr2:uid="{A9532ED5-6E44-4DBD-9695-AD0E33E21A1F}"/>
  </bookViews>
  <sheets>
    <sheet name="Billing Cycle 1" sheetId="1" r:id="rId1"/>
    <sheet name="Billing Cycle 2" sheetId="6" r:id="rId2"/>
    <sheet name="Current Billing Analysi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7" l="1"/>
  <c r="H6" i="7"/>
  <c r="H5" i="7"/>
  <c r="K19" i="7"/>
  <c r="J19" i="7"/>
  <c r="I19" i="7"/>
  <c r="H19" i="7"/>
  <c r="G19" i="7"/>
  <c r="F19" i="7"/>
  <c r="E19" i="7"/>
  <c r="D19" i="7"/>
  <c r="K18" i="7"/>
  <c r="J18" i="7"/>
  <c r="I18" i="7"/>
  <c r="H18" i="7"/>
  <c r="G18" i="7"/>
  <c r="F18" i="7"/>
  <c r="E18" i="7"/>
  <c r="D18" i="7"/>
  <c r="K17" i="7"/>
  <c r="J17" i="7"/>
  <c r="I17" i="7"/>
  <c r="H17" i="7"/>
  <c r="G17" i="7"/>
  <c r="F17" i="7"/>
  <c r="E17" i="7"/>
  <c r="D17" i="7"/>
  <c r="K16" i="7"/>
  <c r="J16" i="7"/>
  <c r="I16" i="7"/>
  <c r="H16" i="7"/>
  <c r="G16" i="7"/>
  <c r="F16" i="7"/>
  <c r="E16" i="7"/>
  <c r="D16" i="7"/>
  <c r="K15" i="7"/>
  <c r="J15" i="7"/>
  <c r="J20" i="7" s="1"/>
  <c r="E29" i="7" s="1"/>
  <c r="G29" i="7" s="1"/>
  <c r="I15" i="7"/>
  <c r="H15" i="7"/>
  <c r="G15" i="7"/>
  <c r="F15" i="7"/>
  <c r="F20" i="7" s="1"/>
  <c r="E25" i="7" s="1"/>
  <c r="E15" i="7"/>
  <c r="E20" i="7" s="1"/>
  <c r="D15" i="7"/>
  <c r="D20" i="7" s="1"/>
  <c r="D25" i="7" s="1"/>
  <c r="G25" i="7" s="1"/>
  <c r="H4" i="7"/>
  <c r="G4" i="7"/>
  <c r="F4" i="7"/>
  <c r="F4" i="1"/>
  <c r="G4" i="1"/>
  <c r="H4" i="1"/>
  <c r="E12" i="1"/>
  <c r="K12" i="1"/>
  <c r="E13" i="1"/>
  <c r="K13" i="1"/>
  <c r="E14" i="1"/>
  <c r="K14" i="1"/>
  <c r="E15" i="1"/>
  <c r="K15" i="1"/>
  <c r="E16" i="1"/>
  <c r="K16" i="1"/>
  <c r="I20" i="7"/>
  <c r="E28" i="7" s="1"/>
  <c r="G28" i="7" s="1"/>
  <c r="H20" i="7"/>
  <c r="E27" i="7" s="1"/>
  <c r="G27" i="7" s="1"/>
  <c r="G20" i="7"/>
  <c r="E26" i="7" s="1"/>
  <c r="G26" i="7" s="1"/>
  <c r="J17" i="6"/>
  <c r="E26" i="6" s="1"/>
  <c r="G26" i="6" s="1"/>
  <c r="I17" i="6"/>
  <c r="E25" i="6" s="1"/>
  <c r="G25" i="6" s="1"/>
  <c r="H17" i="6"/>
  <c r="E24" i="6" s="1"/>
  <c r="G24" i="6" s="1"/>
  <c r="G17" i="6"/>
  <c r="E23" i="6" s="1"/>
  <c r="G23" i="6" s="1"/>
  <c r="F17" i="6"/>
  <c r="E22" i="6" s="1"/>
  <c r="D17" i="6"/>
  <c r="D22" i="6" s="1"/>
  <c r="G22" i="6" s="1"/>
  <c r="K16" i="6"/>
  <c r="E16" i="6" s="1"/>
  <c r="K15" i="6"/>
  <c r="E15" i="6"/>
  <c r="K14" i="6"/>
  <c r="E14" i="6"/>
  <c r="K13" i="6"/>
  <c r="E13" i="6"/>
  <c r="K12" i="6"/>
  <c r="E12" i="6"/>
  <c r="F4" i="6"/>
  <c r="K20" i="7" l="1"/>
  <c r="G30" i="7"/>
  <c r="E30" i="7"/>
  <c r="E17" i="6"/>
  <c r="K17" i="6"/>
  <c r="G4" i="6" s="1"/>
  <c r="G27" i="6"/>
  <c r="H4" i="6" s="1"/>
  <c r="E27" i="6"/>
  <c r="E17" i="1" l="1"/>
  <c r="J17" i="1"/>
  <c r="E26" i="1" s="1"/>
  <c r="G26" i="1" s="1"/>
  <c r="I17" i="1"/>
  <c r="E25" i="1" s="1"/>
  <c r="G25" i="1" s="1"/>
  <c r="H17" i="1"/>
  <c r="E24" i="1" s="1"/>
  <c r="G24" i="1" s="1"/>
  <c r="G17" i="1"/>
  <c r="E23" i="1" s="1"/>
  <c r="G23" i="1" s="1"/>
  <c r="F17" i="1"/>
  <c r="E22" i="1" s="1"/>
  <c r="D17" i="1"/>
  <c r="D22" i="1" s="1"/>
  <c r="G22" i="1" s="1"/>
  <c r="K17" i="1"/>
  <c r="G27" i="1" l="1"/>
  <c r="E27" i="1"/>
</calcChain>
</file>

<file path=xl/sharedStrings.xml><?xml version="1.0" encoding="utf-8"?>
<sst xmlns="http://schemas.openxmlformats.org/spreadsheetml/2006/main" count="108" uniqueCount="25">
  <si>
    <t>First</t>
  </si>
  <si>
    <t>Next</t>
  </si>
  <si>
    <t>Over</t>
  </si>
  <si>
    <t>Usage</t>
  </si>
  <si>
    <t>Bills</t>
  </si>
  <si>
    <t>Gallons</t>
  </si>
  <si>
    <t>Total</t>
  </si>
  <si>
    <t>REVENUE BY RATE INCREMENT</t>
  </si>
  <si>
    <t xml:space="preserve">Rate </t>
  </si>
  <si>
    <t>Revenue</t>
  </si>
  <si>
    <t>CURRENT BILLING ANALYSIS</t>
  </si>
  <si>
    <t>Summary</t>
  </si>
  <si>
    <t>Customer Class</t>
  </si>
  <si>
    <t># of Bills</t>
  </si>
  <si>
    <t>Gallons Sold</t>
  </si>
  <si>
    <t>Residential/Commercial</t>
  </si>
  <si>
    <t>TOTAL</t>
  </si>
  <si>
    <t>TOTALS</t>
  </si>
  <si>
    <t xml:space="preserve">South Woodford County Water District </t>
  </si>
  <si>
    <t>,</t>
  </si>
  <si>
    <t>NET RETAIL</t>
  </si>
  <si>
    <t>FROM PSC ANNUAL REPORT</t>
  </si>
  <si>
    <t>DIFFERENCE</t>
  </si>
  <si>
    <t>ADJUSTMENT TO SAO BILLED RETAIL REVENUES</t>
  </si>
  <si>
    <t>Less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</si>
</sst>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/>
    <xf numFmtId="44" fontId="0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0" fontId="0" fillId="0" borderId="0" xfId="0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Fill="1" applyBorder="1" applyAlignment="1">
      <alignment horizontal="center" vertical="center"/>
    </xf>
    <xf numFmtId="164" fontId="0" fillId="0" borderId="1" xfId="0" applyNumberFormat="1" applyBorder="1"/>
    <xf numFmtId="165" fontId="0" fillId="0" borderId="0" xfId="1" applyNumberFormat="1" applyFont="1"/>
    <xf numFmtId="165" fontId="1" fillId="0" borderId="1" xfId="1" applyNumberFormat="1" applyFont="1" applyBorder="1"/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164" fontId="0" fillId="0" borderId="0" xfId="2" applyNumberFormat="1" applyFont="1"/>
    <xf numFmtId="165" fontId="0" fillId="0" borderId="0" xfId="2" applyNumberFormat="1" applyFont="1" applyAlignment="1">
      <alignment horizontal="right" vertical="center"/>
    </xf>
    <xf numFmtId="165" fontId="0" fillId="0" borderId="0" xfId="2" applyNumberFormat="1" applyFont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12D1-5099-41C4-9945-3DC0E034ADBF}">
  <sheetPr codeName="Sheet1"/>
  <dimension ref="B1:K31"/>
  <sheetViews>
    <sheetView workbookViewId="0">
      <selection activeCell="F4" sqref="F4:H4"/>
    </sheetView>
  </sheetViews>
  <sheetFormatPr defaultRowHeight="14.25" x14ac:dyDescent="0.45"/>
  <cols>
    <col min="3" max="3" width="11.1328125" bestFit="1" customWidth="1"/>
    <col min="4" max="4" width="9.1328125" bestFit="1" customWidth="1"/>
    <col min="5" max="5" width="24.53125" bestFit="1" customWidth="1"/>
    <col min="6" max="9" width="13.6640625" bestFit="1" customWidth="1"/>
    <col min="10" max="10" width="12.53125" bestFit="1" customWidth="1"/>
    <col min="11" max="11" width="13.6640625" bestFit="1" customWidth="1"/>
  </cols>
  <sheetData>
    <row r="1" spans="2:11" x14ac:dyDescent="0.45">
      <c r="D1">
        <v>2020</v>
      </c>
      <c r="E1" t="s">
        <v>10</v>
      </c>
      <c r="F1" s="26" t="s">
        <v>18</v>
      </c>
      <c r="G1" s="26"/>
      <c r="H1" s="26"/>
    </row>
    <row r="2" spans="2:11" x14ac:dyDescent="0.45">
      <c r="D2" s="1" t="s">
        <v>11</v>
      </c>
      <c r="E2" s="1"/>
      <c r="F2" s="1"/>
      <c r="G2" s="1"/>
      <c r="H2" s="1"/>
    </row>
    <row r="3" spans="2:11" x14ac:dyDescent="0.45">
      <c r="D3" s="29" t="s">
        <v>12</v>
      </c>
      <c r="E3" s="29"/>
      <c r="F3" s="4" t="s">
        <v>13</v>
      </c>
      <c r="G3" s="4" t="s">
        <v>14</v>
      </c>
      <c r="H3" s="4" t="s">
        <v>9</v>
      </c>
    </row>
    <row r="4" spans="2:11" x14ac:dyDescent="0.45">
      <c r="D4" s="27" t="s">
        <v>15</v>
      </c>
      <c r="E4" s="27"/>
      <c r="F4" s="19">
        <f>D17</f>
        <v>18024</v>
      </c>
      <c r="G4" s="19">
        <f>K17</f>
        <v>119879900</v>
      </c>
      <c r="H4" s="20">
        <f>G27</f>
        <v>781325.81400000001</v>
      </c>
    </row>
    <row r="5" spans="2:11" x14ac:dyDescent="0.45">
      <c r="D5" s="27"/>
      <c r="E5" s="27"/>
      <c r="F5" s="1"/>
      <c r="G5" s="1"/>
      <c r="H5" s="1"/>
    </row>
    <row r="6" spans="2:11" x14ac:dyDescent="0.45">
      <c r="D6" s="27"/>
      <c r="E6" s="27"/>
      <c r="F6" s="11"/>
      <c r="G6" s="11"/>
      <c r="H6" s="11"/>
    </row>
    <row r="7" spans="2:11" x14ac:dyDescent="0.45">
      <c r="D7" s="28"/>
      <c r="E7" s="28"/>
    </row>
    <row r="10" spans="2:11" x14ac:dyDescent="0.45">
      <c r="B10" s="2"/>
      <c r="C10" s="2"/>
      <c r="D10" s="2"/>
      <c r="E10" s="2"/>
      <c r="F10" s="2" t="s">
        <v>0</v>
      </c>
      <c r="G10" s="2" t="s">
        <v>1</v>
      </c>
      <c r="H10" s="2" t="s">
        <v>1</v>
      </c>
      <c r="I10" s="2" t="s">
        <v>1</v>
      </c>
      <c r="J10" s="11" t="s">
        <v>2</v>
      </c>
      <c r="K10" s="2" t="s">
        <v>6</v>
      </c>
    </row>
    <row r="11" spans="2:11" x14ac:dyDescent="0.45">
      <c r="B11" s="2"/>
      <c r="C11" s="4" t="s">
        <v>3</v>
      </c>
      <c r="D11" s="4" t="s">
        <v>4</v>
      </c>
      <c r="E11" s="4" t="s">
        <v>5</v>
      </c>
      <c r="F11" s="4">
        <v>2000</v>
      </c>
      <c r="G11" s="4">
        <v>2000</v>
      </c>
      <c r="H11" s="4">
        <v>6000</v>
      </c>
      <c r="I11" s="5">
        <v>90000</v>
      </c>
      <c r="J11" s="5">
        <v>100000</v>
      </c>
      <c r="K11" s="4"/>
    </row>
    <row r="12" spans="2:11" x14ac:dyDescent="0.45">
      <c r="B12" s="2" t="s">
        <v>0</v>
      </c>
      <c r="C12" s="12">
        <v>2000</v>
      </c>
      <c r="D12" s="12">
        <v>4273</v>
      </c>
      <c r="E12" s="12">
        <f>SUM(F12:J12)</f>
        <v>4003400</v>
      </c>
      <c r="F12" s="12">
        <v>4003400</v>
      </c>
      <c r="G12" s="12"/>
      <c r="H12" s="12"/>
      <c r="I12" s="12"/>
      <c r="J12" s="12"/>
      <c r="K12" s="12">
        <f>SUM(F12:J12)</f>
        <v>4003400</v>
      </c>
    </row>
    <row r="13" spans="2:11" x14ac:dyDescent="0.45">
      <c r="B13" s="2" t="s">
        <v>1</v>
      </c>
      <c r="C13" s="12">
        <v>2000</v>
      </c>
      <c r="D13" s="12">
        <v>5093</v>
      </c>
      <c r="E13" s="12">
        <f>SUM(F13:J13)</f>
        <v>15411700</v>
      </c>
      <c r="F13" s="12">
        <v>10186000</v>
      </c>
      <c r="G13" s="12">
        <v>5225700</v>
      </c>
      <c r="H13" s="12"/>
      <c r="I13" s="12"/>
      <c r="J13" s="12"/>
      <c r="K13" s="12">
        <f>SUM(F13:J13)</f>
        <v>15411700</v>
      </c>
    </row>
    <row r="14" spans="2:11" x14ac:dyDescent="0.45">
      <c r="B14" s="11" t="s">
        <v>1</v>
      </c>
      <c r="C14" s="12">
        <v>6000</v>
      </c>
      <c r="D14" s="12">
        <v>6297</v>
      </c>
      <c r="E14" s="12">
        <f>SUM(F14:J14)</f>
        <v>38440700</v>
      </c>
      <c r="F14" s="12">
        <v>12594000</v>
      </c>
      <c r="G14" s="12">
        <v>12594000</v>
      </c>
      <c r="H14" s="12">
        <v>13252700</v>
      </c>
      <c r="I14" s="12"/>
      <c r="J14" s="12"/>
      <c r="K14" s="12">
        <f>SUM(F14:J14)</f>
        <v>38440700</v>
      </c>
    </row>
    <row r="15" spans="2:11" x14ac:dyDescent="0.45">
      <c r="B15" s="2" t="s">
        <v>1</v>
      </c>
      <c r="C15" s="12">
        <v>90000</v>
      </c>
      <c r="D15" s="12">
        <v>2275</v>
      </c>
      <c r="E15" s="12">
        <f>SUM(F15:J15)</f>
        <v>47691800</v>
      </c>
      <c r="F15" s="12">
        <v>4550000</v>
      </c>
      <c r="G15" s="12">
        <v>4550000</v>
      </c>
      <c r="H15" s="12">
        <v>13650000</v>
      </c>
      <c r="I15" s="12">
        <v>24941800</v>
      </c>
      <c r="J15" s="12"/>
      <c r="K15" s="12">
        <f>SUM(F15:J15)</f>
        <v>47691800</v>
      </c>
    </row>
    <row r="16" spans="2:11" x14ac:dyDescent="0.45">
      <c r="B16" s="2" t="s">
        <v>2</v>
      </c>
      <c r="C16" s="13">
        <v>100000</v>
      </c>
      <c r="D16" s="13">
        <v>86</v>
      </c>
      <c r="E16" s="13">
        <f>SUM(F16:J16)</f>
        <v>14332300</v>
      </c>
      <c r="F16" s="13">
        <v>172000</v>
      </c>
      <c r="G16" s="13">
        <v>172000</v>
      </c>
      <c r="H16" s="13">
        <v>516000</v>
      </c>
      <c r="I16" s="13">
        <v>7740000</v>
      </c>
      <c r="J16" s="13">
        <v>5732300</v>
      </c>
      <c r="K16" s="13">
        <f>SUM(F16:J16)</f>
        <v>14332300</v>
      </c>
    </row>
    <row r="17" spans="2:11" x14ac:dyDescent="0.45">
      <c r="B17" s="15"/>
      <c r="C17" t="s">
        <v>17</v>
      </c>
      <c r="D17" s="14">
        <f t="shared" ref="D17:K17" si="0">SUM(D12:D16)</f>
        <v>18024</v>
      </c>
      <c r="E17" s="14">
        <f t="shared" si="0"/>
        <v>119879900</v>
      </c>
      <c r="F17" s="14">
        <f t="shared" si="0"/>
        <v>31505400</v>
      </c>
      <c r="G17" s="14">
        <f t="shared" si="0"/>
        <v>22541700</v>
      </c>
      <c r="H17" s="14">
        <f t="shared" si="0"/>
        <v>27418700</v>
      </c>
      <c r="I17" s="14">
        <f t="shared" si="0"/>
        <v>32681800</v>
      </c>
      <c r="J17" s="14">
        <f t="shared" si="0"/>
        <v>5732300</v>
      </c>
      <c r="K17" s="14">
        <f t="shared" si="0"/>
        <v>119879900</v>
      </c>
    </row>
    <row r="19" spans="2:11" x14ac:dyDescent="0.45">
      <c r="C19" t="s">
        <v>7</v>
      </c>
    </row>
    <row r="21" spans="2:11" x14ac:dyDescent="0.45">
      <c r="C21" s="6"/>
      <c r="D21" s="6" t="s">
        <v>4</v>
      </c>
      <c r="E21" s="6" t="s">
        <v>5</v>
      </c>
      <c r="F21" s="6" t="s">
        <v>8</v>
      </c>
      <c r="G21" s="6" t="s">
        <v>9</v>
      </c>
    </row>
    <row r="22" spans="2:11" x14ac:dyDescent="0.45">
      <c r="B22" s="2" t="s">
        <v>0</v>
      </c>
      <c r="C22" s="2">
        <v>2000</v>
      </c>
      <c r="D22" s="14">
        <f>D17</f>
        <v>18024</v>
      </c>
      <c r="E22" s="14">
        <f>F17</f>
        <v>31505400</v>
      </c>
      <c r="F22" s="7">
        <v>20.48</v>
      </c>
      <c r="G22" s="17">
        <f>F22*D22</f>
        <v>369131.52000000002</v>
      </c>
    </row>
    <row r="23" spans="2:11" x14ac:dyDescent="0.45">
      <c r="B23" s="2" t="s">
        <v>1</v>
      </c>
      <c r="C23" s="2">
        <v>2000</v>
      </c>
      <c r="E23" s="14">
        <f>G17</f>
        <v>22541700</v>
      </c>
      <c r="F23" s="7">
        <v>4.99</v>
      </c>
      <c r="G23" s="17">
        <f>(E23/1000)*F23</f>
        <v>112483.08300000001</v>
      </c>
    </row>
    <row r="24" spans="2:11" x14ac:dyDescent="0.45">
      <c r="B24" s="2" t="s">
        <v>1</v>
      </c>
      <c r="C24" s="2">
        <v>6000</v>
      </c>
      <c r="E24" s="14">
        <f>H17</f>
        <v>27418700</v>
      </c>
      <c r="F24" s="7">
        <v>4.78</v>
      </c>
      <c r="G24" s="17">
        <f>(E24/1000)*F24</f>
        <v>131061.38600000001</v>
      </c>
    </row>
    <row r="25" spans="2:11" x14ac:dyDescent="0.45">
      <c r="B25" s="11" t="s">
        <v>1</v>
      </c>
      <c r="C25" s="3">
        <v>90000</v>
      </c>
      <c r="E25" s="14">
        <f>I17</f>
        <v>32681800</v>
      </c>
      <c r="F25" s="7">
        <v>4.45</v>
      </c>
      <c r="G25" s="17">
        <f>(E25/1000)*F25</f>
        <v>145434.01</v>
      </c>
    </row>
    <row r="26" spans="2:11" x14ac:dyDescent="0.45">
      <c r="B26" s="2" t="s">
        <v>2</v>
      </c>
      <c r="C26" s="5">
        <v>100000</v>
      </c>
      <c r="D26" s="6"/>
      <c r="E26" s="16">
        <f>J17</f>
        <v>5732300</v>
      </c>
      <c r="F26" s="8">
        <v>4.05</v>
      </c>
      <c r="G26" s="18">
        <f>(E26/1000)*F26</f>
        <v>23215.814999999999</v>
      </c>
    </row>
    <row r="27" spans="2:11" x14ac:dyDescent="0.45">
      <c r="C27" t="s">
        <v>16</v>
      </c>
      <c r="E27" s="14">
        <f>SUM(E22:E26)</f>
        <v>119879900</v>
      </c>
      <c r="G27" s="17">
        <f>SUM(G22:G26)</f>
        <v>781325.81400000001</v>
      </c>
    </row>
    <row r="28" spans="2:11" x14ac:dyDescent="0.45">
      <c r="D28" s="9"/>
    </row>
    <row r="30" spans="2:11" x14ac:dyDescent="0.45">
      <c r="C30" s="2"/>
      <c r="D30" s="2"/>
      <c r="E30" s="2"/>
      <c r="F30" s="2"/>
      <c r="G30" s="2"/>
      <c r="H30" s="2"/>
    </row>
    <row r="31" spans="2:11" x14ac:dyDescent="0.45">
      <c r="B31" s="2"/>
      <c r="C31" s="3"/>
      <c r="D31" s="9"/>
      <c r="E31" s="9"/>
      <c r="F31" s="10"/>
      <c r="G31" s="9"/>
    </row>
  </sheetData>
  <mergeCells count="6">
    <mergeCell ref="F1:H1"/>
    <mergeCell ref="D4:E4"/>
    <mergeCell ref="D5:E5"/>
    <mergeCell ref="D6:E6"/>
    <mergeCell ref="D7:E7"/>
    <mergeCell ref="D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38112-D0A9-4D0A-A45D-997CCC1C390A}">
  <dimension ref="B1:K30"/>
  <sheetViews>
    <sheetView workbookViewId="0">
      <selection activeCell="A31" sqref="A31:XFD59"/>
    </sheetView>
  </sheetViews>
  <sheetFormatPr defaultRowHeight="14.25" x14ac:dyDescent="0.45"/>
  <cols>
    <col min="3" max="3" width="11.1328125" bestFit="1" customWidth="1"/>
    <col min="4" max="4" width="9.1328125" bestFit="1" customWidth="1"/>
    <col min="5" max="5" width="24.53125" bestFit="1" customWidth="1"/>
    <col min="6" max="9" width="13.6640625" bestFit="1" customWidth="1"/>
    <col min="10" max="10" width="12.53125" bestFit="1" customWidth="1"/>
    <col min="11" max="11" width="13.6640625" bestFit="1" customWidth="1"/>
  </cols>
  <sheetData>
    <row r="1" spans="2:11" x14ac:dyDescent="0.45">
      <c r="D1">
        <v>2020</v>
      </c>
      <c r="E1" t="s">
        <v>10</v>
      </c>
      <c r="F1" s="26" t="s">
        <v>18</v>
      </c>
      <c r="G1" s="26"/>
      <c r="H1" s="26"/>
    </row>
    <row r="2" spans="2:11" x14ac:dyDescent="0.45">
      <c r="D2" s="1" t="s">
        <v>11</v>
      </c>
      <c r="E2" s="1"/>
      <c r="F2" s="1"/>
      <c r="G2" s="1"/>
      <c r="H2" s="1"/>
    </row>
    <row r="3" spans="2:11" x14ac:dyDescent="0.45">
      <c r="D3" s="29" t="s">
        <v>12</v>
      </c>
      <c r="E3" s="29"/>
      <c r="F3" s="22" t="s">
        <v>13</v>
      </c>
      <c r="G3" s="22" t="s">
        <v>14</v>
      </c>
      <c r="H3" s="22" t="s">
        <v>9</v>
      </c>
    </row>
    <row r="4" spans="2:11" x14ac:dyDescent="0.45">
      <c r="D4" s="30" t="s">
        <v>15</v>
      </c>
      <c r="E4" s="30"/>
      <c r="F4" s="19">
        <f>D17</f>
        <v>1865</v>
      </c>
      <c r="G4" s="19">
        <f>K17</f>
        <v>8218000</v>
      </c>
      <c r="H4" s="20">
        <f>G27</f>
        <v>63048.44200000001</v>
      </c>
    </row>
    <row r="5" spans="2:11" x14ac:dyDescent="0.45">
      <c r="D5" s="30"/>
      <c r="E5" s="30"/>
      <c r="F5" s="1"/>
      <c r="G5" s="1"/>
      <c r="H5" s="1"/>
    </row>
    <row r="6" spans="2:11" x14ac:dyDescent="0.45">
      <c r="D6" s="30"/>
      <c r="E6" s="30"/>
      <c r="F6" s="1"/>
      <c r="G6" s="1"/>
      <c r="H6" s="1"/>
    </row>
    <row r="7" spans="2:11" x14ac:dyDescent="0.45">
      <c r="D7" s="26"/>
      <c r="E7" s="26"/>
    </row>
    <row r="10" spans="2:11" x14ac:dyDescent="0.45">
      <c r="B10" s="1"/>
      <c r="C10" s="1"/>
      <c r="D10" s="1"/>
      <c r="E10" s="1"/>
      <c r="F10" s="1" t="s">
        <v>0</v>
      </c>
      <c r="G10" s="1" t="s">
        <v>1</v>
      </c>
      <c r="H10" s="1" t="s">
        <v>1</v>
      </c>
      <c r="I10" s="1" t="s">
        <v>1</v>
      </c>
      <c r="J10" s="1" t="s">
        <v>2</v>
      </c>
      <c r="K10" s="1" t="s">
        <v>6</v>
      </c>
    </row>
    <row r="11" spans="2:11" x14ac:dyDescent="0.45">
      <c r="B11" s="1"/>
      <c r="C11" s="22" t="s">
        <v>3</v>
      </c>
      <c r="D11" s="22" t="s">
        <v>4</v>
      </c>
      <c r="E11" s="22" t="s">
        <v>5</v>
      </c>
      <c r="F11" s="22">
        <v>2000</v>
      </c>
      <c r="G11" s="22">
        <v>2000</v>
      </c>
      <c r="H11" s="22">
        <v>6000</v>
      </c>
      <c r="I11" s="5">
        <v>90000</v>
      </c>
      <c r="J11" s="5">
        <v>100000</v>
      </c>
      <c r="K11" s="22"/>
    </row>
    <row r="12" spans="2:11" x14ac:dyDescent="0.45">
      <c r="B12" s="1" t="s">
        <v>0</v>
      </c>
      <c r="C12" s="12">
        <v>2000</v>
      </c>
      <c r="D12" s="12">
        <v>649</v>
      </c>
      <c r="E12" s="12">
        <f>SUM(F12:J12)</f>
        <v>579300</v>
      </c>
      <c r="F12" s="12">
        <v>579300</v>
      </c>
      <c r="G12" s="12"/>
      <c r="H12" s="12"/>
      <c r="I12" s="12"/>
      <c r="J12" s="12"/>
      <c r="K12" s="12">
        <f>SUM(F12:J12)</f>
        <v>579300</v>
      </c>
    </row>
    <row r="13" spans="2:11" x14ac:dyDescent="0.45">
      <c r="B13" s="1" t="s">
        <v>1</v>
      </c>
      <c r="C13" s="12">
        <v>2000</v>
      </c>
      <c r="D13" s="12">
        <v>508</v>
      </c>
      <c r="E13" s="12">
        <f>SUM(F13:J13)</f>
        <v>1522700</v>
      </c>
      <c r="F13" s="12">
        <v>1016000</v>
      </c>
      <c r="G13" s="12">
        <v>506700</v>
      </c>
      <c r="H13" s="12"/>
      <c r="I13" s="12"/>
      <c r="J13" s="12"/>
      <c r="K13" s="12">
        <f>SUM(F13:J13)</f>
        <v>1522700</v>
      </c>
    </row>
    <row r="14" spans="2:11" x14ac:dyDescent="0.45">
      <c r="B14" s="1" t="s">
        <v>1</v>
      </c>
      <c r="C14" s="12">
        <v>6000</v>
      </c>
      <c r="D14" s="12">
        <v>569</v>
      </c>
      <c r="E14" s="12">
        <f>SUM(F14:J14)</f>
        <v>3461300</v>
      </c>
      <c r="F14" s="12">
        <v>1138000</v>
      </c>
      <c r="G14" s="12">
        <v>1138000</v>
      </c>
      <c r="H14" s="12">
        <v>1185300</v>
      </c>
      <c r="I14" s="12"/>
      <c r="J14" s="12"/>
      <c r="K14" s="12">
        <f>SUM(F14:J14)</f>
        <v>3461300</v>
      </c>
    </row>
    <row r="15" spans="2:11" x14ac:dyDescent="0.45">
      <c r="B15" s="1" t="s">
        <v>1</v>
      </c>
      <c r="C15" s="12">
        <v>90000</v>
      </c>
      <c r="D15" s="12">
        <v>137</v>
      </c>
      <c r="E15" s="12">
        <f>SUM(F15:J15)</f>
        <v>2401700</v>
      </c>
      <c r="F15" s="12">
        <v>274000</v>
      </c>
      <c r="G15" s="12">
        <v>274000</v>
      </c>
      <c r="H15" s="12">
        <v>822000</v>
      </c>
      <c r="I15" s="12">
        <v>1031700</v>
      </c>
      <c r="J15" s="12"/>
      <c r="K15" s="12">
        <f>SUM(F15:J15)</f>
        <v>2401700</v>
      </c>
    </row>
    <row r="16" spans="2:11" x14ac:dyDescent="0.45">
      <c r="B16" s="1" t="s">
        <v>2</v>
      </c>
      <c r="C16" s="13">
        <v>100000</v>
      </c>
      <c r="D16" s="13">
        <v>2</v>
      </c>
      <c r="E16" s="13">
        <f>K16</f>
        <v>253000</v>
      </c>
      <c r="F16" s="13">
        <v>4000</v>
      </c>
      <c r="G16" s="13">
        <v>4000</v>
      </c>
      <c r="H16" s="13">
        <v>12000</v>
      </c>
      <c r="I16" s="13">
        <v>180000</v>
      </c>
      <c r="J16" s="13">
        <v>53000</v>
      </c>
      <c r="K16" s="13">
        <f>SUM(F16:J16)</f>
        <v>253000</v>
      </c>
    </row>
    <row r="17" spans="2:11" x14ac:dyDescent="0.45">
      <c r="B17" s="1"/>
      <c r="C17" t="s">
        <v>17</v>
      </c>
      <c r="D17" s="14">
        <f t="shared" ref="D17:K17" si="0">SUM(D12:D16)</f>
        <v>1865</v>
      </c>
      <c r="E17" s="14">
        <f t="shared" si="0"/>
        <v>8218000</v>
      </c>
      <c r="F17" s="14">
        <f t="shared" si="0"/>
        <v>3011300</v>
      </c>
      <c r="G17" s="14">
        <f t="shared" si="0"/>
        <v>1922700</v>
      </c>
      <c r="H17" s="14">
        <f t="shared" si="0"/>
        <v>2019300</v>
      </c>
      <c r="I17" s="14">
        <f t="shared" si="0"/>
        <v>1211700</v>
      </c>
      <c r="J17" s="14">
        <f t="shared" si="0"/>
        <v>53000</v>
      </c>
      <c r="K17" s="14">
        <f t="shared" si="0"/>
        <v>8218000</v>
      </c>
    </row>
    <row r="19" spans="2:11" x14ac:dyDescent="0.45">
      <c r="C19" t="s">
        <v>7</v>
      </c>
    </row>
    <row r="21" spans="2:11" x14ac:dyDescent="0.45">
      <c r="C21" s="6"/>
      <c r="D21" s="6" t="s">
        <v>4</v>
      </c>
      <c r="E21" s="6" t="s">
        <v>5</v>
      </c>
      <c r="F21" s="6" t="s">
        <v>8</v>
      </c>
      <c r="G21" s="6" t="s">
        <v>9</v>
      </c>
    </row>
    <row r="22" spans="2:11" x14ac:dyDescent="0.45">
      <c r="B22" s="1" t="s">
        <v>0</v>
      </c>
      <c r="C22" s="1">
        <v>2000</v>
      </c>
      <c r="D22" s="14">
        <f>D17</f>
        <v>1865</v>
      </c>
      <c r="E22" s="14">
        <f>F17</f>
        <v>3011300</v>
      </c>
      <c r="F22" s="7">
        <v>20.48</v>
      </c>
      <c r="G22" s="17">
        <f>F22*D22</f>
        <v>38195.200000000004</v>
      </c>
    </row>
    <row r="23" spans="2:11" x14ac:dyDescent="0.45">
      <c r="B23" s="1" t="s">
        <v>1</v>
      </c>
      <c r="C23" s="1">
        <v>2000</v>
      </c>
      <c r="E23" s="14">
        <f>G17</f>
        <v>1922700</v>
      </c>
      <c r="F23" s="7">
        <v>4.99</v>
      </c>
      <c r="G23" s="17">
        <f>(E23/1000)*F23</f>
        <v>9594.273000000001</v>
      </c>
    </row>
    <row r="24" spans="2:11" x14ac:dyDescent="0.45">
      <c r="B24" s="1" t="s">
        <v>1</v>
      </c>
      <c r="C24" s="1">
        <v>6000</v>
      </c>
      <c r="E24" s="14">
        <f>H17</f>
        <v>2019300</v>
      </c>
      <c r="F24" s="7">
        <v>4.78</v>
      </c>
      <c r="G24" s="17">
        <f>(E24/1000)*F24</f>
        <v>9652.2540000000008</v>
      </c>
    </row>
    <row r="25" spans="2:11" x14ac:dyDescent="0.45">
      <c r="B25" s="1" t="s">
        <v>1</v>
      </c>
      <c r="C25" s="25">
        <v>90000</v>
      </c>
      <c r="E25" s="14">
        <f>I17</f>
        <v>1211700</v>
      </c>
      <c r="F25" s="7">
        <v>4.45</v>
      </c>
      <c r="G25" s="17">
        <f>(E25/1000)*F25</f>
        <v>5392.0650000000005</v>
      </c>
    </row>
    <row r="26" spans="2:11" x14ac:dyDescent="0.45">
      <c r="B26" s="1" t="s">
        <v>2</v>
      </c>
      <c r="C26" s="5">
        <v>100000</v>
      </c>
      <c r="D26" s="6"/>
      <c r="E26" s="16">
        <f>J17</f>
        <v>53000</v>
      </c>
      <c r="F26" s="8">
        <v>4.05</v>
      </c>
      <c r="G26" s="18">
        <f>(E26/1000)*F26</f>
        <v>214.64999999999998</v>
      </c>
    </row>
    <row r="27" spans="2:11" x14ac:dyDescent="0.45">
      <c r="C27" t="s">
        <v>16</v>
      </c>
      <c r="E27" s="14">
        <f>SUM(E22:E26)</f>
        <v>8218000</v>
      </c>
      <c r="G27" s="17">
        <f>SUM(G22:G26)</f>
        <v>63048.44200000001</v>
      </c>
    </row>
    <row r="30" spans="2:11" x14ac:dyDescent="0.45">
      <c r="C30" s="1"/>
      <c r="D30" s="1"/>
      <c r="E30" s="1"/>
      <c r="F30" s="1"/>
      <c r="G30" s="1"/>
      <c r="H30" s="1"/>
    </row>
  </sheetData>
  <mergeCells count="6">
    <mergeCell ref="D7:E7"/>
    <mergeCell ref="F1:H1"/>
    <mergeCell ref="D3:E3"/>
    <mergeCell ref="D4:E4"/>
    <mergeCell ref="D5:E5"/>
    <mergeCell ref="D6:E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62EF-51EA-4689-8150-7116A579B91D}">
  <dimension ref="B1:K34"/>
  <sheetViews>
    <sheetView tabSelected="1" workbookViewId="0">
      <selection activeCell="H9" sqref="H9"/>
    </sheetView>
  </sheetViews>
  <sheetFormatPr defaultRowHeight="14.25" x14ac:dyDescent="0.45"/>
  <cols>
    <col min="3" max="3" width="11.1328125" bestFit="1" customWidth="1"/>
    <col min="4" max="4" width="9.1328125" bestFit="1" customWidth="1"/>
    <col min="5" max="5" width="24.53125" bestFit="1" customWidth="1"/>
    <col min="6" max="7" width="13.6640625" bestFit="1" customWidth="1"/>
    <col min="8" max="8" width="13.6640625" style="33" bestFit="1" customWidth="1"/>
    <col min="9" max="9" width="13.6640625" bestFit="1" customWidth="1"/>
    <col min="10" max="10" width="12.53125" bestFit="1" customWidth="1"/>
    <col min="11" max="11" width="13.6640625" bestFit="1" customWidth="1"/>
  </cols>
  <sheetData>
    <row r="1" spans="2:11" x14ac:dyDescent="0.45">
      <c r="D1">
        <v>2020</v>
      </c>
      <c r="E1" t="s">
        <v>10</v>
      </c>
      <c r="F1" s="26" t="s">
        <v>18</v>
      </c>
      <c r="G1" s="26"/>
      <c r="H1" s="26"/>
    </row>
    <row r="2" spans="2:11" x14ac:dyDescent="0.45">
      <c r="D2" s="30" t="s">
        <v>11</v>
      </c>
      <c r="E2" s="30"/>
      <c r="F2" s="1"/>
      <c r="G2" s="1"/>
      <c r="H2" s="32"/>
    </row>
    <row r="3" spans="2:11" x14ac:dyDescent="0.45">
      <c r="D3" s="29" t="s">
        <v>12</v>
      </c>
      <c r="E3" s="29"/>
      <c r="F3" s="22" t="s">
        <v>13</v>
      </c>
      <c r="G3" s="22" t="s">
        <v>14</v>
      </c>
      <c r="H3" s="13" t="s">
        <v>9</v>
      </c>
    </row>
    <row r="4" spans="2:11" x14ac:dyDescent="0.45">
      <c r="D4" s="31" t="s">
        <v>15</v>
      </c>
      <c r="E4" s="31"/>
      <c r="F4" s="19">
        <f>'Billing Cycle 1'!F4+'Billing Cycle 2'!F4</f>
        <v>19889</v>
      </c>
      <c r="G4" s="19">
        <f>'Billing Cycle 1'!G4+'Billing Cycle 2'!G4</f>
        <v>128097900</v>
      </c>
      <c r="H4" s="35">
        <f>'Billing Cycle 1'!H4+'Billing Cycle 2'!H4</f>
        <v>844374.25600000005</v>
      </c>
    </row>
    <row r="5" spans="2:11" x14ac:dyDescent="0.45">
      <c r="D5" s="27" t="s">
        <v>24</v>
      </c>
      <c r="E5" s="27"/>
      <c r="F5" s="24"/>
      <c r="G5" s="24"/>
      <c r="H5" s="34">
        <f>-1478.38-3097.48</f>
        <v>-4575.8600000000006</v>
      </c>
    </row>
    <row r="6" spans="2:11" x14ac:dyDescent="0.45">
      <c r="D6" s="27" t="s">
        <v>20</v>
      </c>
      <c r="E6" s="27"/>
      <c r="F6" s="24"/>
      <c r="G6" s="24"/>
      <c r="H6" s="34">
        <f>H4+H5</f>
        <v>839798.39600000007</v>
      </c>
    </row>
    <row r="7" spans="2:11" x14ac:dyDescent="0.45">
      <c r="D7" s="27" t="s">
        <v>21</v>
      </c>
      <c r="E7" s="27"/>
      <c r="F7" s="24"/>
      <c r="G7" s="24"/>
      <c r="H7" s="34">
        <v>846168</v>
      </c>
    </row>
    <row r="8" spans="2:11" x14ac:dyDescent="0.45">
      <c r="D8" s="27" t="s">
        <v>22</v>
      </c>
      <c r="E8" s="27"/>
      <c r="F8" s="24"/>
      <c r="G8" s="24"/>
      <c r="H8" s="34">
        <f>H6-H7</f>
        <v>-6369.6039999999339</v>
      </c>
      <c r="I8" t="s">
        <v>23</v>
      </c>
    </row>
    <row r="9" spans="2:11" x14ac:dyDescent="0.45">
      <c r="D9" s="27"/>
      <c r="E9" s="27"/>
      <c r="F9" s="23"/>
      <c r="G9" s="23"/>
      <c r="H9" s="12"/>
    </row>
    <row r="10" spans="2:11" x14ac:dyDescent="0.45">
      <c r="D10" s="28"/>
      <c r="E10" s="28"/>
    </row>
    <row r="13" spans="2:11" x14ac:dyDescent="0.45">
      <c r="B13" s="21"/>
      <c r="C13" s="21"/>
      <c r="D13" s="21"/>
      <c r="E13" s="21"/>
      <c r="F13" s="21" t="s">
        <v>0</v>
      </c>
      <c r="G13" s="21" t="s">
        <v>1</v>
      </c>
      <c r="H13" s="12" t="s">
        <v>1</v>
      </c>
      <c r="I13" s="21" t="s">
        <v>1</v>
      </c>
      <c r="J13" s="21" t="s">
        <v>2</v>
      </c>
      <c r="K13" s="21" t="s">
        <v>6</v>
      </c>
    </row>
    <row r="14" spans="2:11" x14ac:dyDescent="0.45">
      <c r="B14" s="21"/>
      <c r="C14" s="22" t="s">
        <v>3</v>
      </c>
      <c r="D14" s="22" t="s">
        <v>4</v>
      </c>
      <c r="E14" s="22" t="s">
        <v>5</v>
      </c>
      <c r="F14" s="22">
        <v>2000</v>
      </c>
      <c r="G14" s="22">
        <v>2000</v>
      </c>
      <c r="H14" s="13">
        <v>6000</v>
      </c>
      <c r="I14" s="5">
        <v>90000</v>
      </c>
      <c r="J14" s="5">
        <v>100000</v>
      </c>
      <c r="K14" s="22"/>
    </row>
    <row r="15" spans="2:11" x14ac:dyDescent="0.45">
      <c r="B15" s="21" t="s">
        <v>0</v>
      </c>
      <c r="C15" s="12">
        <v>2000</v>
      </c>
      <c r="D15" s="19">
        <f>'Billing Cycle 1'!D12+'Billing Cycle 2'!D12</f>
        <v>4922</v>
      </c>
      <c r="E15" s="19">
        <f>'Billing Cycle 1'!E12+'Billing Cycle 2'!E12</f>
        <v>4582700</v>
      </c>
      <c r="F15" s="19">
        <f>'Billing Cycle 1'!F12+'Billing Cycle 2'!F12</f>
        <v>4582700</v>
      </c>
      <c r="G15" s="19">
        <f>'Billing Cycle 1'!G12+'Billing Cycle 2'!G12</f>
        <v>0</v>
      </c>
      <c r="H15" s="32">
        <f>'Billing Cycle 1'!H12+'Billing Cycle 2'!H12</f>
        <v>0</v>
      </c>
      <c r="I15" s="19">
        <f>'Billing Cycle 1'!I12+'Billing Cycle 2'!I12</f>
        <v>0</v>
      </c>
      <c r="J15" s="19">
        <f>'Billing Cycle 1'!J12+'Billing Cycle 2'!J12</f>
        <v>0</v>
      </c>
      <c r="K15" s="19">
        <f>'Billing Cycle 1'!K12+'Billing Cycle 2'!K12</f>
        <v>4582700</v>
      </c>
    </row>
    <row r="16" spans="2:11" x14ac:dyDescent="0.45">
      <c r="B16" s="21" t="s">
        <v>1</v>
      </c>
      <c r="C16" s="12">
        <v>2000</v>
      </c>
      <c r="D16" s="19">
        <f>'Billing Cycle 1'!D13+'Billing Cycle 2'!D13</f>
        <v>5601</v>
      </c>
      <c r="E16" s="19">
        <f>'Billing Cycle 1'!E13+'Billing Cycle 2'!E13</f>
        <v>16934400</v>
      </c>
      <c r="F16" s="19">
        <f>'Billing Cycle 1'!F13+'Billing Cycle 2'!F13</f>
        <v>11202000</v>
      </c>
      <c r="G16" s="19">
        <f>'Billing Cycle 1'!G13+'Billing Cycle 2'!G13</f>
        <v>5732400</v>
      </c>
      <c r="H16" s="32">
        <f>'Billing Cycle 1'!H13+'Billing Cycle 2'!H13</f>
        <v>0</v>
      </c>
      <c r="I16" s="19">
        <f>'Billing Cycle 1'!I13+'Billing Cycle 2'!I13</f>
        <v>0</v>
      </c>
      <c r="J16" s="19">
        <f>'Billing Cycle 1'!J13+'Billing Cycle 2'!J13</f>
        <v>0</v>
      </c>
      <c r="K16" s="19">
        <f>'Billing Cycle 1'!K13+'Billing Cycle 2'!K13</f>
        <v>16934400</v>
      </c>
    </row>
    <row r="17" spans="2:11" x14ac:dyDescent="0.45">
      <c r="B17" s="21" t="s">
        <v>1</v>
      </c>
      <c r="C17" s="12">
        <v>6000</v>
      </c>
      <c r="D17" s="19">
        <f>'Billing Cycle 1'!D14+'Billing Cycle 2'!D14</f>
        <v>6866</v>
      </c>
      <c r="E17" s="19">
        <f>'Billing Cycle 1'!E14+'Billing Cycle 2'!E14</f>
        <v>41902000</v>
      </c>
      <c r="F17" s="19">
        <f>'Billing Cycle 1'!F14+'Billing Cycle 2'!F14</f>
        <v>13732000</v>
      </c>
      <c r="G17" s="19">
        <f>'Billing Cycle 1'!G14+'Billing Cycle 2'!G14</f>
        <v>13732000</v>
      </c>
      <c r="H17" s="32">
        <f>'Billing Cycle 1'!H14+'Billing Cycle 2'!H14</f>
        <v>14438000</v>
      </c>
      <c r="I17" s="19">
        <f>'Billing Cycle 1'!I14+'Billing Cycle 2'!I14</f>
        <v>0</v>
      </c>
      <c r="J17" s="19">
        <f>'Billing Cycle 1'!J14+'Billing Cycle 2'!J14</f>
        <v>0</v>
      </c>
      <c r="K17" s="19">
        <f>'Billing Cycle 1'!K14+'Billing Cycle 2'!K14</f>
        <v>41902000</v>
      </c>
    </row>
    <row r="18" spans="2:11" x14ac:dyDescent="0.45">
      <c r="B18" s="21" t="s">
        <v>1</v>
      </c>
      <c r="C18" s="12">
        <v>90000</v>
      </c>
      <c r="D18" s="19">
        <f>'Billing Cycle 1'!D15+'Billing Cycle 2'!D15</f>
        <v>2412</v>
      </c>
      <c r="E18" s="19">
        <f>'Billing Cycle 1'!E15+'Billing Cycle 2'!E15</f>
        <v>50093500</v>
      </c>
      <c r="F18" s="19">
        <f>'Billing Cycle 1'!F15+'Billing Cycle 2'!F15</f>
        <v>4824000</v>
      </c>
      <c r="G18" s="19">
        <f>'Billing Cycle 1'!G15+'Billing Cycle 2'!G15</f>
        <v>4824000</v>
      </c>
      <c r="H18" s="32">
        <f>'Billing Cycle 1'!H15+'Billing Cycle 2'!H15</f>
        <v>14472000</v>
      </c>
      <c r="I18" s="19">
        <f>'Billing Cycle 1'!I15+'Billing Cycle 2'!I15</f>
        <v>25973500</v>
      </c>
      <c r="J18" s="19">
        <f>'Billing Cycle 1'!J15+'Billing Cycle 2'!J15</f>
        <v>0</v>
      </c>
      <c r="K18" s="19">
        <f>'Billing Cycle 1'!K15+'Billing Cycle 2'!K15</f>
        <v>50093500</v>
      </c>
    </row>
    <row r="19" spans="2:11" x14ac:dyDescent="0.45">
      <c r="B19" s="21" t="s">
        <v>2</v>
      </c>
      <c r="C19" s="13">
        <v>100000</v>
      </c>
      <c r="D19" s="19">
        <f>'Billing Cycle 1'!D16+'Billing Cycle 2'!D16</f>
        <v>88</v>
      </c>
      <c r="E19" s="19">
        <f>'Billing Cycle 1'!E16+'Billing Cycle 2'!E16</f>
        <v>14585300</v>
      </c>
      <c r="F19" s="19">
        <f>'Billing Cycle 1'!F16+'Billing Cycle 2'!F16</f>
        <v>176000</v>
      </c>
      <c r="G19" s="19">
        <f>'Billing Cycle 1'!G16+'Billing Cycle 2'!G16</f>
        <v>176000</v>
      </c>
      <c r="H19" s="32">
        <f>'Billing Cycle 1'!H16+'Billing Cycle 2'!H16</f>
        <v>528000</v>
      </c>
      <c r="I19" s="19">
        <f>'Billing Cycle 1'!I16+'Billing Cycle 2'!I16</f>
        <v>7920000</v>
      </c>
      <c r="J19" s="19">
        <f>'Billing Cycle 1'!J16+'Billing Cycle 2'!J16</f>
        <v>5785300</v>
      </c>
      <c r="K19" s="19">
        <f>'Billing Cycle 1'!K16+'Billing Cycle 2'!K16</f>
        <v>14585300</v>
      </c>
    </row>
    <row r="20" spans="2:11" x14ac:dyDescent="0.45">
      <c r="B20" s="15"/>
      <c r="C20" t="s">
        <v>17</v>
      </c>
      <c r="D20" s="14">
        <f t="shared" ref="D20:K20" si="0">SUM(D15:D19)</f>
        <v>19889</v>
      </c>
      <c r="E20" s="14">
        <f t="shared" si="0"/>
        <v>128097900</v>
      </c>
      <c r="F20" s="14">
        <f t="shared" si="0"/>
        <v>34516700</v>
      </c>
      <c r="G20" s="14">
        <f t="shared" si="0"/>
        <v>24464400</v>
      </c>
      <c r="H20" s="33">
        <f t="shared" si="0"/>
        <v>29438000</v>
      </c>
      <c r="I20" s="14">
        <f t="shared" si="0"/>
        <v>33893500</v>
      </c>
      <c r="J20" s="14">
        <f t="shared" si="0"/>
        <v>5785300</v>
      </c>
      <c r="K20" s="14">
        <f t="shared" si="0"/>
        <v>128097900</v>
      </c>
    </row>
    <row r="22" spans="2:11" x14ac:dyDescent="0.45">
      <c r="C22" t="s">
        <v>7</v>
      </c>
    </row>
    <row r="24" spans="2:11" x14ac:dyDescent="0.45">
      <c r="C24" s="6"/>
      <c r="D24" s="6" t="s">
        <v>4</v>
      </c>
      <c r="E24" s="6" t="s">
        <v>5</v>
      </c>
      <c r="F24" s="6" t="s">
        <v>8</v>
      </c>
      <c r="G24" s="6" t="s">
        <v>9</v>
      </c>
    </row>
    <row r="25" spans="2:11" x14ac:dyDescent="0.45">
      <c r="B25" s="21" t="s">
        <v>0</v>
      </c>
      <c r="C25" s="21">
        <v>2000</v>
      </c>
      <c r="D25" s="14">
        <f>D20</f>
        <v>19889</v>
      </c>
      <c r="E25" s="14">
        <f>F20</f>
        <v>34516700</v>
      </c>
      <c r="F25" s="7">
        <v>20.48</v>
      </c>
      <c r="G25" s="17">
        <f>F25*D25</f>
        <v>407326.72000000003</v>
      </c>
    </row>
    <row r="26" spans="2:11" x14ac:dyDescent="0.45">
      <c r="B26" s="21" t="s">
        <v>1</v>
      </c>
      <c r="C26" s="21">
        <v>2000</v>
      </c>
      <c r="E26" s="14">
        <f>G20</f>
        <v>24464400</v>
      </c>
      <c r="F26" s="7">
        <v>4.99</v>
      </c>
      <c r="G26" s="17">
        <f>(E26/1000)*F26</f>
        <v>122077.35600000001</v>
      </c>
    </row>
    <row r="27" spans="2:11" x14ac:dyDescent="0.45">
      <c r="B27" s="21" t="s">
        <v>1</v>
      </c>
      <c r="C27" s="21">
        <v>6000</v>
      </c>
      <c r="E27" s="14">
        <f>H20</f>
        <v>29438000</v>
      </c>
      <c r="F27" s="7">
        <v>4.78</v>
      </c>
      <c r="G27" s="17">
        <f>(E27/1000)*F27</f>
        <v>140713.64000000001</v>
      </c>
    </row>
    <row r="28" spans="2:11" x14ac:dyDescent="0.45">
      <c r="B28" s="21" t="s">
        <v>1</v>
      </c>
      <c r="C28" s="3">
        <v>90000</v>
      </c>
      <c r="E28" s="14">
        <f>I20</f>
        <v>33893500</v>
      </c>
      <c r="F28" s="7">
        <v>4.45</v>
      </c>
      <c r="G28" s="17">
        <f>(E28/1000)*F28</f>
        <v>150826.07500000001</v>
      </c>
    </row>
    <row r="29" spans="2:11" x14ac:dyDescent="0.45">
      <c r="B29" s="21" t="s">
        <v>2</v>
      </c>
      <c r="C29" s="5">
        <v>100000</v>
      </c>
      <c r="D29" s="6"/>
      <c r="E29" s="16">
        <f>J20</f>
        <v>5785300</v>
      </c>
      <c r="F29" s="8">
        <v>4.05</v>
      </c>
      <c r="G29" s="18">
        <f>(E29/1000)*F29</f>
        <v>23430.465</v>
      </c>
    </row>
    <row r="30" spans="2:11" x14ac:dyDescent="0.45">
      <c r="C30" t="s">
        <v>16</v>
      </c>
      <c r="E30" s="14">
        <f>SUM(E25:E29)</f>
        <v>128097900</v>
      </c>
      <c r="G30" s="17">
        <f>SUM(G25:G29)</f>
        <v>844374.25599999994</v>
      </c>
      <c r="K30" t="s">
        <v>19</v>
      </c>
    </row>
    <row r="31" spans="2:11" x14ac:dyDescent="0.45">
      <c r="D31" s="9"/>
    </row>
    <row r="33" spans="2:8" x14ac:dyDescent="0.45">
      <c r="C33" s="21"/>
      <c r="D33" s="21"/>
      <c r="E33" s="21"/>
      <c r="F33" s="21"/>
      <c r="G33" s="21"/>
      <c r="H33" s="12"/>
    </row>
    <row r="34" spans="2:8" x14ac:dyDescent="0.45">
      <c r="B34" s="21"/>
      <c r="C34" s="3"/>
      <c r="D34" s="9"/>
      <c r="E34" s="9"/>
      <c r="F34" s="10"/>
      <c r="G34" s="9"/>
    </row>
  </sheetData>
  <mergeCells count="10">
    <mergeCell ref="D10:E10"/>
    <mergeCell ref="D6:E6"/>
    <mergeCell ref="D7:E7"/>
    <mergeCell ref="D8:E8"/>
    <mergeCell ref="D2:E2"/>
    <mergeCell ref="F1:H1"/>
    <mergeCell ref="D3:E3"/>
    <mergeCell ref="D4:E4"/>
    <mergeCell ref="D5:E5"/>
    <mergeCell ref="D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Billing Cycle 1</vt:lpstr>
      <vt:lpstr>Billing Cycle 2</vt:lpstr>
      <vt:lpstr>Current Billing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dstin</dc:creator>
  <cp:lastModifiedBy>Robert Miller</cp:lastModifiedBy>
  <dcterms:created xsi:type="dcterms:W3CDTF">2021-09-01T13:37:28Z</dcterms:created>
  <dcterms:modified xsi:type="dcterms:W3CDTF">2021-10-29T17:54:00Z</dcterms:modified>
</cp:coreProperties>
</file>