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93063\Documents\"/>
    </mc:Choice>
  </mc:AlternateContent>
  <bookViews>
    <workbookView xWindow="0" yWindow="0" windowWidth="18980" windowHeight="11970"/>
  </bookViews>
  <sheets>
    <sheet name="Post Hearing Staff request #12" sheetId="1" r:id="rId1"/>
  </sheets>
  <externalReferences>
    <externalReference r:id="rId2"/>
  </externalReferences>
  <definedNames>
    <definedName name="ASSETS">'[1]GAAP_BS KPCo'!$F$378</definedName>
    <definedName name="CURRENT_ASSETS">'[1]GAAP_BS KPCo'!$F$178</definedName>
    <definedName name="CURRENT_LIABILITIES">'[1]GAAP_BS KPCo'!$F$620</definedName>
    <definedName name="LIABILITIES">'[1]GAAP_BS KPCo'!$F$753</definedName>
    <definedName name="NvsASD">"V2021-12-31"</definedName>
    <definedName name="NvsAutoDrillOk">"VN"</definedName>
    <definedName name="NvsElapsedTime">0.00179398147884058</definedName>
    <definedName name="NvsEndTime">44572.2607291667</definedName>
    <definedName name="NvsInstanceHook">"""nvsMacro"""</definedName>
    <definedName name="NvsInstLang">"VENG"</definedName>
    <definedName name="NvsInstSpec">"%,FBUSINESS_UNIT,TSEGMENT_CONS,NKYP_INT_CONSOL"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"VS897"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search_directory_name">"R:\fcm90prd\nvision\rpts\Fin_Reports\"</definedName>
    <definedName name="SHAREHOLDER_EQUITY">'[1]GAAP_BS KPCo'!$F$793</definedName>
    <definedName name="Trial_Begin">'[1]GAAP_BS KPCo'!#REF!</definedName>
    <definedName name="Trial_End">'[1]GAAP_BS KPCo'!#REF!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L15" i="1"/>
  <c r="L13" i="1"/>
  <c r="F13" i="1"/>
  <c r="F14" i="1" s="1"/>
  <c r="F11" i="1"/>
  <c r="L11" i="1" s="1"/>
  <c r="F10" i="1"/>
  <c r="L10" i="1" s="1"/>
  <c r="F8" i="1"/>
  <c r="L8" i="1" s="1"/>
  <c r="F7" i="1"/>
  <c r="F9" i="1" l="1"/>
  <c r="F12" i="1" s="1"/>
  <c r="F15" i="1" s="1"/>
  <c r="F17" i="1" s="1"/>
  <c r="L7" i="1"/>
  <c r="L9" i="1" s="1"/>
  <c r="L12" i="1" s="1"/>
  <c r="L14" i="1" s="1"/>
  <c r="L16" i="1" s="1"/>
</calcChain>
</file>

<file path=xl/sharedStrings.xml><?xml version="1.0" encoding="utf-8"?>
<sst xmlns="http://schemas.openxmlformats.org/spreadsheetml/2006/main" count="32" uniqueCount="24">
  <si>
    <t>Cash and Accounting Impacts</t>
  </si>
  <si>
    <t>Cash Proceeds</t>
  </si>
  <si>
    <t>Proforma Sale</t>
  </si>
  <si>
    <t>Book Gain</t>
  </si>
  <si>
    <t>$ Millions</t>
  </si>
  <si>
    <t>Enterprise Value</t>
  </si>
  <si>
    <t xml:space="preserve"> (-) Indebtedness</t>
  </si>
  <si>
    <t>Equity Value</t>
  </si>
  <si>
    <t xml:space="preserve"> (-) Transaction Costs</t>
  </si>
  <si>
    <t xml:space="preserve"> (-) Net Working Capital/CapEx True Up</t>
  </si>
  <si>
    <t>Pre-Tax Cash Proceeds</t>
  </si>
  <si>
    <t xml:space="preserve"> (-) Cash Tax Liability From Gain on Sale</t>
  </si>
  <si>
    <t xml:space="preserve"> (-) Book Basis  of Assets and Liabilities</t>
  </si>
  <si>
    <t xml:space="preserve"> (+) Recognition of Deferred Tax Credit</t>
  </si>
  <si>
    <t>Pre-Tax Book Gain</t>
  </si>
  <si>
    <t>Net Cash Proceeds</t>
  </si>
  <si>
    <t xml:space="preserve"> (-) Net Tax Expense</t>
  </si>
  <si>
    <t xml:space="preserve"> (+) Intercompany Debt Repayment</t>
  </si>
  <si>
    <t>After-Tax Book Gain</t>
  </si>
  <si>
    <t>Total Cash Proceeds to AEP Parent</t>
  </si>
  <si>
    <t>Planned Use of Proceeds (1)</t>
  </si>
  <si>
    <t>$1,454 mm equity</t>
  </si>
  <si>
    <t>(1)</t>
  </si>
  <si>
    <t>Cash Proceeds subject to actual working capital balances and debt balances as of closing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</si>
</sst>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color rgb="FF00206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5" fontId="0" fillId="0" borderId="0" xfId="0" applyNumberFormat="1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5" fontId="0" fillId="2" borderId="1" xfId="0" applyNumberFormat="1" applyFill="1" applyBorder="1"/>
    <xf numFmtId="0" fontId="1" fillId="0" borderId="0" xfId="0" quotePrefix="1" applyFont="1" applyAlignment="1">
      <alignment horizontal="right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Accounting%20Policy\Project%20Nickel\Testimony\KPCo%20and%20KTCo%20Gain%20est%2012_31_21-post%20hearing%20data%20request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 Hearing Staff request #12"/>
      <sheetName val="EXEC"/>
      <sheetName val="EXEC _single view (2)"/>
      <sheetName val="EXEC _single view"/>
      <sheetName val="KPCo Buildup view 3_17"/>
      <sheetName val="Calc"/>
      <sheetName val="Alloc price transcost target wc"/>
      <sheetName val="Capex adju discussion"/>
      <sheetName val="GAAP_BS KPCo"/>
      <sheetName val="NWC impact to proceeds"/>
      <sheetName val="GAAP_BS KTCo"/>
      <sheetName val="KPCo amort of excess DFIT"/>
      <sheetName val="Modification History"/>
      <sheetName val="Org Maps"/>
      <sheetName val="KTCo 2021 IS"/>
      <sheetName val="KPCo 2021 IS"/>
      <sheetName val="Trial Balance"/>
    </sheetNames>
    <sheetDataSet>
      <sheetData sheetId="0"/>
      <sheetData sheetId="1"/>
      <sheetData sheetId="2"/>
      <sheetData sheetId="3"/>
      <sheetData sheetId="4"/>
      <sheetData sheetId="5">
        <row r="4">
          <cell r="H4">
            <v>2846</v>
          </cell>
        </row>
        <row r="8">
          <cell r="H8">
            <v>19.191809173989952</v>
          </cell>
        </row>
        <row r="10">
          <cell r="H10">
            <v>-1291.750294254</v>
          </cell>
        </row>
        <row r="11">
          <cell r="H11">
            <v>-66.997508674000258</v>
          </cell>
        </row>
        <row r="19">
          <cell r="H19">
            <v>116.08134942</v>
          </cell>
        </row>
        <row r="20">
          <cell r="H20">
            <v>64</v>
          </cell>
        </row>
        <row r="23">
          <cell r="P23">
            <v>-36000000</v>
          </cell>
        </row>
        <row r="25">
          <cell r="H25">
            <v>-196.2</v>
          </cell>
        </row>
        <row r="46">
          <cell r="P46">
            <v>1352543727.3450005</v>
          </cell>
        </row>
        <row r="50">
          <cell r="P50">
            <v>82291916.428999469</v>
          </cell>
        </row>
        <row r="51">
          <cell r="P51">
            <v>-44218701.716666669</v>
          </cell>
        </row>
        <row r="52">
          <cell r="P52">
            <v>12436771.170410015</v>
          </cell>
        </row>
        <row r="57">
          <cell r="P57">
            <v>16761007.53781409</v>
          </cell>
        </row>
        <row r="84">
          <cell r="L84">
            <v>-437151715.09900004</v>
          </cell>
          <cell r="N84">
            <v>-15405559.169000002</v>
          </cell>
        </row>
      </sheetData>
      <sheetData sheetId="6"/>
      <sheetData sheetId="7"/>
      <sheetData sheetId="8">
        <row r="178">
          <cell r="F178">
            <v>174196706.433</v>
          </cell>
        </row>
        <row r="378">
          <cell r="F378">
            <v>2819783418.5440006</v>
          </cell>
        </row>
        <row r="620">
          <cell r="F620">
            <v>502270106.602</v>
          </cell>
        </row>
        <row r="753">
          <cell r="F753">
            <v>1945428090.928</v>
          </cell>
        </row>
        <row r="793">
          <cell r="F793">
            <v>874355327.62599957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O25"/>
  <sheetViews>
    <sheetView showGridLines="0" tabSelected="1" topLeftCell="A3" workbookViewId="0">
      <selection activeCell="F7" sqref="F7"/>
    </sheetView>
  </sheetViews>
  <sheetFormatPr defaultRowHeight="12.5" x14ac:dyDescent="0.25"/>
  <cols>
    <col min="2" max="2" width="20.1796875" customWidth="1"/>
    <col min="6" max="6" width="13.81640625" customWidth="1"/>
    <col min="11" max="11" width="6.81640625" customWidth="1"/>
    <col min="12" max="12" width="14.26953125" bestFit="1" customWidth="1"/>
  </cols>
  <sheetData>
    <row r="2" spans="2:15" ht="18" x14ac:dyDescent="0.4">
      <c r="B2" s="1" t="s">
        <v>0</v>
      </c>
    </row>
    <row r="4" spans="2:15" ht="13" x14ac:dyDescent="0.3">
      <c r="B4" s="2" t="s">
        <v>1</v>
      </c>
      <c r="C4" s="2"/>
      <c r="D4" s="2"/>
      <c r="E4" s="2"/>
      <c r="F4" s="2" t="s">
        <v>2</v>
      </c>
      <c r="G4" s="2"/>
      <c r="H4" s="2" t="s">
        <v>3</v>
      </c>
      <c r="I4" s="2"/>
      <c r="J4" s="2"/>
      <c r="L4" s="3" t="s">
        <v>2</v>
      </c>
    </row>
    <row r="5" spans="2:15" ht="13" x14ac:dyDescent="0.3">
      <c r="B5" s="4" t="s">
        <v>4</v>
      </c>
      <c r="H5" s="4" t="s">
        <v>4</v>
      </c>
    </row>
    <row r="6" spans="2:15" ht="13" x14ac:dyDescent="0.3">
      <c r="B6" s="4"/>
      <c r="H6" s="4"/>
      <c r="O6" s="5"/>
    </row>
    <row r="7" spans="2:15" x14ac:dyDescent="0.25">
      <c r="B7" s="6" t="s">
        <v>5</v>
      </c>
      <c r="F7" s="5">
        <f>+[1]Calc!H4</f>
        <v>2846</v>
      </c>
      <c r="H7" s="6" t="s">
        <v>5</v>
      </c>
      <c r="L7" s="5">
        <f>+F7</f>
        <v>2846</v>
      </c>
      <c r="O7" s="5"/>
    </row>
    <row r="8" spans="2:15" x14ac:dyDescent="0.25">
      <c r="B8" s="6" t="s">
        <v>6</v>
      </c>
      <c r="F8" s="5">
        <f>[1]Calc!H10</f>
        <v>-1291.750294254</v>
      </c>
      <c r="H8" s="6" t="s">
        <v>6</v>
      </c>
      <c r="L8" s="5">
        <f>+F8</f>
        <v>-1291.750294254</v>
      </c>
      <c r="O8" s="5"/>
    </row>
    <row r="9" spans="2:15" x14ac:dyDescent="0.25">
      <c r="B9" s="7" t="s">
        <v>7</v>
      </c>
      <c r="C9" s="8"/>
      <c r="D9" s="8"/>
      <c r="E9" s="8"/>
      <c r="F9" s="9">
        <f>+F7+F8</f>
        <v>1554.249705746</v>
      </c>
      <c r="H9" s="7" t="s">
        <v>7</v>
      </c>
      <c r="I9" s="8"/>
      <c r="J9" s="8"/>
      <c r="K9" s="8"/>
      <c r="L9" s="9">
        <f>+L7+L8</f>
        <v>1554.249705746</v>
      </c>
      <c r="O9" s="5"/>
    </row>
    <row r="10" spans="2:15" x14ac:dyDescent="0.25">
      <c r="B10" s="6" t="s">
        <v>8</v>
      </c>
      <c r="F10" s="5">
        <f>+[1]Calc!P23/1000000</f>
        <v>-36</v>
      </c>
      <c r="H10" s="6" t="s">
        <v>8</v>
      </c>
      <c r="L10" s="5">
        <f>+F10</f>
        <v>-36</v>
      </c>
      <c r="O10" s="5"/>
    </row>
    <row r="11" spans="2:15" x14ac:dyDescent="0.25">
      <c r="B11" s="6" t="s">
        <v>9</v>
      </c>
      <c r="F11" s="5">
        <f>+[1]Calc!H8+[1]Calc!H11</f>
        <v>-47.805699500010306</v>
      </c>
      <c r="H11" s="6" t="s">
        <v>9</v>
      </c>
      <c r="L11" s="5">
        <f>+F11</f>
        <v>-47.805699500010306</v>
      </c>
      <c r="O11" s="5"/>
    </row>
    <row r="12" spans="2:15" x14ac:dyDescent="0.25">
      <c r="B12" s="7" t="s">
        <v>10</v>
      </c>
      <c r="C12" s="8"/>
      <c r="D12" s="8"/>
      <c r="E12" s="8"/>
      <c r="F12" s="9">
        <f>+F9+F10+F11</f>
        <v>1470.4440062459896</v>
      </c>
      <c r="H12" s="7" t="s">
        <v>10</v>
      </c>
      <c r="I12" s="8"/>
      <c r="J12" s="8"/>
      <c r="K12" s="8"/>
      <c r="L12" s="9">
        <f>+L9+L10+L11</f>
        <v>1470.4440062459896</v>
      </c>
      <c r="O12" s="5"/>
    </row>
    <row r="13" spans="2:15" x14ac:dyDescent="0.25">
      <c r="B13" s="6" t="s">
        <v>11</v>
      </c>
      <c r="F13" s="5">
        <f>+([1]Calc!L84+[1]Calc!N84-[1]Calc!P57)/1000000</f>
        <v>-469.31828180581414</v>
      </c>
      <c r="H13" s="6" t="s">
        <v>12</v>
      </c>
      <c r="L13" s="5">
        <f>-([1]Calc!P46+([1]Calc!P50+[1]Calc!P51+[1]Calc!P52))/1000000</f>
        <v>-1403.0537132277434</v>
      </c>
      <c r="O13" s="5"/>
    </row>
    <row r="14" spans="2:15" x14ac:dyDescent="0.25">
      <c r="B14" s="6" t="s">
        <v>13</v>
      </c>
      <c r="F14" s="5">
        <f>-F13+[1]Calc!H25</f>
        <v>273.11828180581415</v>
      </c>
      <c r="H14" s="7" t="s">
        <v>14</v>
      </c>
      <c r="I14" s="8"/>
      <c r="J14" s="8"/>
      <c r="K14" s="8"/>
      <c r="L14" s="9">
        <f>+L12+L13</f>
        <v>67.390293018246211</v>
      </c>
      <c r="O14" s="5"/>
    </row>
    <row r="15" spans="2:15" x14ac:dyDescent="0.25">
      <c r="B15" s="7" t="s">
        <v>15</v>
      </c>
      <c r="C15" s="8"/>
      <c r="D15" s="8"/>
      <c r="E15" s="8"/>
      <c r="F15" s="9">
        <f>+F12+F13+F14</f>
        <v>1274.2440062459896</v>
      </c>
      <c r="H15" s="6" t="s">
        <v>16</v>
      </c>
      <c r="L15" s="5">
        <f>-[1]Calc!P57/1000000</f>
        <v>-16.761007537814091</v>
      </c>
      <c r="O15" s="5"/>
    </row>
    <row r="16" spans="2:15" x14ac:dyDescent="0.25">
      <c r="B16" s="6" t="s">
        <v>17</v>
      </c>
      <c r="F16" s="5">
        <f>+[1]Calc!H19+[1]Calc!H20</f>
        <v>180.08134941999998</v>
      </c>
      <c r="H16" s="7" t="s">
        <v>18</v>
      </c>
      <c r="I16" s="8"/>
      <c r="J16" s="8"/>
      <c r="K16" s="8"/>
      <c r="L16" s="9">
        <f>+L14+L15-1</f>
        <v>49.629285480432117</v>
      </c>
      <c r="O16" s="5"/>
    </row>
    <row r="17" spans="1:15" x14ac:dyDescent="0.25">
      <c r="B17" s="7" t="s">
        <v>19</v>
      </c>
      <c r="C17" s="8"/>
      <c r="D17" s="8"/>
      <c r="E17" s="8"/>
      <c r="F17" s="9">
        <f>+F15+F16</f>
        <v>1454.3253556659895</v>
      </c>
      <c r="H17" s="6"/>
      <c r="O17" s="5"/>
    </row>
    <row r="18" spans="1:15" x14ac:dyDescent="0.25">
      <c r="F18" s="5"/>
      <c r="O18" s="5"/>
    </row>
    <row r="19" spans="1:15" x14ac:dyDescent="0.25">
      <c r="F19" s="5"/>
      <c r="O19" s="5"/>
    </row>
    <row r="21" spans="1:15" ht="15.5" x14ac:dyDescent="0.35">
      <c r="E21" s="11" t="s">
        <v>20</v>
      </c>
      <c r="F21" s="11"/>
      <c r="G21" s="11"/>
      <c r="H21" s="11"/>
      <c r="I21" s="11"/>
    </row>
    <row r="22" spans="1:15" ht="15.5" x14ac:dyDescent="0.35">
      <c r="E22" s="11" t="s">
        <v>21</v>
      </c>
      <c r="F22" s="11"/>
      <c r="G22" s="11"/>
      <c r="H22" s="11"/>
      <c r="I22" s="11"/>
    </row>
    <row r="25" spans="1:15" x14ac:dyDescent="0.25">
      <c r="A25" s="10" t="s">
        <v>22</v>
      </c>
      <c r="B25" s="6" t="s">
        <v>23</v>
      </c>
    </row>
  </sheetData>
  <mergeCells count="2">
    <mergeCell ref="E21:I21"/>
    <mergeCell ref="E22:I22"/>
  </mergeCells>
  <pageMargins left="0.7" right="0.7" top="0.75" bottom="0.75" header="0.3" footer="0.3"/>
  <pageSetup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FmNmE5OGQ1LTRlNmEtNDA2Zi04MjU4LTNmMDdiNjFhMWI5OC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iNzYwYWRhNS0xMmJlLTRhOTktOWM1OC1lMzg2NTU3ODdlMzMiIHZhbHVlPSIiIHhtbG5zPSJodHRwOi8vd3d3LmJvbGRvbmphbWVzLmNvbS8yMDA4LzAxL3NpZS9pbnRlcm5hbC9sYWJlbCIgLz48ZWxlbWVudCB1aWQ9IjQ3MjU3NTk4LTBjODItNDQwMi05MDIyLWRjMTNkNTRhYWY1My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ODM0MzA8L1VzZXJOYW1lPjxEYXRlVGltZT40LzEvMjAyMiAzOjAwOjE3IFBNPC9EYXRlVGltZT48TGFiZWxTdHJpbmc+QUVQIENvbmZpZGVudGlhbD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1f6a98d5-4e6a-406f-8258-3f07b61a1b98" value=""/>
  <element uid="74fb2a66-a6a0-4672-b6ad-488e5a4825d5" value=""/>
  <element uid="b760ada5-12be-4a99-9c58-e38655787e33" value=""/>
  <element uid="47257598-0c82-4402-9022-dc13d54aaf53" value=""/>
  <element uid="d14f5c36-f44a-4315-b438-005cfe8f069f" value=""/>
</sisl>
</file>

<file path=customXml/itemProps1.xml><?xml version="1.0" encoding="utf-8"?>
<ds:datastoreItem xmlns:ds="http://schemas.openxmlformats.org/officeDocument/2006/customXml" ds:itemID="{D65F06F1-820B-447F-8937-08996F997C4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8309AF0-3A35-4CD4-AE46-15151449CE0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 Hearing Staff request #12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s183430</dc:creator>
  <cp:keywords>AEP Confidential</cp:keywords>
  <cp:lastModifiedBy>s293063</cp:lastModifiedBy>
  <dcterms:created xsi:type="dcterms:W3CDTF">2022-04-01T14:59:20Z</dcterms:created>
  <dcterms:modified xsi:type="dcterms:W3CDTF">2022-04-04T12:14:03Z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b0b8ad63-d586-4ec8-8206-8f1a640d1c91</vt:lpwstr>
  </property>
  <property fmtid="{D5CDD505-2E9C-101B-9397-08002B2CF9AE}" pid="3" name="bjClsUserRVM">
    <vt:lpwstr>[]</vt:lpwstr>
  </property>
  <property fmtid="{D5CDD505-2E9C-101B-9397-08002B2CF9AE}" pid="4" name="bjSaver">
    <vt:lpwstr>3afL8eHxwSiwgr2l58Ku232+xNi5hQbr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uid="1f6a98d5-4e6a-406f-8258-3f07b61a1b98" value="" /&gt;&lt;element uid="74fb2a66-a6a0-4672-b6ad-488e5a4825d5" value="" /&gt;&lt;element uid="b760ada5-12be-4a99-9c58-e38655787e33" value="" /&gt;&lt;element uid="47257598-0c82-4</vt:lpwstr>
  </property>
  <property fmtid="{D5CDD505-2E9C-101B-9397-08002B2CF9AE}" pid="7" name="bjDocumentLabelXML-1">
    <vt:lpwstr>402-9022-dc13d54aaf53" value="" /&gt;&lt;element uid="d14f5c36-f44a-4315-b438-005cfe8f069f" value="" /&gt;&lt;/sisl&gt;</vt:lpwstr>
  </property>
  <property fmtid="{D5CDD505-2E9C-101B-9397-08002B2CF9AE}" pid="8" name="bjDocumentSecurityLabel">
    <vt:lpwstr>AEP Confidential</vt:lpwstr>
  </property>
  <property fmtid="{D5CDD505-2E9C-101B-9397-08002B2CF9AE}" pid="9" name="bjLabelHistoryID">
    <vt:lpwstr>{D65F06F1-820B-447F-8937-08996F997C4B}</vt:lpwstr>
  </property>
  <property fmtid="{D5CDD505-2E9C-101B-9397-08002B2CF9AE}" pid="10" name="bjCentreFooterLabel-first">
    <vt:lpwstr>&amp;"Calibri,Regular"&amp;11&amp;B&amp;K000000AEP CONFIDENTIAL</vt:lpwstr>
  </property>
  <property fmtid="{D5CDD505-2E9C-101B-9397-08002B2CF9AE}" pid="11" name="bjCentreFooterLabel-even">
    <vt:lpwstr>&amp;"Calibri,Regular"&amp;11&amp;B&amp;K000000AEP CONFIDENTIAL</vt:lpwstr>
  </property>
  <property fmtid="{D5CDD505-2E9C-101B-9397-08002B2CF9AE}" pid="12" name="bjCentreFooterLabel">
    <vt:lpwstr>&amp;"Calibri,Regular"&amp;11&amp;B&amp;K000000AEP CONFIDENTIAL</vt:lpwstr>
  </property>
</Properties>
</file>