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bertyutil-my.sharepoint.com/personal/peichler_libertyutilities_com/Documents/Kentucky/"/>
    </mc:Choice>
  </mc:AlternateContent>
  <xr:revisionPtr revIDLastSave="10" documentId="8_{46C6A8DF-140C-439F-A59D-6BEF974782AC}" xr6:coauthVersionLast="44" xr6:coauthVersionMax="44" xr10:uidLastSave="{5FB7D3B0-9862-44B6-9C3F-72A7697D0905}"/>
  <bookViews>
    <workbookView xWindow="-120" yWindow="-120" windowWidth="29040" windowHeight="15840" tabRatio="911" firstSheet="1" activeTab="3" xr2:uid="{00000000-000D-0000-FFFF-FFFF00000000}"/>
  </bookViews>
  <sheets>
    <sheet name="Fuel + SS Rev (Test)" sheetId="22" state="hidden" r:id="rId1"/>
    <sheet name="BSDR-Page 1" sheetId="7" r:id="rId2"/>
    <sheet name="BSDR-Page 2" sheetId="6" r:id="rId3"/>
    <sheet name="Calculation" sheetId="26" r:id="rId4"/>
  </sheets>
  <definedNames>
    <definedName name="_xlnm.Print_Area" localSheetId="1">'BSDR-Page 1'!$A$1:$I$43</definedName>
    <definedName name="_xlnm.Print_Area" localSheetId="2">'BSDR-Page 2'!$A$2:$K$51</definedName>
    <definedName name="_xlnm.Print_Titles" localSheetId="3">Calculation!$1:$8</definedName>
    <definedName name="tim" localSheetId="3">#REF!</definedName>
    <definedName name="t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6" l="1"/>
  <c r="F6" i="26"/>
  <c r="F93" i="26" l="1"/>
  <c r="N94" i="26" s="1"/>
  <c r="F92" i="26"/>
  <c r="F91" i="26"/>
  <c r="F90" i="26"/>
  <c r="F89" i="26"/>
  <c r="F88" i="26"/>
  <c r="F87" i="26"/>
  <c r="F86" i="26"/>
  <c r="F85" i="26"/>
  <c r="F84" i="26"/>
  <c r="F83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J34" i="26"/>
  <c r="J35" i="26" s="1"/>
  <c r="J36" i="26" s="1"/>
  <c r="J37" i="26" s="1"/>
  <c r="J38" i="26" s="1"/>
  <c r="J39" i="26" s="1"/>
  <c r="J40" i="26" s="1"/>
  <c r="J41" i="26" s="1"/>
  <c r="J42" i="26" s="1"/>
  <c r="J43" i="26" s="1"/>
  <c r="J44" i="26" s="1"/>
  <c r="J45" i="26" s="1"/>
  <c r="J46" i="26" s="1"/>
  <c r="J47" i="26" s="1"/>
  <c r="J48" i="26" s="1"/>
  <c r="J49" i="26" s="1"/>
  <c r="J50" i="26" s="1"/>
  <c r="J51" i="26" s="1"/>
  <c r="J52" i="26" s="1"/>
  <c r="J53" i="26" s="1"/>
  <c r="J54" i="26" s="1"/>
  <c r="J55" i="26" s="1"/>
  <c r="J56" i="26" s="1"/>
  <c r="J57" i="26" s="1"/>
  <c r="J58" i="26" s="1"/>
  <c r="J59" i="26" s="1"/>
  <c r="J60" i="26" s="1"/>
  <c r="J61" i="26" s="1"/>
  <c r="J62" i="26" s="1"/>
  <c r="J63" i="26" s="1"/>
  <c r="J64" i="26" s="1"/>
  <c r="J65" i="26" s="1"/>
  <c r="J66" i="26" s="1"/>
  <c r="J67" i="26" s="1"/>
  <c r="J68" i="26" s="1"/>
  <c r="J69" i="26" s="1"/>
  <c r="J70" i="26" s="1"/>
  <c r="J71" i="26" s="1"/>
  <c r="J72" i="26" s="1"/>
  <c r="J73" i="26" s="1"/>
  <c r="J74" i="26" s="1"/>
  <c r="J75" i="26" s="1"/>
  <c r="J76" i="26" s="1"/>
  <c r="J77" i="26" s="1"/>
  <c r="J78" i="26" s="1"/>
  <c r="J79" i="26" s="1"/>
  <c r="J80" i="26" s="1"/>
  <c r="J81" i="26" s="1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J10" i="26"/>
  <c r="J11" i="26" s="1"/>
  <c r="J12" i="26" s="1"/>
  <c r="J13" i="26" s="1"/>
  <c r="J14" i="26" s="1"/>
  <c r="J15" i="26" s="1"/>
  <c r="J16" i="26" s="1"/>
  <c r="J17" i="26" s="1"/>
  <c r="J18" i="26" s="1"/>
  <c r="J19" i="26" s="1"/>
  <c r="J20" i="26" s="1"/>
  <c r="J21" i="26" s="1"/>
  <c r="G10" i="26"/>
  <c r="H10" i="26" s="1"/>
  <c r="L9" i="26"/>
  <c r="L10" i="26" s="1"/>
  <c r="L11" i="26" s="1"/>
  <c r="L12" i="26" s="1"/>
  <c r="L13" i="26" s="1"/>
  <c r="L14" i="26" s="1"/>
  <c r="L15" i="26" s="1"/>
  <c r="L16" i="26" s="1"/>
  <c r="L17" i="26" s="1"/>
  <c r="L18" i="26" s="1"/>
  <c r="L19" i="26" s="1"/>
  <c r="L20" i="26" s="1"/>
  <c r="L21" i="26" s="1"/>
  <c r="L22" i="26" s="1"/>
  <c r="L23" i="26" s="1"/>
  <c r="L24" i="26" s="1"/>
  <c r="L25" i="26" s="1"/>
  <c r="L26" i="26" s="1"/>
  <c r="L27" i="26" s="1"/>
  <c r="L28" i="26" s="1"/>
  <c r="L29" i="26" s="1"/>
  <c r="L30" i="26" s="1"/>
  <c r="L31" i="26" s="1"/>
  <c r="L32" i="26" s="1"/>
  <c r="L33" i="26" s="1"/>
  <c r="L34" i="26" s="1"/>
  <c r="L35" i="26" s="1"/>
  <c r="L36" i="26" s="1"/>
  <c r="L37" i="26" s="1"/>
  <c r="L38" i="26" s="1"/>
  <c r="L39" i="26" s="1"/>
  <c r="L40" i="26" s="1"/>
  <c r="L41" i="26" s="1"/>
  <c r="L42" i="26" s="1"/>
  <c r="L43" i="26" s="1"/>
  <c r="L44" i="26" s="1"/>
  <c r="L45" i="26" s="1"/>
  <c r="L46" i="26" s="1"/>
  <c r="L47" i="26" s="1"/>
  <c r="L48" i="26" s="1"/>
  <c r="L49" i="26" s="1"/>
  <c r="L50" i="26" s="1"/>
  <c r="L51" i="26" s="1"/>
  <c r="L52" i="26" s="1"/>
  <c r="L53" i="26" s="1"/>
  <c r="L54" i="26" s="1"/>
  <c r="L55" i="26" s="1"/>
  <c r="L56" i="26" s="1"/>
  <c r="L57" i="26" s="1"/>
  <c r="L58" i="26" s="1"/>
  <c r="L59" i="26" s="1"/>
  <c r="L60" i="26" s="1"/>
  <c r="L61" i="26" s="1"/>
  <c r="L62" i="26" s="1"/>
  <c r="L63" i="26" s="1"/>
  <c r="L64" i="26" s="1"/>
  <c r="L65" i="26" s="1"/>
  <c r="L66" i="26" s="1"/>
  <c r="L67" i="26" s="1"/>
  <c r="L68" i="26" s="1"/>
  <c r="L69" i="26" s="1"/>
  <c r="L70" i="26" s="1"/>
  <c r="L71" i="26" s="1"/>
  <c r="L72" i="26" s="1"/>
  <c r="L73" i="26" s="1"/>
  <c r="L74" i="26" s="1"/>
  <c r="L75" i="26" s="1"/>
  <c r="L76" i="26" s="1"/>
  <c r="L77" i="26" s="1"/>
  <c r="L78" i="26" s="1"/>
  <c r="L79" i="26" s="1"/>
  <c r="L80" i="26" s="1"/>
  <c r="L81" i="26" s="1"/>
  <c r="D4" i="26"/>
  <c r="F17" i="6" s="1"/>
  <c r="D2" i="26"/>
  <c r="H39" i="6"/>
  <c r="H38" i="6" s="1"/>
  <c r="H23" i="6"/>
  <c r="F20" i="7"/>
  <c r="F16" i="7"/>
  <c r="J24" i="22"/>
  <c r="H24" i="22"/>
  <c r="I24" i="22" s="1"/>
  <c r="G24" i="22"/>
  <c r="H23" i="22"/>
  <c r="I23" i="22" s="1"/>
  <c r="K24" i="22" s="1"/>
  <c r="G23" i="22"/>
  <c r="C23" i="22"/>
  <c r="H14" i="22"/>
  <c r="I14" i="22" s="1"/>
  <c r="G14" i="22"/>
  <c r="D14" i="22"/>
  <c r="E14" i="22" s="1"/>
  <c r="H13" i="22"/>
  <c r="I13" i="22" s="1"/>
  <c r="K14" i="22" s="1"/>
  <c r="G13" i="22"/>
  <c r="J14" i="22" s="1"/>
  <c r="D13" i="22"/>
  <c r="E13" i="22" s="1"/>
  <c r="C13" i="22"/>
  <c r="I8" i="22"/>
  <c r="G8" i="22"/>
  <c r="E8" i="22"/>
  <c r="G7" i="22"/>
  <c r="J8" i="22" s="1"/>
  <c r="E7" i="22"/>
  <c r="C7" i="22"/>
  <c r="I7" i="22" s="1"/>
  <c r="K8" i="22" s="1"/>
  <c r="H11" i="26" l="1"/>
  <c r="N95" i="26"/>
  <c r="N96" i="26" s="1"/>
  <c r="N97" i="26" s="1"/>
  <c r="N98" i="26" s="1"/>
  <c r="N99" i="26" s="1"/>
  <c r="N100" i="26" s="1"/>
  <c r="N101" i="26" s="1"/>
  <c r="N102" i="26" s="1"/>
  <c r="N103" i="26" s="1"/>
  <c r="N104" i="26" s="1"/>
  <c r="N105" i="26" s="1"/>
  <c r="N106" i="26" s="1"/>
  <c r="N107" i="26" s="1"/>
  <c r="N108" i="26" s="1"/>
  <c r="N109" i="26" s="1"/>
  <c r="N110" i="26" s="1"/>
  <c r="N111" i="26" s="1"/>
  <c r="N112" i="26" s="1"/>
  <c r="N113" i="26" s="1"/>
  <c r="N114" i="26" s="1"/>
  <c r="N115" i="26" s="1"/>
  <c r="N116" i="26" s="1"/>
  <c r="N117" i="26" s="1"/>
  <c r="N118" i="26" s="1"/>
  <c r="N119" i="26" s="1"/>
  <c r="N120" i="26" s="1"/>
  <c r="N121" i="26" s="1"/>
  <c r="N122" i="26" s="1"/>
  <c r="N123" i="26" s="1"/>
  <c r="N124" i="26" s="1"/>
  <c r="N125" i="26" s="1"/>
  <c r="N126" i="26" s="1"/>
  <c r="N127" i="26" s="1"/>
  <c r="N128" i="26" s="1"/>
  <c r="N129" i="26" s="1"/>
  <c r="H12" i="26"/>
  <c r="H13" i="26"/>
  <c r="H14" i="26" s="1"/>
  <c r="H15" i="26" s="1"/>
  <c r="H16" i="26" s="1"/>
  <c r="H17" i="26" s="1"/>
  <c r="H18" i="26" s="1"/>
  <c r="H19" i="26" s="1"/>
  <c r="H20" i="26" s="1"/>
  <c r="H21" i="26" s="1"/>
  <c r="H22" i="26" s="1"/>
  <c r="H23" i="26" s="1"/>
  <c r="H24" i="26" s="1"/>
  <c r="H25" i="26" s="1"/>
  <c r="H26" i="26" s="1"/>
  <c r="H27" i="26" s="1"/>
  <c r="H28" i="26" s="1"/>
  <c r="H29" i="26" s="1"/>
  <c r="H30" i="26" s="1"/>
  <c r="H31" i="26" s="1"/>
  <c r="H32" i="26" s="1"/>
  <c r="H33" i="26" s="1"/>
  <c r="H34" i="26" s="1"/>
  <c r="H35" i="26" s="1"/>
  <c r="H36" i="26" s="1"/>
  <c r="H37" i="26" s="1"/>
  <c r="H38" i="26" s="1"/>
  <c r="H39" i="26" s="1"/>
  <c r="H40" i="26" s="1"/>
  <c r="H41" i="26" s="1"/>
  <c r="H42" i="26" s="1"/>
  <c r="H43" i="26" s="1"/>
  <c r="H44" i="26" s="1"/>
  <c r="H45" i="26" s="1"/>
  <c r="H46" i="26" s="1"/>
  <c r="H47" i="26" s="1"/>
  <c r="H48" i="26" s="1"/>
  <c r="H49" i="26" s="1"/>
  <c r="H50" i="26" s="1"/>
  <c r="H51" i="26" s="1"/>
  <c r="H52" i="26" s="1"/>
  <c r="H53" i="26" s="1"/>
  <c r="H54" i="26" s="1"/>
  <c r="H55" i="26" s="1"/>
  <c r="H56" i="26" s="1"/>
  <c r="H57" i="26" s="1"/>
  <c r="H58" i="26" s="1"/>
  <c r="H59" i="26" s="1"/>
  <c r="H60" i="26" s="1"/>
  <c r="H61" i="26" s="1"/>
  <c r="H62" i="26" s="1"/>
  <c r="H63" i="26" s="1"/>
  <c r="H64" i="26" s="1"/>
  <c r="H65" i="26" s="1"/>
  <c r="H66" i="26" s="1"/>
  <c r="H67" i="26" s="1"/>
  <c r="H68" i="26" s="1"/>
  <c r="H69" i="26" s="1"/>
  <c r="H70" i="26" s="1"/>
  <c r="H71" i="26" s="1"/>
  <c r="H72" i="26" s="1"/>
  <c r="H73" i="26" s="1"/>
  <c r="H74" i="26" s="1"/>
  <c r="H75" i="26" s="1"/>
  <c r="H76" i="26" s="1"/>
  <c r="H77" i="26" s="1"/>
  <c r="H78" i="26" s="1"/>
  <c r="H79" i="26" s="1"/>
  <c r="H80" i="26" s="1"/>
  <c r="H81" i="26" s="1"/>
  <c r="J82" i="26" s="1"/>
  <c r="L13" i="22"/>
  <c r="L7" i="22"/>
  <c r="F38" i="6"/>
  <c r="K38" i="6" s="1"/>
  <c r="H43" i="6" s="1"/>
  <c r="K17" i="6"/>
  <c r="H22" i="6" s="1"/>
  <c r="L8" i="22"/>
  <c r="L14" i="22"/>
  <c r="D24" i="22"/>
  <c r="E24" i="22" s="1"/>
  <c r="L24" i="22" s="1"/>
  <c r="D23" i="22"/>
  <c r="E23" i="22" s="1"/>
  <c r="L23" i="22" s="1"/>
  <c r="F19" i="7" l="1"/>
  <c r="H19" i="7" s="1"/>
  <c r="K43" i="6"/>
  <c r="K22" i="6"/>
  <c r="F15" i="7"/>
  <c r="H16" i="7" s="1"/>
  <c r="L82" i="26"/>
  <c r="D83" i="26" l="1"/>
  <c r="E3" i="26"/>
  <c r="G83" i="26"/>
  <c r="I83" i="26" l="1"/>
  <c r="H83" i="26"/>
  <c r="J83" i="26" l="1"/>
  <c r="L83" i="26"/>
  <c r="D84" i="26" s="1"/>
  <c r="G84" i="26" l="1"/>
  <c r="I84" i="26" l="1"/>
  <c r="H84" i="26"/>
  <c r="J84" i="26" l="1"/>
  <c r="L84" i="26"/>
  <c r="D85" i="26" s="1"/>
  <c r="G85" i="26" l="1"/>
  <c r="I85" i="26" l="1"/>
  <c r="H85" i="26"/>
  <c r="J85" i="26" l="1"/>
  <c r="L85" i="26"/>
  <c r="D86" i="26" s="1"/>
  <c r="G86" i="26" l="1"/>
  <c r="I86" i="26" l="1"/>
  <c r="H86" i="26"/>
  <c r="J86" i="26" l="1"/>
  <c r="L86" i="26"/>
  <c r="D87" i="26" s="1"/>
  <c r="G87" i="26" l="1"/>
  <c r="I87" i="26" l="1"/>
  <c r="H87" i="26"/>
  <c r="J87" i="26" l="1"/>
  <c r="L87" i="26"/>
  <c r="D88" i="26" s="1"/>
  <c r="G88" i="26" l="1"/>
  <c r="I88" i="26" l="1"/>
  <c r="H88" i="26"/>
  <c r="J88" i="26" l="1"/>
  <c r="L88" i="26"/>
  <c r="D89" i="26" s="1"/>
  <c r="G89" i="26" l="1"/>
  <c r="I89" i="26" l="1"/>
  <c r="H89" i="26"/>
  <c r="J89" i="26" l="1"/>
  <c r="L89" i="26"/>
  <c r="D90" i="26" s="1"/>
  <c r="G90" i="26" l="1"/>
  <c r="I90" i="26" l="1"/>
  <c r="H90" i="26"/>
  <c r="J90" i="26" l="1"/>
  <c r="L90" i="26"/>
  <c r="D91" i="26" s="1"/>
  <c r="G91" i="26" l="1"/>
  <c r="I91" i="26" l="1"/>
  <c r="H91" i="26"/>
  <c r="J91" i="26" l="1"/>
  <c r="L91" i="26"/>
  <c r="D92" i="26" s="1"/>
  <c r="G92" i="26" l="1"/>
  <c r="I92" i="26" l="1"/>
  <c r="H92" i="26"/>
  <c r="J92" i="26" l="1"/>
  <c r="L92" i="26"/>
  <c r="D93" i="26" s="1"/>
  <c r="G93" i="26" l="1"/>
  <c r="I93" i="26" l="1"/>
  <c r="H93" i="26"/>
  <c r="J93" i="26" l="1"/>
  <c r="L93" i="26"/>
  <c r="D94" i="26" s="1"/>
  <c r="G94" i="26" l="1"/>
  <c r="I94" i="26" l="1"/>
  <c r="H94" i="26"/>
  <c r="J94" i="26" l="1"/>
  <c r="L94" i="26"/>
  <c r="D95" i="26" s="1"/>
  <c r="G95" i="26" l="1"/>
  <c r="I95" i="26" l="1"/>
  <c r="H95" i="26"/>
  <c r="J95" i="26" l="1"/>
  <c r="L95" i="26"/>
  <c r="D96" i="26" s="1"/>
  <c r="G96" i="26" l="1"/>
  <c r="I96" i="26" l="1"/>
  <c r="H96" i="26"/>
  <c r="J96" i="26" l="1"/>
  <c r="L96" i="26"/>
  <c r="D97" i="26" s="1"/>
  <c r="G97" i="26" l="1"/>
  <c r="I97" i="26" l="1"/>
  <c r="H97" i="26"/>
  <c r="J97" i="26" l="1"/>
  <c r="L97" i="26"/>
  <c r="D98" i="26" s="1"/>
  <c r="G98" i="26" l="1"/>
  <c r="I98" i="26" l="1"/>
  <c r="H98" i="26"/>
  <c r="J98" i="26" l="1"/>
  <c r="L98" i="26"/>
  <c r="D99" i="26" s="1"/>
  <c r="G99" i="26" l="1"/>
  <c r="I99" i="26" l="1"/>
  <c r="H99" i="26"/>
  <c r="J99" i="26" l="1"/>
  <c r="L99" i="26"/>
  <c r="D100" i="26" s="1"/>
  <c r="G100" i="26" l="1"/>
  <c r="I100" i="26" l="1"/>
  <c r="H100" i="26"/>
  <c r="J100" i="26" l="1"/>
  <c r="L100" i="26"/>
  <c r="D101" i="26" s="1"/>
  <c r="G101" i="26" l="1"/>
  <c r="I101" i="26" l="1"/>
  <c r="H101" i="26"/>
  <c r="J101" i="26" l="1"/>
  <c r="L101" i="26"/>
  <c r="D102" i="26" s="1"/>
  <c r="G102" i="26" l="1"/>
  <c r="I102" i="26" l="1"/>
  <c r="H102" i="26"/>
  <c r="J102" i="26" l="1"/>
  <c r="L102" i="26"/>
  <c r="D103" i="26" s="1"/>
  <c r="G103" i="26" l="1"/>
  <c r="I103" i="26" l="1"/>
  <c r="H103" i="26"/>
  <c r="J103" i="26" l="1"/>
  <c r="L103" i="26"/>
  <c r="D104" i="26" s="1"/>
  <c r="G104" i="26" l="1"/>
  <c r="I104" i="26" l="1"/>
  <c r="H104" i="26"/>
  <c r="J104" i="26" l="1"/>
  <c r="L104" i="26"/>
  <c r="D105" i="26" s="1"/>
  <c r="G105" i="26" l="1"/>
  <c r="I105" i="26" l="1"/>
  <c r="H105" i="26"/>
  <c r="J105" i="26" l="1"/>
  <c r="L105" i="26"/>
  <c r="D106" i="26" s="1"/>
  <c r="G106" i="26" l="1"/>
  <c r="I106" i="26" l="1"/>
  <c r="H106" i="26"/>
  <c r="J106" i="26" l="1"/>
  <c r="L106" i="26"/>
  <c r="D107" i="26" s="1"/>
  <c r="G107" i="26" l="1"/>
  <c r="I107" i="26" l="1"/>
  <c r="H107" i="26"/>
  <c r="J107" i="26" l="1"/>
  <c r="L107" i="26"/>
  <c r="D108" i="26" s="1"/>
  <c r="G108" i="26" l="1"/>
  <c r="I108" i="26" l="1"/>
  <c r="H108" i="26"/>
  <c r="J108" i="26" l="1"/>
  <c r="L108" i="26"/>
  <c r="D109" i="26" s="1"/>
  <c r="G109" i="26" l="1"/>
  <c r="I109" i="26" l="1"/>
  <c r="H109" i="26"/>
  <c r="J109" i="26" l="1"/>
  <c r="L109" i="26"/>
  <c r="D110" i="26" s="1"/>
  <c r="G110" i="26" l="1"/>
  <c r="I110" i="26" l="1"/>
  <c r="H110" i="26"/>
  <c r="J110" i="26" l="1"/>
  <c r="L110" i="26"/>
  <c r="D111" i="26" s="1"/>
  <c r="G111" i="26" l="1"/>
  <c r="I111" i="26" l="1"/>
  <c r="H111" i="26"/>
  <c r="J111" i="26" l="1"/>
  <c r="L111" i="26"/>
  <c r="D112" i="26" s="1"/>
  <c r="G112" i="26" l="1"/>
  <c r="I112" i="26" l="1"/>
  <c r="H112" i="26"/>
  <c r="J112" i="26" l="1"/>
  <c r="L112" i="26"/>
  <c r="D113" i="26" s="1"/>
  <c r="G113" i="26" l="1"/>
  <c r="I113" i="26" l="1"/>
  <c r="H113" i="26"/>
  <c r="J113" i="26" l="1"/>
  <c r="L113" i="26"/>
  <c r="D114" i="26" s="1"/>
  <c r="G114" i="26" l="1"/>
  <c r="I114" i="26" l="1"/>
  <c r="H114" i="26"/>
  <c r="J114" i="26" l="1"/>
  <c r="L114" i="26"/>
  <c r="D115" i="26" s="1"/>
  <c r="G115" i="26" l="1"/>
  <c r="I115" i="26" l="1"/>
  <c r="H115" i="26"/>
  <c r="J115" i="26" l="1"/>
  <c r="L115" i="26"/>
  <c r="D116" i="26" s="1"/>
  <c r="G116" i="26" l="1"/>
  <c r="I116" i="26" l="1"/>
  <c r="H116" i="26"/>
  <c r="J116" i="26" l="1"/>
  <c r="L116" i="26"/>
  <c r="D117" i="26" s="1"/>
  <c r="G117" i="26" l="1"/>
  <c r="I117" i="26" l="1"/>
  <c r="H117" i="26"/>
  <c r="J117" i="26" l="1"/>
  <c r="L117" i="26"/>
  <c r="D118" i="26" s="1"/>
  <c r="G118" i="26" l="1"/>
  <c r="I118" i="26" l="1"/>
  <c r="H118" i="26"/>
  <c r="J118" i="26" l="1"/>
  <c r="L118" i="26"/>
  <c r="D119" i="26" s="1"/>
  <c r="G119" i="26" l="1"/>
  <c r="I119" i="26" l="1"/>
  <c r="H119" i="26"/>
  <c r="J119" i="26" l="1"/>
  <c r="L119" i="26"/>
  <c r="D120" i="26" s="1"/>
  <c r="G120" i="26" l="1"/>
  <c r="I120" i="26" l="1"/>
  <c r="H120" i="26"/>
  <c r="J120" i="26" l="1"/>
  <c r="L120" i="26"/>
  <c r="D121" i="26" s="1"/>
  <c r="G121" i="26" l="1"/>
  <c r="I121" i="26" l="1"/>
  <c r="H121" i="26"/>
  <c r="J121" i="26" l="1"/>
  <c r="L121" i="26"/>
  <c r="D122" i="26" s="1"/>
  <c r="G122" i="26" l="1"/>
  <c r="I122" i="26" l="1"/>
  <c r="H122" i="26"/>
  <c r="J122" i="26" l="1"/>
  <c r="L122" i="26"/>
  <c r="D123" i="26" s="1"/>
  <c r="G123" i="26" l="1"/>
  <c r="I123" i="26" l="1"/>
  <c r="H123" i="26"/>
  <c r="J123" i="26" l="1"/>
  <c r="L123" i="26"/>
  <c r="D124" i="26" s="1"/>
  <c r="G124" i="26" l="1"/>
  <c r="I124" i="26" l="1"/>
  <c r="H124" i="26"/>
  <c r="J124" i="26" l="1"/>
  <c r="L124" i="26"/>
  <c r="D125" i="26" s="1"/>
  <c r="G125" i="26" l="1"/>
  <c r="I125" i="26" l="1"/>
  <c r="H125" i="26"/>
  <c r="J125" i="26" l="1"/>
  <c r="L125" i="26"/>
  <c r="D126" i="26" s="1"/>
  <c r="G126" i="26" l="1"/>
  <c r="I126" i="26" l="1"/>
  <c r="H126" i="26"/>
  <c r="J126" i="26" l="1"/>
  <c r="L126" i="26"/>
  <c r="D127" i="26" s="1"/>
  <c r="G127" i="26" l="1"/>
  <c r="I127" i="26" l="1"/>
  <c r="H127" i="26"/>
  <c r="J127" i="26" l="1"/>
  <c r="L127" i="26"/>
  <c r="D128" i="26" s="1"/>
  <c r="G128" i="26" l="1"/>
  <c r="I128" i="26" l="1"/>
  <c r="H128" i="26"/>
  <c r="J128" i="26" l="1"/>
  <c r="L128" i="26"/>
  <c r="D129" i="26" s="1"/>
  <c r="G129" i="26" l="1"/>
  <c r="I129" i="26" l="1"/>
  <c r="H129" i="26"/>
  <c r="J129" i="26" l="1"/>
  <c r="L129" i="26"/>
  <c r="D6" i="26" l="1"/>
  <c r="N319" i="26" l="1"/>
  <c r="N327" i="26"/>
  <c r="N335" i="26"/>
  <c r="N343" i="26"/>
  <c r="N351" i="26"/>
  <c r="N359" i="26"/>
  <c r="N367" i="26"/>
  <c r="N316" i="26"/>
  <c r="N356" i="26"/>
  <c r="N364" i="26"/>
  <c r="N317" i="26"/>
  <c r="N326" i="26"/>
  <c r="N366" i="26"/>
  <c r="N312" i="26"/>
  <c r="N320" i="26"/>
  <c r="N328" i="26"/>
  <c r="N336" i="26"/>
  <c r="N344" i="26"/>
  <c r="N352" i="26"/>
  <c r="N360" i="26"/>
  <c r="N368" i="26"/>
  <c r="N324" i="26"/>
  <c r="N341" i="26"/>
  <c r="N342" i="26"/>
  <c r="N313" i="26"/>
  <c r="N321" i="26"/>
  <c r="N329" i="26"/>
  <c r="N337" i="26"/>
  <c r="N345" i="26"/>
  <c r="N353" i="26"/>
  <c r="N361" i="26"/>
  <c r="N369" i="26"/>
  <c r="N348" i="26"/>
  <c r="N350" i="26"/>
  <c r="N314" i="26"/>
  <c r="N322" i="26"/>
  <c r="N330" i="26"/>
  <c r="N338" i="26"/>
  <c r="N346" i="26"/>
  <c r="N354" i="26"/>
  <c r="N362" i="26"/>
  <c r="N311" i="26"/>
  <c r="N332" i="26"/>
  <c r="N333" i="26"/>
  <c r="N349" i="26"/>
  <c r="N357" i="26"/>
  <c r="N334" i="26"/>
  <c r="N358" i="26"/>
  <c r="N315" i="26"/>
  <c r="N323" i="26"/>
  <c r="N331" i="26"/>
  <c r="N339" i="26"/>
  <c r="N347" i="26"/>
  <c r="N355" i="26"/>
  <c r="N363" i="26"/>
  <c r="N340" i="26"/>
  <c r="N325" i="26"/>
  <c r="N365" i="26"/>
  <c r="N318" i="26"/>
  <c r="N135" i="26"/>
  <c r="N199" i="26"/>
  <c r="N263" i="26"/>
  <c r="N156" i="26"/>
  <c r="N133" i="26"/>
  <c r="N198" i="26"/>
  <c r="N168" i="26"/>
  <c r="N232" i="26"/>
  <c r="N296" i="26"/>
  <c r="N181" i="26"/>
  <c r="N137" i="26"/>
  <c r="N201" i="26"/>
  <c r="N265" i="26"/>
  <c r="N292" i="26"/>
  <c r="N170" i="26"/>
  <c r="N234" i="26"/>
  <c r="N298" i="26"/>
  <c r="N174" i="26"/>
  <c r="N163" i="26"/>
  <c r="N227" i="26"/>
  <c r="N291" i="26"/>
  <c r="N284" i="26"/>
  <c r="N190" i="26"/>
  <c r="N272" i="26"/>
  <c r="N274" i="26"/>
  <c r="N267" i="26"/>
  <c r="N301" i="26"/>
  <c r="N140" i="26"/>
  <c r="N224" i="26"/>
  <c r="N193" i="26"/>
  <c r="N162" i="26"/>
  <c r="N219" i="26"/>
  <c r="N143" i="26"/>
  <c r="N207" i="26"/>
  <c r="N271" i="26"/>
  <c r="N172" i="26"/>
  <c r="N165" i="26"/>
  <c r="N230" i="26"/>
  <c r="N176" i="26"/>
  <c r="N240" i="26"/>
  <c r="N304" i="26"/>
  <c r="N213" i="26"/>
  <c r="N145" i="26"/>
  <c r="N209" i="26"/>
  <c r="N273" i="26"/>
  <c r="N182" i="26"/>
  <c r="N178" i="26"/>
  <c r="N242" i="26"/>
  <c r="N204" i="26"/>
  <c r="N214" i="26"/>
  <c r="N171" i="26"/>
  <c r="N235" i="26"/>
  <c r="N299" i="26"/>
  <c r="N173" i="26"/>
  <c r="N206" i="26"/>
  <c r="N308" i="26"/>
  <c r="N166" i="26"/>
  <c r="N151" i="26"/>
  <c r="N215" i="26"/>
  <c r="N279" i="26"/>
  <c r="N188" i="26"/>
  <c r="N197" i="26"/>
  <c r="N254" i="26"/>
  <c r="N184" i="26"/>
  <c r="N248" i="26"/>
  <c r="N306" i="26"/>
  <c r="N253" i="26"/>
  <c r="N153" i="26"/>
  <c r="N217" i="26"/>
  <c r="N281" i="26"/>
  <c r="N238" i="26"/>
  <c r="N186" i="26"/>
  <c r="N250" i="26"/>
  <c r="N268" i="26"/>
  <c r="N262" i="26"/>
  <c r="N179" i="26"/>
  <c r="N243" i="26"/>
  <c r="N132" i="26"/>
  <c r="N205" i="26"/>
  <c r="N246" i="26"/>
  <c r="N303" i="26"/>
  <c r="N158" i="26"/>
  <c r="N305" i="26"/>
  <c r="N229" i="26"/>
  <c r="N150" i="26"/>
  <c r="N157" i="26"/>
  <c r="N228" i="26"/>
  <c r="N155" i="26"/>
  <c r="N159" i="26"/>
  <c r="N223" i="26"/>
  <c r="N287" i="26"/>
  <c r="N212" i="26"/>
  <c r="N221" i="26"/>
  <c r="N294" i="26"/>
  <c r="N192" i="26"/>
  <c r="N256" i="26"/>
  <c r="N180" i="26"/>
  <c r="N285" i="26"/>
  <c r="N161" i="26"/>
  <c r="N225" i="26"/>
  <c r="N289" i="26"/>
  <c r="N278" i="26"/>
  <c r="N194" i="26"/>
  <c r="N258" i="26"/>
  <c r="N149" i="26"/>
  <c r="N310" i="26"/>
  <c r="N187" i="26"/>
  <c r="N251" i="26"/>
  <c r="N148" i="26"/>
  <c r="N237" i="26"/>
  <c r="N270" i="26"/>
  <c r="N277" i="26"/>
  <c r="N175" i="26"/>
  <c r="N261" i="26"/>
  <c r="N208" i="26"/>
  <c r="N177" i="26"/>
  <c r="N146" i="26"/>
  <c r="N139" i="26"/>
  <c r="N142" i="26"/>
  <c r="N167" i="26"/>
  <c r="N231" i="26"/>
  <c r="N295" i="26"/>
  <c r="N236" i="26"/>
  <c r="N245" i="26"/>
  <c r="N136" i="26"/>
  <c r="N200" i="26"/>
  <c r="N264" i="26"/>
  <c r="N244" i="26"/>
  <c r="N309" i="26"/>
  <c r="N169" i="26"/>
  <c r="N233" i="26"/>
  <c r="N297" i="26"/>
  <c r="N138" i="26"/>
  <c r="N202" i="26"/>
  <c r="N266" i="26"/>
  <c r="N189" i="26"/>
  <c r="N131" i="26"/>
  <c r="N195" i="26"/>
  <c r="N259" i="26"/>
  <c r="N164" i="26"/>
  <c r="N302" i="26"/>
  <c r="N239" i="26"/>
  <c r="N260" i="26"/>
  <c r="N144" i="26"/>
  <c r="N300" i="26"/>
  <c r="N241" i="26"/>
  <c r="N210" i="26"/>
  <c r="N203" i="26"/>
  <c r="N196" i="26"/>
  <c r="N255" i="26"/>
  <c r="N288" i="26"/>
  <c r="N257" i="26"/>
  <c r="N290" i="26"/>
  <c r="N283" i="26"/>
  <c r="N183" i="26"/>
  <c r="N247" i="26"/>
  <c r="N130" i="26"/>
  <c r="N1" i="26" s="1"/>
  <c r="N276" i="26"/>
  <c r="N293" i="26"/>
  <c r="N152" i="26"/>
  <c r="N216" i="26"/>
  <c r="N280" i="26"/>
  <c r="N141" i="26"/>
  <c r="N222" i="26"/>
  <c r="N185" i="26"/>
  <c r="N249" i="26"/>
  <c r="N307" i="26"/>
  <c r="N154" i="26"/>
  <c r="N218" i="26"/>
  <c r="N282" i="26"/>
  <c r="N269" i="26"/>
  <c r="N147" i="26"/>
  <c r="N211" i="26"/>
  <c r="N275" i="26"/>
  <c r="N220" i="26"/>
  <c r="N134" i="26"/>
  <c r="N191" i="26"/>
  <c r="N160" i="26"/>
  <c r="N286" i="26"/>
  <c r="N226" i="26"/>
  <c r="N252" i="26"/>
</calcChain>
</file>

<file path=xl/sharedStrings.xml><?xml version="1.0" encoding="utf-8"?>
<sst xmlns="http://schemas.openxmlformats.org/spreadsheetml/2006/main" count="111" uniqueCount="75">
  <si>
    <t>KENTUCKY POWER COMPANY</t>
  </si>
  <si>
    <t>Effective Date for Billing</t>
  </si>
  <si>
    <t>Submitted by:</t>
  </si>
  <si>
    <t>(Signature)</t>
  </si>
  <si>
    <t>Title:</t>
  </si>
  <si>
    <t>Date Submitted:</t>
  </si>
  <si>
    <t>B.</t>
  </si>
  <si>
    <t>=</t>
  </si>
  <si>
    <t xml:space="preserve"> </t>
  </si>
  <si>
    <t>Residential Adjustment Factor</t>
  </si>
  <si>
    <t>Summary</t>
  </si>
  <si>
    <t>x</t>
  </si>
  <si>
    <t xml:space="preserve">Adjustment Factor </t>
  </si>
  <si>
    <t>Residential Retail Revenue</t>
  </si>
  <si>
    <t>All Other Classes, Non-Fuel Retail Revenue</t>
  </si>
  <si>
    <t>All Other Adjustment Factor</t>
  </si>
  <si>
    <t>Kentucky Power Company</t>
  </si>
  <si>
    <t>Date</t>
  </si>
  <si>
    <t>Billed KWH</t>
  </si>
  <si>
    <t>Estimated KWH</t>
  </si>
  <si>
    <t>Unbilled KWH</t>
  </si>
  <si>
    <t>Billed FAC Revenues</t>
  </si>
  <si>
    <t>Total</t>
  </si>
  <si>
    <t>Rev Class 010 &amp; 020</t>
  </si>
  <si>
    <t>Other than Rev class 010 &amp; 020</t>
  </si>
  <si>
    <t>Reverse Prior Month Est Surcharge</t>
  </si>
  <si>
    <t>Reverse Prior Month Unb FAC  Surcharge</t>
  </si>
  <si>
    <t>Unbilled FAC Surcharge</t>
  </si>
  <si>
    <t>Next Month FAC + SS  Rate (Unbilled)</t>
  </si>
  <si>
    <t>Current Month FAC + SS  Rate Billed</t>
  </si>
  <si>
    <t>Estimated FAC + SS Surcharge</t>
  </si>
  <si>
    <t>Billed &amp; Accrued FAC + SS Surcharge</t>
  </si>
  <si>
    <t>Year Ended:</t>
  </si>
  <si>
    <t>*</t>
  </si>
  <si>
    <t>Base Annual Residential Allocation</t>
  </si>
  <si>
    <t>Base Annual All Other Allocation</t>
  </si>
  <si>
    <t>A.</t>
  </si>
  <si>
    <t>Balance of Components Subject to WACC</t>
  </si>
  <si>
    <t>ADIT Balance</t>
  </si>
  <si>
    <t>Month End Reg Asset Balance</t>
  </si>
  <si>
    <t>Calculated Change in RA</t>
  </si>
  <si>
    <t>Levelized Payment</t>
  </si>
  <si>
    <t>Actual Revenue</t>
  </si>
  <si>
    <t>Carrying Charges</t>
  </si>
  <si>
    <t>Additions</t>
  </si>
  <si>
    <t>Month</t>
  </si>
  <si>
    <t>Line</t>
  </si>
  <si>
    <t>Monthly Payment</t>
  </si>
  <si>
    <t>Monthly</t>
  </si>
  <si>
    <t>WACC</t>
  </si>
  <si>
    <t>NRA (from A above)</t>
  </si>
  <si>
    <t>NOA (from A above)</t>
  </si>
  <si>
    <t>Retail Revenue Requirement</t>
  </si>
  <si>
    <t>C.</t>
  </si>
  <si>
    <t>D.</t>
  </si>
  <si>
    <t>Page 1 of 2</t>
  </si>
  <si>
    <t>Page 2 of 2</t>
  </si>
  <si>
    <t>Excess Unprotected ADIT</t>
  </si>
  <si>
    <t>ADIT on RA at 21%</t>
  </si>
  <si>
    <t>Big Sandy Decommissioning Rider</t>
  </si>
  <si>
    <t>Residential B.S.D.R. Adjustment Factor</t>
  </si>
  <si>
    <t>All Other Classes B.S.D.R. Adjustment Factor</t>
  </si>
  <si>
    <t>Balance Updated to Reflect Remaining Excess ADIT</t>
  </si>
  <si>
    <t>/s/ Brian K. West</t>
  </si>
  <si>
    <t>(1st Billing Cycle of October)</t>
  </si>
  <si>
    <t>June 30, 2021</t>
  </si>
  <si>
    <t>*Actuals provided through June 2021. July 2021 - June 2040 is an estimation of the amortization payment schedule</t>
  </si>
  <si>
    <t>Vice President Regulatory &amp; Finance</t>
  </si>
  <si>
    <t>September 28, 2021</t>
  </si>
  <si>
    <t>Customer Savings</t>
  </si>
  <si>
    <t>Total Savings</t>
  </si>
  <si>
    <t>Securitized Payment (june 2025 and on)</t>
  </si>
  <si>
    <t>monthly</t>
  </si>
  <si>
    <t>annual</t>
  </si>
  <si>
    <t>Reduced annual payments once securitized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</si>
</sst>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000%"/>
    <numFmt numFmtId="170" formatCode="_(&quot;$&quot;* #,##0.0000000_);_(&quot;$&quot;* \(#,##0.0000000\);_(&quot;$&quot;* &quot;-&quot;??_);_(@_)"/>
    <numFmt numFmtId="171" formatCode="[$-409]mmmm\-yy;@"/>
    <numFmt numFmtId="172" formatCode="_(* #,##0.0_);_(* \(#,##0.0\);&quot;&quot;;_(@_)"/>
    <numFmt numFmtId="173" formatCode="[Blue]#,##0,_);[Red]\(#,##0,\)"/>
    <numFmt numFmtId="174" formatCode="_(* #,##0.000_);_(* \(#,##0.000\);_(* &quot;-&quot;??_);_(@_)"/>
  </numFmts>
  <fonts count="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2"/>
      <name val="Arial MT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Unicode MS"/>
    </font>
    <font>
      <b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77">
    <xf numFmtId="0" fontId="0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5" borderId="0" applyNumberFormat="0" applyBorder="0" applyAlignment="0" applyProtection="0"/>
    <xf numFmtId="0" fontId="3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0" applyNumberFormat="0" applyBorder="0" applyAlignment="0" applyProtection="0"/>
    <xf numFmtId="0" fontId="31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7" borderId="0" applyNumberFormat="0" applyBorder="0" applyAlignment="0" applyProtection="0"/>
    <xf numFmtId="0" fontId="31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6" borderId="0" applyNumberFormat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2" borderId="0" applyNumberFormat="0" applyBorder="0" applyAlignment="0" applyProtection="0"/>
    <xf numFmtId="0" fontId="15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3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15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20" borderId="0" applyNumberFormat="0" applyBorder="0" applyAlignment="0" applyProtection="0"/>
    <xf numFmtId="0" fontId="33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15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15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16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4" borderId="0" applyNumberFormat="0" applyBorder="0" applyAlignment="0" applyProtection="0"/>
    <xf numFmtId="0" fontId="3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8" fillId="3" borderId="1" applyNumberFormat="0" applyAlignment="0" applyProtection="0"/>
    <xf numFmtId="0" fontId="18" fillId="11" borderId="2" applyNumberFormat="0" applyAlignment="0" applyProtection="0"/>
    <xf numFmtId="0" fontId="39" fillId="11" borderId="2" applyNumberFormat="0" applyAlignment="0" applyProtection="0"/>
    <xf numFmtId="0" fontId="39" fillId="11" borderId="2" applyNumberFormat="0" applyAlignment="0" applyProtection="0"/>
    <xf numFmtId="0" fontId="39" fillId="11" borderId="2" applyNumberFormat="0" applyAlignment="0" applyProtection="0"/>
    <xf numFmtId="0" fontId="40" fillId="26" borderId="2" applyNumberFormat="0" applyAlignment="0" applyProtection="0"/>
    <xf numFmtId="0" fontId="39" fillId="26" borderId="2" applyNumberFormat="0" applyAlignment="0" applyProtection="0"/>
    <xf numFmtId="0" fontId="18" fillId="26" borderId="2" applyNumberFormat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21" fillId="0" borderId="3" applyNumberFormat="0" applyFill="0" applyAlignment="0" applyProtection="0"/>
    <xf numFmtId="0" fontId="51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5" applyNumberFormat="0" applyFill="0" applyAlignment="0" applyProtection="0"/>
    <xf numFmtId="0" fontId="54" fillId="0" borderId="5" applyNumberFormat="0" applyFill="0" applyAlignment="0" applyProtection="0"/>
    <xf numFmtId="0" fontId="22" fillId="0" borderId="5" applyNumberFormat="0" applyFill="0" applyAlignment="0" applyProtection="0"/>
    <xf numFmtId="0" fontId="55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7" fillId="0" borderId="7" applyNumberFormat="0" applyFill="0" applyAlignment="0" applyProtection="0"/>
    <xf numFmtId="0" fontId="58" fillId="0" borderId="7" applyNumberFormat="0" applyFill="0" applyAlignment="0" applyProtection="0"/>
    <xf numFmtId="0" fontId="23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1" applyNumberFormat="0" applyAlignment="0" applyProtection="0"/>
    <xf numFmtId="0" fontId="59" fillId="9" borderId="1" applyNumberFormat="0" applyAlignment="0" applyProtection="0"/>
    <xf numFmtId="0" fontId="59" fillId="9" borderId="1" applyNumberFormat="0" applyAlignment="0" applyProtection="0"/>
    <xf numFmtId="0" fontId="59" fillId="9" borderId="1" applyNumberFormat="0" applyAlignment="0" applyProtection="0"/>
    <xf numFmtId="0" fontId="60" fillId="9" borderId="1" applyNumberFormat="0" applyAlignment="0" applyProtection="0"/>
    <xf numFmtId="41" fontId="61" fillId="0" borderId="0">
      <alignment horizontal="left"/>
    </xf>
    <xf numFmtId="0" fontId="25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26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78" fillId="0" borderId="0"/>
    <xf numFmtId="0" fontId="42" fillId="0" borderId="0"/>
    <xf numFmtId="37" fontId="66" fillId="0" borderId="0"/>
    <xf numFmtId="0" fontId="66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0" fontId="77" fillId="0" borderId="0"/>
    <xf numFmtId="0" fontId="77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0" fontId="9" fillId="0" borderId="0"/>
    <xf numFmtId="0" fontId="67" fillId="0" borderId="0"/>
    <xf numFmtId="0" fontId="67" fillId="0" borderId="0"/>
    <xf numFmtId="0" fontId="42" fillId="0" borderId="0"/>
    <xf numFmtId="0" fontId="11" fillId="0" borderId="0"/>
    <xf numFmtId="0" fontId="42" fillId="0" borderId="0"/>
    <xf numFmtId="0" fontId="42" fillId="0" borderId="0"/>
    <xf numFmtId="0" fontId="9" fillId="0" borderId="0"/>
    <xf numFmtId="0" fontId="67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42" fillId="0" borderId="0"/>
    <xf numFmtId="0" fontId="4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9" fillId="6" borderId="10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43" fontId="59" fillId="0" borderId="0"/>
    <xf numFmtId="173" fontId="68" fillId="0" borderId="0"/>
    <xf numFmtId="0" fontId="27" fillId="3" borderId="11" applyNumberFormat="0" applyAlignment="0" applyProtection="0"/>
    <xf numFmtId="0" fontId="69" fillId="3" borderId="11" applyNumberFormat="0" applyAlignment="0" applyProtection="0"/>
    <xf numFmtId="0" fontId="69" fillId="3" borderId="11" applyNumberFormat="0" applyAlignment="0" applyProtection="0"/>
    <xf numFmtId="0" fontId="69" fillId="3" borderId="11" applyNumberFormat="0" applyAlignment="0" applyProtection="0"/>
    <xf numFmtId="0" fontId="70" fillId="3" borderId="11" applyNumberFormat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3" applyNumberFormat="0" applyFill="0" applyAlignment="0" applyProtection="0"/>
    <xf numFmtId="0" fontId="73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1" fillId="0" borderId="0"/>
    <xf numFmtId="0" fontId="42" fillId="0" borderId="0"/>
  </cellStyleXfs>
  <cellXfs count="154">
    <xf numFmtId="0" fontId="0" fillId="0" borderId="0" xfId="0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9" fillId="0" borderId="0" xfId="0" applyFont="1"/>
    <xf numFmtId="164" fontId="5" fillId="0" borderId="0" xfId="0" applyNumberFormat="1" applyFont="1" applyBorder="1"/>
    <xf numFmtId="5" fontId="5" fillId="0" borderId="0" xfId="0" applyNumberFormat="1" applyFont="1" applyBorder="1" applyAlignment="1">
      <alignment horizontal="center"/>
    </xf>
    <xf numFmtId="168" fontId="12" fillId="0" borderId="0" xfId="327" applyNumberFormat="1" applyFont="1"/>
    <xf numFmtId="49" fontId="5" fillId="0" borderId="0" xfId="0" applyNumberFormat="1" applyFont="1" applyBorder="1" applyAlignment="1">
      <alignment horizontal="center"/>
    </xf>
    <xf numFmtId="0" fontId="12" fillId="0" borderId="0" xfId="0" applyFont="1"/>
    <xf numFmtId="0" fontId="6" fillId="0" borderId="0" xfId="0" applyFont="1" applyAlignment="1">
      <alignment horizontal="right"/>
    </xf>
    <xf numFmtId="165" fontId="5" fillId="0" borderId="0" xfId="0" applyNumberFormat="1" applyFont="1"/>
    <xf numFmtId="0" fontId="10" fillId="0" borderId="0" xfId="0" applyFont="1"/>
    <xf numFmtId="167" fontId="0" fillId="0" borderId="0" xfId="0" applyNumberFormat="1"/>
    <xf numFmtId="0" fontId="10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16" fontId="10" fillId="0" borderId="0" xfId="0" applyNumberFormat="1" applyFont="1" applyBorder="1" applyAlignment="1">
      <alignment horizontal="center" wrapText="1"/>
    </xf>
    <xf numFmtId="16" fontId="10" fillId="0" borderId="0" xfId="0" applyNumberFormat="1" applyFont="1" applyAlignment="1">
      <alignment horizontal="center"/>
    </xf>
    <xf numFmtId="167" fontId="0" fillId="0" borderId="0" xfId="199" applyNumberFormat="1" applyFont="1"/>
    <xf numFmtId="167" fontId="9" fillId="0" borderId="0" xfId="199" applyNumberFormat="1" applyFont="1" applyBorder="1" applyAlignment="1">
      <alignment horizontal="center" wrapText="1"/>
    </xf>
    <xf numFmtId="43" fontId="9" fillId="0" borderId="0" xfId="199" applyNumberFormat="1" applyFont="1" applyBorder="1" applyAlignment="1">
      <alignment horizontal="center" wrapText="1"/>
    </xf>
    <xf numFmtId="170" fontId="9" fillId="0" borderId="0" xfId="341" applyNumberFormat="1" applyFont="1" applyBorder="1" applyAlignment="1">
      <alignment horizontal="center" wrapText="1"/>
    </xf>
    <xf numFmtId="170" fontId="9" fillId="0" borderId="0" xfId="341" applyNumberFormat="1" applyFont="1"/>
    <xf numFmtId="44" fontId="0" fillId="0" borderId="0" xfId="341" applyNumberFormat="1" applyFont="1"/>
    <xf numFmtId="3" fontId="0" fillId="0" borderId="0" xfId="0" applyNumberFormat="1"/>
    <xf numFmtId="165" fontId="5" fillId="0" borderId="15" xfId="0" applyNumberFormat="1" applyFont="1" applyBorder="1" applyAlignment="1">
      <alignment vertical="center"/>
    </xf>
    <xf numFmtId="169" fontId="5" fillId="0" borderId="0" xfId="607" applyNumberFormat="1" applyFont="1"/>
    <xf numFmtId="165" fontId="5" fillId="0" borderId="15" xfId="0" applyNumberFormat="1" applyFont="1" applyBorder="1"/>
    <xf numFmtId="165" fontId="5" fillId="0" borderId="0" xfId="0" applyNumberFormat="1" applyFont="1" applyBorder="1" applyAlignment="1">
      <alignment vertical="center"/>
    </xf>
    <xf numFmtId="166" fontId="6" fillId="0" borderId="0" xfId="451" applyNumberFormat="1" applyFont="1" applyBorder="1" applyAlignment="1">
      <alignment horizontal="center" wrapText="1"/>
    </xf>
    <xf numFmtId="5" fontId="5" fillId="0" borderId="15" xfId="0" applyNumberFormat="1" applyFont="1" applyFill="1" applyBorder="1" applyAlignment="1">
      <alignment horizontal="center"/>
    </xf>
    <xf numFmtId="5" fontId="5" fillId="0" borderId="0" xfId="0" applyNumberFormat="1" applyFont="1" applyFill="1" applyBorder="1" applyAlignment="1">
      <alignment horizontal="left" vertical="top"/>
    </xf>
    <xf numFmtId="37" fontId="5" fillId="0" borderId="0" xfId="0" applyNumberFormat="1" applyFont="1" applyFill="1" applyAlignment="1">
      <alignment horizontal="center"/>
    </xf>
    <xf numFmtId="5" fontId="5" fillId="0" borderId="0" xfId="0" applyNumberFormat="1" applyFont="1" applyFill="1" applyBorder="1" applyAlignment="1">
      <alignment horizontal="center"/>
    </xf>
    <xf numFmtId="165" fontId="5" fillId="0" borderId="15" xfId="327" applyNumberFormat="1" applyFont="1" applyFill="1" applyBorder="1" applyAlignment="1">
      <alignment horizontal="center"/>
    </xf>
    <xf numFmtId="0" fontId="5" fillId="0" borderId="0" xfId="0" applyFont="1" applyFill="1"/>
    <xf numFmtId="169" fontId="5" fillId="0" borderId="17" xfId="607" applyNumberFormat="1" applyFont="1" applyFill="1" applyBorder="1" applyAlignment="1">
      <alignment horizontal="right"/>
    </xf>
    <xf numFmtId="165" fontId="5" fillId="0" borderId="0" xfId="327" applyNumberFormat="1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9" fillId="0" borderId="0" xfId="0" applyFont="1" applyFill="1"/>
    <xf numFmtId="37" fontId="5" fillId="0" borderId="0" xfId="0" applyNumberFormat="1" applyFont="1" applyFill="1" applyBorder="1"/>
    <xf numFmtId="0" fontId="5" fillId="0" borderId="0" xfId="0" quotePrefix="1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5" fillId="0" borderId="0" xfId="0" applyNumberFormat="1" applyFont="1" applyFill="1" applyBorder="1"/>
    <xf numFmtId="0" fontId="0" fillId="0" borderId="0" xfId="0" applyFill="1"/>
    <xf numFmtId="167" fontId="79" fillId="0" borderId="0" xfId="220" applyNumberFormat="1" applyFont="1" applyFill="1"/>
    <xf numFmtId="169" fontId="77" fillId="0" borderId="0" xfId="624" applyNumberFormat="1" applyFont="1" applyFill="1"/>
    <xf numFmtId="6" fontId="77" fillId="0" borderId="0" xfId="220" applyNumberFormat="1" applyFont="1" applyFill="1"/>
    <xf numFmtId="167" fontId="77" fillId="0" borderId="0" xfId="220" applyNumberFormat="1" applyFont="1" applyFill="1"/>
    <xf numFmtId="0" fontId="77" fillId="0" borderId="0" xfId="434" applyFill="1"/>
    <xf numFmtId="0" fontId="80" fillId="0" borderId="0" xfId="434" applyFont="1" applyFill="1"/>
    <xf numFmtId="43" fontId="77" fillId="0" borderId="0" xfId="220" applyFont="1" applyFill="1"/>
    <xf numFmtId="0" fontId="77" fillId="0" borderId="0" xfId="434" applyFill="1" applyAlignment="1">
      <alignment horizontal="center"/>
    </xf>
    <xf numFmtId="0" fontId="80" fillId="0" borderId="0" xfId="434" applyFont="1" applyFill="1" applyAlignment="1">
      <alignment horizontal="center"/>
    </xf>
    <xf numFmtId="169" fontId="77" fillId="0" borderId="0" xfId="624" applyNumberFormat="1" applyFont="1" applyFill="1" applyAlignment="1">
      <alignment horizontal="center"/>
    </xf>
    <xf numFmtId="0" fontId="77" fillId="0" borderId="0" xfId="434" applyFill="1" applyAlignment="1">
      <alignment horizontal="center" wrapText="1"/>
    </xf>
    <xf numFmtId="0" fontId="79" fillId="0" borderId="0" xfId="434" applyFont="1" applyFill="1" applyAlignment="1">
      <alignment horizontal="center" wrapText="1"/>
    </xf>
    <xf numFmtId="0" fontId="77" fillId="0" borderId="0" xfId="434" applyFill="1" applyBorder="1" applyAlignment="1">
      <alignment horizontal="center" wrapText="1"/>
    </xf>
    <xf numFmtId="171" fontId="77" fillId="0" borderId="0" xfId="434" applyNumberFormat="1" applyFill="1"/>
    <xf numFmtId="8" fontId="77" fillId="0" borderId="0" xfId="434" applyNumberFormat="1" applyFill="1"/>
    <xf numFmtId="167" fontId="77" fillId="0" borderId="0" xfId="434" applyNumberFormat="1" applyFill="1"/>
    <xf numFmtId="167" fontId="77" fillId="0" borderId="0" xfId="185" applyNumberFormat="1" applyFont="1" applyFill="1"/>
    <xf numFmtId="38" fontId="77" fillId="0" borderId="0" xfId="220" applyNumberFormat="1" applyFont="1" applyFill="1" applyBorder="1"/>
    <xf numFmtId="44" fontId="77" fillId="0" borderId="0" xfId="220" applyNumberFormat="1" applyFont="1" applyFill="1"/>
    <xf numFmtId="10" fontId="77" fillId="0" borderId="0" xfId="624" applyNumberFormat="1" applyFont="1" applyFill="1"/>
    <xf numFmtId="169" fontId="0" fillId="0" borderId="0" xfId="607" applyNumberFormat="1" applyFont="1"/>
    <xf numFmtId="9" fontId="5" fillId="0" borderId="0" xfId="607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5" fillId="0" borderId="0" xfId="327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167" fontId="3" fillId="0" borderId="0" xfId="727" applyNumberFormat="1" applyFont="1" applyFill="1"/>
    <xf numFmtId="167" fontId="3" fillId="0" borderId="0" xfId="727" applyNumberFormat="1" applyFont="1" applyFill="1" applyBorder="1"/>
    <xf numFmtId="9" fontId="5" fillId="0" borderId="0" xfId="607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0" xfId="0" applyFill="1" applyAlignment="1"/>
    <xf numFmtId="0" fontId="6" fillId="0" borderId="0" xfId="0" applyFont="1" applyFill="1" applyAlignment="1">
      <alignment horizontal="left"/>
    </xf>
    <xf numFmtId="0" fontId="6" fillId="0" borderId="0" xfId="0" quotePrefix="1" applyFont="1" applyFill="1" applyAlignment="1">
      <alignment horizontal="right"/>
    </xf>
    <xf numFmtId="0" fontId="10" fillId="0" borderId="0" xfId="0" applyFont="1" applyFill="1" applyAlignment="1"/>
    <xf numFmtId="0" fontId="6" fillId="0" borderId="0" xfId="0" applyFont="1" applyFill="1" applyAlignment="1"/>
    <xf numFmtId="0" fontId="0" fillId="0" borderId="0" xfId="0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9" fontId="5" fillId="0" borderId="0" xfId="0" applyNumberFormat="1" applyFont="1" applyFill="1"/>
    <xf numFmtId="0" fontId="9" fillId="0" borderId="0" xfId="0" applyFont="1" applyFill="1" applyAlignment="1">
      <alignment horizontal="center"/>
    </xf>
    <xf numFmtId="7" fontId="0" fillId="0" borderId="0" xfId="0" applyNumberFormat="1" applyFill="1"/>
    <xf numFmtId="0" fontId="12" fillId="0" borderId="0" xfId="0" applyFont="1" applyFill="1"/>
    <xf numFmtId="0" fontId="5" fillId="0" borderId="0" xfId="0" quotePrefix="1" applyFont="1" applyFill="1"/>
    <xf numFmtId="0" fontId="0" fillId="0" borderId="16" xfId="0" applyFill="1" applyBorder="1"/>
    <xf numFmtId="168" fontId="5" fillId="0" borderId="0" xfId="327" applyNumberFormat="1" applyFont="1" applyFill="1" applyBorder="1" applyAlignment="1">
      <alignment horizontal="center" vertical="center"/>
    </xf>
    <xf numFmtId="0" fontId="77" fillId="0" borderId="0" xfId="434" applyFill="1" applyAlignment="1">
      <alignment horizontal="left"/>
    </xf>
    <xf numFmtId="169" fontId="5" fillId="0" borderId="0" xfId="607" applyNumberFormat="1" applyFont="1" applyBorder="1"/>
    <xf numFmtId="0" fontId="5" fillId="0" borderId="15" xfId="0" applyFont="1" applyFill="1" applyBorder="1"/>
    <xf numFmtId="0" fontId="77" fillId="0" borderId="0" xfId="434" applyFill="1" applyBorder="1" applyAlignment="1">
      <alignment horizontal="center"/>
    </xf>
    <xf numFmtId="165" fontId="5" fillId="0" borderId="0" xfId="0" applyNumberFormat="1" applyFont="1" applyFill="1" applyBorder="1" applyAlignment="1">
      <alignment vertical="center"/>
    </xf>
    <xf numFmtId="169" fontId="5" fillId="0" borderId="0" xfId="607" applyNumberFormat="1" applyFont="1" applyFill="1" applyBorder="1" applyAlignment="1">
      <alignment vertical="center"/>
    </xf>
    <xf numFmtId="169" fontId="5" fillId="0" borderId="0" xfId="607" applyNumberFormat="1" applyFont="1" applyFill="1" applyBorder="1"/>
    <xf numFmtId="165" fontId="5" fillId="0" borderId="0" xfId="0" applyNumberFormat="1" applyFont="1" applyFill="1" applyBorder="1"/>
    <xf numFmtId="169" fontId="5" fillId="0" borderId="0" xfId="607" applyNumberFormat="1" applyFont="1" applyFill="1" applyBorder="1" applyAlignment="1">
      <alignment horizontal="right"/>
    </xf>
    <xf numFmtId="0" fontId="2" fillId="0" borderId="0" xfId="434" applyFont="1" applyFill="1"/>
    <xf numFmtId="174" fontId="77" fillId="0" borderId="0" xfId="220" applyNumberFormat="1" applyFont="1" applyFill="1"/>
    <xf numFmtId="8" fontId="77" fillId="0" borderId="0" xfId="327" applyNumberFormat="1" applyFont="1" applyFill="1"/>
    <xf numFmtId="169" fontId="2" fillId="0" borderId="0" xfId="624" applyNumberFormat="1" applyFont="1" applyFill="1" applyAlignment="1">
      <alignment horizontal="left"/>
    </xf>
    <xf numFmtId="0" fontId="77" fillId="0" borderId="0" xfId="434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6" fillId="0" borderId="0" xfId="451" applyNumberFormat="1" applyFont="1" applyBorder="1" applyAlignment="1">
      <alignment horizontal="center" wrapText="1"/>
    </xf>
    <xf numFmtId="37" fontId="5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/>
    <xf numFmtId="0" fontId="6" fillId="0" borderId="0" xfId="0" quotePrefix="1" applyFont="1" applyAlignment="1"/>
    <xf numFmtId="0" fontId="6" fillId="0" borderId="0" xfId="0" applyFont="1" applyAlignment="1"/>
    <xf numFmtId="166" fontId="5" fillId="0" borderId="15" xfId="0" quotePrefix="1" applyNumberFormat="1" applyFont="1" applyFill="1" applyBorder="1" applyAlignment="1">
      <alignment horizontal="center"/>
    </xf>
    <xf numFmtId="166" fontId="9" fillId="0" borderId="15" xfId="0" applyNumberFormat="1" applyFont="1" applyFill="1" applyBorder="1" applyAlignment="1"/>
    <xf numFmtId="166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168" fontId="5" fillId="0" borderId="0" xfId="327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5" fillId="0" borderId="0" xfId="327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77" fillId="0" borderId="0" xfId="434" applyFill="1" applyBorder="1" applyAlignment="1">
      <alignment horizontal="center"/>
    </xf>
    <xf numFmtId="0" fontId="1" fillId="0" borderId="0" xfId="434" applyFont="1" applyFill="1"/>
    <xf numFmtId="8" fontId="82" fillId="0" borderId="0" xfId="434" applyNumberFormat="1" applyFont="1" applyFill="1" applyBorder="1"/>
    <xf numFmtId="0" fontId="82" fillId="0" borderId="0" xfId="434" applyFont="1" applyFill="1"/>
    <xf numFmtId="167" fontId="82" fillId="0" borderId="0" xfId="434" applyNumberFormat="1" applyFont="1" applyFill="1" applyAlignment="1"/>
    <xf numFmtId="171" fontId="77" fillId="0" borderId="0" xfId="434" applyNumberFormat="1" applyFill="1" applyBorder="1"/>
    <xf numFmtId="167" fontId="77" fillId="0" borderId="0" xfId="220" applyNumberFormat="1" applyFont="1" applyFill="1" applyBorder="1"/>
    <xf numFmtId="167" fontId="79" fillId="0" borderId="0" xfId="220" applyNumberFormat="1" applyFont="1" applyFill="1" applyBorder="1"/>
    <xf numFmtId="0" fontId="77" fillId="0" borderId="0" xfId="434" applyFill="1" applyBorder="1"/>
    <xf numFmtId="167" fontId="82" fillId="0" borderId="0" xfId="434" applyNumberFormat="1" applyFont="1" applyFill="1"/>
    <xf numFmtId="174" fontId="77" fillId="0" borderId="0" xfId="434" applyNumberFormat="1" applyFill="1" applyAlignment="1">
      <alignment horizontal="center"/>
    </xf>
    <xf numFmtId="0" fontId="1" fillId="0" borderId="0" xfId="434" applyFont="1" applyFill="1" applyAlignment="1">
      <alignment horizontal="center"/>
    </xf>
    <xf numFmtId="43" fontId="77" fillId="0" borderId="0" xfId="434" applyNumberFormat="1" applyFill="1" applyBorder="1" applyAlignment="1">
      <alignment horizontal="center"/>
    </xf>
  </cellXfs>
  <cellStyles count="977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1 8" xfId="8" xr:uid="{00000000-0005-0000-0000-000007000000}"/>
    <cellStyle name="20% - Accent2 2" xfId="9" xr:uid="{00000000-0005-0000-0000-000008000000}"/>
    <cellStyle name="20% - Accent2 2 2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3 5" xfId="19" xr:uid="{00000000-0005-0000-0000-000012000000}"/>
    <cellStyle name="20% - Accent3 6" xfId="20" xr:uid="{00000000-0005-0000-0000-000013000000}"/>
    <cellStyle name="20% - Accent3 7" xfId="21" xr:uid="{00000000-0005-0000-0000-000014000000}"/>
    <cellStyle name="20% - Accent3 8" xfId="22" xr:uid="{00000000-0005-0000-0000-000015000000}"/>
    <cellStyle name="20% - Accent4 2" xfId="23" xr:uid="{00000000-0005-0000-0000-000016000000}"/>
    <cellStyle name="20% - Accent4 2 2" xfId="24" xr:uid="{00000000-0005-0000-0000-000017000000}"/>
    <cellStyle name="20% - Accent4 3" xfId="25" xr:uid="{00000000-0005-0000-0000-000018000000}"/>
    <cellStyle name="20% - Accent4 4" xfId="26" xr:uid="{00000000-0005-0000-0000-000019000000}"/>
    <cellStyle name="20% - Accent4 5" xfId="27" xr:uid="{00000000-0005-0000-0000-00001A000000}"/>
    <cellStyle name="20% - Accent4 6" xfId="28" xr:uid="{00000000-0005-0000-0000-00001B000000}"/>
    <cellStyle name="20% - Accent4 7" xfId="29" xr:uid="{00000000-0005-0000-0000-00001C000000}"/>
    <cellStyle name="20% - Accent4 8" xfId="30" xr:uid="{00000000-0005-0000-0000-00001D000000}"/>
    <cellStyle name="20% - Accent5 2" xfId="31" xr:uid="{00000000-0005-0000-0000-00001E000000}"/>
    <cellStyle name="20% - Accent5 2 2" xfId="32" xr:uid="{00000000-0005-0000-0000-00001F000000}"/>
    <cellStyle name="20% - Accent5 3" xfId="33" xr:uid="{00000000-0005-0000-0000-000020000000}"/>
    <cellStyle name="20% - Accent5 4" xfId="34" xr:uid="{00000000-0005-0000-0000-000021000000}"/>
    <cellStyle name="20% - Accent5 5" xfId="35" xr:uid="{00000000-0005-0000-0000-000022000000}"/>
    <cellStyle name="20% - Accent5 6" xfId="36" xr:uid="{00000000-0005-0000-0000-000023000000}"/>
    <cellStyle name="20% - Accent6 2" xfId="37" xr:uid="{00000000-0005-0000-0000-000024000000}"/>
    <cellStyle name="20% - Accent6 2 2" xfId="38" xr:uid="{00000000-0005-0000-0000-000025000000}"/>
    <cellStyle name="20% - Accent6 3" xfId="39" xr:uid="{00000000-0005-0000-0000-000026000000}"/>
    <cellStyle name="20% - Accent6 4" xfId="40" xr:uid="{00000000-0005-0000-0000-000027000000}"/>
    <cellStyle name="20% - Accent6 5" xfId="41" xr:uid="{00000000-0005-0000-0000-000028000000}"/>
    <cellStyle name="20% - Accent6 6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3" xfId="45" xr:uid="{00000000-0005-0000-0000-00002C000000}"/>
    <cellStyle name="40% - Accent1 4" xfId="46" xr:uid="{00000000-0005-0000-0000-00002D000000}"/>
    <cellStyle name="40% - Accent1 5" xfId="47" xr:uid="{00000000-0005-0000-0000-00002E000000}"/>
    <cellStyle name="40% - Accent1 6" xfId="48" xr:uid="{00000000-0005-0000-0000-00002F000000}"/>
    <cellStyle name="40% - Accent1 7" xfId="49" xr:uid="{00000000-0005-0000-0000-000030000000}"/>
    <cellStyle name="40% - Accent1 8" xfId="50" xr:uid="{00000000-0005-0000-0000-000031000000}"/>
    <cellStyle name="40% - Accent2 2" xfId="51" xr:uid="{00000000-0005-0000-0000-000032000000}"/>
    <cellStyle name="40% - Accent2 2 2" xfId="52" xr:uid="{00000000-0005-0000-0000-000033000000}"/>
    <cellStyle name="40% - Accent2 3" xfId="53" xr:uid="{00000000-0005-0000-0000-000034000000}"/>
    <cellStyle name="40% - Accent2 4" xfId="54" xr:uid="{00000000-0005-0000-0000-000035000000}"/>
    <cellStyle name="40% - Accent2 5" xfId="55" xr:uid="{00000000-0005-0000-0000-000036000000}"/>
    <cellStyle name="40% - Accent2 6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3" xfId="59" xr:uid="{00000000-0005-0000-0000-00003A000000}"/>
    <cellStyle name="40% - Accent3 4" xfId="60" xr:uid="{00000000-0005-0000-0000-00003B000000}"/>
    <cellStyle name="40% - Accent3 5" xfId="61" xr:uid="{00000000-0005-0000-0000-00003C000000}"/>
    <cellStyle name="40% - Accent3 6" xfId="62" xr:uid="{00000000-0005-0000-0000-00003D000000}"/>
    <cellStyle name="40% - Accent3 7" xfId="63" xr:uid="{00000000-0005-0000-0000-00003E000000}"/>
    <cellStyle name="40% - Accent3 8" xfId="64" xr:uid="{00000000-0005-0000-0000-00003F000000}"/>
    <cellStyle name="40% - Accent4 2" xfId="65" xr:uid="{00000000-0005-0000-0000-000040000000}"/>
    <cellStyle name="40% - Accent4 2 2" xfId="66" xr:uid="{00000000-0005-0000-0000-000041000000}"/>
    <cellStyle name="40% - Accent4 3" xfId="67" xr:uid="{00000000-0005-0000-0000-000042000000}"/>
    <cellStyle name="40% - Accent4 4" xfId="68" xr:uid="{00000000-0005-0000-0000-000043000000}"/>
    <cellStyle name="40% - Accent4 5" xfId="69" xr:uid="{00000000-0005-0000-0000-000044000000}"/>
    <cellStyle name="40% - Accent4 6" xfId="70" xr:uid="{00000000-0005-0000-0000-000045000000}"/>
    <cellStyle name="40% - Accent4 7" xfId="71" xr:uid="{00000000-0005-0000-0000-000046000000}"/>
    <cellStyle name="40% - Accent4 8" xfId="72" xr:uid="{00000000-0005-0000-0000-000047000000}"/>
    <cellStyle name="40% - Accent5 2" xfId="73" xr:uid="{00000000-0005-0000-0000-000048000000}"/>
    <cellStyle name="40% - Accent5 2 2" xfId="74" xr:uid="{00000000-0005-0000-0000-000049000000}"/>
    <cellStyle name="40% - Accent5 3" xfId="75" xr:uid="{00000000-0005-0000-0000-00004A000000}"/>
    <cellStyle name="40% - Accent5 4" xfId="76" xr:uid="{00000000-0005-0000-0000-00004B000000}"/>
    <cellStyle name="40% - Accent5 5" xfId="77" xr:uid="{00000000-0005-0000-0000-00004C000000}"/>
    <cellStyle name="40% - Accent5 6" xfId="78" xr:uid="{00000000-0005-0000-0000-00004D000000}"/>
    <cellStyle name="40% - Accent6 2" xfId="79" xr:uid="{00000000-0005-0000-0000-00004E000000}"/>
    <cellStyle name="40% - Accent6 2 2" xfId="80" xr:uid="{00000000-0005-0000-0000-00004F000000}"/>
    <cellStyle name="40% - Accent6 3" xfId="81" xr:uid="{00000000-0005-0000-0000-000050000000}"/>
    <cellStyle name="40% - Accent6 4" xfId="82" xr:uid="{00000000-0005-0000-0000-000051000000}"/>
    <cellStyle name="40% - Accent6 5" xfId="83" xr:uid="{00000000-0005-0000-0000-000052000000}"/>
    <cellStyle name="40% - Accent6 6" xfId="84" xr:uid="{00000000-0005-0000-0000-000053000000}"/>
    <cellStyle name="40% - Accent6 7" xfId="85" xr:uid="{00000000-0005-0000-0000-000054000000}"/>
    <cellStyle name="40% - Accent6 8" xfId="86" xr:uid="{00000000-0005-0000-0000-000055000000}"/>
    <cellStyle name="60% - Accent1 2" xfId="87" xr:uid="{00000000-0005-0000-0000-000056000000}"/>
    <cellStyle name="60% - Accent1 3" xfId="88" xr:uid="{00000000-0005-0000-0000-000057000000}"/>
    <cellStyle name="60% - Accent1 4" xfId="89" xr:uid="{00000000-0005-0000-0000-000058000000}"/>
    <cellStyle name="60% - Accent1 5" xfId="90" xr:uid="{00000000-0005-0000-0000-000059000000}"/>
    <cellStyle name="60% - Accent1 6" xfId="91" xr:uid="{00000000-0005-0000-0000-00005A000000}"/>
    <cellStyle name="60% - Accent1 7" xfId="92" xr:uid="{00000000-0005-0000-0000-00005B000000}"/>
    <cellStyle name="60% - Accent1 8" xfId="93" xr:uid="{00000000-0005-0000-0000-00005C000000}"/>
    <cellStyle name="60% - Accent2 2" xfId="94" xr:uid="{00000000-0005-0000-0000-00005D000000}"/>
    <cellStyle name="60% - Accent2 3" xfId="95" xr:uid="{00000000-0005-0000-0000-00005E000000}"/>
    <cellStyle name="60% - Accent2 4" xfId="96" xr:uid="{00000000-0005-0000-0000-00005F000000}"/>
    <cellStyle name="60% - Accent2 5" xfId="97" xr:uid="{00000000-0005-0000-0000-000060000000}"/>
    <cellStyle name="60% - Accent2 6" xfId="98" xr:uid="{00000000-0005-0000-0000-000061000000}"/>
    <cellStyle name="60% - Accent3 2" xfId="99" xr:uid="{00000000-0005-0000-0000-000062000000}"/>
    <cellStyle name="60% - Accent3 3" xfId="100" xr:uid="{00000000-0005-0000-0000-000063000000}"/>
    <cellStyle name="60% - Accent3 4" xfId="101" xr:uid="{00000000-0005-0000-0000-000064000000}"/>
    <cellStyle name="60% - Accent3 5" xfId="102" xr:uid="{00000000-0005-0000-0000-000065000000}"/>
    <cellStyle name="60% - Accent3 6" xfId="103" xr:uid="{00000000-0005-0000-0000-000066000000}"/>
    <cellStyle name="60% - Accent3 7" xfId="104" xr:uid="{00000000-0005-0000-0000-000067000000}"/>
    <cellStyle name="60% - Accent3 8" xfId="105" xr:uid="{00000000-0005-0000-0000-000068000000}"/>
    <cellStyle name="60% - Accent4 2" xfId="106" xr:uid="{00000000-0005-0000-0000-000069000000}"/>
    <cellStyle name="60% - Accent4 3" xfId="107" xr:uid="{00000000-0005-0000-0000-00006A000000}"/>
    <cellStyle name="60% - Accent4 4" xfId="108" xr:uid="{00000000-0005-0000-0000-00006B000000}"/>
    <cellStyle name="60% - Accent4 5" xfId="109" xr:uid="{00000000-0005-0000-0000-00006C000000}"/>
    <cellStyle name="60% - Accent4 6" xfId="110" xr:uid="{00000000-0005-0000-0000-00006D000000}"/>
    <cellStyle name="60% - Accent4 7" xfId="111" xr:uid="{00000000-0005-0000-0000-00006E000000}"/>
    <cellStyle name="60% - Accent4 8" xfId="112" xr:uid="{00000000-0005-0000-0000-00006F000000}"/>
    <cellStyle name="60% - Accent5 2" xfId="113" xr:uid="{00000000-0005-0000-0000-000070000000}"/>
    <cellStyle name="60% - Accent5 3" xfId="114" xr:uid="{00000000-0005-0000-0000-000071000000}"/>
    <cellStyle name="60% - Accent5 4" xfId="115" xr:uid="{00000000-0005-0000-0000-000072000000}"/>
    <cellStyle name="60% - Accent5 5" xfId="116" xr:uid="{00000000-0005-0000-0000-000073000000}"/>
    <cellStyle name="60% - Accent5 6" xfId="117" xr:uid="{00000000-0005-0000-0000-000074000000}"/>
    <cellStyle name="60% - Accent6 2" xfId="118" xr:uid="{00000000-0005-0000-0000-000075000000}"/>
    <cellStyle name="60% - Accent6 3" xfId="119" xr:uid="{00000000-0005-0000-0000-000076000000}"/>
    <cellStyle name="60% - Accent6 4" xfId="120" xr:uid="{00000000-0005-0000-0000-000077000000}"/>
    <cellStyle name="60% - Accent6 5" xfId="121" xr:uid="{00000000-0005-0000-0000-000078000000}"/>
    <cellStyle name="60% - Accent6 6" xfId="122" xr:uid="{00000000-0005-0000-0000-000079000000}"/>
    <cellStyle name="60% - Accent6 7" xfId="123" xr:uid="{00000000-0005-0000-0000-00007A000000}"/>
    <cellStyle name="60% - Accent6 8" xfId="124" xr:uid="{00000000-0005-0000-0000-00007B000000}"/>
    <cellStyle name="Accent1 2" xfId="125" xr:uid="{00000000-0005-0000-0000-00007C000000}"/>
    <cellStyle name="Accent1 3" xfId="126" xr:uid="{00000000-0005-0000-0000-00007D000000}"/>
    <cellStyle name="Accent1 4" xfId="127" xr:uid="{00000000-0005-0000-0000-00007E000000}"/>
    <cellStyle name="Accent1 5" xfId="128" xr:uid="{00000000-0005-0000-0000-00007F000000}"/>
    <cellStyle name="Accent1 6" xfId="129" xr:uid="{00000000-0005-0000-0000-000080000000}"/>
    <cellStyle name="Accent1 7" xfId="130" xr:uid="{00000000-0005-0000-0000-000081000000}"/>
    <cellStyle name="Accent1 8" xfId="131" xr:uid="{00000000-0005-0000-0000-000082000000}"/>
    <cellStyle name="Accent2 2" xfId="132" xr:uid="{00000000-0005-0000-0000-000083000000}"/>
    <cellStyle name="Accent2 3" xfId="133" xr:uid="{00000000-0005-0000-0000-000084000000}"/>
    <cellStyle name="Accent2 4" xfId="134" xr:uid="{00000000-0005-0000-0000-000085000000}"/>
    <cellStyle name="Accent2 5" xfId="135" xr:uid="{00000000-0005-0000-0000-000086000000}"/>
    <cellStyle name="Accent2 6" xfId="136" xr:uid="{00000000-0005-0000-0000-000087000000}"/>
    <cellStyle name="Accent3 2" xfId="137" xr:uid="{00000000-0005-0000-0000-000088000000}"/>
    <cellStyle name="Accent3 3" xfId="138" xr:uid="{00000000-0005-0000-0000-000089000000}"/>
    <cellStyle name="Accent3 4" xfId="139" xr:uid="{00000000-0005-0000-0000-00008A000000}"/>
    <cellStyle name="Accent3 5" xfId="140" xr:uid="{00000000-0005-0000-0000-00008B000000}"/>
    <cellStyle name="Accent3 6" xfId="141" xr:uid="{00000000-0005-0000-0000-00008C000000}"/>
    <cellStyle name="Accent4 2" xfId="142" xr:uid="{00000000-0005-0000-0000-00008D000000}"/>
    <cellStyle name="Accent4 3" xfId="143" xr:uid="{00000000-0005-0000-0000-00008E000000}"/>
    <cellStyle name="Accent4 4" xfId="144" xr:uid="{00000000-0005-0000-0000-00008F000000}"/>
    <cellStyle name="Accent4 5" xfId="145" xr:uid="{00000000-0005-0000-0000-000090000000}"/>
    <cellStyle name="Accent4 6" xfId="146" xr:uid="{00000000-0005-0000-0000-000091000000}"/>
    <cellStyle name="Accent4 7" xfId="147" xr:uid="{00000000-0005-0000-0000-000092000000}"/>
    <cellStyle name="Accent4 8" xfId="148" xr:uid="{00000000-0005-0000-0000-000093000000}"/>
    <cellStyle name="Accent5 2" xfId="149" xr:uid="{00000000-0005-0000-0000-000094000000}"/>
    <cellStyle name="Accent5 3" xfId="150" xr:uid="{00000000-0005-0000-0000-000095000000}"/>
    <cellStyle name="Accent5 4" xfId="151" xr:uid="{00000000-0005-0000-0000-000096000000}"/>
    <cellStyle name="Accent5 5" xfId="152" xr:uid="{00000000-0005-0000-0000-000097000000}"/>
    <cellStyle name="Accent5 6" xfId="153" xr:uid="{00000000-0005-0000-0000-000098000000}"/>
    <cellStyle name="Accent6 2" xfId="154" xr:uid="{00000000-0005-0000-0000-000099000000}"/>
    <cellStyle name="Accent6 3" xfId="155" xr:uid="{00000000-0005-0000-0000-00009A000000}"/>
    <cellStyle name="Accent6 4" xfId="156" xr:uid="{00000000-0005-0000-0000-00009B000000}"/>
    <cellStyle name="Accent6 5" xfId="157" xr:uid="{00000000-0005-0000-0000-00009C000000}"/>
    <cellStyle name="Accent6 6" xfId="158" xr:uid="{00000000-0005-0000-0000-00009D000000}"/>
    <cellStyle name="Bad 2" xfId="159" xr:uid="{00000000-0005-0000-0000-00009E000000}"/>
    <cellStyle name="Bad 3" xfId="160" xr:uid="{00000000-0005-0000-0000-00009F000000}"/>
    <cellStyle name="Bad 4" xfId="161" xr:uid="{00000000-0005-0000-0000-0000A0000000}"/>
    <cellStyle name="Bad 5" xfId="162" xr:uid="{00000000-0005-0000-0000-0000A1000000}"/>
    <cellStyle name="Bad 6" xfId="163" xr:uid="{00000000-0005-0000-0000-0000A2000000}"/>
    <cellStyle name="Bad 7" xfId="164" xr:uid="{00000000-0005-0000-0000-0000A3000000}"/>
    <cellStyle name="Bad 8" xfId="165" xr:uid="{00000000-0005-0000-0000-0000A4000000}"/>
    <cellStyle name="Calculation 2" xfId="166" xr:uid="{00000000-0005-0000-0000-0000A5000000}"/>
    <cellStyle name="Calculation 3" xfId="167" xr:uid="{00000000-0005-0000-0000-0000A6000000}"/>
    <cellStyle name="Calculation 4" xfId="168" xr:uid="{00000000-0005-0000-0000-0000A7000000}"/>
    <cellStyle name="Calculation 5" xfId="169" xr:uid="{00000000-0005-0000-0000-0000A8000000}"/>
    <cellStyle name="Calculation 6" xfId="170" xr:uid="{00000000-0005-0000-0000-0000A9000000}"/>
    <cellStyle name="Check Cell 2" xfId="171" xr:uid="{00000000-0005-0000-0000-0000AA000000}"/>
    <cellStyle name="Check Cell 3" xfId="172" xr:uid="{00000000-0005-0000-0000-0000AB000000}"/>
    <cellStyle name="Check Cell 4" xfId="173" xr:uid="{00000000-0005-0000-0000-0000AC000000}"/>
    <cellStyle name="Check Cell 5" xfId="174" xr:uid="{00000000-0005-0000-0000-0000AD000000}"/>
    <cellStyle name="Check Cell 6" xfId="175" xr:uid="{00000000-0005-0000-0000-0000AE000000}"/>
    <cellStyle name="Check Cell 7" xfId="176" xr:uid="{00000000-0005-0000-0000-0000AF000000}"/>
    <cellStyle name="Check Cell 8" xfId="177" xr:uid="{00000000-0005-0000-0000-0000B0000000}"/>
    <cellStyle name="Comma 10" xfId="178" xr:uid="{00000000-0005-0000-0000-0000B2000000}"/>
    <cellStyle name="Comma 11" xfId="179" xr:uid="{00000000-0005-0000-0000-0000B3000000}"/>
    <cellStyle name="Comma 12" xfId="180" xr:uid="{00000000-0005-0000-0000-0000B4000000}"/>
    <cellStyle name="Comma 13" xfId="181" xr:uid="{00000000-0005-0000-0000-0000B5000000}"/>
    <cellStyle name="Comma 14" xfId="182" xr:uid="{00000000-0005-0000-0000-0000B6000000}"/>
    <cellStyle name="Comma 15" xfId="183" xr:uid="{00000000-0005-0000-0000-0000B7000000}"/>
    <cellStyle name="Comma 16" xfId="184" xr:uid="{00000000-0005-0000-0000-0000B8000000}"/>
    <cellStyle name="Comma 17" xfId="185" xr:uid="{00000000-0005-0000-0000-0000B9000000}"/>
    <cellStyle name="Comma 17 2" xfId="186" xr:uid="{00000000-0005-0000-0000-0000BA000000}"/>
    <cellStyle name="Comma 17 2 2" xfId="187" xr:uid="{00000000-0005-0000-0000-0000BB000000}"/>
    <cellStyle name="Comma 17 2 2 2" xfId="188" xr:uid="{00000000-0005-0000-0000-0000BC000000}"/>
    <cellStyle name="Comma 17 2 2 2 2" xfId="727" xr:uid="{00000000-0005-0000-0000-0000BD000000}"/>
    <cellStyle name="Comma 17 2 2 3" xfId="726" xr:uid="{00000000-0005-0000-0000-0000BE000000}"/>
    <cellStyle name="Comma 17 2 3" xfId="189" xr:uid="{00000000-0005-0000-0000-0000BF000000}"/>
    <cellStyle name="Comma 17 2 3 2" xfId="728" xr:uid="{00000000-0005-0000-0000-0000C0000000}"/>
    <cellStyle name="Comma 17 2 4" xfId="725" xr:uid="{00000000-0005-0000-0000-0000C1000000}"/>
    <cellStyle name="Comma 17 3" xfId="190" xr:uid="{00000000-0005-0000-0000-0000C2000000}"/>
    <cellStyle name="Comma 17 3 2" xfId="191" xr:uid="{00000000-0005-0000-0000-0000C3000000}"/>
    <cellStyle name="Comma 17 3 2 2" xfId="192" xr:uid="{00000000-0005-0000-0000-0000C4000000}"/>
    <cellStyle name="Comma 17 3 2 2 2" xfId="731" xr:uid="{00000000-0005-0000-0000-0000C5000000}"/>
    <cellStyle name="Comma 17 3 2 3" xfId="730" xr:uid="{00000000-0005-0000-0000-0000C6000000}"/>
    <cellStyle name="Comma 17 3 3" xfId="193" xr:uid="{00000000-0005-0000-0000-0000C7000000}"/>
    <cellStyle name="Comma 17 3 3 2" xfId="732" xr:uid="{00000000-0005-0000-0000-0000C8000000}"/>
    <cellStyle name="Comma 17 3 4" xfId="729" xr:uid="{00000000-0005-0000-0000-0000C9000000}"/>
    <cellStyle name="Comma 17 4" xfId="194" xr:uid="{00000000-0005-0000-0000-0000CA000000}"/>
    <cellStyle name="Comma 17 4 2" xfId="195" xr:uid="{00000000-0005-0000-0000-0000CB000000}"/>
    <cellStyle name="Comma 17 4 2 2" xfId="734" xr:uid="{00000000-0005-0000-0000-0000CC000000}"/>
    <cellStyle name="Comma 17 4 3" xfId="733" xr:uid="{00000000-0005-0000-0000-0000CD000000}"/>
    <cellStyle name="Comma 17 5" xfId="196" xr:uid="{00000000-0005-0000-0000-0000CE000000}"/>
    <cellStyle name="Comma 17 5 2" xfId="735" xr:uid="{00000000-0005-0000-0000-0000CF000000}"/>
    <cellStyle name="Comma 17 6" xfId="724" xr:uid="{00000000-0005-0000-0000-0000D0000000}"/>
    <cellStyle name="Comma 18" xfId="197" xr:uid="{00000000-0005-0000-0000-0000D1000000}"/>
    <cellStyle name="Comma 19" xfId="198" xr:uid="{00000000-0005-0000-0000-0000D2000000}"/>
    <cellStyle name="Comma 2" xfId="199" xr:uid="{00000000-0005-0000-0000-0000D3000000}"/>
    <cellStyle name="Comma 2 2" xfId="200" xr:uid="{00000000-0005-0000-0000-0000D4000000}"/>
    <cellStyle name="Comma 2 2 2" xfId="201" xr:uid="{00000000-0005-0000-0000-0000D5000000}"/>
    <cellStyle name="Comma 2 2 3" xfId="202" xr:uid="{00000000-0005-0000-0000-0000D6000000}"/>
    <cellStyle name="Comma 2 3" xfId="203" xr:uid="{00000000-0005-0000-0000-0000D7000000}"/>
    <cellStyle name="Comma 2 4" xfId="204" xr:uid="{00000000-0005-0000-0000-0000D8000000}"/>
    <cellStyle name="Comma 2 5" xfId="205" xr:uid="{00000000-0005-0000-0000-0000D9000000}"/>
    <cellStyle name="Comma 2_Allocators" xfId="206" xr:uid="{00000000-0005-0000-0000-0000DA000000}"/>
    <cellStyle name="Comma 20" xfId="207" xr:uid="{00000000-0005-0000-0000-0000DB000000}"/>
    <cellStyle name="Comma 20 2" xfId="208" xr:uid="{00000000-0005-0000-0000-0000DC000000}"/>
    <cellStyle name="Comma 20 2 2" xfId="209" xr:uid="{00000000-0005-0000-0000-0000DD000000}"/>
    <cellStyle name="Comma 20 2 2 2" xfId="210" xr:uid="{00000000-0005-0000-0000-0000DE000000}"/>
    <cellStyle name="Comma 20 2 2 2 2" xfId="739" xr:uid="{00000000-0005-0000-0000-0000DF000000}"/>
    <cellStyle name="Comma 20 2 2 3" xfId="738" xr:uid="{00000000-0005-0000-0000-0000E0000000}"/>
    <cellStyle name="Comma 20 2 3" xfId="211" xr:uid="{00000000-0005-0000-0000-0000E1000000}"/>
    <cellStyle name="Comma 20 2 3 2" xfId="740" xr:uid="{00000000-0005-0000-0000-0000E2000000}"/>
    <cellStyle name="Comma 20 2 4" xfId="737" xr:uid="{00000000-0005-0000-0000-0000E3000000}"/>
    <cellStyle name="Comma 20 3" xfId="212" xr:uid="{00000000-0005-0000-0000-0000E4000000}"/>
    <cellStyle name="Comma 20 3 2" xfId="213" xr:uid="{00000000-0005-0000-0000-0000E5000000}"/>
    <cellStyle name="Comma 20 3 2 2" xfId="214" xr:uid="{00000000-0005-0000-0000-0000E6000000}"/>
    <cellStyle name="Comma 20 3 2 2 2" xfId="743" xr:uid="{00000000-0005-0000-0000-0000E7000000}"/>
    <cellStyle name="Comma 20 3 2 3" xfId="742" xr:uid="{00000000-0005-0000-0000-0000E8000000}"/>
    <cellStyle name="Comma 20 3 3" xfId="215" xr:uid="{00000000-0005-0000-0000-0000E9000000}"/>
    <cellStyle name="Comma 20 3 3 2" xfId="744" xr:uid="{00000000-0005-0000-0000-0000EA000000}"/>
    <cellStyle name="Comma 20 3 4" xfId="741" xr:uid="{00000000-0005-0000-0000-0000EB000000}"/>
    <cellStyle name="Comma 20 4" xfId="216" xr:uid="{00000000-0005-0000-0000-0000EC000000}"/>
    <cellStyle name="Comma 20 4 2" xfId="217" xr:uid="{00000000-0005-0000-0000-0000ED000000}"/>
    <cellStyle name="Comma 20 4 2 2" xfId="746" xr:uid="{00000000-0005-0000-0000-0000EE000000}"/>
    <cellStyle name="Comma 20 4 3" xfId="745" xr:uid="{00000000-0005-0000-0000-0000EF000000}"/>
    <cellStyle name="Comma 20 5" xfId="218" xr:uid="{00000000-0005-0000-0000-0000F0000000}"/>
    <cellStyle name="Comma 20 5 2" xfId="747" xr:uid="{00000000-0005-0000-0000-0000F1000000}"/>
    <cellStyle name="Comma 20 6" xfId="736" xr:uid="{00000000-0005-0000-0000-0000F2000000}"/>
    <cellStyle name="Comma 21" xfId="219" xr:uid="{00000000-0005-0000-0000-0000F3000000}"/>
    <cellStyle name="Comma 22" xfId="723" xr:uid="{00000000-0005-0000-0000-0000F4000000}"/>
    <cellStyle name="Comma 3" xfId="220" xr:uid="{00000000-0005-0000-0000-0000F5000000}"/>
    <cellStyle name="Comma 3 10" xfId="221" xr:uid="{00000000-0005-0000-0000-0000F6000000}"/>
    <cellStyle name="Comma 3 10 2" xfId="222" xr:uid="{00000000-0005-0000-0000-0000F7000000}"/>
    <cellStyle name="Comma 3 10 2 2" xfId="223" xr:uid="{00000000-0005-0000-0000-0000F8000000}"/>
    <cellStyle name="Comma 3 10 2 2 2" xfId="224" xr:uid="{00000000-0005-0000-0000-0000F9000000}"/>
    <cellStyle name="Comma 3 10 2 2 2 2" xfId="751" xr:uid="{00000000-0005-0000-0000-0000FA000000}"/>
    <cellStyle name="Comma 3 10 2 2 3" xfId="750" xr:uid="{00000000-0005-0000-0000-0000FB000000}"/>
    <cellStyle name="Comma 3 10 2 3" xfId="225" xr:uid="{00000000-0005-0000-0000-0000FC000000}"/>
    <cellStyle name="Comma 3 10 2 3 2" xfId="752" xr:uid="{00000000-0005-0000-0000-0000FD000000}"/>
    <cellStyle name="Comma 3 10 2 4" xfId="749" xr:uid="{00000000-0005-0000-0000-0000FE000000}"/>
    <cellStyle name="Comma 3 10 3" xfId="226" xr:uid="{00000000-0005-0000-0000-0000FF000000}"/>
    <cellStyle name="Comma 3 10 3 2" xfId="227" xr:uid="{00000000-0005-0000-0000-000000010000}"/>
    <cellStyle name="Comma 3 10 3 2 2" xfId="228" xr:uid="{00000000-0005-0000-0000-000001010000}"/>
    <cellStyle name="Comma 3 10 3 2 2 2" xfId="755" xr:uid="{00000000-0005-0000-0000-000002010000}"/>
    <cellStyle name="Comma 3 10 3 2 3" xfId="754" xr:uid="{00000000-0005-0000-0000-000003010000}"/>
    <cellStyle name="Comma 3 10 3 3" xfId="229" xr:uid="{00000000-0005-0000-0000-000004010000}"/>
    <cellStyle name="Comma 3 10 3 3 2" xfId="756" xr:uid="{00000000-0005-0000-0000-000005010000}"/>
    <cellStyle name="Comma 3 10 3 4" xfId="753" xr:uid="{00000000-0005-0000-0000-000006010000}"/>
    <cellStyle name="Comma 3 10 4" xfId="230" xr:uid="{00000000-0005-0000-0000-000007010000}"/>
    <cellStyle name="Comma 3 10 4 2" xfId="231" xr:uid="{00000000-0005-0000-0000-000008010000}"/>
    <cellStyle name="Comma 3 10 4 2 2" xfId="758" xr:uid="{00000000-0005-0000-0000-000009010000}"/>
    <cellStyle name="Comma 3 10 4 3" xfId="757" xr:uid="{00000000-0005-0000-0000-00000A010000}"/>
    <cellStyle name="Comma 3 10 5" xfId="232" xr:uid="{00000000-0005-0000-0000-00000B010000}"/>
    <cellStyle name="Comma 3 10 5 2" xfId="759" xr:uid="{00000000-0005-0000-0000-00000C010000}"/>
    <cellStyle name="Comma 3 10 6" xfId="748" xr:uid="{00000000-0005-0000-0000-00000D010000}"/>
    <cellStyle name="Comma 3 11" xfId="233" xr:uid="{00000000-0005-0000-0000-00000E010000}"/>
    <cellStyle name="Comma 3 12" xfId="234" xr:uid="{00000000-0005-0000-0000-00000F010000}"/>
    <cellStyle name="Comma 3 12 2" xfId="235" xr:uid="{00000000-0005-0000-0000-000010010000}"/>
    <cellStyle name="Comma 3 12 2 2" xfId="236" xr:uid="{00000000-0005-0000-0000-000011010000}"/>
    <cellStyle name="Comma 3 12 2 2 2" xfId="762" xr:uid="{00000000-0005-0000-0000-000012010000}"/>
    <cellStyle name="Comma 3 12 2 3" xfId="761" xr:uid="{00000000-0005-0000-0000-000013010000}"/>
    <cellStyle name="Comma 3 12 3" xfId="237" xr:uid="{00000000-0005-0000-0000-000014010000}"/>
    <cellStyle name="Comma 3 12 3 2" xfId="763" xr:uid="{00000000-0005-0000-0000-000015010000}"/>
    <cellStyle name="Comma 3 12 4" xfId="760" xr:uid="{00000000-0005-0000-0000-000016010000}"/>
    <cellStyle name="Comma 3 13" xfId="238" xr:uid="{00000000-0005-0000-0000-000017010000}"/>
    <cellStyle name="Comma 3 2" xfId="239" xr:uid="{00000000-0005-0000-0000-000018010000}"/>
    <cellStyle name="Comma 3 3" xfId="240" xr:uid="{00000000-0005-0000-0000-000019010000}"/>
    <cellStyle name="Comma 3 4" xfId="241" xr:uid="{00000000-0005-0000-0000-00001A010000}"/>
    <cellStyle name="Comma 3 4 2" xfId="242" xr:uid="{00000000-0005-0000-0000-00001B010000}"/>
    <cellStyle name="Comma 3 4 2 2" xfId="243" xr:uid="{00000000-0005-0000-0000-00001C010000}"/>
    <cellStyle name="Comma 3 4 2 2 2" xfId="244" xr:uid="{00000000-0005-0000-0000-00001D010000}"/>
    <cellStyle name="Comma 3 4 2 2 2 2" xfId="767" xr:uid="{00000000-0005-0000-0000-00001E010000}"/>
    <cellStyle name="Comma 3 4 2 2 3" xfId="766" xr:uid="{00000000-0005-0000-0000-00001F010000}"/>
    <cellStyle name="Comma 3 4 2 3" xfId="245" xr:uid="{00000000-0005-0000-0000-000020010000}"/>
    <cellStyle name="Comma 3 4 2 3 2" xfId="768" xr:uid="{00000000-0005-0000-0000-000021010000}"/>
    <cellStyle name="Comma 3 4 2 4" xfId="765" xr:uid="{00000000-0005-0000-0000-000022010000}"/>
    <cellStyle name="Comma 3 4 3" xfId="246" xr:uid="{00000000-0005-0000-0000-000023010000}"/>
    <cellStyle name="Comma 3 4 3 2" xfId="247" xr:uid="{00000000-0005-0000-0000-000024010000}"/>
    <cellStyle name="Comma 3 4 3 2 2" xfId="248" xr:uid="{00000000-0005-0000-0000-000025010000}"/>
    <cellStyle name="Comma 3 4 3 2 2 2" xfId="771" xr:uid="{00000000-0005-0000-0000-000026010000}"/>
    <cellStyle name="Comma 3 4 3 2 3" xfId="770" xr:uid="{00000000-0005-0000-0000-000027010000}"/>
    <cellStyle name="Comma 3 4 3 3" xfId="249" xr:uid="{00000000-0005-0000-0000-000028010000}"/>
    <cellStyle name="Comma 3 4 3 3 2" xfId="772" xr:uid="{00000000-0005-0000-0000-000029010000}"/>
    <cellStyle name="Comma 3 4 3 4" xfId="769" xr:uid="{00000000-0005-0000-0000-00002A010000}"/>
    <cellStyle name="Comma 3 4 4" xfId="250" xr:uid="{00000000-0005-0000-0000-00002B010000}"/>
    <cellStyle name="Comma 3 4 4 2" xfId="251" xr:uid="{00000000-0005-0000-0000-00002C010000}"/>
    <cellStyle name="Comma 3 4 4 2 2" xfId="774" xr:uid="{00000000-0005-0000-0000-00002D010000}"/>
    <cellStyle name="Comma 3 4 4 3" xfId="773" xr:uid="{00000000-0005-0000-0000-00002E010000}"/>
    <cellStyle name="Comma 3 4 5" xfId="252" xr:uid="{00000000-0005-0000-0000-00002F010000}"/>
    <cellStyle name="Comma 3 4 5 2" xfId="775" xr:uid="{00000000-0005-0000-0000-000030010000}"/>
    <cellStyle name="Comma 3 4 6" xfId="764" xr:uid="{00000000-0005-0000-0000-000031010000}"/>
    <cellStyle name="Comma 3 5" xfId="253" xr:uid="{00000000-0005-0000-0000-000032010000}"/>
    <cellStyle name="Comma 3 5 2" xfId="254" xr:uid="{00000000-0005-0000-0000-000033010000}"/>
    <cellStyle name="Comma 3 5 2 2" xfId="255" xr:uid="{00000000-0005-0000-0000-000034010000}"/>
    <cellStyle name="Comma 3 5 2 2 2" xfId="256" xr:uid="{00000000-0005-0000-0000-000035010000}"/>
    <cellStyle name="Comma 3 5 2 2 2 2" xfId="779" xr:uid="{00000000-0005-0000-0000-000036010000}"/>
    <cellStyle name="Comma 3 5 2 2 3" xfId="778" xr:uid="{00000000-0005-0000-0000-000037010000}"/>
    <cellStyle name="Comma 3 5 2 3" xfId="257" xr:uid="{00000000-0005-0000-0000-000038010000}"/>
    <cellStyle name="Comma 3 5 2 3 2" xfId="780" xr:uid="{00000000-0005-0000-0000-000039010000}"/>
    <cellStyle name="Comma 3 5 2 4" xfId="777" xr:uid="{00000000-0005-0000-0000-00003A010000}"/>
    <cellStyle name="Comma 3 5 3" xfId="258" xr:uid="{00000000-0005-0000-0000-00003B010000}"/>
    <cellStyle name="Comma 3 5 3 2" xfId="259" xr:uid="{00000000-0005-0000-0000-00003C010000}"/>
    <cellStyle name="Comma 3 5 3 2 2" xfId="260" xr:uid="{00000000-0005-0000-0000-00003D010000}"/>
    <cellStyle name="Comma 3 5 3 2 2 2" xfId="783" xr:uid="{00000000-0005-0000-0000-00003E010000}"/>
    <cellStyle name="Comma 3 5 3 2 3" xfId="782" xr:uid="{00000000-0005-0000-0000-00003F010000}"/>
    <cellStyle name="Comma 3 5 3 3" xfId="261" xr:uid="{00000000-0005-0000-0000-000040010000}"/>
    <cellStyle name="Comma 3 5 3 3 2" xfId="784" xr:uid="{00000000-0005-0000-0000-000041010000}"/>
    <cellStyle name="Comma 3 5 3 4" xfId="781" xr:uid="{00000000-0005-0000-0000-000042010000}"/>
    <cellStyle name="Comma 3 5 4" xfId="262" xr:uid="{00000000-0005-0000-0000-000043010000}"/>
    <cellStyle name="Comma 3 5 4 2" xfId="263" xr:uid="{00000000-0005-0000-0000-000044010000}"/>
    <cellStyle name="Comma 3 5 4 2 2" xfId="786" xr:uid="{00000000-0005-0000-0000-000045010000}"/>
    <cellStyle name="Comma 3 5 4 3" xfId="785" xr:uid="{00000000-0005-0000-0000-000046010000}"/>
    <cellStyle name="Comma 3 5 5" xfId="264" xr:uid="{00000000-0005-0000-0000-000047010000}"/>
    <cellStyle name="Comma 3 5 5 2" xfId="787" xr:uid="{00000000-0005-0000-0000-000048010000}"/>
    <cellStyle name="Comma 3 5 6" xfId="776" xr:uid="{00000000-0005-0000-0000-000049010000}"/>
    <cellStyle name="Comma 3 6" xfId="265" xr:uid="{00000000-0005-0000-0000-00004A010000}"/>
    <cellStyle name="Comma 3 6 2" xfId="266" xr:uid="{00000000-0005-0000-0000-00004B010000}"/>
    <cellStyle name="Comma 3 6 2 2" xfId="267" xr:uid="{00000000-0005-0000-0000-00004C010000}"/>
    <cellStyle name="Comma 3 6 2 2 2" xfId="268" xr:uid="{00000000-0005-0000-0000-00004D010000}"/>
    <cellStyle name="Comma 3 6 2 2 2 2" xfId="791" xr:uid="{00000000-0005-0000-0000-00004E010000}"/>
    <cellStyle name="Comma 3 6 2 2 3" xfId="790" xr:uid="{00000000-0005-0000-0000-00004F010000}"/>
    <cellStyle name="Comma 3 6 2 3" xfId="269" xr:uid="{00000000-0005-0000-0000-000050010000}"/>
    <cellStyle name="Comma 3 6 2 3 2" xfId="792" xr:uid="{00000000-0005-0000-0000-000051010000}"/>
    <cellStyle name="Comma 3 6 2 4" xfId="789" xr:uid="{00000000-0005-0000-0000-000052010000}"/>
    <cellStyle name="Comma 3 6 3" xfId="270" xr:uid="{00000000-0005-0000-0000-000053010000}"/>
    <cellStyle name="Comma 3 6 3 2" xfId="271" xr:uid="{00000000-0005-0000-0000-000054010000}"/>
    <cellStyle name="Comma 3 6 3 2 2" xfId="272" xr:uid="{00000000-0005-0000-0000-000055010000}"/>
    <cellStyle name="Comma 3 6 3 2 2 2" xfId="795" xr:uid="{00000000-0005-0000-0000-000056010000}"/>
    <cellStyle name="Comma 3 6 3 2 3" xfId="794" xr:uid="{00000000-0005-0000-0000-000057010000}"/>
    <cellStyle name="Comma 3 6 3 3" xfId="273" xr:uid="{00000000-0005-0000-0000-000058010000}"/>
    <cellStyle name="Comma 3 6 3 3 2" xfId="796" xr:uid="{00000000-0005-0000-0000-000059010000}"/>
    <cellStyle name="Comma 3 6 3 4" xfId="793" xr:uid="{00000000-0005-0000-0000-00005A010000}"/>
    <cellStyle name="Comma 3 6 4" xfId="274" xr:uid="{00000000-0005-0000-0000-00005B010000}"/>
    <cellStyle name="Comma 3 6 4 2" xfId="275" xr:uid="{00000000-0005-0000-0000-00005C010000}"/>
    <cellStyle name="Comma 3 6 4 2 2" xfId="798" xr:uid="{00000000-0005-0000-0000-00005D010000}"/>
    <cellStyle name="Comma 3 6 4 3" xfId="797" xr:uid="{00000000-0005-0000-0000-00005E010000}"/>
    <cellStyle name="Comma 3 6 5" xfId="276" xr:uid="{00000000-0005-0000-0000-00005F010000}"/>
    <cellStyle name="Comma 3 6 5 2" xfId="799" xr:uid="{00000000-0005-0000-0000-000060010000}"/>
    <cellStyle name="Comma 3 6 6" xfId="788" xr:uid="{00000000-0005-0000-0000-000061010000}"/>
    <cellStyle name="Comma 3 7" xfId="277" xr:uid="{00000000-0005-0000-0000-000062010000}"/>
    <cellStyle name="Comma 3 7 2" xfId="278" xr:uid="{00000000-0005-0000-0000-000063010000}"/>
    <cellStyle name="Comma 3 7 2 2" xfId="279" xr:uid="{00000000-0005-0000-0000-000064010000}"/>
    <cellStyle name="Comma 3 7 2 2 2" xfId="280" xr:uid="{00000000-0005-0000-0000-000065010000}"/>
    <cellStyle name="Comma 3 7 2 2 2 2" xfId="803" xr:uid="{00000000-0005-0000-0000-000066010000}"/>
    <cellStyle name="Comma 3 7 2 2 3" xfId="802" xr:uid="{00000000-0005-0000-0000-000067010000}"/>
    <cellStyle name="Comma 3 7 2 3" xfId="281" xr:uid="{00000000-0005-0000-0000-000068010000}"/>
    <cellStyle name="Comma 3 7 2 3 2" xfId="804" xr:uid="{00000000-0005-0000-0000-000069010000}"/>
    <cellStyle name="Comma 3 7 2 4" xfId="801" xr:uid="{00000000-0005-0000-0000-00006A010000}"/>
    <cellStyle name="Comma 3 7 3" xfId="282" xr:uid="{00000000-0005-0000-0000-00006B010000}"/>
    <cellStyle name="Comma 3 7 3 2" xfId="283" xr:uid="{00000000-0005-0000-0000-00006C010000}"/>
    <cellStyle name="Comma 3 7 3 2 2" xfId="284" xr:uid="{00000000-0005-0000-0000-00006D010000}"/>
    <cellStyle name="Comma 3 7 3 2 2 2" xfId="807" xr:uid="{00000000-0005-0000-0000-00006E010000}"/>
    <cellStyle name="Comma 3 7 3 2 3" xfId="806" xr:uid="{00000000-0005-0000-0000-00006F010000}"/>
    <cellStyle name="Comma 3 7 3 3" xfId="285" xr:uid="{00000000-0005-0000-0000-000070010000}"/>
    <cellStyle name="Comma 3 7 3 3 2" xfId="808" xr:uid="{00000000-0005-0000-0000-000071010000}"/>
    <cellStyle name="Comma 3 7 3 4" xfId="805" xr:uid="{00000000-0005-0000-0000-000072010000}"/>
    <cellStyle name="Comma 3 7 4" xfId="286" xr:uid="{00000000-0005-0000-0000-000073010000}"/>
    <cellStyle name="Comma 3 7 4 2" xfId="287" xr:uid="{00000000-0005-0000-0000-000074010000}"/>
    <cellStyle name="Comma 3 7 4 2 2" xfId="810" xr:uid="{00000000-0005-0000-0000-000075010000}"/>
    <cellStyle name="Comma 3 7 4 3" xfId="809" xr:uid="{00000000-0005-0000-0000-000076010000}"/>
    <cellStyle name="Comma 3 7 5" xfId="288" xr:uid="{00000000-0005-0000-0000-000077010000}"/>
    <cellStyle name="Comma 3 7 5 2" xfId="811" xr:uid="{00000000-0005-0000-0000-000078010000}"/>
    <cellStyle name="Comma 3 7 6" xfId="800" xr:uid="{00000000-0005-0000-0000-000079010000}"/>
    <cellStyle name="Comma 3 8" xfId="289" xr:uid="{00000000-0005-0000-0000-00007A010000}"/>
    <cellStyle name="Comma 3 8 2" xfId="290" xr:uid="{00000000-0005-0000-0000-00007B010000}"/>
    <cellStyle name="Comma 3 8 2 2" xfId="291" xr:uid="{00000000-0005-0000-0000-00007C010000}"/>
    <cellStyle name="Comma 3 8 2 2 2" xfId="292" xr:uid="{00000000-0005-0000-0000-00007D010000}"/>
    <cellStyle name="Comma 3 8 2 2 2 2" xfId="815" xr:uid="{00000000-0005-0000-0000-00007E010000}"/>
    <cellStyle name="Comma 3 8 2 2 3" xfId="814" xr:uid="{00000000-0005-0000-0000-00007F010000}"/>
    <cellStyle name="Comma 3 8 2 3" xfId="293" xr:uid="{00000000-0005-0000-0000-000080010000}"/>
    <cellStyle name="Comma 3 8 2 3 2" xfId="816" xr:uid="{00000000-0005-0000-0000-000081010000}"/>
    <cellStyle name="Comma 3 8 2 4" xfId="813" xr:uid="{00000000-0005-0000-0000-000082010000}"/>
    <cellStyle name="Comma 3 8 3" xfId="294" xr:uid="{00000000-0005-0000-0000-000083010000}"/>
    <cellStyle name="Comma 3 8 3 2" xfId="295" xr:uid="{00000000-0005-0000-0000-000084010000}"/>
    <cellStyle name="Comma 3 8 3 2 2" xfId="296" xr:uid="{00000000-0005-0000-0000-000085010000}"/>
    <cellStyle name="Comma 3 8 3 2 2 2" xfId="819" xr:uid="{00000000-0005-0000-0000-000086010000}"/>
    <cellStyle name="Comma 3 8 3 2 3" xfId="818" xr:uid="{00000000-0005-0000-0000-000087010000}"/>
    <cellStyle name="Comma 3 8 3 3" xfId="297" xr:uid="{00000000-0005-0000-0000-000088010000}"/>
    <cellStyle name="Comma 3 8 3 3 2" xfId="820" xr:uid="{00000000-0005-0000-0000-000089010000}"/>
    <cellStyle name="Comma 3 8 3 4" xfId="817" xr:uid="{00000000-0005-0000-0000-00008A010000}"/>
    <cellStyle name="Comma 3 8 4" xfId="298" xr:uid="{00000000-0005-0000-0000-00008B010000}"/>
    <cellStyle name="Comma 3 8 4 2" xfId="299" xr:uid="{00000000-0005-0000-0000-00008C010000}"/>
    <cellStyle name="Comma 3 8 4 2 2" xfId="822" xr:uid="{00000000-0005-0000-0000-00008D010000}"/>
    <cellStyle name="Comma 3 8 4 3" xfId="821" xr:uid="{00000000-0005-0000-0000-00008E010000}"/>
    <cellStyle name="Comma 3 8 5" xfId="300" xr:uid="{00000000-0005-0000-0000-00008F010000}"/>
    <cellStyle name="Comma 3 8 5 2" xfId="823" xr:uid="{00000000-0005-0000-0000-000090010000}"/>
    <cellStyle name="Comma 3 8 6" xfId="812" xr:uid="{00000000-0005-0000-0000-000091010000}"/>
    <cellStyle name="Comma 3 9" xfId="301" xr:uid="{00000000-0005-0000-0000-000092010000}"/>
    <cellStyle name="Comma 3 9 2" xfId="302" xr:uid="{00000000-0005-0000-0000-000093010000}"/>
    <cellStyle name="Comma 3 9 2 2" xfId="303" xr:uid="{00000000-0005-0000-0000-000094010000}"/>
    <cellStyle name="Comma 3 9 2 2 2" xfId="304" xr:uid="{00000000-0005-0000-0000-000095010000}"/>
    <cellStyle name="Comma 3 9 2 2 2 2" xfId="827" xr:uid="{00000000-0005-0000-0000-000096010000}"/>
    <cellStyle name="Comma 3 9 2 2 3" xfId="826" xr:uid="{00000000-0005-0000-0000-000097010000}"/>
    <cellStyle name="Comma 3 9 2 3" xfId="305" xr:uid="{00000000-0005-0000-0000-000098010000}"/>
    <cellStyle name="Comma 3 9 2 3 2" xfId="828" xr:uid="{00000000-0005-0000-0000-000099010000}"/>
    <cellStyle name="Comma 3 9 2 4" xfId="825" xr:uid="{00000000-0005-0000-0000-00009A010000}"/>
    <cellStyle name="Comma 3 9 3" xfId="306" xr:uid="{00000000-0005-0000-0000-00009B010000}"/>
    <cellStyle name="Comma 3 9 3 2" xfId="307" xr:uid="{00000000-0005-0000-0000-00009C010000}"/>
    <cellStyle name="Comma 3 9 3 2 2" xfId="308" xr:uid="{00000000-0005-0000-0000-00009D010000}"/>
    <cellStyle name="Comma 3 9 3 2 2 2" xfId="831" xr:uid="{00000000-0005-0000-0000-00009E010000}"/>
    <cellStyle name="Comma 3 9 3 2 3" xfId="830" xr:uid="{00000000-0005-0000-0000-00009F010000}"/>
    <cellStyle name="Comma 3 9 3 3" xfId="309" xr:uid="{00000000-0005-0000-0000-0000A0010000}"/>
    <cellStyle name="Comma 3 9 3 3 2" xfId="832" xr:uid="{00000000-0005-0000-0000-0000A1010000}"/>
    <cellStyle name="Comma 3 9 3 4" xfId="829" xr:uid="{00000000-0005-0000-0000-0000A2010000}"/>
    <cellStyle name="Comma 3 9 4" xfId="310" xr:uid="{00000000-0005-0000-0000-0000A3010000}"/>
    <cellStyle name="Comma 3 9 4 2" xfId="311" xr:uid="{00000000-0005-0000-0000-0000A4010000}"/>
    <cellStyle name="Comma 3 9 4 2 2" xfId="834" xr:uid="{00000000-0005-0000-0000-0000A5010000}"/>
    <cellStyle name="Comma 3 9 4 3" xfId="833" xr:uid="{00000000-0005-0000-0000-0000A6010000}"/>
    <cellStyle name="Comma 3 9 5" xfId="312" xr:uid="{00000000-0005-0000-0000-0000A7010000}"/>
    <cellStyle name="Comma 3 9 5 2" xfId="835" xr:uid="{00000000-0005-0000-0000-0000A8010000}"/>
    <cellStyle name="Comma 3 9 6" xfId="824" xr:uid="{00000000-0005-0000-0000-0000A9010000}"/>
    <cellStyle name="Comma 4" xfId="313" xr:uid="{00000000-0005-0000-0000-0000AA010000}"/>
    <cellStyle name="Comma 4 2" xfId="314" xr:uid="{00000000-0005-0000-0000-0000AB010000}"/>
    <cellStyle name="Comma 4 3" xfId="315" xr:uid="{00000000-0005-0000-0000-0000AC010000}"/>
    <cellStyle name="Comma 4 4" xfId="316" xr:uid="{00000000-0005-0000-0000-0000AD010000}"/>
    <cellStyle name="Comma 5" xfId="317" xr:uid="{00000000-0005-0000-0000-0000AE010000}"/>
    <cellStyle name="Comma 6" xfId="318" xr:uid="{00000000-0005-0000-0000-0000AF010000}"/>
    <cellStyle name="Comma 6 2" xfId="319" xr:uid="{00000000-0005-0000-0000-0000B0010000}"/>
    <cellStyle name="Comma 7" xfId="320" xr:uid="{00000000-0005-0000-0000-0000B1010000}"/>
    <cellStyle name="Comma 7 2" xfId="321" xr:uid="{00000000-0005-0000-0000-0000B2010000}"/>
    <cellStyle name="Comma 8" xfId="322" xr:uid="{00000000-0005-0000-0000-0000B3010000}"/>
    <cellStyle name="Comma 8 2" xfId="323" xr:uid="{00000000-0005-0000-0000-0000B4010000}"/>
    <cellStyle name="Comma 9" xfId="324" xr:uid="{00000000-0005-0000-0000-0000B5010000}"/>
    <cellStyle name="CommaBlank" xfId="325" xr:uid="{00000000-0005-0000-0000-0000B6010000}"/>
    <cellStyle name="CommaBlank 2" xfId="326" xr:uid="{00000000-0005-0000-0000-0000B7010000}"/>
    <cellStyle name="Currency" xfId="327" builtinId="4"/>
    <cellStyle name="Currency 10" xfId="328" xr:uid="{00000000-0005-0000-0000-0000B9010000}"/>
    <cellStyle name="Currency 10 2" xfId="329" xr:uid="{00000000-0005-0000-0000-0000BA010000}"/>
    <cellStyle name="Currency 10 2 2" xfId="330" xr:uid="{00000000-0005-0000-0000-0000BB010000}"/>
    <cellStyle name="Currency 10 2 2 2" xfId="331" xr:uid="{00000000-0005-0000-0000-0000BC010000}"/>
    <cellStyle name="Currency 10 2 2 2 2" xfId="840" xr:uid="{00000000-0005-0000-0000-0000BD010000}"/>
    <cellStyle name="Currency 10 2 2 3" xfId="839" xr:uid="{00000000-0005-0000-0000-0000BE010000}"/>
    <cellStyle name="Currency 10 2 3" xfId="332" xr:uid="{00000000-0005-0000-0000-0000BF010000}"/>
    <cellStyle name="Currency 10 2 3 2" xfId="841" xr:uid="{00000000-0005-0000-0000-0000C0010000}"/>
    <cellStyle name="Currency 10 2 4" xfId="838" xr:uid="{00000000-0005-0000-0000-0000C1010000}"/>
    <cellStyle name="Currency 10 3" xfId="333" xr:uid="{00000000-0005-0000-0000-0000C2010000}"/>
    <cellStyle name="Currency 10 3 2" xfId="334" xr:uid="{00000000-0005-0000-0000-0000C3010000}"/>
    <cellStyle name="Currency 10 3 2 2" xfId="335" xr:uid="{00000000-0005-0000-0000-0000C4010000}"/>
    <cellStyle name="Currency 10 3 2 2 2" xfId="844" xr:uid="{00000000-0005-0000-0000-0000C5010000}"/>
    <cellStyle name="Currency 10 3 2 3" xfId="843" xr:uid="{00000000-0005-0000-0000-0000C6010000}"/>
    <cellStyle name="Currency 10 3 3" xfId="336" xr:uid="{00000000-0005-0000-0000-0000C7010000}"/>
    <cellStyle name="Currency 10 3 3 2" xfId="845" xr:uid="{00000000-0005-0000-0000-0000C8010000}"/>
    <cellStyle name="Currency 10 3 4" xfId="842" xr:uid="{00000000-0005-0000-0000-0000C9010000}"/>
    <cellStyle name="Currency 10 4" xfId="337" xr:uid="{00000000-0005-0000-0000-0000CA010000}"/>
    <cellStyle name="Currency 10 4 2" xfId="338" xr:uid="{00000000-0005-0000-0000-0000CB010000}"/>
    <cellStyle name="Currency 10 4 2 2" xfId="847" xr:uid="{00000000-0005-0000-0000-0000CC010000}"/>
    <cellStyle name="Currency 10 4 3" xfId="846" xr:uid="{00000000-0005-0000-0000-0000CD010000}"/>
    <cellStyle name="Currency 10 5" xfId="339" xr:uid="{00000000-0005-0000-0000-0000CE010000}"/>
    <cellStyle name="Currency 10 5 2" xfId="848" xr:uid="{00000000-0005-0000-0000-0000CF010000}"/>
    <cellStyle name="Currency 10 6" xfId="837" xr:uid="{00000000-0005-0000-0000-0000D0010000}"/>
    <cellStyle name="Currency 11" xfId="340" xr:uid="{00000000-0005-0000-0000-0000D1010000}"/>
    <cellStyle name="Currency 12" xfId="836" xr:uid="{00000000-0005-0000-0000-0000D2010000}"/>
    <cellStyle name="Currency 2" xfId="341" xr:uid="{00000000-0005-0000-0000-0000D3010000}"/>
    <cellStyle name="Currency 2 2" xfId="342" xr:uid="{00000000-0005-0000-0000-0000D4010000}"/>
    <cellStyle name="Currency 2 3" xfId="343" xr:uid="{00000000-0005-0000-0000-0000D5010000}"/>
    <cellStyle name="Currency 2 4" xfId="344" xr:uid="{00000000-0005-0000-0000-0000D6010000}"/>
    <cellStyle name="Currency 3" xfId="345" xr:uid="{00000000-0005-0000-0000-0000D7010000}"/>
    <cellStyle name="Currency 3 2" xfId="346" xr:uid="{00000000-0005-0000-0000-0000D8010000}"/>
    <cellStyle name="Currency 3 3" xfId="347" xr:uid="{00000000-0005-0000-0000-0000D9010000}"/>
    <cellStyle name="Currency 3 4" xfId="348" xr:uid="{00000000-0005-0000-0000-0000DA010000}"/>
    <cellStyle name="Currency 3 5" xfId="349" xr:uid="{00000000-0005-0000-0000-0000DB010000}"/>
    <cellStyle name="Currency 4" xfId="350" xr:uid="{00000000-0005-0000-0000-0000DC010000}"/>
    <cellStyle name="Currency 4 2" xfId="351" xr:uid="{00000000-0005-0000-0000-0000DD010000}"/>
    <cellStyle name="Currency 4 3" xfId="352" xr:uid="{00000000-0005-0000-0000-0000DE010000}"/>
    <cellStyle name="Currency 4 4" xfId="353" xr:uid="{00000000-0005-0000-0000-0000DF010000}"/>
    <cellStyle name="Currency 5" xfId="354" xr:uid="{00000000-0005-0000-0000-0000E0010000}"/>
    <cellStyle name="Currency 6" xfId="355" xr:uid="{00000000-0005-0000-0000-0000E1010000}"/>
    <cellStyle name="Currency 7" xfId="356" xr:uid="{00000000-0005-0000-0000-0000E2010000}"/>
    <cellStyle name="Currency 8" xfId="357" xr:uid="{00000000-0005-0000-0000-0000E3010000}"/>
    <cellStyle name="Currency 9" xfId="358" xr:uid="{00000000-0005-0000-0000-0000E4010000}"/>
    <cellStyle name="Explanatory Text 2" xfId="359" xr:uid="{00000000-0005-0000-0000-0000E5010000}"/>
    <cellStyle name="Explanatory Text 3" xfId="360" xr:uid="{00000000-0005-0000-0000-0000E6010000}"/>
    <cellStyle name="Explanatory Text 4" xfId="361" xr:uid="{00000000-0005-0000-0000-0000E7010000}"/>
    <cellStyle name="Explanatory Text 5" xfId="362" xr:uid="{00000000-0005-0000-0000-0000E8010000}"/>
    <cellStyle name="Explanatory Text 6" xfId="363" xr:uid="{00000000-0005-0000-0000-0000E9010000}"/>
    <cellStyle name="Good 2" xfId="364" xr:uid="{00000000-0005-0000-0000-0000EA010000}"/>
    <cellStyle name="Good 3" xfId="365" xr:uid="{00000000-0005-0000-0000-0000EB010000}"/>
    <cellStyle name="Good 4" xfId="366" xr:uid="{00000000-0005-0000-0000-0000EC010000}"/>
    <cellStyle name="Good 5" xfId="367" xr:uid="{00000000-0005-0000-0000-0000ED010000}"/>
    <cellStyle name="Good 6" xfId="368" xr:uid="{00000000-0005-0000-0000-0000EE010000}"/>
    <cellStyle name="Heading 1 2" xfId="369" xr:uid="{00000000-0005-0000-0000-0000EF010000}"/>
    <cellStyle name="Heading 1 3" xfId="370" xr:uid="{00000000-0005-0000-0000-0000F0010000}"/>
    <cellStyle name="Heading 1 4" xfId="371" xr:uid="{00000000-0005-0000-0000-0000F1010000}"/>
    <cellStyle name="Heading 1 5" xfId="372" xr:uid="{00000000-0005-0000-0000-0000F2010000}"/>
    <cellStyle name="Heading 1 6" xfId="373" xr:uid="{00000000-0005-0000-0000-0000F3010000}"/>
    <cellStyle name="Heading 1 7" xfId="374" xr:uid="{00000000-0005-0000-0000-0000F4010000}"/>
    <cellStyle name="Heading 1 8" xfId="375" xr:uid="{00000000-0005-0000-0000-0000F5010000}"/>
    <cellStyle name="Heading 2 2" xfId="376" xr:uid="{00000000-0005-0000-0000-0000F6010000}"/>
    <cellStyle name="Heading 2 3" xfId="377" xr:uid="{00000000-0005-0000-0000-0000F7010000}"/>
    <cellStyle name="Heading 2 4" xfId="378" xr:uid="{00000000-0005-0000-0000-0000F8010000}"/>
    <cellStyle name="Heading 2 5" xfId="379" xr:uid="{00000000-0005-0000-0000-0000F9010000}"/>
    <cellStyle name="Heading 2 6" xfId="380" xr:uid="{00000000-0005-0000-0000-0000FA010000}"/>
    <cellStyle name="Heading 2 7" xfId="381" xr:uid="{00000000-0005-0000-0000-0000FB010000}"/>
    <cellStyle name="Heading 2 8" xfId="382" xr:uid="{00000000-0005-0000-0000-0000FC010000}"/>
    <cellStyle name="Heading 3 2" xfId="383" xr:uid="{00000000-0005-0000-0000-0000FD010000}"/>
    <cellStyle name="Heading 3 3" xfId="384" xr:uid="{00000000-0005-0000-0000-0000FE010000}"/>
    <cellStyle name="Heading 3 4" xfId="385" xr:uid="{00000000-0005-0000-0000-0000FF010000}"/>
    <cellStyle name="Heading 3 5" xfId="386" xr:uid="{00000000-0005-0000-0000-000000020000}"/>
    <cellStyle name="Heading 3 6" xfId="387" xr:uid="{00000000-0005-0000-0000-000001020000}"/>
    <cellStyle name="Heading 3 7" xfId="388" xr:uid="{00000000-0005-0000-0000-000002020000}"/>
    <cellStyle name="Heading 3 8" xfId="389" xr:uid="{00000000-0005-0000-0000-000003020000}"/>
    <cellStyle name="Heading 4 2" xfId="390" xr:uid="{00000000-0005-0000-0000-000004020000}"/>
    <cellStyle name="Heading 4 3" xfId="391" xr:uid="{00000000-0005-0000-0000-000005020000}"/>
    <cellStyle name="Heading 4 4" xfId="392" xr:uid="{00000000-0005-0000-0000-000006020000}"/>
    <cellStyle name="Heading 4 5" xfId="393" xr:uid="{00000000-0005-0000-0000-000007020000}"/>
    <cellStyle name="Heading 4 6" xfId="394" xr:uid="{00000000-0005-0000-0000-000008020000}"/>
    <cellStyle name="Heading 4 7" xfId="395" xr:uid="{00000000-0005-0000-0000-000009020000}"/>
    <cellStyle name="Heading 4 8" xfId="396" xr:uid="{00000000-0005-0000-0000-00000A020000}"/>
    <cellStyle name="Input 2" xfId="397" xr:uid="{00000000-0005-0000-0000-00000B020000}"/>
    <cellStyle name="Input 3" xfId="398" xr:uid="{00000000-0005-0000-0000-00000C020000}"/>
    <cellStyle name="Input 4" xfId="399" xr:uid="{00000000-0005-0000-0000-00000D020000}"/>
    <cellStyle name="Input 5" xfId="400" xr:uid="{00000000-0005-0000-0000-00000E020000}"/>
    <cellStyle name="Input 6" xfId="401" xr:uid="{00000000-0005-0000-0000-00000F020000}"/>
    <cellStyle name="kirkdollars" xfId="402" xr:uid="{00000000-0005-0000-0000-000010020000}"/>
    <cellStyle name="Linked Cell 2" xfId="403" xr:uid="{00000000-0005-0000-0000-000011020000}"/>
    <cellStyle name="Linked Cell 3" xfId="404" xr:uid="{00000000-0005-0000-0000-000012020000}"/>
    <cellStyle name="Linked Cell 4" xfId="405" xr:uid="{00000000-0005-0000-0000-000013020000}"/>
    <cellStyle name="Linked Cell 5" xfId="406" xr:uid="{00000000-0005-0000-0000-000014020000}"/>
    <cellStyle name="Linked Cell 6" xfId="407" xr:uid="{00000000-0005-0000-0000-000015020000}"/>
    <cellStyle name="Neutral 2" xfId="408" xr:uid="{00000000-0005-0000-0000-000016020000}"/>
    <cellStyle name="Neutral 3" xfId="409" xr:uid="{00000000-0005-0000-0000-000017020000}"/>
    <cellStyle name="Neutral 4" xfId="410" xr:uid="{00000000-0005-0000-0000-000018020000}"/>
    <cellStyle name="Neutral 5" xfId="411" xr:uid="{00000000-0005-0000-0000-000019020000}"/>
    <cellStyle name="Neutral 6" xfId="412" xr:uid="{00000000-0005-0000-0000-00001A020000}"/>
    <cellStyle name="Normal" xfId="0" builtinId="0"/>
    <cellStyle name="Normal 10" xfId="413" xr:uid="{00000000-0005-0000-0000-00001C020000}"/>
    <cellStyle name="Normal 11" xfId="414" xr:uid="{00000000-0005-0000-0000-00001D020000}"/>
    <cellStyle name="Normal 12" xfId="415" xr:uid="{00000000-0005-0000-0000-00001E020000}"/>
    <cellStyle name="Normal 13" xfId="416" xr:uid="{00000000-0005-0000-0000-00001F020000}"/>
    <cellStyle name="Normal 14" xfId="417" xr:uid="{00000000-0005-0000-0000-000020020000}"/>
    <cellStyle name="Normal 15" xfId="418" xr:uid="{00000000-0005-0000-0000-000021020000}"/>
    <cellStyle name="Normal 15 2" xfId="419" xr:uid="{00000000-0005-0000-0000-000022020000}"/>
    <cellStyle name="Normal 15 2 2" xfId="420" xr:uid="{00000000-0005-0000-0000-000023020000}"/>
    <cellStyle name="Normal 15 2 2 2" xfId="421" xr:uid="{00000000-0005-0000-0000-000024020000}"/>
    <cellStyle name="Normal 15 2 2 2 2" xfId="852" xr:uid="{00000000-0005-0000-0000-000025020000}"/>
    <cellStyle name="Normal 15 2 2 3" xfId="851" xr:uid="{00000000-0005-0000-0000-000026020000}"/>
    <cellStyle name="Normal 15 2 3" xfId="422" xr:uid="{00000000-0005-0000-0000-000027020000}"/>
    <cellStyle name="Normal 15 2 3 2" xfId="853" xr:uid="{00000000-0005-0000-0000-000028020000}"/>
    <cellStyle name="Normal 15 2 4" xfId="850" xr:uid="{00000000-0005-0000-0000-000029020000}"/>
    <cellStyle name="Normal 15 3" xfId="423" xr:uid="{00000000-0005-0000-0000-00002A020000}"/>
    <cellStyle name="Normal 15 3 2" xfId="424" xr:uid="{00000000-0005-0000-0000-00002B020000}"/>
    <cellStyle name="Normal 15 3 2 2" xfId="425" xr:uid="{00000000-0005-0000-0000-00002C020000}"/>
    <cellStyle name="Normal 15 3 2 2 2" xfId="856" xr:uid="{00000000-0005-0000-0000-00002D020000}"/>
    <cellStyle name="Normal 15 3 2 3" xfId="855" xr:uid="{00000000-0005-0000-0000-00002E020000}"/>
    <cellStyle name="Normal 15 3 3" xfId="426" xr:uid="{00000000-0005-0000-0000-00002F020000}"/>
    <cellStyle name="Normal 15 3 3 2" xfId="857" xr:uid="{00000000-0005-0000-0000-000030020000}"/>
    <cellStyle name="Normal 15 3 4" xfId="854" xr:uid="{00000000-0005-0000-0000-000031020000}"/>
    <cellStyle name="Normal 15 4" xfId="427" xr:uid="{00000000-0005-0000-0000-000032020000}"/>
    <cellStyle name="Normal 15 4 2" xfId="428" xr:uid="{00000000-0005-0000-0000-000033020000}"/>
    <cellStyle name="Normal 15 4 2 2" xfId="859" xr:uid="{00000000-0005-0000-0000-000034020000}"/>
    <cellStyle name="Normal 15 4 3" xfId="858" xr:uid="{00000000-0005-0000-0000-000035020000}"/>
    <cellStyle name="Normal 15 5" xfId="429" xr:uid="{00000000-0005-0000-0000-000036020000}"/>
    <cellStyle name="Normal 15 5 2" xfId="860" xr:uid="{00000000-0005-0000-0000-000037020000}"/>
    <cellStyle name="Normal 15 6" xfId="849" xr:uid="{00000000-0005-0000-0000-000038020000}"/>
    <cellStyle name="Normal 16" xfId="430" xr:uid="{00000000-0005-0000-0000-000039020000}"/>
    <cellStyle name="Normal 17" xfId="431" xr:uid="{00000000-0005-0000-0000-00003A020000}"/>
    <cellStyle name="Normal 18" xfId="432" xr:uid="{00000000-0005-0000-0000-00003B020000}"/>
    <cellStyle name="Normal 19" xfId="433" xr:uid="{00000000-0005-0000-0000-00003C020000}"/>
    <cellStyle name="Normal 2" xfId="434" xr:uid="{00000000-0005-0000-0000-00003D020000}"/>
    <cellStyle name="Normal 2 2" xfId="435" xr:uid="{00000000-0005-0000-0000-00003E020000}"/>
    <cellStyle name="Normal 2 2 2" xfId="436" xr:uid="{00000000-0005-0000-0000-00003F020000}"/>
    <cellStyle name="Normal 2 2 3" xfId="861" xr:uid="{00000000-0005-0000-0000-000040020000}"/>
    <cellStyle name="Normal 2 3" xfId="437" xr:uid="{00000000-0005-0000-0000-000041020000}"/>
    <cellStyle name="Normal 2 4" xfId="438" xr:uid="{00000000-0005-0000-0000-000042020000}"/>
    <cellStyle name="Normal 2 5" xfId="439" xr:uid="{00000000-0005-0000-0000-000043020000}"/>
    <cellStyle name="Normal 2_Adjustment WP" xfId="440" xr:uid="{00000000-0005-0000-0000-000044020000}"/>
    <cellStyle name="Normal 20" xfId="441" xr:uid="{00000000-0005-0000-0000-000045020000}"/>
    <cellStyle name="Normal 21" xfId="442" xr:uid="{00000000-0005-0000-0000-000046020000}"/>
    <cellStyle name="Normal 22" xfId="443" xr:uid="{00000000-0005-0000-0000-000047020000}"/>
    <cellStyle name="Normal 23" xfId="444" xr:uid="{00000000-0005-0000-0000-000048020000}"/>
    <cellStyle name="Normal 24" xfId="445" xr:uid="{00000000-0005-0000-0000-000049020000}"/>
    <cellStyle name="Normal 25" xfId="446" xr:uid="{00000000-0005-0000-0000-00004A020000}"/>
    <cellStyle name="Normal 26" xfId="447" xr:uid="{00000000-0005-0000-0000-00004B020000}"/>
    <cellStyle name="Normal 27" xfId="448" xr:uid="{00000000-0005-0000-0000-00004C020000}"/>
    <cellStyle name="Normal 28" xfId="449" xr:uid="{00000000-0005-0000-0000-00004D020000}"/>
    <cellStyle name="Normal 29" xfId="450" xr:uid="{00000000-0005-0000-0000-00004E020000}"/>
    <cellStyle name="Normal 3" xfId="451" xr:uid="{00000000-0005-0000-0000-00004F020000}"/>
    <cellStyle name="Normal 3 2" xfId="452" xr:uid="{00000000-0005-0000-0000-000050020000}"/>
    <cellStyle name="Normal 3 3" xfId="453" xr:uid="{00000000-0005-0000-0000-000051020000}"/>
    <cellStyle name="Normal 3 4" xfId="454" xr:uid="{00000000-0005-0000-0000-000052020000}"/>
    <cellStyle name="Normal 3 5" xfId="455" xr:uid="{00000000-0005-0000-0000-000053020000}"/>
    <cellStyle name="Normal 3 6" xfId="456" xr:uid="{00000000-0005-0000-0000-000054020000}"/>
    <cellStyle name="Normal 3 7" xfId="457" xr:uid="{00000000-0005-0000-0000-000055020000}"/>
    <cellStyle name="Normal 3 8" xfId="458" xr:uid="{00000000-0005-0000-0000-000056020000}"/>
    <cellStyle name="Normal 3_108 Summary" xfId="459" xr:uid="{00000000-0005-0000-0000-000057020000}"/>
    <cellStyle name="Normal 30" xfId="460" xr:uid="{00000000-0005-0000-0000-000058020000}"/>
    <cellStyle name="Normal 31" xfId="461" xr:uid="{00000000-0005-0000-0000-000059020000}"/>
    <cellStyle name="Normal 32" xfId="462" xr:uid="{00000000-0005-0000-0000-00005A020000}"/>
    <cellStyle name="Normal 33" xfId="463" xr:uid="{00000000-0005-0000-0000-00005B020000}"/>
    <cellStyle name="Normal 34" xfId="464" xr:uid="{00000000-0005-0000-0000-00005C020000}"/>
    <cellStyle name="Normal 35" xfId="465" xr:uid="{00000000-0005-0000-0000-00005D020000}"/>
    <cellStyle name="Normal 35 2" xfId="466" xr:uid="{00000000-0005-0000-0000-00005E020000}"/>
    <cellStyle name="Normal 35 2 2" xfId="467" xr:uid="{00000000-0005-0000-0000-00005F020000}"/>
    <cellStyle name="Normal 35 2 2 2" xfId="468" xr:uid="{00000000-0005-0000-0000-000060020000}"/>
    <cellStyle name="Normal 35 2 2 2 2" xfId="865" xr:uid="{00000000-0005-0000-0000-000061020000}"/>
    <cellStyle name="Normal 35 2 2 3" xfId="864" xr:uid="{00000000-0005-0000-0000-000062020000}"/>
    <cellStyle name="Normal 35 2 3" xfId="469" xr:uid="{00000000-0005-0000-0000-000063020000}"/>
    <cellStyle name="Normal 35 2 3 2" xfId="866" xr:uid="{00000000-0005-0000-0000-000064020000}"/>
    <cellStyle name="Normal 35 2 4" xfId="863" xr:uid="{00000000-0005-0000-0000-000065020000}"/>
    <cellStyle name="Normal 35 3" xfId="470" xr:uid="{00000000-0005-0000-0000-000066020000}"/>
    <cellStyle name="Normal 35 3 2" xfId="471" xr:uid="{00000000-0005-0000-0000-000067020000}"/>
    <cellStyle name="Normal 35 3 2 2" xfId="472" xr:uid="{00000000-0005-0000-0000-000068020000}"/>
    <cellStyle name="Normal 35 3 2 2 2" xfId="869" xr:uid="{00000000-0005-0000-0000-000069020000}"/>
    <cellStyle name="Normal 35 3 2 3" xfId="868" xr:uid="{00000000-0005-0000-0000-00006A020000}"/>
    <cellStyle name="Normal 35 3 3" xfId="473" xr:uid="{00000000-0005-0000-0000-00006B020000}"/>
    <cellStyle name="Normal 35 3 3 2" xfId="870" xr:uid="{00000000-0005-0000-0000-00006C020000}"/>
    <cellStyle name="Normal 35 3 4" xfId="867" xr:uid="{00000000-0005-0000-0000-00006D020000}"/>
    <cellStyle name="Normal 35 4" xfId="474" xr:uid="{00000000-0005-0000-0000-00006E020000}"/>
    <cellStyle name="Normal 35 4 2" xfId="475" xr:uid="{00000000-0005-0000-0000-00006F020000}"/>
    <cellStyle name="Normal 35 4 2 2" xfId="872" xr:uid="{00000000-0005-0000-0000-000070020000}"/>
    <cellStyle name="Normal 35 4 3" xfId="871" xr:uid="{00000000-0005-0000-0000-000071020000}"/>
    <cellStyle name="Normal 35 5" xfId="476" xr:uid="{00000000-0005-0000-0000-000072020000}"/>
    <cellStyle name="Normal 35 5 2" xfId="873" xr:uid="{00000000-0005-0000-0000-000073020000}"/>
    <cellStyle name="Normal 35 6" xfId="862" xr:uid="{00000000-0005-0000-0000-000074020000}"/>
    <cellStyle name="Normal 36" xfId="477" xr:uid="{00000000-0005-0000-0000-000075020000}"/>
    <cellStyle name="Normal 36 2" xfId="478" xr:uid="{00000000-0005-0000-0000-000076020000}"/>
    <cellStyle name="Normal 37" xfId="722" xr:uid="{00000000-0005-0000-0000-000077020000}"/>
    <cellStyle name="Normal 37 2" xfId="975" xr:uid="{00000000-0005-0000-0000-000078020000}"/>
    <cellStyle name="Normal 37 3" xfId="976" xr:uid="{00000000-0005-0000-0000-000079020000}"/>
    <cellStyle name="Normal 4" xfId="479" xr:uid="{00000000-0005-0000-0000-00007A020000}"/>
    <cellStyle name="Normal 4 2" xfId="480" xr:uid="{00000000-0005-0000-0000-00007B020000}"/>
    <cellStyle name="Normal 4 3" xfId="481" xr:uid="{00000000-0005-0000-0000-00007C020000}"/>
    <cellStyle name="Normal 4 4" xfId="482" xr:uid="{00000000-0005-0000-0000-00007D020000}"/>
    <cellStyle name="Normal 4 5" xfId="483" xr:uid="{00000000-0005-0000-0000-00007E020000}"/>
    <cellStyle name="Normal 5" xfId="484" xr:uid="{00000000-0005-0000-0000-00007F020000}"/>
    <cellStyle name="Normal 5 2" xfId="485" xr:uid="{00000000-0005-0000-0000-000080020000}"/>
    <cellStyle name="Normal 5 3" xfId="486" xr:uid="{00000000-0005-0000-0000-000081020000}"/>
    <cellStyle name="Normal 6" xfId="487" xr:uid="{00000000-0005-0000-0000-000082020000}"/>
    <cellStyle name="Normal 6 10" xfId="488" xr:uid="{00000000-0005-0000-0000-000083020000}"/>
    <cellStyle name="Normal 6 10 2" xfId="489" xr:uid="{00000000-0005-0000-0000-000084020000}"/>
    <cellStyle name="Normal 6 10 2 2" xfId="490" xr:uid="{00000000-0005-0000-0000-000085020000}"/>
    <cellStyle name="Normal 6 10 2 2 2" xfId="876" xr:uid="{00000000-0005-0000-0000-000086020000}"/>
    <cellStyle name="Normal 6 10 2 3" xfId="875" xr:uid="{00000000-0005-0000-0000-000087020000}"/>
    <cellStyle name="Normal 6 10 3" xfId="491" xr:uid="{00000000-0005-0000-0000-000088020000}"/>
    <cellStyle name="Normal 6 10 3 2" xfId="877" xr:uid="{00000000-0005-0000-0000-000089020000}"/>
    <cellStyle name="Normal 6 10 4" xfId="874" xr:uid="{00000000-0005-0000-0000-00008A020000}"/>
    <cellStyle name="Normal 6 2" xfId="492" xr:uid="{00000000-0005-0000-0000-00008B020000}"/>
    <cellStyle name="Normal 6 2 2" xfId="493" xr:uid="{00000000-0005-0000-0000-00008C020000}"/>
    <cellStyle name="Normal 6 2 2 2" xfId="494" xr:uid="{00000000-0005-0000-0000-00008D020000}"/>
    <cellStyle name="Normal 6 2 2 2 2" xfId="495" xr:uid="{00000000-0005-0000-0000-00008E020000}"/>
    <cellStyle name="Normal 6 2 2 2 2 2" xfId="881" xr:uid="{00000000-0005-0000-0000-00008F020000}"/>
    <cellStyle name="Normal 6 2 2 2 3" xfId="880" xr:uid="{00000000-0005-0000-0000-000090020000}"/>
    <cellStyle name="Normal 6 2 2 3" xfId="496" xr:uid="{00000000-0005-0000-0000-000091020000}"/>
    <cellStyle name="Normal 6 2 2 3 2" xfId="882" xr:uid="{00000000-0005-0000-0000-000092020000}"/>
    <cellStyle name="Normal 6 2 2 4" xfId="879" xr:uid="{00000000-0005-0000-0000-000093020000}"/>
    <cellStyle name="Normal 6 2 3" xfId="497" xr:uid="{00000000-0005-0000-0000-000094020000}"/>
    <cellStyle name="Normal 6 2 3 2" xfId="498" xr:uid="{00000000-0005-0000-0000-000095020000}"/>
    <cellStyle name="Normal 6 2 3 2 2" xfId="499" xr:uid="{00000000-0005-0000-0000-000096020000}"/>
    <cellStyle name="Normal 6 2 3 2 2 2" xfId="885" xr:uid="{00000000-0005-0000-0000-000097020000}"/>
    <cellStyle name="Normal 6 2 3 2 3" xfId="884" xr:uid="{00000000-0005-0000-0000-000098020000}"/>
    <cellStyle name="Normal 6 2 3 3" xfId="500" xr:uid="{00000000-0005-0000-0000-000099020000}"/>
    <cellStyle name="Normal 6 2 3 3 2" xfId="886" xr:uid="{00000000-0005-0000-0000-00009A020000}"/>
    <cellStyle name="Normal 6 2 3 4" xfId="883" xr:uid="{00000000-0005-0000-0000-00009B020000}"/>
    <cellStyle name="Normal 6 2 4" xfId="501" xr:uid="{00000000-0005-0000-0000-00009C020000}"/>
    <cellStyle name="Normal 6 2 4 2" xfId="502" xr:uid="{00000000-0005-0000-0000-00009D020000}"/>
    <cellStyle name="Normal 6 2 4 2 2" xfId="888" xr:uid="{00000000-0005-0000-0000-00009E020000}"/>
    <cellStyle name="Normal 6 2 4 3" xfId="887" xr:uid="{00000000-0005-0000-0000-00009F020000}"/>
    <cellStyle name="Normal 6 2 5" xfId="503" xr:uid="{00000000-0005-0000-0000-0000A0020000}"/>
    <cellStyle name="Normal 6 2 5 2" xfId="889" xr:uid="{00000000-0005-0000-0000-0000A1020000}"/>
    <cellStyle name="Normal 6 2 6" xfId="878" xr:uid="{00000000-0005-0000-0000-0000A2020000}"/>
    <cellStyle name="Normal 6 3" xfId="504" xr:uid="{00000000-0005-0000-0000-0000A3020000}"/>
    <cellStyle name="Normal 6 3 2" xfId="505" xr:uid="{00000000-0005-0000-0000-0000A4020000}"/>
    <cellStyle name="Normal 6 3 2 2" xfId="506" xr:uid="{00000000-0005-0000-0000-0000A5020000}"/>
    <cellStyle name="Normal 6 3 2 2 2" xfId="507" xr:uid="{00000000-0005-0000-0000-0000A6020000}"/>
    <cellStyle name="Normal 6 3 2 2 2 2" xfId="893" xr:uid="{00000000-0005-0000-0000-0000A7020000}"/>
    <cellStyle name="Normal 6 3 2 2 3" xfId="892" xr:uid="{00000000-0005-0000-0000-0000A8020000}"/>
    <cellStyle name="Normal 6 3 2 3" xfId="508" xr:uid="{00000000-0005-0000-0000-0000A9020000}"/>
    <cellStyle name="Normal 6 3 2 3 2" xfId="894" xr:uid="{00000000-0005-0000-0000-0000AA020000}"/>
    <cellStyle name="Normal 6 3 2 4" xfId="891" xr:uid="{00000000-0005-0000-0000-0000AB020000}"/>
    <cellStyle name="Normal 6 3 3" xfId="509" xr:uid="{00000000-0005-0000-0000-0000AC020000}"/>
    <cellStyle name="Normal 6 3 3 2" xfId="510" xr:uid="{00000000-0005-0000-0000-0000AD020000}"/>
    <cellStyle name="Normal 6 3 3 2 2" xfId="511" xr:uid="{00000000-0005-0000-0000-0000AE020000}"/>
    <cellStyle name="Normal 6 3 3 2 2 2" xfId="897" xr:uid="{00000000-0005-0000-0000-0000AF020000}"/>
    <cellStyle name="Normal 6 3 3 2 3" xfId="896" xr:uid="{00000000-0005-0000-0000-0000B0020000}"/>
    <cellStyle name="Normal 6 3 3 3" xfId="512" xr:uid="{00000000-0005-0000-0000-0000B1020000}"/>
    <cellStyle name="Normal 6 3 3 3 2" xfId="898" xr:uid="{00000000-0005-0000-0000-0000B2020000}"/>
    <cellStyle name="Normal 6 3 3 4" xfId="895" xr:uid="{00000000-0005-0000-0000-0000B3020000}"/>
    <cellStyle name="Normal 6 3 4" xfId="513" xr:uid="{00000000-0005-0000-0000-0000B4020000}"/>
    <cellStyle name="Normal 6 3 4 2" xfId="514" xr:uid="{00000000-0005-0000-0000-0000B5020000}"/>
    <cellStyle name="Normal 6 3 4 2 2" xfId="900" xr:uid="{00000000-0005-0000-0000-0000B6020000}"/>
    <cellStyle name="Normal 6 3 4 3" xfId="899" xr:uid="{00000000-0005-0000-0000-0000B7020000}"/>
    <cellStyle name="Normal 6 3 5" xfId="515" xr:uid="{00000000-0005-0000-0000-0000B8020000}"/>
    <cellStyle name="Normal 6 3 5 2" xfId="901" xr:uid="{00000000-0005-0000-0000-0000B9020000}"/>
    <cellStyle name="Normal 6 3 6" xfId="890" xr:uid="{00000000-0005-0000-0000-0000BA020000}"/>
    <cellStyle name="Normal 6 4" xfId="516" xr:uid="{00000000-0005-0000-0000-0000BB020000}"/>
    <cellStyle name="Normal 6 4 2" xfId="517" xr:uid="{00000000-0005-0000-0000-0000BC020000}"/>
    <cellStyle name="Normal 6 4 2 2" xfId="518" xr:uid="{00000000-0005-0000-0000-0000BD020000}"/>
    <cellStyle name="Normal 6 4 2 2 2" xfId="519" xr:uid="{00000000-0005-0000-0000-0000BE020000}"/>
    <cellStyle name="Normal 6 4 2 2 2 2" xfId="905" xr:uid="{00000000-0005-0000-0000-0000BF020000}"/>
    <cellStyle name="Normal 6 4 2 2 3" xfId="904" xr:uid="{00000000-0005-0000-0000-0000C0020000}"/>
    <cellStyle name="Normal 6 4 2 3" xfId="520" xr:uid="{00000000-0005-0000-0000-0000C1020000}"/>
    <cellStyle name="Normal 6 4 2 3 2" xfId="906" xr:uid="{00000000-0005-0000-0000-0000C2020000}"/>
    <cellStyle name="Normal 6 4 2 4" xfId="903" xr:uid="{00000000-0005-0000-0000-0000C3020000}"/>
    <cellStyle name="Normal 6 4 3" xfId="521" xr:uid="{00000000-0005-0000-0000-0000C4020000}"/>
    <cellStyle name="Normal 6 4 3 2" xfId="522" xr:uid="{00000000-0005-0000-0000-0000C5020000}"/>
    <cellStyle name="Normal 6 4 3 2 2" xfId="523" xr:uid="{00000000-0005-0000-0000-0000C6020000}"/>
    <cellStyle name="Normal 6 4 3 2 2 2" xfId="909" xr:uid="{00000000-0005-0000-0000-0000C7020000}"/>
    <cellStyle name="Normal 6 4 3 2 3" xfId="908" xr:uid="{00000000-0005-0000-0000-0000C8020000}"/>
    <cellStyle name="Normal 6 4 3 3" xfId="524" xr:uid="{00000000-0005-0000-0000-0000C9020000}"/>
    <cellStyle name="Normal 6 4 3 3 2" xfId="910" xr:uid="{00000000-0005-0000-0000-0000CA020000}"/>
    <cellStyle name="Normal 6 4 3 4" xfId="907" xr:uid="{00000000-0005-0000-0000-0000CB020000}"/>
    <cellStyle name="Normal 6 4 4" xfId="525" xr:uid="{00000000-0005-0000-0000-0000CC020000}"/>
    <cellStyle name="Normal 6 4 4 2" xfId="526" xr:uid="{00000000-0005-0000-0000-0000CD020000}"/>
    <cellStyle name="Normal 6 4 4 2 2" xfId="912" xr:uid="{00000000-0005-0000-0000-0000CE020000}"/>
    <cellStyle name="Normal 6 4 4 3" xfId="911" xr:uid="{00000000-0005-0000-0000-0000CF020000}"/>
    <cellStyle name="Normal 6 4 5" xfId="527" xr:uid="{00000000-0005-0000-0000-0000D0020000}"/>
    <cellStyle name="Normal 6 4 5 2" xfId="913" xr:uid="{00000000-0005-0000-0000-0000D1020000}"/>
    <cellStyle name="Normal 6 4 6" xfId="902" xr:uid="{00000000-0005-0000-0000-0000D2020000}"/>
    <cellStyle name="Normal 6 5" xfId="528" xr:uid="{00000000-0005-0000-0000-0000D3020000}"/>
    <cellStyle name="Normal 6 5 2" xfId="529" xr:uid="{00000000-0005-0000-0000-0000D4020000}"/>
    <cellStyle name="Normal 6 5 2 2" xfId="530" xr:uid="{00000000-0005-0000-0000-0000D5020000}"/>
    <cellStyle name="Normal 6 5 2 2 2" xfId="531" xr:uid="{00000000-0005-0000-0000-0000D6020000}"/>
    <cellStyle name="Normal 6 5 2 2 2 2" xfId="917" xr:uid="{00000000-0005-0000-0000-0000D7020000}"/>
    <cellStyle name="Normal 6 5 2 2 3" xfId="916" xr:uid="{00000000-0005-0000-0000-0000D8020000}"/>
    <cellStyle name="Normal 6 5 2 3" xfId="532" xr:uid="{00000000-0005-0000-0000-0000D9020000}"/>
    <cellStyle name="Normal 6 5 2 3 2" xfId="918" xr:uid="{00000000-0005-0000-0000-0000DA020000}"/>
    <cellStyle name="Normal 6 5 2 4" xfId="915" xr:uid="{00000000-0005-0000-0000-0000DB020000}"/>
    <cellStyle name="Normal 6 5 3" xfId="533" xr:uid="{00000000-0005-0000-0000-0000DC020000}"/>
    <cellStyle name="Normal 6 5 3 2" xfId="534" xr:uid="{00000000-0005-0000-0000-0000DD020000}"/>
    <cellStyle name="Normal 6 5 3 2 2" xfId="535" xr:uid="{00000000-0005-0000-0000-0000DE020000}"/>
    <cellStyle name="Normal 6 5 3 2 2 2" xfId="921" xr:uid="{00000000-0005-0000-0000-0000DF020000}"/>
    <cellStyle name="Normal 6 5 3 2 3" xfId="920" xr:uid="{00000000-0005-0000-0000-0000E0020000}"/>
    <cellStyle name="Normal 6 5 3 3" xfId="536" xr:uid="{00000000-0005-0000-0000-0000E1020000}"/>
    <cellStyle name="Normal 6 5 3 3 2" xfId="922" xr:uid="{00000000-0005-0000-0000-0000E2020000}"/>
    <cellStyle name="Normal 6 5 3 4" xfId="919" xr:uid="{00000000-0005-0000-0000-0000E3020000}"/>
    <cellStyle name="Normal 6 5 4" xfId="537" xr:uid="{00000000-0005-0000-0000-0000E4020000}"/>
    <cellStyle name="Normal 6 5 4 2" xfId="538" xr:uid="{00000000-0005-0000-0000-0000E5020000}"/>
    <cellStyle name="Normal 6 5 4 2 2" xfId="924" xr:uid="{00000000-0005-0000-0000-0000E6020000}"/>
    <cellStyle name="Normal 6 5 4 3" xfId="923" xr:uid="{00000000-0005-0000-0000-0000E7020000}"/>
    <cellStyle name="Normal 6 5 5" xfId="539" xr:uid="{00000000-0005-0000-0000-0000E8020000}"/>
    <cellStyle name="Normal 6 5 5 2" xfId="925" xr:uid="{00000000-0005-0000-0000-0000E9020000}"/>
    <cellStyle name="Normal 6 5 6" xfId="914" xr:uid="{00000000-0005-0000-0000-0000EA020000}"/>
    <cellStyle name="Normal 6 6" xfId="540" xr:uid="{00000000-0005-0000-0000-0000EB020000}"/>
    <cellStyle name="Normal 6 6 2" xfId="541" xr:uid="{00000000-0005-0000-0000-0000EC020000}"/>
    <cellStyle name="Normal 6 6 2 2" xfId="542" xr:uid="{00000000-0005-0000-0000-0000ED020000}"/>
    <cellStyle name="Normal 6 6 2 2 2" xfId="543" xr:uid="{00000000-0005-0000-0000-0000EE020000}"/>
    <cellStyle name="Normal 6 6 2 2 2 2" xfId="929" xr:uid="{00000000-0005-0000-0000-0000EF020000}"/>
    <cellStyle name="Normal 6 6 2 2 3" xfId="928" xr:uid="{00000000-0005-0000-0000-0000F0020000}"/>
    <cellStyle name="Normal 6 6 2 3" xfId="544" xr:uid="{00000000-0005-0000-0000-0000F1020000}"/>
    <cellStyle name="Normal 6 6 2 3 2" xfId="930" xr:uid="{00000000-0005-0000-0000-0000F2020000}"/>
    <cellStyle name="Normal 6 6 2 4" xfId="927" xr:uid="{00000000-0005-0000-0000-0000F3020000}"/>
    <cellStyle name="Normal 6 6 3" xfId="545" xr:uid="{00000000-0005-0000-0000-0000F4020000}"/>
    <cellStyle name="Normal 6 6 3 2" xfId="546" xr:uid="{00000000-0005-0000-0000-0000F5020000}"/>
    <cellStyle name="Normal 6 6 3 2 2" xfId="547" xr:uid="{00000000-0005-0000-0000-0000F6020000}"/>
    <cellStyle name="Normal 6 6 3 2 2 2" xfId="933" xr:uid="{00000000-0005-0000-0000-0000F7020000}"/>
    <cellStyle name="Normal 6 6 3 2 3" xfId="932" xr:uid="{00000000-0005-0000-0000-0000F8020000}"/>
    <cellStyle name="Normal 6 6 3 3" xfId="548" xr:uid="{00000000-0005-0000-0000-0000F9020000}"/>
    <cellStyle name="Normal 6 6 3 3 2" xfId="934" xr:uid="{00000000-0005-0000-0000-0000FA020000}"/>
    <cellStyle name="Normal 6 6 3 4" xfId="931" xr:uid="{00000000-0005-0000-0000-0000FB020000}"/>
    <cellStyle name="Normal 6 6 4" xfId="549" xr:uid="{00000000-0005-0000-0000-0000FC020000}"/>
    <cellStyle name="Normal 6 6 4 2" xfId="550" xr:uid="{00000000-0005-0000-0000-0000FD020000}"/>
    <cellStyle name="Normal 6 6 4 2 2" xfId="936" xr:uid="{00000000-0005-0000-0000-0000FE020000}"/>
    <cellStyle name="Normal 6 6 4 3" xfId="935" xr:uid="{00000000-0005-0000-0000-0000FF020000}"/>
    <cellStyle name="Normal 6 6 5" xfId="551" xr:uid="{00000000-0005-0000-0000-000000030000}"/>
    <cellStyle name="Normal 6 6 5 2" xfId="937" xr:uid="{00000000-0005-0000-0000-000001030000}"/>
    <cellStyle name="Normal 6 6 6" xfId="926" xr:uid="{00000000-0005-0000-0000-000002030000}"/>
    <cellStyle name="Normal 6 7" xfId="552" xr:uid="{00000000-0005-0000-0000-000003030000}"/>
    <cellStyle name="Normal 6 7 2" xfId="553" xr:uid="{00000000-0005-0000-0000-000004030000}"/>
    <cellStyle name="Normal 6 7 2 2" xfId="554" xr:uid="{00000000-0005-0000-0000-000005030000}"/>
    <cellStyle name="Normal 6 7 2 2 2" xfId="555" xr:uid="{00000000-0005-0000-0000-000006030000}"/>
    <cellStyle name="Normal 6 7 2 2 2 2" xfId="941" xr:uid="{00000000-0005-0000-0000-000007030000}"/>
    <cellStyle name="Normal 6 7 2 2 3" xfId="940" xr:uid="{00000000-0005-0000-0000-000008030000}"/>
    <cellStyle name="Normal 6 7 2 3" xfId="556" xr:uid="{00000000-0005-0000-0000-000009030000}"/>
    <cellStyle name="Normal 6 7 2 3 2" xfId="942" xr:uid="{00000000-0005-0000-0000-00000A030000}"/>
    <cellStyle name="Normal 6 7 2 4" xfId="939" xr:uid="{00000000-0005-0000-0000-00000B030000}"/>
    <cellStyle name="Normal 6 7 3" xfId="557" xr:uid="{00000000-0005-0000-0000-00000C030000}"/>
    <cellStyle name="Normal 6 7 3 2" xfId="558" xr:uid="{00000000-0005-0000-0000-00000D030000}"/>
    <cellStyle name="Normal 6 7 3 2 2" xfId="559" xr:uid="{00000000-0005-0000-0000-00000E030000}"/>
    <cellStyle name="Normal 6 7 3 2 2 2" xfId="945" xr:uid="{00000000-0005-0000-0000-00000F030000}"/>
    <cellStyle name="Normal 6 7 3 2 3" xfId="944" xr:uid="{00000000-0005-0000-0000-000010030000}"/>
    <cellStyle name="Normal 6 7 3 3" xfId="560" xr:uid="{00000000-0005-0000-0000-000011030000}"/>
    <cellStyle name="Normal 6 7 3 3 2" xfId="946" xr:uid="{00000000-0005-0000-0000-000012030000}"/>
    <cellStyle name="Normal 6 7 3 4" xfId="943" xr:uid="{00000000-0005-0000-0000-000013030000}"/>
    <cellStyle name="Normal 6 7 4" xfId="561" xr:uid="{00000000-0005-0000-0000-000014030000}"/>
    <cellStyle name="Normal 6 7 4 2" xfId="562" xr:uid="{00000000-0005-0000-0000-000015030000}"/>
    <cellStyle name="Normal 6 7 4 2 2" xfId="948" xr:uid="{00000000-0005-0000-0000-000016030000}"/>
    <cellStyle name="Normal 6 7 4 3" xfId="947" xr:uid="{00000000-0005-0000-0000-000017030000}"/>
    <cellStyle name="Normal 6 7 5" xfId="563" xr:uid="{00000000-0005-0000-0000-000018030000}"/>
    <cellStyle name="Normal 6 7 5 2" xfId="949" xr:uid="{00000000-0005-0000-0000-000019030000}"/>
    <cellStyle name="Normal 6 7 6" xfId="938" xr:uid="{00000000-0005-0000-0000-00001A030000}"/>
    <cellStyle name="Normal 6 8" xfId="564" xr:uid="{00000000-0005-0000-0000-00001B030000}"/>
    <cellStyle name="Normal 6 8 2" xfId="565" xr:uid="{00000000-0005-0000-0000-00001C030000}"/>
    <cellStyle name="Normal 6 8 2 2" xfId="566" xr:uid="{00000000-0005-0000-0000-00001D030000}"/>
    <cellStyle name="Normal 6 8 2 2 2" xfId="567" xr:uid="{00000000-0005-0000-0000-00001E030000}"/>
    <cellStyle name="Normal 6 8 2 2 2 2" xfId="953" xr:uid="{00000000-0005-0000-0000-00001F030000}"/>
    <cellStyle name="Normal 6 8 2 2 3" xfId="952" xr:uid="{00000000-0005-0000-0000-000020030000}"/>
    <cellStyle name="Normal 6 8 2 3" xfId="568" xr:uid="{00000000-0005-0000-0000-000021030000}"/>
    <cellStyle name="Normal 6 8 2 3 2" xfId="954" xr:uid="{00000000-0005-0000-0000-000022030000}"/>
    <cellStyle name="Normal 6 8 2 4" xfId="951" xr:uid="{00000000-0005-0000-0000-000023030000}"/>
    <cellStyle name="Normal 6 8 3" xfId="569" xr:uid="{00000000-0005-0000-0000-000024030000}"/>
    <cellStyle name="Normal 6 8 3 2" xfId="570" xr:uid="{00000000-0005-0000-0000-000025030000}"/>
    <cellStyle name="Normal 6 8 3 2 2" xfId="571" xr:uid="{00000000-0005-0000-0000-000026030000}"/>
    <cellStyle name="Normal 6 8 3 2 2 2" xfId="957" xr:uid="{00000000-0005-0000-0000-000027030000}"/>
    <cellStyle name="Normal 6 8 3 2 3" xfId="956" xr:uid="{00000000-0005-0000-0000-000028030000}"/>
    <cellStyle name="Normal 6 8 3 3" xfId="572" xr:uid="{00000000-0005-0000-0000-000029030000}"/>
    <cellStyle name="Normal 6 8 3 3 2" xfId="958" xr:uid="{00000000-0005-0000-0000-00002A030000}"/>
    <cellStyle name="Normal 6 8 3 4" xfId="955" xr:uid="{00000000-0005-0000-0000-00002B030000}"/>
    <cellStyle name="Normal 6 8 4" xfId="573" xr:uid="{00000000-0005-0000-0000-00002C030000}"/>
    <cellStyle name="Normal 6 8 4 2" xfId="574" xr:uid="{00000000-0005-0000-0000-00002D030000}"/>
    <cellStyle name="Normal 6 8 4 2 2" xfId="960" xr:uid="{00000000-0005-0000-0000-00002E030000}"/>
    <cellStyle name="Normal 6 8 4 3" xfId="959" xr:uid="{00000000-0005-0000-0000-00002F030000}"/>
    <cellStyle name="Normal 6 8 5" xfId="575" xr:uid="{00000000-0005-0000-0000-000030030000}"/>
    <cellStyle name="Normal 6 8 5 2" xfId="961" xr:uid="{00000000-0005-0000-0000-000031030000}"/>
    <cellStyle name="Normal 6 8 6" xfId="950" xr:uid="{00000000-0005-0000-0000-000032030000}"/>
    <cellStyle name="Normal 6 9" xfId="576" xr:uid="{00000000-0005-0000-0000-000033030000}"/>
    <cellStyle name="Normal 7" xfId="577" xr:uid="{00000000-0005-0000-0000-000034030000}"/>
    <cellStyle name="Normal 8" xfId="578" xr:uid="{00000000-0005-0000-0000-000035030000}"/>
    <cellStyle name="Normal 9" xfId="579" xr:uid="{00000000-0005-0000-0000-000036030000}"/>
    <cellStyle name="Note 10" xfId="580" xr:uid="{00000000-0005-0000-0000-000037030000}"/>
    <cellStyle name="Note 11" xfId="581" xr:uid="{00000000-0005-0000-0000-000038030000}"/>
    <cellStyle name="Note 2" xfId="582" xr:uid="{00000000-0005-0000-0000-000039030000}"/>
    <cellStyle name="Note 2 2" xfId="583" xr:uid="{00000000-0005-0000-0000-00003A030000}"/>
    <cellStyle name="Note 2_Allocators" xfId="584" xr:uid="{00000000-0005-0000-0000-00003B030000}"/>
    <cellStyle name="Note 3" xfId="585" xr:uid="{00000000-0005-0000-0000-00003C030000}"/>
    <cellStyle name="Note 3 2" xfId="586" xr:uid="{00000000-0005-0000-0000-00003D030000}"/>
    <cellStyle name="Note 3 3" xfId="587" xr:uid="{00000000-0005-0000-0000-00003E030000}"/>
    <cellStyle name="Note 3_Allocators" xfId="588" xr:uid="{00000000-0005-0000-0000-00003F030000}"/>
    <cellStyle name="Note 4" xfId="589" xr:uid="{00000000-0005-0000-0000-000040030000}"/>
    <cellStyle name="Note 4 2" xfId="590" xr:uid="{00000000-0005-0000-0000-000041030000}"/>
    <cellStyle name="Note 4_Allocators" xfId="591" xr:uid="{00000000-0005-0000-0000-000042030000}"/>
    <cellStyle name="Note 5" xfId="592" xr:uid="{00000000-0005-0000-0000-000043030000}"/>
    <cellStyle name="Note 6" xfId="593" xr:uid="{00000000-0005-0000-0000-000044030000}"/>
    <cellStyle name="Note 6 2" xfId="594" xr:uid="{00000000-0005-0000-0000-000045030000}"/>
    <cellStyle name="Note 6_Allocators" xfId="595" xr:uid="{00000000-0005-0000-0000-000046030000}"/>
    <cellStyle name="Note 7" xfId="596" xr:uid="{00000000-0005-0000-0000-000047030000}"/>
    <cellStyle name="Note 7 2" xfId="597" xr:uid="{00000000-0005-0000-0000-000048030000}"/>
    <cellStyle name="Note 8" xfId="598" xr:uid="{00000000-0005-0000-0000-000049030000}"/>
    <cellStyle name="Note 9" xfId="599" xr:uid="{00000000-0005-0000-0000-00004A030000}"/>
    <cellStyle name="nPlosion" xfId="600" xr:uid="{00000000-0005-0000-0000-00004B030000}"/>
    <cellStyle name="nvision" xfId="601" xr:uid="{00000000-0005-0000-0000-00004C030000}"/>
    <cellStyle name="Output 2" xfId="602" xr:uid="{00000000-0005-0000-0000-00004D030000}"/>
    <cellStyle name="Output 3" xfId="603" xr:uid="{00000000-0005-0000-0000-00004E030000}"/>
    <cellStyle name="Output 4" xfId="604" xr:uid="{00000000-0005-0000-0000-00004F030000}"/>
    <cellStyle name="Output 5" xfId="605" xr:uid="{00000000-0005-0000-0000-000050030000}"/>
    <cellStyle name="Output 6" xfId="606" xr:uid="{00000000-0005-0000-0000-000051030000}"/>
    <cellStyle name="Percent" xfId="607" builtinId="5"/>
    <cellStyle name="Percent 10" xfId="608" xr:uid="{00000000-0005-0000-0000-000053030000}"/>
    <cellStyle name="Percent 11" xfId="609" xr:uid="{00000000-0005-0000-0000-000054030000}"/>
    <cellStyle name="Percent 12" xfId="610" xr:uid="{00000000-0005-0000-0000-000055030000}"/>
    <cellStyle name="Percent 13" xfId="611" xr:uid="{00000000-0005-0000-0000-000056030000}"/>
    <cellStyle name="Percent 13 2" xfId="612" xr:uid="{00000000-0005-0000-0000-000057030000}"/>
    <cellStyle name="Percent 13 2 2" xfId="613" xr:uid="{00000000-0005-0000-0000-000058030000}"/>
    <cellStyle name="Percent 13 2 2 2" xfId="614" xr:uid="{00000000-0005-0000-0000-000059030000}"/>
    <cellStyle name="Percent 13 2 2 2 2" xfId="966" xr:uid="{00000000-0005-0000-0000-00005A030000}"/>
    <cellStyle name="Percent 13 2 2 3" xfId="965" xr:uid="{00000000-0005-0000-0000-00005B030000}"/>
    <cellStyle name="Percent 13 2 3" xfId="615" xr:uid="{00000000-0005-0000-0000-00005C030000}"/>
    <cellStyle name="Percent 13 2 3 2" xfId="967" xr:uid="{00000000-0005-0000-0000-00005D030000}"/>
    <cellStyle name="Percent 13 2 4" xfId="964" xr:uid="{00000000-0005-0000-0000-00005E030000}"/>
    <cellStyle name="Percent 13 3" xfId="616" xr:uid="{00000000-0005-0000-0000-00005F030000}"/>
    <cellStyle name="Percent 13 3 2" xfId="617" xr:uid="{00000000-0005-0000-0000-000060030000}"/>
    <cellStyle name="Percent 13 3 2 2" xfId="618" xr:uid="{00000000-0005-0000-0000-000061030000}"/>
    <cellStyle name="Percent 13 3 2 2 2" xfId="970" xr:uid="{00000000-0005-0000-0000-000062030000}"/>
    <cellStyle name="Percent 13 3 2 3" xfId="969" xr:uid="{00000000-0005-0000-0000-000063030000}"/>
    <cellStyle name="Percent 13 3 3" xfId="619" xr:uid="{00000000-0005-0000-0000-000064030000}"/>
    <cellStyle name="Percent 13 3 3 2" xfId="971" xr:uid="{00000000-0005-0000-0000-000065030000}"/>
    <cellStyle name="Percent 13 3 4" xfId="968" xr:uid="{00000000-0005-0000-0000-000066030000}"/>
    <cellStyle name="Percent 13 4" xfId="620" xr:uid="{00000000-0005-0000-0000-000067030000}"/>
    <cellStyle name="Percent 13 4 2" xfId="621" xr:uid="{00000000-0005-0000-0000-000068030000}"/>
    <cellStyle name="Percent 13 4 2 2" xfId="973" xr:uid="{00000000-0005-0000-0000-000069030000}"/>
    <cellStyle name="Percent 13 4 3" xfId="972" xr:uid="{00000000-0005-0000-0000-00006A030000}"/>
    <cellStyle name="Percent 13 5" xfId="622" xr:uid="{00000000-0005-0000-0000-00006B030000}"/>
    <cellStyle name="Percent 13 5 2" xfId="974" xr:uid="{00000000-0005-0000-0000-00006C030000}"/>
    <cellStyle name="Percent 13 6" xfId="963" xr:uid="{00000000-0005-0000-0000-00006D030000}"/>
    <cellStyle name="Percent 14" xfId="623" xr:uid="{00000000-0005-0000-0000-00006E030000}"/>
    <cellStyle name="Percent 15" xfId="962" xr:uid="{00000000-0005-0000-0000-00006F030000}"/>
    <cellStyle name="Percent 2" xfId="624" xr:uid="{00000000-0005-0000-0000-000070030000}"/>
    <cellStyle name="Percent 2 2" xfId="625" xr:uid="{00000000-0005-0000-0000-000071030000}"/>
    <cellStyle name="Percent 2 3" xfId="626" xr:uid="{00000000-0005-0000-0000-000072030000}"/>
    <cellStyle name="Percent 3" xfId="627" xr:uid="{00000000-0005-0000-0000-000073030000}"/>
    <cellStyle name="Percent 3 2" xfId="628" xr:uid="{00000000-0005-0000-0000-000074030000}"/>
    <cellStyle name="Percent 3 3" xfId="629" xr:uid="{00000000-0005-0000-0000-000075030000}"/>
    <cellStyle name="Percent 3 4" xfId="630" xr:uid="{00000000-0005-0000-0000-000076030000}"/>
    <cellStyle name="Percent 3 5" xfId="631" xr:uid="{00000000-0005-0000-0000-000077030000}"/>
    <cellStyle name="Percent 3 6" xfId="632" xr:uid="{00000000-0005-0000-0000-000078030000}"/>
    <cellStyle name="Percent 4" xfId="633" xr:uid="{00000000-0005-0000-0000-000079030000}"/>
    <cellStyle name="Percent 4 2" xfId="634" xr:uid="{00000000-0005-0000-0000-00007A030000}"/>
    <cellStyle name="Percent 4 3" xfId="635" xr:uid="{00000000-0005-0000-0000-00007B030000}"/>
    <cellStyle name="Percent 4 4" xfId="636" xr:uid="{00000000-0005-0000-0000-00007C030000}"/>
    <cellStyle name="Percent 5" xfId="637" xr:uid="{00000000-0005-0000-0000-00007D030000}"/>
    <cellStyle name="Percent 5 2" xfId="638" xr:uid="{00000000-0005-0000-0000-00007E030000}"/>
    <cellStyle name="Percent 6" xfId="639" xr:uid="{00000000-0005-0000-0000-00007F030000}"/>
    <cellStyle name="Percent 6 2" xfId="640" xr:uid="{00000000-0005-0000-0000-000080030000}"/>
    <cellStyle name="Percent 7" xfId="641" xr:uid="{00000000-0005-0000-0000-000081030000}"/>
    <cellStyle name="Percent 8" xfId="642" xr:uid="{00000000-0005-0000-0000-000082030000}"/>
    <cellStyle name="Percent 9" xfId="643" xr:uid="{00000000-0005-0000-0000-000083030000}"/>
    <cellStyle name="PSChar" xfId="644" xr:uid="{00000000-0005-0000-0000-000084030000}"/>
    <cellStyle name="PSChar 2" xfId="645" xr:uid="{00000000-0005-0000-0000-000085030000}"/>
    <cellStyle name="PSChar 2 2" xfId="646" xr:uid="{00000000-0005-0000-0000-000086030000}"/>
    <cellStyle name="PSChar 2 3" xfId="647" xr:uid="{00000000-0005-0000-0000-000087030000}"/>
    <cellStyle name="PSChar 3" xfId="648" xr:uid="{00000000-0005-0000-0000-000088030000}"/>
    <cellStyle name="PSChar 3 2" xfId="649" xr:uid="{00000000-0005-0000-0000-000089030000}"/>
    <cellStyle name="PSChar 4" xfId="650" xr:uid="{00000000-0005-0000-0000-00008A030000}"/>
    <cellStyle name="PSChar 5" xfId="651" xr:uid="{00000000-0005-0000-0000-00008B030000}"/>
    <cellStyle name="PSChar 6" xfId="652" xr:uid="{00000000-0005-0000-0000-00008C030000}"/>
    <cellStyle name="PSDate" xfId="653" xr:uid="{00000000-0005-0000-0000-00008D030000}"/>
    <cellStyle name="PSDate 2" xfId="654" xr:uid="{00000000-0005-0000-0000-00008E030000}"/>
    <cellStyle name="PSDate 2 2" xfId="655" xr:uid="{00000000-0005-0000-0000-00008F030000}"/>
    <cellStyle name="PSDate 2 3" xfId="656" xr:uid="{00000000-0005-0000-0000-000090030000}"/>
    <cellStyle name="PSDate 3" xfId="657" xr:uid="{00000000-0005-0000-0000-000091030000}"/>
    <cellStyle name="PSDate 3 2" xfId="658" xr:uid="{00000000-0005-0000-0000-000092030000}"/>
    <cellStyle name="PSDate 4" xfId="659" xr:uid="{00000000-0005-0000-0000-000093030000}"/>
    <cellStyle name="PSDate 5" xfId="660" xr:uid="{00000000-0005-0000-0000-000094030000}"/>
    <cellStyle name="PSDate 6" xfId="661" xr:uid="{00000000-0005-0000-0000-000095030000}"/>
    <cellStyle name="PSDec" xfId="662" xr:uid="{00000000-0005-0000-0000-000096030000}"/>
    <cellStyle name="PSDec 2" xfId="663" xr:uid="{00000000-0005-0000-0000-000097030000}"/>
    <cellStyle name="PSDec 2 2" xfId="664" xr:uid="{00000000-0005-0000-0000-000098030000}"/>
    <cellStyle name="PSDec 2 3" xfId="665" xr:uid="{00000000-0005-0000-0000-000099030000}"/>
    <cellStyle name="PSDec 3" xfId="666" xr:uid="{00000000-0005-0000-0000-00009A030000}"/>
    <cellStyle name="PSDec 3 2" xfId="667" xr:uid="{00000000-0005-0000-0000-00009B030000}"/>
    <cellStyle name="PSDec 4" xfId="668" xr:uid="{00000000-0005-0000-0000-00009C030000}"/>
    <cellStyle name="PSDec 5" xfId="669" xr:uid="{00000000-0005-0000-0000-00009D030000}"/>
    <cellStyle name="PSDec 6" xfId="670" xr:uid="{00000000-0005-0000-0000-00009E030000}"/>
    <cellStyle name="PSHeading" xfId="671" xr:uid="{00000000-0005-0000-0000-00009F030000}"/>
    <cellStyle name="PSHeading 10" xfId="672" xr:uid="{00000000-0005-0000-0000-0000A0030000}"/>
    <cellStyle name="PSHeading 11" xfId="673" xr:uid="{00000000-0005-0000-0000-0000A1030000}"/>
    <cellStyle name="PSHeading 2" xfId="674" xr:uid="{00000000-0005-0000-0000-0000A2030000}"/>
    <cellStyle name="PSHeading 2 2" xfId="675" xr:uid="{00000000-0005-0000-0000-0000A3030000}"/>
    <cellStyle name="PSHeading 2 3" xfId="676" xr:uid="{00000000-0005-0000-0000-0000A4030000}"/>
    <cellStyle name="PSHeading 2_108 Summary" xfId="677" xr:uid="{00000000-0005-0000-0000-0000A5030000}"/>
    <cellStyle name="PSHeading 3" xfId="678" xr:uid="{00000000-0005-0000-0000-0000A6030000}"/>
    <cellStyle name="PSHeading 3 2" xfId="679" xr:uid="{00000000-0005-0000-0000-0000A7030000}"/>
    <cellStyle name="PSHeading 3_108 Summary" xfId="680" xr:uid="{00000000-0005-0000-0000-0000A8030000}"/>
    <cellStyle name="PSHeading 4" xfId="681" xr:uid="{00000000-0005-0000-0000-0000A9030000}"/>
    <cellStyle name="PSHeading 5" xfId="682" xr:uid="{00000000-0005-0000-0000-0000AA030000}"/>
    <cellStyle name="PSHeading 6" xfId="683" xr:uid="{00000000-0005-0000-0000-0000AB030000}"/>
    <cellStyle name="PSHeading 7" xfId="684" xr:uid="{00000000-0005-0000-0000-0000AC030000}"/>
    <cellStyle name="PSHeading 8" xfId="685" xr:uid="{00000000-0005-0000-0000-0000AD030000}"/>
    <cellStyle name="PSHeading 9" xfId="686" xr:uid="{00000000-0005-0000-0000-0000AE030000}"/>
    <cellStyle name="PSHeading_101 check" xfId="687" xr:uid="{00000000-0005-0000-0000-0000AF030000}"/>
    <cellStyle name="PSInt" xfId="688" xr:uid="{00000000-0005-0000-0000-0000B0030000}"/>
    <cellStyle name="PSInt 2" xfId="689" xr:uid="{00000000-0005-0000-0000-0000B1030000}"/>
    <cellStyle name="PSInt 2 2" xfId="690" xr:uid="{00000000-0005-0000-0000-0000B2030000}"/>
    <cellStyle name="PSInt 2 3" xfId="691" xr:uid="{00000000-0005-0000-0000-0000B3030000}"/>
    <cellStyle name="PSInt 3" xfId="692" xr:uid="{00000000-0005-0000-0000-0000B4030000}"/>
    <cellStyle name="PSInt 3 2" xfId="693" xr:uid="{00000000-0005-0000-0000-0000B5030000}"/>
    <cellStyle name="PSInt 4" xfId="694" xr:uid="{00000000-0005-0000-0000-0000B6030000}"/>
    <cellStyle name="PSInt 5" xfId="695" xr:uid="{00000000-0005-0000-0000-0000B7030000}"/>
    <cellStyle name="PSInt 6" xfId="696" xr:uid="{00000000-0005-0000-0000-0000B8030000}"/>
    <cellStyle name="PSSpacer" xfId="697" xr:uid="{00000000-0005-0000-0000-0000B9030000}"/>
    <cellStyle name="PSSpacer 2" xfId="698" xr:uid="{00000000-0005-0000-0000-0000BA030000}"/>
    <cellStyle name="PSSpacer 2 2" xfId="699" xr:uid="{00000000-0005-0000-0000-0000BB030000}"/>
    <cellStyle name="PSSpacer 2 3" xfId="700" xr:uid="{00000000-0005-0000-0000-0000BC030000}"/>
    <cellStyle name="PSSpacer 3" xfId="701" xr:uid="{00000000-0005-0000-0000-0000BD030000}"/>
    <cellStyle name="PSSpacer 3 2" xfId="702" xr:uid="{00000000-0005-0000-0000-0000BE030000}"/>
    <cellStyle name="PSSpacer 4" xfId="703" xr:uid="{00000000-0005-0000-0000-0000BF030000}"/>
    <cellStyle name="PSSpacer 5" xfId="704" xr:uid="{00000000-0005-0000-0000-0000C0030000}"/>
    <cellStyle name="PSSpacer 6" xfId="705" xr:uid="{00000000-0005-0000-0000-0000C1030000}"/>
    <cellStyle name="Title 2" xfId="706" xr:uid="{00000000-0005-0000-0000-0000C2030000}"/>
    <cellStyle name="Title 3" xfId="707" xr:uid="{00000000-0005-0000-0000-0000C3030000}"/>
    <cellStyle name="Title 4" xfId="708" xr:uid="{00000000-0005-0000-0000-0000C4030000}"/>
    <cellStyle name="Title 5" xfId="709" xr:uid="{00000000-0005-0000-0000-0000C5030000}"/>
    <cellStyle name="Total 2" xfId="710" xr:uid="{00000000-0005-0000-0000-0000C6030000}"/>
    <cellStyle name="Total 3" xfId="711" xr:uid="{00000000-0005-0000-0000-0000C7030000}"/>
    <cellStyle name="Total 4" xfId="712" xr:uid="{00000000-0005-0000-0000-0000C8030000}"/>
    <cellStyle name="Total 5" xfId="713" xr:uid="{00000000-0005-0000-0000-0000C9030000}"/>
    <cellStyle name="Total 6" xfId="714" xr:uid="{00000000-0005-0000-0000-0000CA030000}"/>
    <cellStyle name="Total 7" xfId="715" xr:uid="{00000000-0005-0000-0000-0000CB030000}"/>
    <cellStyle name="Total 8" xfId="716" xr:uid="{00000000-0005-0000-0000-0000CC030000}"/>
    <cellStyle name="Warning Text 2" xfId="717" xr:uid="{00000000-0005-0000-0000-0000CD030000}"/>
    <cellStyle name="Warning Text 3" xfId="718" xr:uid="{00000000-0005-0000-0000-0000CE030000}"/>
    <cellStyle name="Warning Text 4" xfId="719" xr:uid="{00000000-0005-0000-0000-0000CF030000}"/>
    <cellStyle name="Warning Text 5" xfId="720" xr:uid="{00000000-0005-0000-0000-0000D0030000}"/>
    <cellStyle name="Warning Text 6" xfId="721" xr:uid="{00000000-0005-0000-0000-0000D1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workbookViewId="0">
      <selection activeCell="B5" sqref="B5"/>
    </sheetView>
  </sheetViews>
  <sheetFormatPr defaultRowHeight="12.75"/>
  <cols>
    <col min="2" max="3" width="18.140625" customWidth="1"/>
    <col min="4" max="5" width="14.42578125" customWidth="1"/>
    <col min="6" max="6" width="12.85546875" bestFit="1" customWidth="1"/>
    <col min="7" max="7" width="12.85546875" customWidth="1"/>
    <col min="8" max="8" width="15" bestFit="1" customWidth="1"/>
    <col min="9" max="9" width="14.42578125" bestFit="1" customWidth="1"/>
    <col min="10" max="11" width="14.85546875" customWidth="1"/>
    <col min="12" max="13" width="15.7109375" customWidth="1"/>
    <col min="14" max="14" width="11.5703125" customWidth="1"/>
  </cols>
  <sheetData>
    <row r="1" spans="1:12">
      <c r="A1" s="114" t="s">
        <v>16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>
      <c r="A2" s="114" t="s">
        <v>31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5" spans="1:12">
      <c r="A5" s="16" t="s">
        <v>22</v>
      </c>
    </row>
    <row r="6" spans="1:12" ht="38.25">
      <c r="A6" s="18" t="s">
        <v>17</v>
      </c>
      <c r="B6" s="19" t="s">
        <v>29</v>
      </c>
      <c r="C6" s="19" t="s">
        <v>28</v>
      </c>
      <c r="D6" s="19" t="s">
        <v>18</v>
      </c>
      <c r="E6" s="19" t="s">
        <v>21</v>
      </c>
      <c r="F6" s="19" t="s">
        <v>19</v>
      </c>
      <c r="G6" s="19" t="s">
        <v>30</v>
      </c>
      <c r="H6" s="19" t="s">
        <v>20</v>
      </c>
      <c r="I6" s="19" t="s">
        <v>27</v>
      </c>
      <c r="J6" s="19" t="s">
        <v>25</v>
      </c>
      <c r="K6" s="19" t="s">
        <v>26</v>
      </c>
      <c r="L6" s="19" t="s">
        <v>31</v>
      </c>
    </row>
    <row r="7" spans="1:12">
      <c r="A7" s="20">
        <v>41560</v>
      </c>
      <c r="B7" s="25">
        <v>5.7249999999999998E-4</v>
      </c>
      <c r="C7" s="25">
        <f>B8</f>
        <v>-1.7906E-3</v>
      </c>
      <c r="D7" s="22">
        <v>464763211</v>
      </c>
      <c r="E7" s="27">
        <f>D7*B7</f>
        <v>266076.93829750002</v>
      </c>
      <c r="F7" s="23">
        <v>2820380</v>
      </c>
      <c r="G7" s="27">
        <f>+B7*F7</f>
        <v>1614.6675499999999</v>
      </c>
      <c r="H7" s="22">
        <v>158974566</v>
      </c>
      <c r="I7" s="27">
        <f>+C7*H7</f>
        <v>-284659.85787960002</v>
      </c>
      <c r="J7" s="27"/>
      <c r="K7" s="27"/>
      <c r="L7" s="27">
        <f>+E7+G7+I7+J7+K7</f>
        <v>-16968.25203209999</v>
      </c>
    </row>
    <row r="8" spans="1:12">
      <c r="A8" s="21">
        <v>41591</v>
      </c>
      <c r="B8" s="26">
        <v>-1.7906E-3</v>
      </c>
      <c r="C8" s="26">
        <v>8.5360000000000004E-4</v>
      </c>
      <c r="D8" s="22">
        <v>494888418</v>
      </c>
      <c r="E8" s="27">
        <f>D8*B8</f>
        <v>-886147.20127079997</v>
      </c>
      <c r="F8" s="22">
        <v>84362</v>
      </c>
      <c r="G8" s="27">
        <f>+B8*F8</f>
        <v>-151.05859720000001</v>
      </c>
      <c r="H8" s="22">
        <v>237363628</v>
      </c>
      <c r="I8" s="27">
        <f>+C8*H8</f>
        <v>202613.59286080001</v>
      </c>
      <c r="J8" s="27">
        <f>-G7</f>
        <v>-1614.6675499999999</v>
      </c>
      <c r="K8" s="27">
        <f>-I7</f>
        <v>284659.85787960002</v>
      </c>
      <c r="L8" s="27">
        <f>+E8+G8+I8+J8+K8</f>
        <v>-400639.47667759995</v>
      </c>
    </row>
    <row r="11" spans="1:12">
      <c r="A11" s="16" t="s">
        <v>23</v>
      </c>
    </row>
    <row r="13" spans="1:12">
      <c r="A13" s="20">
        <v>41560</v>
      </c>
      <c r="B13" s="25">
        <v>5.7249999999999998E-4</v>
      </c>
      <c r="C13" s="25">
        <f>B14</f>
        <v>-1.7906E-3</v>
      </c>
      <c r="D13" s="22" t="e">
        <f>#REF!</f>
        <v>#REF!</v>
      </c>
      <c r="E13" s="27" t="e">
        <f>D13*B13</f>
        <v>#REF!</v>
      </c>
      <c r="F13">
        <v>0</v>
      </c>
      <c r="G13" s="24">
        <f>+B13*F13</f>
        <v>0</v>
      </c>
      <c r="H13" s="22" t="e">
        <f>#REF!</f>
        <v>#REF!</v>
      </c>
      <c r="I13" s="27" t="e">
        <f>+C13*H13</f>
        <v>#REF!</v>
      </c>
      <c r="J13" s="27"/>
      <c r="K13" s="27"/>
      <c r="L13" s="27" t="e">
        <f>+E13+G13+I13+J13+K13</f>
        <v>#REF!</v>
      </c>
    </row>
    <row r="14" spans="1:12">
      <c r="A14" s="21">
        <v>41591</v>
      </c>
      <c r="B14" s="26">
        <v>-1.7906E-3</v>
      </c>
      <c r="C14" s="26">
        <v>8.5360000000000004E-4</v>
      </c>
      <c r="D14" s="22" t="e">
        <f>#REF!</f>
        <v>#REF!</v>
      </c>
      <c r="E14" s="27" t="e">
        <f>D14*B14</f>
        <v>#REF!</v>
      </c>
      <c r="F14">
        <v>0</v>
      </c>
      <c r="G14" s="24">
        <f>+B14*F14</f>
        <v>0</v>
      </c>
      <c r="H14" s="22" t="e">
        <f>#REF!</f>
        <v>#REF!</v>
      </c>
      <c r="I14" s="27" t="e">
        <f>+C14*H14</f>
        <v>#REF!</v>
      </c>
      <c r="J14" s="27">
        <f>-G13</f>
        <v>0</v>
      </c>
      <c r="K14" s="27" t="e">
        <f>-I13</f>
        <v>#REF!</v>
      </c>
      <c r="L14" s="27" t="e">
        <f>+E14+G14+I14+J14+K14</f>
        <v>#REF!</v>
      </c>
    </row>
    <row r="15" spans="1:12">
      <c r="H15" s="22"/>
    </row>
    <row r="16" spans="1:12">
      <c r="H16" s="22"/>
    </row>
    <row r="17" spans="1:12">
      <c r="H17" s="22"/>
    </row>
    <row r="18" spans="1:12">
      <c r="H18" s="22"/>
    </row>
    <row r="19" spans="1:12">
      <c r="H19" s="22"/>
    </row>
    <row r="20" spans="1:12">
      <c r="H20" s="22"/>
    </row>
    <row r="21" spans="1:12">
      <c r="A21" s="16" t="s">
        <v>24</v>
      </c>
      <c r="H21" s="22"/>
    </row>
    <row r="22" spans="1:12">
      <c r="H22" s="22"/>
    </row>
    <row r="23" spans="1:12">
      <c r="A23" s="20">
        <v>41560</v>
      </c>
      <c r="B23" s="25">
        <v>5.7249999999999998E-4</v>
      </c>
      <c r="C23" s="25">
        <f>B24</f>
        <v>-1.7906E-3</v>
      </c>
      <c r="D23" s="17" t="e">
        <f>D7-D13</f>
        <v>#REF!</v>
      </c>
      <c r="E23" s="27" t="e">
        <f>D23*B23</f>
        <v>#REF!</v>
      </c>
      <c r="F23" s="22">
        <v>2820380</v>
      </c>
      <c r="G23" s="27">
        <f>+B23*F23</f>
        <v>1614.6675499999999</v>
      </c>
      <c r="H23" s="22" t="e">
        <f>+#REF!</f>
        <v>#REF!</v>
      </c>
      <c r="I23" s="27" t="e">
        <f>+C23*H23</f>
        <v>#REF!</v>
      </c>
      <c r="J23" s="27"/>
      <c r="K23" s="27"/>
      <c r="L23" s="27" t="e">
        <f>+E23+G23+I23+J23+K23</f>
        <v>#REF!</v>
      </c>
    </row>
    <row r="24" spans="1:12">
      <c r="A24" s="21">
        <v>41591</v>
      </c>
      <c r="B24" s="26">
        <v>-1.7906E-3</v>
      </c>
      <c r="C24" s="26">
        <v>8.5360000000000004E-4</v>
      </c>
      <c r="D24" s="17" t="e">
        <f>D8-D14</f>
        <v>#REF!</v>
      </c>
      <c r="E24" s="27" t="e">
        <f>D24*B24</f>
        <v>#REF!</v>
      </c>
      <c r="F24" s="22">
        <v>84362</v>
      </c>
      <c r="G24" s="27">
        <f>+B24*F24</f>
        <v>-151.05859720000001</v>
      </c>
      <c r="H24" s="22" t="e">
        <f>+#REF!</f>
        <v>#REF!</v>
      </c>
      <c r="I24" s="27" t="e">
        <f>+C24*H24</f>
        <v>#REF!</v>
      </c>
      <c r="J24" s="27">
        <f>-G23</f>
        <v>-1614.6675499999999</v>
      </c>
      <c r="K24" s="27" t="e">
        <f>-I23</f>
        <v>#REF!</v>
      </c>
      <c r="L24" s="27" t="e">
        <f>+E24+G24+I24+J24+K24</f>
        <v>#REF!</v>
      </c>
    </row>
    <row r="25" spans="1:12">
      <c r="H25" s="22"/>
    </row>
    <row r="26" spans="1:12">
      <c r="H26" s="22"/>
    </row>
    <row r="27" spans="1:12">
      <c r="H27" s="22"/>
    </row>
    <row r="28" spans="1:12">
      <c r="H28" s="22"/>
    </row>
    <row r="29" spans="1:12">
      <c r="H29" s="22"/>
    </row>
    <row r="30" spans="1:12">
      <c r="H30" s="22"/>
    </row>
    <row r="31" spans="1:12">
      <c r="A31" s="8"/>
      <c r="H31" s="22"/>
    </row>
    <row r="32" spans="1:12">
      <c r="H32" s="22"/>
    </row>
    <row r="33" spans="8:8">
      <c r="H33" s="22"/>
    </row>
    <row r="34" spans="8:8">
      <c r="H34" s="22"/>
    </row>
    <row r="35" spans="8:8">
      <c r="H35" s="22"/>
    </row>
  </sheetData>
  <mergeCells count="2">
    <mergeCell ref="A2:L2"/>
    <mergeCell ref="A1:L1"/>
  </mergeCells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zoomScale="140" zoomScaleNormal="140" workbookViewId="0">
      <pane ySplit="12" topLeftCell="A13" activePane="bottomLeft" state="frozen"/>
      <selection activeCell="D37" sqref="D37"/>
      <selection pane="bottomLeft" activeCell="F19" activeCellId="1" sqref="F15 F19"/>
    </sheetView>
  </sheetViews>
  <sheetFormatPr defaultRowHeight="12.75"/>
  <cols>
    <col min="3" max="3" width="20.140625" customWidth="1"/>
    <col min="4" max="4" width="2.28515625" customWidth="1"/>
    <col min="5" max="5" width="8.140625" customWidth="1"/>
    <col min="6" max="6" width="15.28515625" customWidth="1"/>
    <col min="7" max="7" width="9.140625" customWidth="1"/>
    <col min="8" max="8" width="13.5703125" customWidth="1"/>
    <col min="9" max="9" width="15" customWidth="1"/>
    <col min="10" max="10" width="10.85546875" bestFit="1" customWidth="1"/>
  </cols>
  <sheetData>
    <row r="1" spans="1:12">
      <c r="A1" s="118" t="s">
        <v>8</v>
      </c>
      <c r="B1" s="118"/>
      <c r="C1" s="118"/>
      <c r="D1" s="118"/>
      <c r="E1" s="118"/>
      <c r="F1" s="118"/>
      <c r="H1" s="4" t="s">
        <v>55</v>
      </c>
    </row>
    <row r="2" spans="1:12">
      <c r="A2" s="33"/>
      <c r="B2" s="33"/>
      <c r="C2" s="33"/>
      <c r="D2" s="33"/>
      <c r="E2" s="33"/>
      <c r="F2" s="33"/>
      <c r="H2" s="4"/>
    </row>
    <row r="3" spans="1:12">
      <c r="A3" s="33"/>
      <c r="B3" s="33"/>
      <c r="C3" s="33"/>
      <c r="D3" s="33"/>
      <c r="E3" s="33"/>
      <c r="F3" s="33"/>
      <c r="H3" s="4"/>
    </row>
    <row r="4" spans="1:12">
      <c r="C4" s="1"/>
      <c r="D4" s="1"/>
      <c r="E4" s="1"/>
      <c r="F4" s="1"/>
      <c r="G4" s="1"/>
    </row>
    <row r="5" spans="1:12">
      <c r="C5" s="1"/>
      <c r="D5" s="1"/>
      <c r="E5" s="2" t="s">
        <v>0</v>
      </c>
      <c r="F5" s="1"/>
      <c r="G5" s="1"/>
    </row>
    <row r="6" spans="1:12">
      <c r="C6" s="1"/>
      <c r="D6" s="1"/>
      <c r="E6" s="2"/>
      <c r="F6" s="1"/>
      <c r="G6" s="1"/>
    </row>
    <row r="7" spans="1:12">
      <c r="C7" s="1"/>
      <c r="D7" s="1"/>
      <c r="E7" s="2" t="s">
        <v>59</v>
      </c>
      <c r="F7" s="1"/>
      <c r="G7" s="1"/>
    </row>
    <row r="8" spans="1:12">
      <c r="C8" s="1"/>
      <c r="D8" s="1"/>
      <c r="E8" s="2"/>
      <c r="F8" s="1"/>
      <c r="G8" s="1"/>
    </row>
    <row r="9" spans="1:12">
      <c r="C9" s="1"/>
      <c r="D9" s="1"/>
      <c r="E9" s="2" t="s">
        <v>10</v>
      </c>
      <c r="F9" s="1"/>
      <c r="G9" s="1"/>
    </row>
    <row r="10" spans="1:12">
      <c r="C10" s="1"/>
      <c r="D10" s="1"/>
      <c r="E10" s="3"/>
      <c r="F10" s="1"/>
      <c r="G10" s="1"/>
    </row>
    <row r="11" spans="1:12">
      <c r="C11" s="14" t="s">
        <v>32</v>
      </c>
      <c r="D11" s="14"/>
      <c r="F11" s="122" t="s">
        <v>65</v>
      </c>
      <c r="G11" s="123"/>
    </row>
    <row r="12" spans="1:12">
      <c r="C12" s="1"/>
      <c r="D12" s="1"/>
      <c r="E12" s="1"/>
      <c r="F12" s="1"/>
      <c r="G12" s="1"/>
    </row>
    <row r="13" spans="1:12">
      <c r="C13" s="1"/>
      <c r="D13" s="1"/>
      <c r="E13" s="1"/>
      <c r="F13" s="1"/>
      <c r="G13" s="1"/>
    </row>
    <row r="14" spans="1:12" ht="12.75" customHeight="1">
      <c r="C14" s="1" t="s">
        <v>8</v>
      </c>
      <c r="D14" s="1"/>
      <c r="E14" s="10" t="s">
        <v>8</v>
      </c>
      <c r="F14" s="1"/>
      <c r="G14" s="10"/>
      <c r="H14" s="129"/>
      <c r="I14" s="11"/>
      <c r="J14" s="6"/>
      <c r="K14" s="37"/>
      <c r="L14" s="115"/>
    </row>
    <row r="15" spans="1:12" ht="12.75" customHeight="1">
      <c r="C15" s="132" t="s">
        <v>60</v>
      </c>
      <c r="D15" s="132"/>
      <c r="E15" s="119" t="s">
        <v>7</v>
      </c>
      <c r="F15" s="29">
        <f>'BSDR-Page 2'!H22</f>
        <v>12698863</v>
      </c>
      <c r="G15" s="130" t="s">
        <v>7</v>
      </c>
      <c r="H15" s="129"/>
      <c r="J15" s="104"/>
      <c r="K15" s="116"/>
      <c r="L15" s="115"/>
    </row>
    <row r="16" spans="1:12" ht="15" customHeight="1">
      <c r="C16" s="132"/>
      <c r="D16" s="132"/>
      <c r="E16" s="119"/>
      <c r="F16" s="32">
        <f>'BSDR-Page 2'!H23</f>
        <v>225378860.06523556</v>
      </c>
      <c r="G16" s="130"/>
      <c r="H16" s="30">
        <f>ROUND(F15/F16,6)</f>
        <v>5.6344999999999999E-2</v>
      </c>
      <c r="I16" s="70"/>
      <c r="J16" s="105"/>
      <c r="K16" s="116"/>
      <c r="L16" s="101"/>
    </row>
    <row r="17" spans="3:12" ht="15" customHeight="1">
      <c r="C17" s="1"/>
      <c r="D17" s="1"/>
      <c r="E17" s="1"/>
      <c r="F17" s="15"/>
      <c r="G17" s="1"/>
      <c r="H17" s="1"/>
      <c r="I17" s="70"/>
      <c r="J17" s="106"/>
      <c r="K17" s="42"/>
      <c r="L17" s="6"/>
    </row>
    <row r="18" spans="3:12" ht="12.75" customHeight="1">
      <c r="F18" s="15"/>
      <c r="G18" s="1"/>
      <c r="H18" s="1"/>
      <c r="I18" s="70"/>
      <c r="J18" s="106"/>
      <c r="K18" s="42"/>
      <c r="L18" s="6"/>
    </row>
    <row r="19" spans="3:12" ht="12.75" customHeight="1">
      <c r="C19" s="132" t="s">
        <v>61</v>
      </c>
      <c r="D19" s="132"/>
      <c r="E19" s="120" t="s">
        <v>7</v>
      </c>
      <c r="F19" s="31">
        <f>'BSDR-Page 2'!H43</f>
        <v>14206300</v>
      </c>
      <c r="G19" s="131" t="s">
        <v>7</v>
      </c>
      <c r="H19" s="30">
        <f>ROUND(F19/F20,6)</f>
        <v>8.3578E-2</v>
      </c>
      <c r="I19" s="70"/>
      <c r="J19" s="106"/>
      <c r="K19" s="117"/>
      <c r="L19" s="101"/>
    </row>
    <row r="20" spans="3:12">
      <c r="C20" s="132"/>
      <c r="D20" s="132"/>
      <c r="E20" s="120"/>
      <c r="F20" s="15">
        <f>'BSDR-Page 2'!H44</f>
        <v>169976399.73870397</v>
      </c>
      <c r="G20" s="131"/>
      <c r="H20" s="1"/>
      <c r="J20" s="107"/>
      <c r="K20" s="117"/>
      <c r="L20" s="6"/>
    </row>
    <row r="21" spans="3:12" ht="20.100000000000001" customHeight="1">
      <c r="C21" s="1"/>
      <c r="D21" s="1"/>
      <c r="E21" s="1"/>
      <c r="F21" s="15"/>
      <c r="G21" s="9"/>
      <c r="H21" s="12"/>
      <c r="I21" s="7"/>
      <c r="J21" s="92"/>
      <c r="K21" s="92"/>
      <c r="L21" s="7"/>
    </row>
    <row r="22" spans="3:12">
      <c r="C22" s="1"/>
      <c r="D22" s="1"/>
      <c r="E22" s="39"/>
      <c r="F22" s="39"/>
      <c r="G22" s="42"/>
      <c r="H22" s="7"/>
      <c r="I22" s="7"/>
      <c r="K22" s="49"/>
    </row>
    <row r="23" spans="3:12">
      <c r="C23" s="1"/>
      <c r="D23" s="1"/>
      <c r="E23" s="39"/>
      <c r="F23" s="39"/>
      <c r="G23" s="49"/>
      <c r="K23" s="49"/>
    </row>
    <row r="24" spans="3:12">
      <c r="C24" s="1"/>
      <c r="D24" s="1"/>
      <c r="E24" s="39"/>
      <c r="F24" s="39"/>
      <c r="G24" s="39"/>
    </row>
    <row r="25" spans="3:12">
      <c r="C25" s="1"/>
      <c r="D25" s="1"/>
      <c r="E25" s="39"/>
      <c r="F25" s="39"/>
      <c r="G25" s="39"/>
    </row>
    <row r="26" spans="3:12">
      <c r="C26" s="1"/>
      <c r="D26" s="1"/>
      <c r="E26" s="39"/>
      <c r="F26" s="39"/>
      <c r="G26" s="39"/>
    </row>
    <row r="27" spans="3:12" ht="15" customHeight="1">
      <c r="C27" s="5" t="s">
        <v>1</v>
      </c>
      <c r="D27" s="1"/>
      <c r="E27" s="124" t="s">
        <v>68</v>
      </c>
      <c r="F27" s="125"/>
      <c r="G27" s="125"/>
    </row>
    <row r="28" spans="3:12">
      <c r="C28" s="1"/>
      <c r="D28" s="1"/>
      <c r="E28" s="133" t="s">
        <v>64</v>
      </c>
      <c r="F28" s="133"/>
      <c r="G28" s="133"/>
    </row>
    <row r="29" spans="3:12">
      <c r="C29" s="1"/>
      <c r="D29" s="1"/>
      <c r="E29" s="39"/>
      <c r="F29" s="39"/>
      <c r="G29" s="39"/>
    </row>
    <row r="30" spans="3:12">
      <c r="C30" s="1"/>
      <c r="D30" s="1"/>
      <c r="E30" s="39"/>
      <c r="F30" s="39"/>
      <c r="G30" s="39"/>
    </row>
    <row r="31" spans="3:12">
      <c r="C31" s="5" t="s">
        <v>2</v>
      </c>
      <c r="D31" s="1"/>
      <c r="E31" s="102"/>
      <c r="F31" s="102" t="s">
        <v>63</v>
      </c>
      <c r="G31" s="102"/>
    </row>
    <row r="32" spans="3:12">
      <c r="C32" s="1"/>
      <c r="D32" s="1"/>
      <c r="E32" s="39"/>
      <c r="F32" s="43" t="s">
        <v>3</v>
      </c>
      <c r="G32" s="39"/>
    </row>
    <row r="33" spans="3:15">
      <c r="C33" s="1"/>
      <c r="D33" s="1"/>
      <c r="E33" s="39"/>
      <c r="F33" s="39"/>
      <c r="G33" s="39"/>
      <c r="J33" s="28"/>
    </row>
    <row r="34" spans="3:15">
      <c r="C34" s="1"/>
      <c r="D34" s="1"/>
      <c r="E34" s="39"/>
      <c r="F34" s="39"/>
      <c r="G34" s="39"/>
    </row>
    <row r="35" spans="3:15">
      <c r="C35" s="5" t="s">
        <v>4</v>
      </c>
      <c r="D35" s="1"/>
      <c r="E35" s="127" t="s">
        <v>67</v>
      </c>
      <c r="F35" s="128"/>
      <c r="G35" s="128"/>
    </row>
    <row r="36" spans="3:15">
      <c r="C36" s="1"/>
      <c r="D36" s="1"/>
      <c r="E36" s="39"/>
      <c r="F36" s="39"/>
      <c r="G36" s="39"/>
      <c r="O36" s="13"/>
    </row>
    <row r="37" spans="3:15">
      <c r="C37" s="1"/>
      <c r="D37" s="1"/>
      <c r="E37" s="39"/>
      <c r="F37" s="39"/>
      <c r="G37" s="39"/>
    </row>
    <row r="38" spans="3:15">
      <c r="C38" s="5" t="s">
        <v>5</v>
      </c>
      <c r="D38" s="1"/>
      <c r="E38" s="126">
        <v>44421</v>
      </c>
      <c r="F38" s="125"/>
      <c r="G38" s="125"/>
    </row>
    <row r="39" spans="3:15">
      <c r="C39" s="1"/>
      <c r="D39" s="1"/>
      <c r="E39" s="43"/>
      <c r="F39" s="39"/>
      <c r="G39" s="39"/>
    </row>
    <row r="40" spans="3:15">
      <c r="E40" s="49"/>
      <c r="F40" s="49"/>
      <c r="G40" s="49"/>
    </row>
    <row r="41" spans="3:15">
      <c r="E41" s="49"/>
      <c r="F41" s="49"/>
      <c r="G41" s="49"/>
    </row>
    <row r="43" spans="3:15">
      <c r="C43" s="121"/>
      <c r="D43" s="121"/>
      <c r="E43" s="121"/>
      <c r="F43" s="121"/>
      <c r="G43" s="121"/>
      <c r="H43" s="121"/>
    </row>
  </sheetData>
  <mergeCells count="17">
    <mergeCell ref="C43:H43"/>
    <mergeCell ref="F11:G11"/>
    <mergeCell ref="E27:G27"/>
    <mergeCell ref="E38:G38"/>
    <mergeCell ref="E35:G35"/>
    <mergeCell ref="H14:H15"/>
    <mergeCell ref="G15:G16"/>
    <mergeCell ref="G19:G20"/>
    <mergeCell ref="C15:D16"/>
    <mergeCell ref="C19:D20"/>
    <mergeCell ref="E28:G28"/>
    <mergeCell ref="L14:L15"/>
    <mergeCell ref="K15:K16"/>
    <mergeCell ref="K19:K20"/>
    <mergeCell ref="A1:F1"/>
    <mergeCell ref="E15:E16"/>
    <mergeCell ref="E19:E20"/>
  </mergeCells>
  <phoneticPr fontId="0" type="noConversion"/>
  <printOptions horizontalCentered="1" verticalCentered="1"/>
  <pageMargins left="0.5" right="0" top="0.5" bottom="0.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63"/>
  <sheetViews>
    <sheetView zoomScaleNormal="100" workbookViewId="0">
      <pane ySplit="7" topLeftCell="A11" activePane="bottomLeft" state="frozen"/>
      <selection activeCell="F13" sqref="F13"/>
      <selection pane="bottomLeft" activeCell="F17" sqref="F17"/>
    </sheetView>
  </sheetViews>
  <sheetFormatPr defaultColWidth="8.7109375" defaultRowHeight="12.75"/>
  <cols>
    <col min="1" max="1" width="5.7109375" style="90" customWidth="1"/>
    <col min="2" max="2" width="4.7109375" style="49" customWidth="1"/>
    <col min="3" max="3" width="8.7109375" style="49"/>
    <col min="4" max="4" width="23.28515625" style="49" customWidth="1"/>
    <col min="5" max="5" width="4" style="49" customWidth="1"/>
    <col min="6" max="6" width="17" style="49" customWidth="1"/>
    <col min="7" max="7" width="5.28515625" style="49" customWidth="1"/>
    <col min="8" max="8" width="15.42578125" style="49" customWidth="1"/>
    <col min="9" max="9" width="2.7109375" style="49" customWidth="1"/>
    <col min="10" max="10" width="6.42578125" style="49" customWidth="1"/>
    <col min="11" max="11" width="14.42578125" style="49" customWidth="1"/>
    <col min="12" max="12" width="3.7109375" style="49" customWidth="1"/>
    <col min="13" max="13" width="8.7109375" style="49"/>
    <col min="14" max="14" width="13.5703125" style="49" customWidth="1"/>
    <col min="15" max="15" width="8.7109375" style="49"/>
    <col min="16" max="16" width="13.42578125" style="49" bestFit="1" customWidth="1"/>
    <col min="17" max="17" width="14.42578125" style="49" bestFit="1" customWidth="1"/>
    <col min="18" max="16384" width="8.7109375" style="49"/>
  </cols>
  <sheetData>
    <row r="2" spans="1:14">
      <c r="A2" s="79"/>
      <c r="B2" s="39"/>
      <c r="C2" s="39"/>
      <c r="D2" s="39"/>
      <c r="E2" s="39"/>
      <c r="F2" s="39"/>
      <c r="G2" s="39"/>
      <c r="H2" s="39"/>
      <c r="I2" s="39"/>
      <c r="J2" s="39"/>
      <c r="K2" s="80" t="s">
        <v>56</v>
      </c>
    </row>
    <row r="3" spans="1:14">
      <c r="A3" s="80"/>
      <c r="B3" s="39"/>
      <c r="C3" s="39"/>
      <c r="D3" s="39"/>
      <c r="E3" s="39"/>
      <c r="F3" s="81" t="s">
        <v>0</v>
      </c>
      <c r="G3" s="39"/>
      <c r="H3" s="39"/>
      <c r="I3" s="39"/>
      <c r="J3" s="39"/>
      <c r="K3" s="39"/>
    </row>
    <row r="4" spans="1:14">
      <c r="A4" s="80"/>
      <c r="B4" s="39"/>
      <c r="C4" s="39"/>
      <c r="D4" s="39"/>
      <c r="E4" s="39"/>
      <c r="F4" s="81"/>
      <c r="G4" s="39"/>
      <c r="H4" s="39"/>
      <c r="I4" s="39"/>
      <c r="J4" s="39"/>
      <c r="K4" s="39"/>
    </row>
    <row r="5" spans="1:14">
      <c r="A5" s="80"/>
      <c r="B5" s="39"/>
      <c r="C5" s="39"/>
      <c r="D5" s="39"/>
      <c r="E5" s="82"/>
      <c r="F5" s="81" t="s">
        <v>59</v>
      </c>
      <c r="G5" s="39"/>
      <c r="H5" s="39"/>
      <c r="I5" s="39"/>
      <c r="J5" s="39"/>
      <c r="K5" s="39"/>
    </row>
    <row r="6" spans="1:14">
      <c r="A6" s="83"/>
      <c r="B6" s="39"/>
      <c r="C6" s="39"/>
      <c r="D6" s="84"/>
      <c r="E6" s="84"/>
      <c r="F6" s="85"/>
      <c r="G6" s="39"/>
      <c r="H6" s="39"/>
      <c r="I6" s="39"/>
      <c r="J6" s="39"/>
      <c r="K6" s="39"/>
    </row>
    <row r="7" spans="1:14">
      <c r="A7" s="80"/>
      <c r="B7" s="39"/>
      <c r="C7" s="39"/>
      <c r="D7" s="83"/>
      <c r="E7" s="86" t="s">
        <v>32</v>
      </c>
      <c r="G7" s="87" t="s">
        <v>65</v>
      </c>
      <c r="H7" s="88"/>
      <c r="I7" s="88"/>
      <c r="J7" s="39"/>
      <c r="K7" s="39"/>
    </row>
    <row r="8" spans="1:14">
      <c r="A8" s="80"/>
      <c r="B8" s="39"/>
      <c r="C8" s="39"/>
      <c r="D8" s="83"/>
      <c r="E8" s="83"/>
      <c r="F8" s="86"/>
      <c r="G8" s="89"/>
      <c r="H8" s="88"/>
      <c r="I8" s="88"/>
      <c r="J8" s="39"/>
      <c r="K8" s="39"/>
    </row>
    <row r="9" spans="1:14">
      <c r="A9" s="80"/>
      <c r="B9" s="39"/>
      <c r="C9" s="39"/>
      <c r="D9" s="83"/>
      <c r="E9" s="83"/>
      <c r="F9" s="86"/>
      <c r="G9" s="89"/>
      <c r="H9" s="88"/>
      <c r="I9" s="88"/>
      <c r="J9" s="39"/>
      <c r="K9" s="39"/>
    </row>
    <row r="10" spans="1:14">
      <c r="A10" s="80"/>
      <c r="B10" s="39"/>
      <c r="C10" s="39"/>
      <c r="D10" s="83"/>
      <c r="E10" s="83"/>
      <c r="F10" s="86"/>
      <c r="G10" s="89"/>
      <c r="H10" s="88"/>
      <c r="I10" s="88"/>
      <c r="J10" s="39"/>
      <c r="K10" s="39"/>
    </row>
    <row r="11" spans="1:14">
      <c r="A11" s="80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4">
      <c r="A12" s="80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4" ht="12.75" customHeight="1">
      <c r="E13" s="135" t="s">
        <v>9</v>
      </c>
      <c r="F13" s="135"/>
      <c r="G13" s="135"/>
      <c r="J13" s="80" t="s">
        <v>8</v>
      </c>
      <c r="K13" s="45" t="s">
        <v>8</v>
      </c>
    </row>
    <row r="14" spans="1:14" ht="12.75" customHeight="1">
      <c r="E14" s="91"/>
      <c r="F14" s="91"/>
      <c r="G14" s="91"/>
      <c r="J14" s="80"/>
      <c r="K14" s="45"/>
      <c r="N14" s="92"/>
    </row>
    <row r="15" spans="1:14" ht="12.75" customHeight="1">
      <c r="E15" s="92"/>
      <c r="F15" s="91"/>
      <c r="G15" s="92"/>
      <c r="J15" s="80"/>
      <c r="K15" s="45"/>
      <c r="N15" s="92"/>
    </row>
    <row r="16" spans="1:14" ht="12.75" customHeight="1">
      <c r="A16" s="80"/>
      <c r="B16" s="93"/>
      <c r="C16" s="93"/>
      <c r="D16" s="93"/>
      <c r="E16" s="93"/>
      <c r="F16" s="39"/>
      <c r="G16" s="39"/>
      <c r="H16" s="39"/>
      <c r="I16" s="39"/>
      <c r="J16" s="80" t="s">
        <v>8</v>
      </c>
      <c r="K16" s="45" t="s">
        <v>8</v>
      </c>
      <c r="N16" s="92"/>
    </row>
    <row r="17" spans="1:16" ht="12.75" customHeight="1">
      <c r="A17" s="94" t="s">
        <v>36</v>
      </c>
      <c r="B17" s="93"/>
      <c r="C17" s="93" t="s">
        <v>34</v>
      </c>
      <c r="D17" s="39"/>
      <c r="E17" s="76" t="s">
        <v>7</v>
      </c>
      <c r="F17" s="34">
        <f>Calculation!D4</f>
        <v>26905163.023663569</v>
      </c>
      <c r="G17" s="76" t="s">
        <v>11</v>
      </c>
      <c r="H17" s="34">
        <v>225378860.06523556</v>
      </c>
      <c r="I17" s="35" t="s">
        <v>33</v>
      </c>
      <c r="J17" s="72" t="s">
        <v>7</v>
      </c>
      <c r="K17" s="74">
        <f>ROUND(F17*H17/H18,0)</f>
        <v>12698863</v>
      </c>
      <c r="N17" s="99"/>
      <c r="P17" s="95"/>
    </row>
    <row r="18" spans="1:16" ht="12.75" customHeight="1">
      <c r="A18" s="80"/>
      <c r="B18" s="93"/>
      <c r="C18" s="39" t="s">
        <v>8</v>
      </c>
      <c r="D18" s="39"/>
      <c r="E18" s="76"/>
      <c r="F18" s="36"/>
      <c r="G18" s="76"/>
      <c r="H18" s="37">
        <v>477511656.78182948</v>
      </c>
      <c r="I18" s="37" t="s">
        <v>8</v>
      </c>
      <c r="J18" s="73"/>
      <c r="K18" s="74"/>
      <c r="N18" s="99"/>
      <c r="O18" s="96" t="s">
        <v>8</v>
      </c>
    </row>
    <row r="19" spans="1:16" ht="12.75" customHeight="1">
      <c r="A19" s="80"/>
      <c r="B19" s="93"/>
      <c r="C19" s="39"/>
      <c r="D19" s="39"/>
      <c r="E19" s="76"/>
      <c r="F19" s="36"/>
      <c r="G19" s="76"/>
      <c r="H19" s="37"/>
      <c r="I19" s="37"/>
      <c r="J19" s="73"/>
      <c r="K19" s="74"/>
      <c r="N19" s="99"/>
      <c r="O19" s="96"/>
    </row>
    <row r="20" spans="1:16" ht="12.75" customHeight="1">
      <c r="A20" s="80"/>
      <c r="B20" s="93"/>
      <c r="C20" s="39"/>
      <c r="D20" s="39"/>
      <c r="E20" s="76"/>
      <c r="F20" s="36"/>
      <c r="G20" s="76"/>
      <c r="H20" s="71"/>
      <c r="I20" s="37"/>
      <c r="J20" s="73"/>
      <c r="K20" s="74"/>
      <c r="N20" s="99"/>
      <c r="O20" s="96"/>
    </row>
    <row r="21" spans="1:16" ht="15" customHeight="1">
      <c r="A21" s="80"/>
      <c r="B21" s="93"/>
      <c r="C21" s="93"/>
      <c r="D21" s="43"/>
      <c r="E21" s="43"/>
      <c r="F21" s="44"/>
      <c r="G21" s="39"/>
      <c r="H21" s="39"/>
      <c r="I21" s="39"/>
      <c r="J21" s="39"/>
      <c r="K21" s="45" t="s">
        <v>8</v>
      </c>
      <c r="N21" s="45"/>
    </row>
    <row r="22" spans="1:16" ht="13.5" thickBot="1">
      <c r="A22" s="80" t="s">
        <v>6</v>
      </c>
      <c r="B22" s="93"/>
      <c r="D22" s="93" t="s">
        <v>12</v>
      </c>
      <c r="E22" s="46" t="s">
        <v>7</v>
      </c>
      <c r="F22" s="47" t="s">
        <v>50</v>
      </c>
      <c r="G22" s="97" t="s">
        <v>7</v>
      </c>
      <c r="H22" s="38">
        <f>K17</f>
        <v>12698863</v>
      </c>
      <c r="I22" s="39" t="s">
        <v>8</v>
      </c>
      <c r="J22" s="39" t="s">
        <v>8</v>
      </c>
      <c r="K22" s="40">
        <f>ROUND(H22/H23, 6)</f>
        <v>5.6344999999999999E-2</v>
      </c>
      <c r="N22" s="108"/>
    </row>
    <row r="23" spans="1:16" ht="13.5" thickTop="1">
      <c r="A23" s="80"/>
      <c r="B23" s="93"/>
      <c r="C23" s="93"/>
      <c r="D23" s="43"/>
      <c r="E23" s="43"/>
      <c r="F23" s="43" t="s">
        <v>13</v>
      </c>
      <c r="G23" s="39"/>
      <c r="H23" s="41">
        <f>H17</f>
        <v>225378860.06523556</v>
      </c>
      <c r="I23" s="39"/>
      <c r="J23" s="39"/>
      <c r="K23" s="42"/>
      <c r="N23" s="42"/>
    </row>
    <row r="24" spans="1:16">
      <c r="A24" s="80"/>
      <c r="B24" s="93"/>
      <c r="C24" s="93"/>
      <c r="D24" s="43"/>
      <c r="E24" s="43"/>
      <c r="F24" s="43"/>
      <c r="G24" s="39"/>
      <c r="H24" s="41"/>
      <c r="I24" s="39"/>
      <c r="J24" s="39"/>
      <c r="K24" s="42"/>
      <c r="N24" s="42"/>
    </row>
    <row r="25" spans="1:16">
      <c r="A25" s="80"/>
      <c r="B25" s="93"/>
      <c r="C25" s="93"/>
      <c r="D25" s="43"/>
      <c r="E25" s="43"/>
      <c r="F25" s="43"/>
      <c r="G25" s="39"/>
      <c r="H25" s="41"/>
      <c r="I25" s="39"/>
      <c r="J25" s="39"/>
      <c r="K25" s="42"/>
      <c r="N25" s="42"/>
    </row>
    <row r="26" spans="1:16">
      <c r="A26" s="80"/>
      <c r="B26" s="93"/>
      <c r="C26" s="93"/>
      <c r="D26" s="43"/>
      <c r="E26" s="43"/>
      <c r="F26" s="43"/>
      <c r="G26" s="39"/>
      <c r="H26" s="41"/>
      <c r="I26" s="39"/>
      <c r="J26" s="39"/>
      <c r="K26" s="42"/>
      <c r="N26" s="42"/>
    </row>
    <row r="27" spans="1:16">
      <c r="A27" s="49"/>
      <c r="N27" s="92"/>
    </row>
    <row r="28" spans="1:16">
      <c r="A28" s="49"/>
      <c r="N28" s="92"/>
    </row>
    <row r="29" spans="1:16" ht="13.5" thickBo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N29" s="92"/>
    </row>
    <row r="30" spans="1:16" ht="13.5" thickTop="1">
      <c r="A30" s="49"/>
      <c r="N30" s="92"/>
    </row>
    <row r="31" spans="1:16">
      <c r="A31" s="49"/>
      <c r="N31" s="92"/>
    </row>
    <row r="32" spans="1:16">
      <c r="A32" s="49"/>
      <c r="N32" s="92"/>
    </row>
    <row r="33" spans="1:17">
      <c r="A33" s="49"/>
      <c r="N33" s="92"/>
    </row>
    <row r="34" spans="1:17" ht="12.75" customHeight="1">
      <c r="A34" s="49"/>
      <c r="E34" s="135" t="s">
        <v>15</v>
      </c>
      <c r="F34" s="135"/>
      <c r="G34" s="135"/>
      <c r="N34" s="92"/>
    </row>
    <row r="35" spans="1:17" ht="12.75" customHeight="1">
      <c r="A35" s="49"/>
      <c r="E35" s="91"/>
      <c r="F35" s="91"/>
      <c r="G35" s="91"/>
      <c r="N35" s="92"/>
    </row>
    <row r="36" spans="1:17" ht="12.75" customHeight="1">
      <c r="A36" s="49"/>
      <c r="N36" s="92"/>
    </row>
    <row r="37" spans="1:17" ht="15" customHeight="1">
      <c r="A37" s="49"/>
      <c r="N37" s="92"/>
    </row>
    <row r="38" spans="1:17">
      <c r="A38" s="94" t="s">
        <v>53</v>
      </c>
      <c r="B38" s="93"/>
      <c r="C38" s="93" t="s">
        <v>35</v>
      </c>
      <c r="D38" s="39"/>
      <c r="E38" s="140" t="s">
        <v>7</v>
      </c>
      <c r="F38" s="34">
        <f>F17</f>
        <v>26905163.023663569</v>
      </c>
      <c r="G38" s="140" t="s">
        <v>11</v>
      </c>
      <c r="H38" s="34">
        <f>H39-'BSDR-Page 2'!H17</f>
        <v>252132796.71659392</v>
      </c>
      <c r="I38" s="35" t="s">
        <v>33</v>
      </c>
      <c r="J38" s="136" t="s">
        <v>7</v>
      </c>
      <c r="K38" s="138">
        <f>ROUND(F38*H38/H39,0)</f>
        <v>14206300</v>
      </c>
      <c r="N38" s="134"/>
      <c r="Q38" s="95"/>
    </row>
    <row r="39" spans="1:17" ht="13.5" customHeight="1">
      <c r="A39" s="80"/>
      <c r="B39" s="93"/>
      <c r="C39" s="39" t="s">
        <v>8</v>
      </c>
      <c r="D39" s="39"/>
      <c r="E39" s="140"/>
      <c r="F39" s="36"/>
      <c r="G39" s="140"/>
      <c r="H39" s="37">
        <f>'BSDR-Page 2'!H18</f>
        <v>477511656.78182948</v>
      </c>
      <c r="I39" s="37" t="s">
        <v>8</v>
      </c>
      <c r="J39" s="137"/>
      <c r="K39" s="138"/>
      <c r="N39" s="134"/>
    </row>
    <row r="40" spans="1:17">
      <c r="A40" s="80"/>
      <c r="B40" s="93"/>
      <c r="C40" s="39"/>
      <c r="D40" s="39"/>
      <c r="E40" s="76"/>
      <c r="F40" s="36"/>
      <c r="G40" s="76"/>
      <c r="H40" s="37"/>
      <c r="I40" s="37"/>
      <c r="J40" s="73"/>
      <c r="K40" s="74"/>
      <c r="N40" s="99"/>
    </row>
    <row r="41" spans="1:17">
      <c r="A41" s="80"/>
      <c r="B41" s="93"/>
      <c r="C41" s="39"/>
      <c r="D41" s="39"/>
      <c r="E41" s="76"/>
      <c r="F41" s="36"/>
      <c r="G41" s="76"/>
      <c r="H41" s="71"/>
      <c r="I41" s="37"/>
      <c r="J41" s="73"/>
      <c r="K41" s="74"/>
      <c r="N41" s="99"/>
    </row>
    <row r="42" spans="1:17">
      <c r="A42" s="80"/>
      <c r="B42" s="93"/>
      <c r="C42" s="93"/>
      <c r="D42" s="43"/>
      <c r="E42" s="43"/>
      <c r="F42" s="44"/>
      <c r="G42" s="43"/>
      <c r="H42" s="39"/>
      <c r="I42" s="39"/>
      <c r="J42" s="39"/>
      <c r="K42" s="45" t="s">
        <v>8</v>
      </c>
      <c r="N42" s="45"/>
    </row>
    <row r="43" spans="1:17" ht="13.5" thickBot="1">
      <c r="A43" s="80" t="s">
        <v>54</v>
      </c>
      <c r="B43" s="93"/>
      <c r="D43" s="93" t="s">
        <v>12</v>
      </c>
      <c r="E43" s="46" t="s">
        <v>7</v>
      </c>
      <c r="F43" s="47" t="s">
        <v>51</v>
      </c>
      <c r="G43" s="46" t="s">
        <v>7</v>
      </c>
      <c r="H43" s="38">
        <f>K38</f>
        <v>14206300</v>
      </c>
      <c r="I43" s="39" t="s">
        <v>8</v>
      </c>
      <c r="J43" s="39" t="s">
        <v>8</v>
      </c>
      <c r="K43" s="40">
        <f>ROUND(H43/H44, 6)</f>
        <v>8.3578E-2</v>
      </c>
      <c r="N43" s="108"/>
    </row>
    <row r="44" spans="1:17" ht="13.5" thickTop="1">
      <c r="A44" s="80"/>
      <c r="B44" s="93"/>
      <c r="C44" s="93"/>
      <c r="D44" s="43"/>
      <c r="E44" s="139" t="s">
        <v>14</v>
      </c>
      <c r="F44" s="139"/>
      <c r="G44" s="139"/>
      <c r="H44" s="41">
        <v>169976399.73870397</v>
      </c>
      <c r="I44" s="39"/>
      <c r="J44" s="39"/>
      <c r="K44" s="48"/>
      <c r="N44" s="92"/>
    </row>
    <row r="45" spans="1:17">
      <c r="A45" s="49"/>
      <c r="E45" s="139"/>
      <c r="F45" s="139"/>
      <c r="G45" s="139"/>
      <c r="N45" s="92"/>
    </row>
    <row r="46" spans="1:17">
      <c r="A46" s="49"/>
      <c r="E46" s="75"/>
      <c r="F46" s="75"/>
      <c r="G46" s="75"/>
      <c r="N46" s="92"/>
    </row>
    <row r="47" spans="1:17" ht="13.5" thickBo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1:17" ht="13.5" thickTop="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</sheetData>
  <mergeCells count="8">
    <mergeCell ref="N38:N39"/>
    <mergeCell ref="E13:G13"/>
    <mergeCell ref="J38:J39"/>
    <mergeCell ref="K38:K39"/>
    <mergeCell ref="E44:G45"/>
    <mergeCell ref="E34:G34"/>
    <mergeCell ref="E38:E39"/>
    <mergeCell ref="G38:G39"/>
  </mergeCells>
  <phoneticPr fontId="0" type="noConversion"/>
  <printOptions horizontalCentered="1"/>
  <pageMargins left="0.5" right="0" top="0.5" bottom="0.5" header="0" footer="0"/>
  <pageSetup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48"/>
  <sheetViews>
    <sheetView tabSelected="1" zoomScale="90" zoomScaleNormal="90" workbookViewId="0">
      <pane xSplit="2" ySplit="8" topLeftCell="C171" activePane="bottomRight" state="frozen"/>
      <selection pane="topRight" activeCell="C1" sqref="C1"/>
      <selection pane="bottomLeft" activeCell="A9" sqref="A9"/>
      <selection pane="bottomRight" activeCell="C7" sqref="C7:H7"/>
    </sheetView>
  </sheetViews>
  <sheetFormatPr defaultColWidth="9.140625" defaultRowHeight="15" outlineLevelRow="1"/>
  <cols>
    <col min="1" max="1" width="4.7109375" style="54" bestFit="1" customWidth="1"/>
    <col min="2" max="2" width="47.28515625" style="54" customWidth="1"/>
    <col min="3" max="3" width="13.7109375" style="54" customWidth="1"/>
    <col min="4" max="4" width="17.7109375" style="54" bestFit="1" customWidth="1"/>
    <col min="5" max="5" width="16.7109375" style="54" bestFit="1" customWidth="1"/>
    <col min="6" max="6" width="19.5703125" style="54" bestFit="1" customWidth="1"/>
    <col min="7" max="7" width="20" style="55" bestFit="1" customWidth="1"/>
    <col min="8" max="8" width="15.85546875" style="55" bestFit="1" customWidth="1"/>
    <col min="9" max="9" width="14.140625" style="55" bestFit="1" customWidth="1"/>
    <col min="10" max="10" width="14.42578125" style="55" bestFit="1" customWidth="1"/>
    <col min="11" max="11" width="18.5703125" style="55" bestFit="1" customWidth="1"/>
    <col min="12" max="12" width="43.42578125" style="54" customWidth="1"/>
    <col min="13" max="13" width="11.42578125" style="54" customWidth="1"/>
    <col min="14" max="14" width="24.85546875" style="54" customWidth="1"/>
    <col min="15" max="15" width="31" style="54" customWidth="1"/>
    <col min="16" max="16384" width="9.140625" style="54"/>
  </cols>
  <sheetData>
    <row r="1" spans="1:15">
      <c r="B1" s="54" t="s">
        <v>49</v>
      </c>
      <c r="D1" s="69">
        <v>7.4999999999999997E-2</v>
      </c>
      <c r="E1" s="51"/>
      <c r="M1" s="144" t="s">
        <v>70</v>
      </c>
      <c r="N1" s="150">
        <f>SUM(N94:N369)</f>
        <v>95084423.99254629</v>
      </c>
    </row>
    <row r="2" spans="1:15">
      <c r="B2" s="54" t="s">
        <v>48</v>
      </c>
      <c r="D2" s="51">
        <f>D1/12</f>
        <v>6.2499999999999995E-3</v>
      </c>
      <c r="E2" s="51"/>
      <c r="N2" s="142"/>
      <c r="O2" s="145"/>
    </row>
    <row r="3" spans="1:15">
      <c r="B3" s="54" t="s">
        <v>47</v>
      </c>
      <c r="D3" s="68">
        <v>2242096.9186386308</v>
      </c>
      <c r="E3" s="110">
        <f>+D1/0.611825*L82</f>
        <v>26900662.286561567</v>
      </c>
    </row>
    <row r="4" spans="1:15">
      <c r="B4" s="54" t="s">
        <v>52</v>
      </c>
      <c r="D4" s="52">
        <f>D3*12</f>
        <v>26905163.023663569</v>
      </c>
      <c r="E4" s="56"/>
      <c r="L4" s="109"/>
      <c r="M4" s="109"/>
      <c r="N4" s="111"/>
    </row>
    <row r="5" spans="1:15">
      <c r="B5" s="54" t="s">
        <v>66</v>
      </c>
      <c r="D5" s="52"/>
      <c r="E5" s="56"/>
      <c r="L5" s="109"/>
      <c r="M5" s="109"/>
      <c r="N5" s="64"/>
    </row>
    <row r="6" spans="1:15">
      <c r="B6" s="142" t="s">
        <v>71</v>
      </c>
      <c r="C6" s="152" t="s">
        <v>72</v>
      </c>
      <c r="D6" s="65">
        <f>PMT(0.035/12,240,-L129,0)</f>
        <v>1631044.1973001531</v>
      </c>
      <c r="E6" s="152" t="s">
        <v>73</v>
      </c>
      <c r="F6" s="151">
        <f>+D6*12</f>
        <v>19572530.367601838</v>
      </c>
      <c r="G6" s="58"/>
      <c r="H6" s="58"/>
      <c r="I6" s="58"/>
      <c r="J6" s="58"/>
      <c r="K6" s="58"/>
      <c r="L6" s="112"/>
      <c r="M6" s="112"/>
      <c r="N6" s="143"/>
    </row>
    <row r="7" spans="1:15">
      <c r="B7" s="142" t="s">
        <v>74</v>
      </c>
      <c r="C7" s="153">
        <f>+D4-F6</f>
        <v>7332632.6560617313</v>
      </c>
      <c r="D7" s="141"/>
      <c r="E7" s="141"/>
      <c r="F7" s="141"/>
      <c r="G7" s="141"/>
      <c r="H7" s="141"/>
      <c r="I7" s="58"/>
      <c r="J7" s="58"/>
      <c r="K7" s="58"/>
      <c r="L7" s="59"/>
      <c r="M7" s="59"/>
    </row>
    <row r="8" spans="1:15" ht="30">
      <c r="A8" s="57" t="s">
        <v>46</v>
      </c>
      <c r="B8" s="60" t="s">
        <v>45</v>
      </c>
      <c r="C8" s="60" t="s">
        <v>44</v>
      </c>
      <c r="D8" s="60" t="s">
        <v>43</v>
      </c>
      <c r="E8" s="60" t="s">
        <v>42</v>
      </c>
      <c r="F8" s="60" t="s">
        <v>41</v>
      </c>
      <c r="G8" s="61" t="s">
        <v>40</v>
      </c>
      <c r="H8" s="61" t="s">
        <v>39</v>
      </c>
      <c r="I8" s="61" t="s">
        <v>58</v>
      </c>
      <c r="J8" s="61" t="s">
        <v>38</v>
      </c>
      <c r="K8" s="61" t="s">
        <v>57</v>
      </c>
      <c r="L8" s="62" t="s">
        <v>37</v>
      </c>
      <c r="M8" s="62"/>
      <c r="N8" s="142" t="s">
        <v>69</v>
      </c>
      <c r="O8" s="142"/>
    </row>
    <row r="9" spans="1:15">
      <c r="A9" s="57"/>
      <c r="B9" s="63">
        <v>42156</v>
      </c>
      <c r="C9" s="53"/>
      <c r="D9" s="53"/>
      <c r="E9" s="53"/>
      <c r="F9" s="53"/>
      <c r="G9" s="50"/>
      <c r="H9" s="50">
        <v>193208573.22251999</v>
      </c>
      <c r="I9" s="50"/>
      <c r="J9" s="50">
        <v>-65108222.228077002</v>
      </c>
      <c r="K9" s="50"/>
      <c r="L9" s="67">
        <f>H9+J9</f>
        <v>128100350.994443</v>
      </c>
      <c r="M9" s="67"/>
    </row>
    <row r="10" spans="1:15">
      <c r="A10" s="57">
        <v>1</v>
      </c>
      <c r="B10" s="63">
        <v>42186</v>
      </c>
      <c r="C10" s="66">
        <v>2301190.3082599998</v>
      </c>
      <c r="D10" s="77">
        <v>1081166.9635581565</v>
      </c>
      <c r="E10" s="66">
        <v>862519.87</v>
      </c>
      <c r="F10" s="53"/>
      <c r="G10" s="50">
        <f>C10+D10-E10-F10</f>
        <v>2519837.4018181562</v>
      </c>
      <c r="H10" s="50">
        <f>H9+G10</f>
        <v>195728410.62433815</v>
      </c>
      <c r="I10" s="50">
        <v>-429968.35</v>
      </c>
      <c r="J10" s="50">
        <f>I10+J9</f>
        <v>-65538190.578077003</v>
      </c>
      <c r="K10" s="50"/>
      <c r="L10" s="67">
        <f>L9+C10+D10+I10-E10-F10</f>
        <v>130190220.04626115</v>
      </c>
      <c r="M10" s="67"/>
    </row>
    <row r="11" spans="1:15">
      <c r="A11" s="57">
        <v>2</v>
      </c>
      <c r="B11" s="63">
        <v>42217</v>
      </c>
      <c r="C11" s="66">
        <v>816670.2069799999</v>
      </c>
      <c r="D11" s="77">
        <v>1098805.4583555018</v>
      </c>
      <c r="E11" s="66">
        <v>1720480.79</v>
      </c>
      <c r="F11" s="53"/>
      <c r="G11" s="50">
        <f t="shared" ref="G11:G74" si="0">C11+D11-E11-F11</f>
        <v>194994.87533550151</v>
      </c>
      <c r="H11" s="50">
        <f t="shared" ref="H11:H73" si="1">H10+G11</f>
        <v>195923405.49967366</v>
      </c>
      <c r="I11" s="50">
        <v>-292269.25</v>
      </c>
      <c r="J11" s="50">
        <f t="shared" ref="J11:J43" si="2">I11+J10</f>
        <v>-65830459.828077003</v>
      </c>
      <c r="K11" s="50"/>
      <c r="L11" s="67">
        <f t="shared" ref="L11:L44" si="3">L10+C11+D11+I11-E11-F11</f>
        <v>130092945.67159665</v>
      </c>
      <c r="M11" s="67"/>
    </row>
    <row r="12" spans="1:15">
      <c r="A12" s="57">
        <v>3</v>
      </c>
      <c r="B12" s="63">
        <v>42248</v>
      </c>
      <c r="C12" s="66">
        <v>988202.21127999993</v>
      </c>
      <c r="D12" s="77">
        <v>1097984.4626333334</v>
      </c>
      <c r="E12" s="66">
        <v>1005141.8</v>
      </c>
      <c r="F12" s="53"/>
      <c r="G12" s="50">
        <f t="shared" si="0"/>
        <v>1081044.8739133333</v>
      </c>
      <c r="H12" s="50">
        <f t="shared" si="1"/>
        <v>197004450.37358701</v>
      </c>
      <c r="I12" s="50">
        <v>-327647.95</v>
      </c>
      <c r="J12" s="50">
        <f>I12+J11</f>
        <v>-66158107.778077006</v>
      </c>
      <c r="K12" s="50"/>
      <c r="L12" s="67">
        <f t="shared" si="3"/>
        <v>130846342.59550998</v>
      </c>
      <c r="M12" s="67"/>
    </row>
    <row r="13" spans="1:15">
      <c r="A13" s="57">
        <v>4</v>
      </c>
      <c r="B13" s="63">
        <v>42278</v>
      </c>
      <c r="C13" s="66">
        <v>931778.53876000014</v>
      </c>
      <c r="D13" s="77">
        <v>1104343.1326711618</v>
      </c>
      <c r="E13" s="66">
        <v>1310039.17</v>
      </c>
      <c r="F13" s="53"/>
      <c r="G13" s="50">
        <f t="shared" si="0"/>
        <v>726082.501431162</v>
      </c>
      <c r="H13" s="50">
        <f t="shared" si="1"/>
        <v>197730532.87501818</v>
      </c>
      <c r="I13" s="50">
        <v>-337002.75</v>
      </c>
      <c r="J13" s="50">
        <f t="shared" si="2"/>
        <v>-66495110.528077006</v>
      </c>
      <c r="K13" s="50"/>
      <c r="L13" s="67">
        <f t="shared" si="3"/>
        <v>131235422.34694114</v>
      </c>
      <c r="M13" s="67"/>
    </row>
    <row r="14" spans="1:15">
      <c r="A14" s="57">
        <v>5</v>
      </c>
      <c r="B14" s="63">
        <v>42309</v>
      </c>
      <c r="C14" s="66">
        <v>1928313.1303800002</v>
      </c>
      <c r="D14" s="77">
        <v>1107626.9657732409</v>
      </c>
      <c r="E14" s="66">
        <v>986500.57</v>
      </c>
      <c r="F14" s="53"/>
      <c r="G14" s="50">
        <f t="shared" si="0"/>
        <v>2049439.5261532413</v>
      </c>
      <c r="H14" s="50">
        <f t="shared" si="1"/>
        <v>199779972.40117142</v>
      </c>
      <c r="I14" s="50">
        <v>-2011701.65</v>
      </c>
      <c r="J14" s="50">
        <f t="shared" si="2"/>
        <v>-68506812.178077012</v>
      </c>
      <c r="K14" s="50"/>
      <c r="L14" s="67">
        <f t="shared" si="3"/>
        <v>131273160.2230944</v>
      </c>
      <c r="M14" s="67"/>
    </row>
    <row r="15" spans="1:15">
      <c r="A15" s="57">
        <v>6</v>
      </c>
      <c r="B15" s="63">
        <v>42339</v>
      </c>
      <c r="C15" s="66">
        <v>2250117.6774600004</v>
      </c>
      <c r="D15" s="77">
        <v>1107945.4734479743</v>
      </c>
      <c r="E15" s="66">
        <v>1275419.93</v>
      </c>
      <c r="F15" s="53"/>
      <c r="G15" s="50">
        <f t="shared" si="0"/>
        <v>2082643.2209079748</v>
      </c>
      <c r="H15" s="50">
        <f t="shared" si="1"/>
        <v>201862615.6220794</v>
      </c>
      <c r="I15" s="50">
        <v>-794115</v>
      </c>
      <c r="J15" s="50">
        <f t="shared" si="2"/>
        <v>-69300927.178077012</v>
      </c>
      <c r="K15" s="50"/>
      <c r="L15" s="67">
        <f t="shared" si="3"/>
        <v>132561688.44400236</v>
      </c>
      <c r="M15" s="67"/>
    </row>
    <row r="16" spans="1:15">
      <c r="A16" s="57">
        <v>7</v>
      </c>
      <c r="B16" s="63">
        <v>42370</v>
      </c>
      <c r="C16" s="66">
        <v>2011546.0147200001</v>
      </c>
      <c r="D16" s="77">
        <v>1118820.6516324375</v>
      </c>
      <c r="E16" s="66">
        <v>1595851.46</v>
      </c>
      <c r="F16" s="53"/>
      <c r="G16" s="50">
        <f t="shared" si="0"/>
        <v>1534515.2063524378</v>
      </c>
      <c r="H16" s="50">
        <f t="shared" si="1"/>
        <v>203397130.82843184</v>
      </c>
      <c r="I16" s="50">
        <v>-740278.7</v>
      </c>
      <c r="J16" s="50">
        <f t="shared" si="2"/>
        <v>-70041205.878077015</v>
      </c>
      <c r="K16" s="50"/>
      <c r="L16" s="67">
        <f t="shared" si="3"/>
        <v>133355924.9503548</v>
      </c>
      <c r="M16" s="67"/>
    </row>
    <row r="17" spans="1:13">
      <c r="A17" s="57">
        <v>8</v>
      </c>
      <c r="B17" s="63">
        <v>42401</v>
      </c>
      <c r="C17" s="66">
        <v>2039467.02042</v>
      </c>
      <c r="D17" s="77">
        <v>1125524.007746052</v>
      </c>
      <c r="E17" s="66">
        <v>1526707.51</v>
      </c>
      <c r="F17" s="53"/>
      <c r="G17" s="50">
        <f t="shared" si="0"/>
        <v>1638283.5181660519</v>
      </c>
      <c r="H17" s="50">
        <f t="shared" si="1"/>
        <v>205035414.34659791</v>
      </c>
      <c r="I17" s="50">
        <v>-714095.2</v>
      </c>
      <c r="J17" s="50">
        <f t="shared" si="2"/>
        <v>-70755301.078077018</v>
      </c>
      <c r="K17" s="50"/>
      <c r="L17" s="67">
        <f t="shared" si="3"/>
        <v>134280113.26852086</v>
      </c>
      <c r="M17" s="67"/>
    </row>
    <row r="18" spans="1:13">
      <c r="A18" s="57">
        <v>9</v>
      </c>
      <c r="B18" s="63">
        <v>42430</v>
      </c>
      <c r="C18" s="66">
        <v>3108192.77538</v>
      </c>
      <c r="D18" s="77">
        <v>1133324.1571513733</v>
      </c>
      <c r="E18" s="66">
        <v>1230134.22</v>
      </c>
      <c r="F18" s="53"/>
      <c r="G18" s="50">
        <f t="shared" si="0"/>
        <v>3011382.7125313738</v>
      </c>
      <c r="H18" s="50">
        <f t="shared" si="1"/>
        <v>208046797.0591293</v>
      </c>
      <c r="I18" s="50">
        <v>-1100389.5</v>
      </c>
      <c r="J18" s="50">
        <f t="shared" si="2"/>
        <v>-71855690.578077018</v>
      </c>
      <c r="K18" s="50"/>
      <c r="L18" s="67">
        <f t="shared" si="3"/>
        <v>136191106.48105222</v>
      </c>
      <c r="M18" s="67"/>
    </row>
    <row r="19" spans="1:13">
      <c r="A19" s="57">
        <v>10</v>
      </c>
      <c r="B19" s="63">
        <v>42461</v>
      </c>
      <c r="C19" s="66">
        <v>2238242.7568799998</v>
      </c>
      <c r="D19" s="77">
        <v>1149452.9398651381</v>
      </c>
      <c r="E19" s="66">
        <v>1448879.16</v>
      </c>
      <c r="F19" s="53"/>
      <c r="G19" s="50">
        <f t="shared" si="0"/>
        <v>1938816.5367451378</v>
      </c>
      <c r="H19" s="50">
        <f t="shared" si="1"/>
        <v>209985613.59587443</v>
      </c>
      <c r="I19" s="50">
        <v>-826144.2</v>
      </c>
      <c r="J19" s="50">
        <f t="shared" si="2"/>
        <v>-72681834.778077021</v>
      </c>
      <c r="K19" s="50"/>
      <c r="L19" s="67">
        <f t="shared" si="3"/>
        <v>137303778.81779736</v>
      </c>
      <c r="M19" s="67"/>
    </row>
    <row r="20" spans="1:13">
      <c r="A20" s="57">
        <v>11</v>
      </c>
      <c r="B20" s="63">
        <v>42491</v>
      </c>
      <c r="C20" s="66">
        <v>2351170.8060200005</v>
      </c>
      <c r="D20" s="77">
        <v>1158843.8943872671</v>
      </c>
      <c r="E20" s="66">
        <v>1111171.07</v>
      </c>
      <c r="F20" s="53"/>
      <c r="G20" s="50">
        <f>C20+D20-E20-F20</f>
        <v>2398843.6304072673</v>
      </c>
      <c r="H20" s="50">
        <f t="shared" si="1"/>
        <v>212384457.2262817</v>
      </c>
      <c r="I20" s="50">
        <v>-842178.75</v>
      </c>
      <c r="J20" s="50">
        <f>I20+J19</f>
        <v>-73524013.528077021</v>
      </c>
      <c r="K20" s="50"/>
      <c r="L20" s="67">
        <f t="shared" si="3"/>
        <v>138860443.69820464</v>
      </c>
      <c r="M20" s="67"/>
    </row>
    <row r="21" spans="1:13">
      <c r="A21" s="57">
        <v>12</v>
      </c>
      <c r="B21" s="63">
        <v>42522</v>
      </c>
      <c r="C21" s="66">
        <v>921065.1</v>
      </c>
      <c r="D21" s="77">
        <v>1171982.1459779046</v>
      </c>
      <c r="E21" s="66">
        <v>1172648.4099999999</v>
      </c>
      <c r="F21" s="53"/>
      <c r="G21" s="50">
        <f>C21+D21-E21-F21</f>
        <v>920398.83597790473</v>
      </c>
      <c r="H21" s="50">
        <f>H20+G21</f>
        <v>213304856.06225961</v>
      </c>
      <c r="I21" s="50">
        <v>-349029.1</v>
      </c>
      <c r="J21" s="50">
        <f>I21+J20</f>
        <v>-73873042.628077015</v>
      </c>
      <c r="K21" s="50"/>
      <c r="L21" s="67">
        <f t="shared" si="3"/>
        <v>139431813.43418255</v>
      </c>
      <c r="M21" s="67"/>
    </row>
    <row r="22" spans="1:13">
      <c r="A22" s="57">
        <v>13</v>
      </c>
      <c r="B22" s="63">
        <v>42552</v>
      </c>
      <c r="C22" s="53">
        <v>1481327.75</v>
      </c>
      <c r="D22" s="77">
        <v>1176804.5065208622</v>
      </c>
      <c r="E22" s="53">
        <v>1376084.67</v>
      </c>
      <c r="F22" s="53"/>
      <c r="G22" s="50">
        <f>C22+D22-E22-F22</f>
        <v>1282047.5865208623</v>
      </c>
      <c r="H22" s="50">
        <f>H21+G22</f>
        <v>214586903.64878047</v>
      </c>
      <c r="I22" s="50">
        <v>-533927.80000000005</v>
      </c>
      <c r="J22" s="50">
        <v>-74406970.430000007</v>
      </c>
      <c r="K22" s="50"/>
      <c r="L22" s="67">
        <f t="shared" si="3"/>
        <v>140179933.22070342</v>
      </c>
      <c r="M22" s="67"/>
    </row>
    <row r="23" spans="1:13">
      <c r="A23" s="57">
        <v>14</v>
      </c>
      <c r="B23" s="63">
        <v>42583</v>
      </c>
      <c r="C23" s="53">
        <v>4493640.8899999997</v>
      </c>
      <c r="D23" s="77">
        <v>1183118.6375089702</v>
      </c>
      <c r="E23" s="53">
        <v>1269969.8899999999</v>
      </c>
      <c r="F23" s="53"/>
      <c r="G23" s="50">
        <f t="shared" si="0"/>
        <v>4406789.6375089707</v>
      </c>
      <c r="H23" s="50">
        <f t="shared" si="1"/>
        <v>218993693.28628942</v>
      </c>
      <c r="I23" s="50">
        <v>-1585094.35</v>
      </c>
      <c r="J23" s="50">
        <v>-75992064.780000001</v>
      </c>
      <c r="K23" s="50"/>
      <c r="L23" s="67">
        <f t="shared" si="3"/>
        <v>143001628.50821239</v>
      </c>
      <c r="M23" s="67"/>
    </row>
    <row r="24" spans="1:13">
      <c r="A24" s="57">
        <v>15</v>
      </c>
      <c r="B24" s="63">
        <v>42614</v>
      </c>
      <c r="C24" s="53">
        <v>3388529.81</v>
      </c>
      <c r="D24" s="77">
        <v>1206933.745721367</v>
      </c>
      <c r="E24" s="53">
        <v>1214458.07</v>
      </c>
      <c r="F24" s="53"/>
      <c r="G24" s="50">
        <f t="shared" si="0"/>
        <v>3381005.4857213665</v>
      </c>
      <c r="H24" s="50">
        <f t="shared" si="1"/>
        <v>222374698.7720108</v>
      </c>
      <c r="I24" s="50">
        <v>-1188974.8500000001</v>
      </c>
      <c r="J24" s="50">
        <v>-77181039.629999995</v>
      </c>
      <c r="K24" s="50"/>
      <c r="L24" s="67">
        <f t="shared" si="3"/>
        <v>145193659.14393377</v>
      </c>
      <c r="M24" s="67"/>
    </row>
    <row r="25" spans="1:13">
      <c r="A25" s="57">
        <v>16</v>
      </c>
      <c r="B25" s="63">
        <v>42644</v>
      </c>
      <c r="C25" s="53">
        <v>6751667.7300000004</v>
      </c>
      <c r="D25" s="77">
        <v>1225434.4842924259</v>
      </c>
      <c r="E25" s="53">
        <v>1292256.27</v>
      </c>
      <c r="F25" s="53"/>
      <c r="G25" s="50">
        <f t="shared" si="0"/>
        <v>6684845.9442924261</v>
      </c>
      <c r="H25" s="50">
        <f t="shared" si="1"/>
        <v>229059544.71630323</v>
      </c>
      <c r="I25" s="50">
        <v>-2382525.6</v>
      </c>
      <c r="J25" s="50">
        <v>-79563565.230000004</v>
      </c>
      <c r="K25" s="50"/>
      <c r="L25" s="67">
        <f t="shared" si="3"/>
        <v>149495979.48822618</v>
      </c>
      <c r="M25" s="67"/>
    </row>
    <row r="26" spans="1:13">
      <c r="A26" s="57">
        <v>17</v>
      </c>
      <c r="B26" s="63">
        <v>42675</v>
      </c>
      <c r="C26" s="53">
        <v>1883279.68</v>
      </c>
      <c r="D26" s="77">
        <v>1261746.067987222</v>
      </c>
      <c r="E26" s="53">
        <v>1504933.45</v>
      </c>
      <c r="F26" s="53"/>
      <c r="G26" s="50">
        <f t="shared" si="0"/>
        <v>1640092.297987222</v>
      </c>
      <c r="H26" s="50">
        <f t="shared" si="1"/>
        <v>230699637.01429045</v>
      </c>
      <c r="I26" s="50">
        <v>-667702.69999999995</v>
      </c>
      <c r="J26" s="50">
        <v>-80231267.930000007</v>
      </c>
      <c r="K26" s="50"/>
      <c r="L26" s="67">
        <f t="shared" si="3"/>
        <v>150468369.08621344</v>
      </c>
      <c r="M26" s="67"/>
    </row>
    <row r="27" spans="1:13">
      <c r="A27" s="57">
        <v>18</v>
      </c>
      <c r="B27" s="63">
        <v>42705</v>
      </c>
      <c r="C27" s="53">
        <v>2119436.9300000002</v>
      </c>
      <c r="D27" s="77">
        <v>1269953.0361989609</v>
      </c>
      <c r="E27" s="53">
        <v>1781691.88</v>
      </c>
      <c r="F27" s="53"/>
      <c r="G27" s="50">
        <f t="shared" si="0"/>
        <v>1607698.0861989614</v>
      </c>
      <c r="H27" s="50">
        <f t="shared" si="1"/>
        <v>232307335.10048941</v>
      </c>
      <c r="I27" s="50">
        <v>-746049.85</v>
      </c>
      <c r="J27" s="50">
        <v>-80977317.780000001</v>
      </c>
      <c r="K27" s="50"/>
      <c r="L27" s="67">
        <f t="shared" si="3"/>
        <v>151330017.32241243</v>
      </c>
      <c r="M27" s="67"/>
    </row>
    <row r="28" spans="1:13">
      <c r="A28" s="57">
        <v>19</v>
      </c>
      <c r="B28" s="63">
        <v>42736</v>
      </c>
      <c r="C28" s="53">
        <v>683847.26</v>
      </c>
      <c r="D28" s="77">
        <v>1277225.3473543427</v>
      </c>
      <c r="E28" s="53">
        <v>1685014.4</v>
      </c>
      <c r="F28" s="53"/>
      <c r="G28" s="50">
        <f t="shared" si="0"/>
        <v>276058.2073543428</v>
      </c>
      <c r="H28" s="50">
        <f t="shared" si="1"/>
        <v>232583393.30784374</v>
      </c>
      <c r="I28" s="50">
        <v>-287343.7</v>
      </c>
      <c r="J28" s="50">
        <v>-81264661.480000004</v>
      </c>
      <c r="K28" s="50"/>
      <c r="L28" s="67">
        <f t="shared" si="3"/>
        <v>151318731.82976678</v>
      </c>
      <c r="M28" s="67"/>
    </row>
    <row r="29" spans="1:13">
      <c r="A29" s="57">
        <v>20</v>
      </c>
      <c r="B29" s="63">
        <v>42767</v>
      </c>
      <c r="C29" s="53">
        <v>731186.53</v>
      </c>
      <c r="D29" s="77">
        <v>1277130.0978062039</v>
      </c>
      <c r="E29" s="53">
        <v>1437691.49</v>
      </c>
      <c r="F29" s="53"/>
      <c r="G29" s="50">
        <f t="shared" si="0"/>
        <v>570625.13780620391</v>
      </c>
      <c r="H29" s="50">
        <f t="shared" si="1"/>
        <v>233154018.44564995</v>
      </c>
      <c r="I29" s="50">
        <v>-259010.85</v>
      </c>
      <c r="J29" s="50">
        <v>-81523672.329999998</v>
      </c>
      <c r="K29" s="50"/>
      <c r="L29" s="67">
        <f t="shared" si="3"/>
        <v>151630346.11757299</v>
      </c>
      <c r="M29" s="67"/>
    </row>
    <row r="30" spans="1:13">
      <c r="A30" s="57">
        <v>21</v>
      </c>
      <c r="B30" s="63">
        <v>42795</v>
      </c>
      <c r="C30" s="53">
        <v>1256185.32</v>
      </c>
      <c r="D30" s="77">
        <v>1279760.1224049097</v>
      </c>
      <c r="E30" s="53">
        <v>1758176.78</v>
      </c>
      <c r="F30" s="53"/>
      <c r="G30" s="50">
        <f t="shared" si="0"/>
        <v>777768.66240490996</v>
      </c>
      <c r="H30" s="50">
        <f t="shared" si="1"/>
        <v>233931787.10805488</v>
      </c>
      <c r="I30" s="50">
        <v>-440934.9</v>
      </c>
      <c r="J30" s="50">
        <v>-81964607.230000004</v>
      </c>
      <c r="K30" s="50"/>
      <c r="L30" s="67">
        <f t="shared" si="3"/>
        <v>151967179.87997788</v>
      </c>
      <c r="M30" s="67"/>
    </row>
    <row r="31" spans="1:13">
      <c r="A31" s="57">
        <v>22</v>
      </c>
      <c r="B31" s="63">
        <v>42826</v>
      </c>
      <c r="C31" s="53">
        <v>1197228.92</v>
      </c>
      <c r="D31" s="77">
        <v>1282602.9993369877</v>
      </c>
      <c r="E31" s="53">
        <v>1283647.93</v>
      </c>
      <c r="F31" s="53"/>
      <c r="G31" s="50">
        <f t="shared" si="0"/>
        <v>1196183.9893369877</v>
      </c>
      <c r="H31" s="50">
        <f t="shared" si="1"/>
        <v>235127971.09739187</v>
      </c>
      <c r="I31" s="50">
        <v>-420022.05</v>
      </c>
      <c r="J31" s="50">
        <v>-82384629.280000001</v>
      </c>
      <c r="K31" s="50"/>
      <c r="L31" s="67">
        <f t="shared" si="3"/>
        <v>152743341.81931484</v>
      </c>
      <c r="M31" s="67"/>
    </row>
    <row r="32" spans="1:13">
      <c r="A32" s="57">
        <v>23</v>
      </c>
      <c r="B32" s="63">
        <v>42856</v>
      </c>
      <c r="C32" s="53">
        <v>1908546.06</v>
      </c>
      <c r="D32" s="77">
        <v>1289153.8060751143</v>
      </c>
      <c r="E32" s="53">
        <v>1711105.88</v>
      </c>
      <c r="F32" s="53"/>
      <c r="G32" s="50">
        <f t="shared" si="0"/>
        <v>1486593.9860751145</v>
      </c>
      <c r="H32" s="50">
        <f t="shared" si="1"/>
        <v>236614565.08346698</v>
      </c>
      <c r="I32" s="50">
        <v>-670546.44999999995</v>
      </c>
      <c r="J32" s="50">
        <v>-83055175.730000004</v>
      </c>
      <c r="K32" s="50"/>
      <c r="L32" s="67">
        <f t="shared" si="3"/>
        <v>153559389.35538998</v>
      </c>
      <c r="M32" s="67"/>
    </row>
    <row r="33" spans="1:14">
      <c r="A33" s="57">
        <v>24</v>
      </c>
      <c r="B33" s="63">
        <v>42887</v>
      </c>
      <c r="C33" s="53">
        <v>1745957.5</v>
      </c>
      <c r="D33" s="78">
        <v>1296041.2472689541</v>
      </c>
      <c r="E33" s="53">
        <v>1076349.01</v>
      </c>
      <c r="F33" s="53"/>
      <c r="G33" s="50">
        <f t="shared" si="0"/>
        <v>1965649.7372689543</v>
      </c>
      <c r="H33" s="50">
        <f>H32+G33</f>
        <v>238580214.82073593</v>
      </c>
      <c r="I33" s="50">
        <v>-615784.75</v>
      </c>
      <c r="J33" s="50">
        <v>-83670960.480000004</v>
      </c>
      <c r="K33" s="50"/>
      <c r="L33" s="67">
        <f t="shared" si="3"/>
        <v>154909254.34265894</v>
      </c>
      <c r="M33" s="67"/>
      <c r="N33" s="65"/>
    </row>
    <row r="34" spans="1:14">
      <c r="A34" s="57">
        <v>25</v>
      </c>
      <c r="B34" s="63">
        <v>42917</v>
      </c>
      <c r="C34" s="53">
        <v>1429844.8828399999</v>
      </c>
      <c r="D34" s="53">
        <v>1307434.1077481688</v>
      </c>
      <c r="E34" s="53">
        <v>1631830.28</v>
      </c>
      <c r="F34" s="53"/>
      <c r="G34" s="50">
        <f>C34+D34-E34-F34</f>
        <v>1105448.7105881686</v>
      </c>
      <c r="H34" s="50">
        <f t="shared" si="1"/>
        <v>239685663.53132409</v>
      </c>
      <c r="I34" s="50">
        <v>-505377.95</v>
      </c>
      <c r="J34" s="50">
        <f>I34+J33</f>
        <v>-84176338.430000007</v>
      </c>
      <c r="K34" s="50"/>
      <c r="L34" s="67">
        <f t="shared" si="3"/>
        <v>155509325.10324714</v>
      </c>
      <c r="M34" s="67"/>
    </row>
    <row r="35" spans="1:14">
      <c r="A35" s="57">
        <v>26</v>
      </c>
      <c r="B35" s="63">
        <v>42948</v>
      </c>
      <c r="C35" s="53">
        <v>2147231.54532</v>
      </c>
      <c r="D35" s="53">
        <v>1312498.7049675332</v>
      </c>
      <c r="E35" s="53">
        <v>1488723.6769534172</v>
      </c>
      <c r="F35" s="53"/>
      <c r="G35" s="50">
        <f t="shared" si="0"/>
        <v>1971006.573334116</v>
      </c>
      <c r="H35" s="50">
        <f t="shared" si="1"/>
        <v>241656670.10465822</v>
      </c>
      <c r="I35" s="50">
        <v>-755804</v>
      </c>
      <c r="J35" s="50">
        <f t="shared" si="2"/>
        <v>-84932142.430000007</v>
      </c>
      <c r="K35" s="50"/>
      <c r="L35" s="67">
        <f t="shared" si="3"/>
        <v>156724527.67658126</v>
      </c>
      <c r="M35" s="67"/>
    </row>
    <row r="36" spans="1:14">
      <c r="A36" s="57">
        <v>27</v>
      </c>
      <c r="B36" s="63">
        <v>42979</v>
      </c>
      <c r="C36" s="53">
        <v>1169364.9114199998</v>
      </c>
      <c r="D36" s="53">
        <v>1322755.0146864732</v>
      </c>
      <c r="E36" s="53">
        <v>1278134.6808197035</v>
      </c>
      <c r="F36" s="53"/>
      <c r="G36" s="50">
        <f t="shared" si="0"/>
        <v>1213985.2452867695</v>
      </c>
      <c r="H36" s="50">
        <f t="shared" si="1"/>
        <v>242870655.34994498</v>
      </c>
      <c r="I36" s="50">
        <v>-409832.15</v>
      </c>
      <c r="J36" s="50">
        <f t="shared" si="2"/>
        <v>-85341974.580000013</v>
      </c>
      <c r="K36" s="50"/>
      <c r="L36" s="67">
        <f t="shared" si="3"/>
        <v>157528680.77186802</v>
      </c>
      <c r="M36" s="67"/>
    </row>
    <row r="37" spans="1:14">
      <c r="A37" s="57">
        <v>28</v>
      </c>
      <c r="B37" s="63">
        <v>43009</v>
      </c>
      <c r="C37" s="53">
        <v>2034782.6231599997</v>
      </c>
      <c r="D37" s="53">
        <v>1329542.0668106934</v>
      </c>
      <c r="E37" s="53">
        <v>1394549</v>
      </c>
      <c r="F37" s="53"/>
      <c r="G37" s="50">
        <f t="shared" si="0"/>
        <v>1969775.6899706931</v>
      </c>
      <c r="H37" s="50">
        <f t="shared" si="1"/>
        <v>244840431.03991568</v>
      </c>
      <c r="I37" s="50">
        <v>-715327.55</v>
      </c>
      <c r="J37" s="50">
        <f t="shared" si="2"/>
        <v>-86057302.13000001</v>
      </c>
      <c r="K37" s="50"/>
      <c r="L37" s="67">
        <f t="shared" si="3"/>
        <v>158783128.91183871</v>
      </c>
      <c r="M37" s="67"/>
    </row>
    <row r="38" spans="1:14">
      <c r="A38" s="57">
        <v>29</v>
      </c>
      <c r="B38" s="63">
        <v>43040</v>
      </c>
      <c r="C38" s="53">
        <v>2379961.2665200001</v>
      </c>
      <c r="D38" s="53">
        <v>1340129.6091120462</v>
      </c>
      <c r="E38" s="53">
        <v>1715897.25</v>
      </c>
      <c r="F38" s="53"/>
      <c r="G38" s="50">
        <f t="shared" si="0"/>
        <v>2004193.6256320463</v>
      </c>
      <c r="H38" s="50">
        <f t="shared" si="1"/>
        <v>246844624.66554773</v>
      </c>
      <c r="I38" s="50">
        <v>-843132.15</v>
      </c>
      <c r="J38" s="50">
        <f t="shared" si="2"/>
        <v>-86900434.280000016</v>
      </c>
      <c r="K38" s="50"/>
      <c r="L38" s="67">
        <f t="shared" si="3"/>
        <v>159944190.38747075</v>
      </c>
      <c r="M38" s="67"/>
    </row>
    <row r="39" spans="1:14">
      <c r="A39" s="57">
        <v>30</v>
      </c>
      <c r="B39" s="63">
        <v>43070</v>
      </c>
      <c r="C39" s="53">
        <v>1632642.3752599999</v>
      </c>
      <c r="D39" s="53">
        <v>1349928.9679663805</v>
      </c>
      <c r="E39" s="53">
        <v>1901394.07</v>
      </c>
      <c r="F39" s="53"/>
      <c r="G39" s="50">
        <f t="shared" si="0"/>
        <v>1081177.2732263806</v>
      </c>
      <c r="H39" s="50">
        <f t="shared" si="1"/>
        <v>247925801.93877411</v>
      </c>
      <c r="I39" s="50">
        <v>-608088.6</v>
      </c>
      <c r="J39" s="50">
        <f>I39+J38</f>
        <v>-87508522.88000001</v>
      </c>
      <c r="K39" s="50"/>
      <c r="L39" s="67">
        <f t="shared" si="3"/>
        <v>160417279.06069714</v>
      </c>
      <c r="M39" s="67"/>
    </row>
    <row r="40" spans="1:14">
      <c r="A40" s="57">
        <v>31</v>
      </c>
      <c r="B40" s="63">
        <v>43101</v>
      </c>
      <c r="C40" s="53">
        <v>5456358</v>
      </c>
      <c r="D40" s="53">
        <v>1131307.5</v>
      </c>
      <c r="E40" s="53">
        <v>2067567.62</v>
      </c>
      <c r="F40" s="53"/>
      <c r="G40" s="50">
        <f t="shared" si="0"/>
        <v>4520097.88</v>
      </c>
      <c r="H40" s="50">
        <f t="shared" si="1"/>
        <v>252445899.8187741</v>
      </c>
      <c r="I40" s="50">
        <v>-1196750.6000000001</v>
      </c>
      <c r="J40" s="50">
        <f>I40+J39</f>
        <v>-88705273.480000004</v>
      </c>
      <c r="K40" s="50"/>
      <c r="L40" s="67">
        <f>L39+C40+D40+I40-E40-F40</f>
        <v>163740626.34069714</v>
      </c>
      <c r="M40" s="67"/>
    </row>
    <row r="41" spans="1:14">
      <c r="A41" s="57">
        <v>32</v>
      </c>
      <c r="B41" s="63">
        <v>43132</v>
      </c>
      <c r="C41" s="53">
        <v>2080173.4615499999</v>
      </c>
      <c r="D41" s="53">
        <v>1075230.1138214583</v>
      </c>
      <c r="E41" s="53">
        <v>2036860.09</v>
      </c>
      <c r="F41" s="53"/>
      <c r="G41" s="50">
        <f t="shared" si="0"/>
        <v>1118543.4853714581</v>
      </c>
      <c r="H41" s="50">
        <f t="shared" si="1"/>
        <v>253564443.30414557</v>
      </c>
      <c r="I41" s="50">
        <v>-436836.33</v>
      </c>
      <c r="J41" s="50">
        <f t="shared" si="2"/>
        <v>-89142109.810000002</v>
      </c>
      <c r="K41" s="50"/>
      <c r="L41" s="67">
        <f t="shared" si="3"/>
        <v>164422333.49606857</v>
      </c>
      <c r="M41" s="67"/>
    </row>
    <row r="42" spans="1:14">
      <c r="A42" s="57">
        <v>33</v>
      </c>
      <c r="B42" s="63">
        <v>43160</v>
      </c>
      <c r="C42" s="53">
        <v>2141640.4461000003</v>
      </c>
      <c r="D42" s="53">
        <v>1079706.6574750638</v>
      </c>
      <c r="E42" s="53">
        <v>1967174.48</v>
      </c>
      <c r="F42" s="53"/>
      <c r="G42" s="50">
        <f t="shared" si="0"/>
        <v>1254172.6235750639</v>
      </c>
      <c r="H42" s="50">
        <f t="shared" si="1"/>
        <v>254818615.92772064</v>
      </c>
      <c r="I42" s="50">
        <v>-453002.76</v>
      </c>
      <c r="J42" s="50">
        <f t="shared" si="2"/>
        <v>-89595112.570000008</v>
      </c>
      <c r="K42" s="50"/>
      <c r="L42" s="67">
        <f t="shared" si="3"/>
        <v>165223503.35964364</v>
      </c>
      <c r="M42" s="67"/>
    </row>
    <row r="43" spans="1:14">
      <c r="A43" s="57">
        <v>34</v>
      </c>
      <c r="B43" s="63">
        <v>43191</v>
      </c>
      <c r="C43" s="53">
        <v>1623467.7114500001</v>
      </c>
      <c r="D43" s="53">
        <v>1084967.6729125401</v>
      </c>
      <c r="E43" s="53">
        <v>1630335.143378776</v>
      </c>
      <c r="F43" s="53"/>
      <c r="G43" s="50">
        <f t="shared" si="0"/>
        <v>1078100.2409837642</v>
      </c>
      <c r="H43" s="50">
        <f t="shared" si="1"/>
        <v>255896716.16870439</v>
      </c>
      <c r="I43" s="50">
        <v>-341820.99</v>
      </c>
      <c r="J43" s="50">
        <f t="shared" si="2"/>
        <v>-89936933.560000002</v>
      </c>
      <c r="K43" s="50"/>
      <c r="L43" s="67">
        <f>L42+C43+D43+I43-E43-F43</f>
        <v>165959782.61062741</v>
      </c>
      <c r="M43" s="67"/>
    </row>
    <row r="44" spans="1:14">
      <c r="A44" s="57">
        <v>35</v>
      </c>
      <c r="B44" s="63">
        <v>43221</v>
      </c>
      <c r="C44" s="53">
        <v>3059774.0461499998</v>
      </c>
      <c r="D44" s="53">
        <v>1089802.5733273337</v>
      </c>
      <c r="E44" s="53">
        <v>2220470.4063975154</v>
      </c>
      <c r="F44" s="53"/>
      <c r="G44" s="50">
        <f>C44+D44-E44-F44</f>
        <v>1929106.2130798181</v>
      </c>
      <c r="H44" s="50">
        <f t="shared" si="1"/>
        <v>257825822.3817842</v>
      </c>
      <c r="I44" s="50">
        <v>-684175.8</v>
      </c>
      <c r="J44" s="50">
        <f>I44+J43</f>
        <v>-90621109.359999999</v>
      </c>
      <c r="K44" s="50"/>
      <c r="L44" s="67">
        <f t="shared" si="3"/>
        <v>167204713.02370721</v>
      </c>
      <c r="M44" s="67"/>
    </row>
    <row r="45" spans="1:14">
      <c r="A45" s="57">
        <v>36</v>
      </c>
      <c r="B45" s="63">
        <v>43252</v>
      </c>
      <c r="C45" s="53">
        <v>4218219.7903999994</v>
      </c>
      <c r="D45" s="53">
        <v>1097977.6163732244</v>
      </c>
      <c r="E45" s="53">
        <v>1517739.86</v>
      </c>
      <c r="F45" s="53"/>
      <c r="G45" s="50">
        <f>C45+D45-E45-F45</f>
        <v>3798457.5467732232</v>
      </c>
      <c r="H45" s="50">
        <f t="shared" si="1"/>
        <v>261624279.92855743</v>
      </c>
      <c r="I45" s="50">
        <v>-885643.29</v>
      </c>
      <c r="J45" s="50">
        <f>I45+J44</f>
        <v>-91506752.650000006</v>
      </c>
      <c r="K45" s="50"/>
      <c r="L45" s="67">
        <f>L44+C45+D45+I45-E45-F45</f>
        <v>170117527.28048041</v>
      </c>
      <c r="M45" s="67"/>
    </row>
    <row r="46" spans="1:14">
      <c r="A46" s="57">
        <v>38</v>
      </c>
      <c r="B46" s="63">
        <v>43282</v>
      </c>
      <c r="C46" s="53">
        <v>2677689.6108499998</v>
      </c>
      <c r="D46" s="53">
        <v>1117105.0966593684</v>
      </c>
      <c r="E46" s="53">
        <v>1381783.28</v>
      </c>
      <c r="F46" s="53"/>
      <c r="G46" s="50">
        <f>C46+D46-E46-F46</f>
        <v>2413011.4275093684</v>
      </c>
      <c r="H46" s="50">
        <f>H45+G46</f>
        <v>264037291.35606679</v>
      </c>
      <c r="I46" s="50">
        <v>-562541.06999999995</v>
      </c>
      <c r="J46" s="50">
        <f>I46+J45+K46</f>
        <v>-91747908.421022117</v>
      </c>
      <c r="K46" s="50">
        <v>321385.29897787567</v>
      </c>
      <c r="L46" s="67">
        <f>K46+C46+D46+I46-E46-F46+L45</f>
        <v>172289382.93696767</v>
      </c>
      <c r="M46" s="67"/>
    </row>
    <row r="47" spans="1:14">
      <c r="A47" s="57">
        <v>39</v>
      </c>
      <c r="B47" s="63">
        <v>43313</v>
      </c>
      <c r="C47" s="53">
        <v>2876807.3509999998</v>
      </c>
      <c r="D47" s="53">
        <v>1131366.9488036346</v>
      </c>
      <c r="E47" s="53">
        <v>1727110.15</v>
      </c>
      <c r="F47" s="53"/>
      <c r="G47" s="50">
        <f>C47+D47-E47-F47</f>
        <v>2281064.1498036343</v>
      </c>
      <c r="H47" s="50">
        <f>H46+G47</f>
        <v>266318355.50587043</v>
      </c>
      <c r="I47" s="50">
        <v>-604077.17999999993</v>
      </c>
      <c r="J47" s="50">
        <f t="shared" ref="J47:J68" si="4">I47+J46+K47</f>
        <v>-92030600.302044243</v>
      </c>
      <c r="K47" s="50">
        <v>321385.29897787567</v>
      </c>
      <c r="L47" s="67">
        <f t="shared" ref="L47:L110" si="5">K47+C47+D47+I47-E47-F47+L46</f>
        <v>174287755.20574918</v>
      </c>
      <c r="M47" s="67"/>
    </row>
    <row r="48" spans="1:14">
      <c r="A48" s="57">
        <v>40</v>
      </c>
      <c r="B48" s="63">
        <v>43344</v>
      </c>
      <c r="C48" s="53">
        <v>1205400.63515</v>
      </c>
      <c r="D48" s="77">
        <v>1144489.5933686332</v>
      </c>
      <c r="E48" s="53">
        <v>1516986.17</v>
      </c>
      <c r="F48" s="53"/>
      <c r="G48" s="50">
        <f>C48+D48-E48-F48</f>
        <v>832904.05851863325</v>
      </c>
      <c r="H48" s="50">
        <f t="shared" si="1"/>
        <v>267151259.56438905</v>
      </c>
      <c r="I48" s="50">
        <v>-253769.46</v>
      </c>
      <c r="J48" s="50">
        <f t="shared" si="4"/>
        <v>-91962984.463066354</v>
      </c>
      <c r="K48" s="50">
        <v>321385.29897787567</v>
      </c>
      <c r="L48" s="67">
        <f t="shared" si="5"/>
        <v>175188275.10324571</v>
      </c>
      <c r="M48" s="67"/>
    </row>
    <row r="49" spans="1:13">
      <c r="A49" s="57">
        <v>41</v>
      </c>
      <c r="B49" s="63">
        <v>43374</v>
      </c>
      <c r="C49" s="53">
        <v>4248394.4084499991</v>
      </c>
      <c r="D49" s="77">
        <v>1150403.0073621937</v>
      </c>
      <c r="E49" s="53">
        <v>1578465.16</v>
      </c>
      <c r="F49" s="53"/>
      <c r="G49" s="50">
        <f t="shared" si="0"/>
        <v>3820332.2558121923</v>
      </c>
      <c r="H49" s="50">
        <f t="shared" si="1"/>
        <v>270971591.82020122</v>
      </c>
      <c r="I49" s="50">
        <v>-891972.9</v>
      </c>
      <c r="J49" s="50">
        <f>I49+J48+K49</f>
        <v>-92533572.064088479</v>
      </c>
      <c r="K49" s="50">
        <v>321385.29897787567</v>
      </c>
      <c r="L49" s="67">
        <f t="shared" si="5"/>
        <v>178438019.75803578</v>
      </c>
      <c r="M49" s="67"/>
    </row>
    <row r="50" spans="1:13">
      <c r="A50" s="57">
        <v>42</v>
      </c>
      <c r="B50" s="63">
        <v>43405</v>
      </c>
      <c r="C50" s="53">
        <v>3547002.0897500003</v>
      </c>
      <c r="D50" s="77">
        <v>1171742.9972619817</v>
      </c>
      <c r="E50" s="53">
        <v>1733380.19</v>
      </c>
      <c r="F50" s="53"/>
      <c r="G50" s="50">
        <f t="shared" si="0"/>
        <v>2985364.8970119818</v>
      </c>
      <c r="H50" s="50">
        <f t="shared" si="1"/>
        <v>273956956.71721321</v>
      </c>
      <c r="I50" s="50">
        <v>-744446.22</v>
      </c>
      <c r="J50" s="50">
        <f t="shared" si="4"/>
        <v>-92956632.985110596</v>
      </c>
      <c r="K50" s="50">
        <v>321385.29897787567</v>
      </c>
      <c r="L50" s="67">
        <f t="shared" si="5"/>
        <v>181000323.73402563</v>
      </c>
      <c r="M50" s="67"/>
    </row>
    <row r="51" spans="1:13">
      <c r="A51" s="57">
        <v>43</v>
      </c>
      <c r="B51" s="63">
        <v>43435</v>
      </c>
      <c r="C51" s="53">
        <v>1358449.5706999998</v>
      </c>
      <c r="D51" s="77">
        <v>1188568.7933709817</v>
      </c>
      <c r="E51" s="53">
        <v>1727108.96</v>
      </c>
      <c r="F51" s="53"/>
      <c r="G51" s="50">
        <f t="shared" si="0"/>
        <v>819909.40407098178</v>
      </c>
      <c r="H51" s="50">
        <f t="shared" si="1"/>
        <v>274776866.12128419</v>
      </c>
      <c r="I51" s="50">
        <v>-300057.65999999997</v>
      </c>
      <c r="J51" s="50">
        <f t="shared" si="4"/>
        <v>-92935305.346132711</v>
      </c>
      <c r="K51" s="50">
        <v>321385.29897787567</v>
      </c>
      <c r="L51" s="67">
        <f t="shared" si="5"/>
        <v>181841560.77707449</v>
      </c>
      <c r="M51" s="67"/>
    </row>
    <row r="52" spans="1:13">
      <c r="A52" s="57">
        <v>44</v>
      </c>
      <c r="B52" s="63">
        <v>43466</v>
      </c>
      <c r="C52" s="53">
        <v>2258713.3401500001</v>
      </c>
      <c r="D52" s="77">
        <v>1194092.916620336</v>
      </c>
      <c r="E52" s="53">
        <v>2088178.32</v>
      </c>
      <c r="F52" s="53"/>
      <c r="G52" s="50">
        <f t="shared" si="0"/>
        <v>1364627.936770336</v>
      </c>
      <c r="H52" s="50">
        <f t="shared" si="1"/>
        <v>276141494.05805451</v>
      </c>
      <c r="I52" s="50">
        <v>-474329.73</v>
      </c>
      <c r="J52" s="50">
        <f t="shared" si="4"/>
        <v>-93248942.426643774</v>
      </c>
      <c r="K52" s="50">
        <v>160692.64948893784</v>
      </c>
      <c r="L52" s="67">
        <f>K52+C52+D52+I52-E52-F52+L51</f>
        <v>182892551.63333377</v>
      </c>
      <c r="M52" s="67"/>
    </row>
    <row r="53" spans="1:13">
      <c r="A53" s="57">
        <v>45</v>
      </c>
      <c r="B53" s="63">
        <v>43497</v>
      </c>
      <c r="C53" s="53">
        <v>1283088.4322499998</v>
      </c>
      <c r="D53" s="77">
        <v>1200994.4232431052</v>
      </c>
      <c r="E53" s="53">
        <v>1660066.93</v>
      </c>
      <c r="F53" s="53"/>
      <c r="G53" s="50">
        <f t="shared" si="0"/>
        <v>824015.92549310508</v>
      </c>
      <c r="H53" s="50">
        <f t="shared" si="1"/>
        <v>276965509.98354763</v>
      </c>
      <c r="I53" s="50">
        <v>-269448.48</v>
      </c>
      <c r="J53" s="50">
        <f t="shared" si="4"/>
        <v>-93357698.257154837</v>
      </c>
      <c r="K53" s="50">
        <v>160692.64948893784</v>
      </c>
      <c r="L53" s="67">
        <f t="shared" si="5"/>
        <v>183607811.72831583</v>
      </c>
      <c r="M53" s="67"/>
    </row>
    <row r="54" spans="1:13">
      <c r="A54" s="57">
        <v>46</v>
      </c>
      <c r="B54" s="63">
        <v>43525</v>
      </c>
      <c r="C54" s="53">
        <v>2237364.6175999995</v>
      </c>
      <c r="D54" s="77">
        <v>1205691.2978668206</v>
      </c>
      <c r="E54" s="53">
        <v>1958812.43</v>
      </c>
      <c r="F54" s="53"/>
      <c r="G54" s="50">
        <f t="shared" si="0"/>
        <v>1484243.48546682</v>
      </c>
      <c r="H54" s="50">
        <f t="shared" si="1"/>
        <v>278449753.46901447</v>
      </c>
      <c r="I54" s="50">
        <v>-469846.64999999997</v>
      </c>
      <c r="J54" s="50">
        <f t="shared" si="4"/>
        <v>-93666852.257665902</v>
      </c>
      <c r="K54" s="50">
        <v>160692.64948893784</v>
      </c>
      <c r="L54" s="67">
        <f t="shared" si="5"/>
        <v>184782901.21327159</v>
      </c>
      <c r="M54" s="67"/>
    </row>
    <row r="55" spans="1:13">
      <c r="A55" s="57">
        <v>47</v>
      </c>
      <c r="B55" s="63">
        <v>43556</v>
      </c>
      <c r="C55" s="53">
        <v>2626279.0330499997</v>
      </c>
      <c r="D55" s="77">
        <v>1213407.7188180299</v>
      </c>
      <c r="E55" s="53">
        <v>1378152.46</v>
      </c>
      <c r="F55" s="53"/>
      <c r="G55" s="50">
        <f t="shared" si="0"/>
        <v>2461534.2918680296</v>
      </c>
      <c r="H55" s="50">
        <f t="shared" si="1"/>
        <v>280911287.7608825</v>
      </c>
      <c r="I55" s="50">
        <v>-551518.59</v>
      </c>
      <c r="J55" s="50">
        <f t="shared" si="4"/>
        <v>-94057678.198176965</v>
      </c>
      <c r="K55" s="50">
        <v>160692.64948893784</v>
      </c>
      <c r="L55" s="67">
        <f t="shared" si="5"/>
        <v>186853609.56462854</v>
      </c>
      <c r="M55" s="67"/>
    </row>
    <row r="56" spans="1:13">
      <c r="A56" s="57">
        <v>48</v>
      </c>
      <c r="B56" s="63">
        <v>43586</v>
      </c>
      <c r="C56" s="53">
        <v>3022645.4856999996</v>
      </c>
      <c r="D56" s="77">
        <v>1227005.3703252738</v>
      </c>
      <c r="E56" s="53">
        <v>1577873.2524418053</v>
      </c>
      <c r="F56" s="53"/>
      <c r="G56" s="50">
        <f t="shared" si="0"/>
        <v>2671777.6035834677</v>
      </c>
      <c r="H56" s="50">
        <f t="shared" si="1"/>
        <v>283583065.36446595</v>
      </c>
      <c r="I56" s="50">
        <v>-634755.44999999995</v>
      </c>
      <c r="J56" s="50">
        <f t="shared" si="4"/>
        <v>-94531740.998688027</v>
      </c>
      <c r="K56" s="50">
        <v>160692.64948893784</v>
      </c>
      <c r="L56" s="67">
        <f t="shared" si="5"/>
        <v>189051324.36770093</v>
      </c>
      <c r="M56" s="67"/>
    </row>
    <row r="57" spans="1:13">
      <c r="A57" s="57">
        <v>49</v>
      </c>
      <c r="B57" s="63">
        <v>43617</v>
      </c>
      <c r="C57" s="53">
        <v>3040211.4142500004</v>
      </c>
      <c r="D57" s="77">
        <v>1241437.0308654495</v>
      </c>
      <c r="E57" s="53">
        <v>1561836.89</v>
      </c>
      <c r="F57" s="53"/>
      <c r="G57" s="50">
        <f t="shared" si="0"/>
        <v>2719811.5551154502</v>
      </c>
      <c r="H57" s="50">
        <f t="shared" si="1"/>
        <v>286302876.91958141</v>
      </c>
      <c r="I57" s="50">
        <v>-638444.30999999994</v>
      </c>
      <c r="J57" s="50">
        <f t="shared" si="4"/>
        <v>-95009492.659199089</v>
      </c>
      <c r="K57" s="50">
        <v>160692.64948893784</v>
      </c>
      <c r="L57" s="67">
        <f t="shared" si="5"/>
        <v>191293384.26230532</v>
      </c>
      <c r="M57" s="67"/>
    </row>
    <row r="58" spans="1:13">
      <c r="A58" s="57">
        <v>50</v>
      </c>
      <c r="B58" s="63">
        <v>43647</v>
      </c>
      <c r="C58" s="53">
        <v>2201161.2479500002</v>
      </c>
      <c r="D58" s="77">
        <v>1256159.8908400182</v>
      </c>
      <c r="E58" s="53">
        <v>1783214.0800000001</v>
      </c>
      <c r="F58" s="53"/>
      <c r="G58" s="50">
        <f t="shared" si="0"/>
        <v>1674107.0587900183</v>
      </c>
      <c r="H58" s="50">
        <f>H57+G58</f>
        <v>287976983.97837144</v>
      </c>
      <c r="I58" s="50">
        <v>-462243.81</v>
      </c>
      <c r="J58" s="50">
        <f t="shared" si="4"/>
        <v>-95311043.81971015</v>
      </c>
      <c r="K58" s="50">
        <v>160692.64948893784</v>
      </c>
      <c r="L58" s="67">
        <f t="shared" si="5"/>
        <v>192665940.16058427</v>
      </c>
      <c r="M58" s="67"/>
    </row>
    <row r="59" spans="1:13">
      <c r="A59" s="57">
        <v>51</v>
      </c>
      <c r="B59" s="63">
        <v>43678</v>
      </c>
      <c r="C59" s="53">
        <v>2228366.3372499999</v>
      </c>
      <c r="D59" s="77">
        <v>1265173.0079053831</v>
      </c>
      <c r="E59" s="53">
        <v>1736249.9</v>
      </c>
      <c r="F59" s="53"/>
      <c r="G59" s="50">
        <f t="shared" si="0"/>
        <v>1757289.4451553831</v>
      </c>
      <c r="H59" s="50">
        <f t="shared" si="1"/>
        <v>289734273.42352682</v>
      </c>
      <c r="I59" s="50">
        <v>-467956.86</v>
      </c>
      <c r="J59" s="50">
        <f t="shared" si="4"/>
        <v>-95618308.030221209</v>
      </c>
      <c r="K59" s="50">
        <v>160692.64948893784</v>
      </c>
      <c r="L59" s="67">
        <f t="shared" si="5"/>
        <v>194115965.39522859</v>
      </c>
      <c r="M59" s="67"/>
    </row>
    <row r="60" spans="1:13">
      <c r="A60" s="57">
        <v>52</v>
      </c>
      <c r="B60" s="63">
        <v>43709</v>
      </c>
      <c r="C60" s="53">
        <v>2210801.56115</v>
      </c>
      <c r="D60" s="77">
        <v>1274694.8402795473</v>
      </c>
      <c r="E60" s="53">
        <v>1647087.2020373587</v>
      </c>
      <c r="F60" s="53"/>
      <c r="G60" s="50">
        <f t="shared" si="0"/>
        <v>1838409.1993921883</v>
      </c>
      <c r="H60" s="50">
        <f t="shared" si="1"/>
        <v>291572682.62291902</v>
      </c>
      <c r="I60" s="50">
        <v>-464268.42</v>
      </c>
      <c r="J60" s="50">
        <f>I60+J59+K60</f>
        <v>-95921883.80073227</v>
      </c>
      <c r="K60" s="50">
        <v>160692.64948893784</v>
      </c>
      <c r="L60" s="67">
        <f>K60+C60+D60+I60-E60-F60+L59</f>
        <v>195650798.82410973</v>
      </c>
      <c r="M60" s="67"/>
    </row>
    <row r="61" spans="1:13">
      <c r="A61" s="57">
        <v>53</v>
      </c>
      <c r="B61" s="63">
        <v>43739</v>
      </c>
      <c r="C61" s="53">
        <v>2197624.2015999998</v>
      </c>
      <c r="D61" s="77">
        <v>1284773.5797958667</v>
      </c>
      <c r="E61" s="53">
        <v>1605615.4728201609</v>
      </c>
      <c r="F61" s="53"/>
      <c r="G61" s="50">
        <f t="shared" si="0"/>
        <v>1876782.3085757056</v>
      </c>
      <c r="H61" s="50">
        <f t="shared" si="1"/>
        <v>293449464.93149471</v>
      </c>
      <c r="I61" s="50">
        <v>-461501.04</v>
      </c>
      <c r="J61" s="50">
        <f t="shared" si="4"/>
        <v>-96222692.191243336</v>
      </c>
      <c r="K61" s="50">
        <v>160692.64948893784</v>
      </c>
      <c r="L61" s="67">
        <f t="shared" si="5"/>
        <v>197226772.74217439</v>
      </c>
      <c r="M61" s="67"/>
    </row>
    <row r="62" spans="1:13">
      <c r="A62" s="57">
        <v>54</v>
      </c>
      <c r="B62" s="63">
        <v>43770</v>
      </c>
      <c r="C62" s="53">
        <v>1847310.2518000002</v>
      </c>
      <c r="D62" s="77">
        <v>1295122.4751911578</v>
      </c>
      <c r="E62" s="53">
        <v>1928845.8972633644</v>
      </c>
      <c r="F62" s="53"/>
      <c r="G62" s="50">
        <f t="shared" si="0"/>
        <v>1213586.8297277936</v>
      </c>
      <c r="H62" s="50">
        <f t="shared" si="1"/>
        <v>294663051.76122248</v>
      </c>
      <c r="I62" s="50">
        <v>-387935.1</v>
      </c>
      <c r="J62" s="50">
        <f>I62+J61+K62</f>
        <v>-96449934.641754389</v>
      </c>
      <c r="K62" s="50">
        <v>160692.64948893784</v>
      </c>
      <c r="L62" s="67">
        <f t="shared" si="5"/>
        <v>198213117.12139112</v>
      </c>
      <c r="M62" s="67"/>
    </row>
    <row r="63" spans="1:13">
      <c r="A63" s="57">
        <v>55</v>
      </c>
      <c r="B63" s="63">
        <v>43800</v>
      </c>
      <c r="C63" s="53">
        <v>1041926.5975</v>
      </c>
      <c r="D63" s="77">
        <v>1301599.469948014</v>
      </c>
      <c r="E63" s="53">
        <v>2086274.4301260402</v>
      </c>
      <c r="F63" s="53"/>
      <c r="G63" s="50">
        <f t="shared" si="0"/>
        <v>257251.63732197369</v>
      </c>
      <c r="H63" s="50">
        <f t="shared" si="1"/>
        <v>294920303.39854443</v>
      </c>
      <c r="I63" s="50">
        <v>-218804.66999999998</v>
      </c>
      <c r="J63" s="50">
        <f t="shared" si="4"/>
        <v>-96508046.66226545</v>
      </c>
      <c r="K63" s="50">
        <v>160692.64948893784</v>
      </c>
      <c r="L63" s="67">
        <f t="shared" si="5"/>
        <v>198412256.73820204</v>
      </c>
      <c r="M63" s="67"/>
    </row>
    <row r="64" spans="1:13">
      <c r="A64" s="57">
        <v>56</v>
      </c>
      <c r="B64" s="63">
        <v>43831</v>
      </c>
      <c r="C64" s="53">
        <v>1346533.8681000001</v>
      </c>
      <c r="D64" s="77">
        <v>1302907.1534317392</v>
      </c>
      <c r="E64" s="53">
        <v>2038134.0040252367</v>
      </c>
      <c r="F64" s="53"/>
      <c r="G64" s="50">
        <f t="shared" si="0"/>
        <v>611307.01750650257</v>
      </c>
      <c r="H64" s="50">
        <f t="shared" si="1"/>
        <v>295531610.41605091</v>
      </c>
      <c r="I64" s="50">
        <v>-282772.14</v>
      </c>
      <c r="J64" s="50">
        <f t="shared" si="4"/>
        <v>-96630126.15277651</v>
      </c>
      <c r="K64" s="50">
        <v>160692.64948893784</v>
      </c>
      <c r="L64" s="67">
        <f t="shared" si="5"/>
        <v>198901484.26519749</v>
      </c>
      <c r="M64" s="67"/>
    </row>
    <row r="65" spans="1:13">
      <c r="A65" s="57">
        <v>57</v>
      </c>
      <c r="B65" s="63">
        <v>43862</v>
      </c>
      <c r="C65" s="53">
        <v>1157663.7034999998</v>
      </c>
      <c r="D65" s="77">
        <v>1306119.7475256757</v>
      </c>
      <c r="E65" s="53">
        <v>1981065.8139825335</v>
      </c>
      <c r="F65" s="53"/>
      <c r="G65" s="50">
        <f>C65+D65-E65-F65</f>
        <v>482717.63704314199</v>
      </c>
      <c r="H65" s="50">
        <f t="shared" si="1"/>
        <v>296014328.05309403</v>
      </c>
      <c r="I65" s="50">
        <v>-243109.44</v>
      </c>
      <c r="J65" s="50">
        <f>I65+J64+K65</f>
        <v>-96712542.943287566</v>
      </c>
      <c r="K65" s="50">
        <v>160692.64948893784</v>
      </c>
      <c r="L65" s="67">
        <f t="shared" si="5"/>
        <v>199301785.11172956</v>
      </c>
      <c r="M65" s="67"/>
    </row>
    <row r="66" spans="1:13">
      <c r="A66" s="57">
        <v>58</v>
      </c>
      <c r="B66" s="63">
        <v>43891</v>
      </c>
      <c r="C66" s="53">
        <v>1228026.83375</v>
      </c>
      <c r="D66" s="77">
        <v>1308748.3897512362</v>
      </c>
      <c r="E66" s="53">
        <v>1686752.6209487598</v>
      </c>
      <c r="F66" s="53"/>
      <c r="G66" s="50">
        <f t="shared" si="0"/>
        <v>850022.60255247634</v>
      </c>
      <c r="H66" s="50">
        <f t="shared" si="1"/>
        <v>296864350.6556465</v>
      </c>
      <c r="I66" s="50">
        <v>-257885.66999999998</v>
      </c>
      <c r="J66" s="50">
        <f t="shared" si="4"/>
        <v>-96809735.963798627</v>
      </c>
      <c r="K66" s="50">
        <v>160692.64948893784</v>
      </c>
      <c r="L66" s="67">
        <f t="shared" si="5"/>
        <v>200054614.69377097</v>
      </c>
      <c r="M66" s="67"/>
    </row>
    <row r="67" spans="1:13">
      <c r="A67" s="57">
        <v>59</v>
      </c>
      <c r="B67" s="63">
        <v>43922</v>
      </c>
      <c r="C67" s="53">
        <v>725769.76850000001</v>
      </c>
      <c r="D67" s="77">
        <v>1313691.970673308</v>
      </c>
      <c r="E67" s="53">
        <v>1531398.3883453652</v>
      </c>
      <c r="F67" s="53"/>
      <c r="G67" s="50">
        <f t="shared" si="0"/>
        <v>508063.35082794284</v>
      </c>
      <c r="H67" s="50">
        <f t="shared" si="1"/>
        <v>297372414.00647444</v>
      </c>
      <c r="I67" s="50">
        <v>-152411.69999999998</v>
      </c>
      <c r="J67" s="50">
        <f>I67+J66+K67</f>
        <v>-96801455.014309689</v>
      </c>
      <c r="K67" s="50">
        <v>160692.64948893784</v>
      </c>
      <c r="L67" s="67">
        <f t="shared" si="5"/>
        <v>200570958.99408785</v>
      </c>
      <c r="M67" s="67"/>
    </row>
    <row r="68" spans="1:13">
      <c r="A68" s="57">
        <v>60</v>
      </c>
      <c r="B68" s="63">
        <v>43952</v>
      </c>
      <c r="C68" s="53">
        <v>1606729.5769</v>
      </c>
      <c r="D68" s="77">
        <v>1317082.6315787225</v>
      </c>
      <c r="E68" s="53">
        <v>1705922.8998124253</v>
      </c>
      <c r="F68" s="53"/>
      <c r="G68" s="50">
        <f t="shared" si="0"/>
        <v>1217889.3086662975</v>
      </c>
      <c r="H68" s="50">
        <f t="shared" si="1"/>
        <v>298590303.31514072</v>
      </c>
      <c r="I68" s="50">
        <v>-337413.3</v>
      </c>
      <c r="J68" s="50">
        <f t="shared" si="4"/>
        <v>-96978175.664820746</v>
      </c>
      <c r="K68" s="50">
        <v>160692.64948893784</v>
      </c>
      <c r="L68" s="67">
        <f t="shared" si="5"/>
        <v>201612127.65224308</v>
      </c>
      <c r="M68" s="67"/>
    </row>
    <row r="69" spans="1:13">
      <c r="A69" s="57">
        <v>61</v>
      </c>
      <c r="B69" s="63">
        <v>43983</v>
      </c>
      <c r="C69" s="53">
        <v>1869181.8123499861</v>
      </c>
      <c r="D69" s="77">
        <v>1323919.6391006082</v>
      </c>
      <c r="E69" s="53">
        <v>1568254.0136263268</v>
      </c>
      <c r="F69" s="53"/>
      <c r="G69" s="50">
        <f t="shared" si="0"/>
        <v>1624847.4378242674</v>
      </c>
      <c r="H69" s="50">
        <f t="shared" si="1"/>
        <v>300215150.75296497</v>
      </c>
      <c r="I69" s="50">
        <v>-392528.22</v>
      </c>
      <c r="J69" s="50">
        <f>I69+J68+K69</f>
        <v>-97210011.235331804</v>
      </c>
      <c r="K69" s="50">
        <v>160692.64948893784</v>
      </c>
      <c r="L69" s="67">
        <f>K69+C69+D69+I69-E69-F69+L68</f>
        <v>203005139.51955628</v>
      </c>
      <c r="M69" s="67"/>
    </row>
    <row r="70" spans="1:13">
      <c r="A70" s="57">
        <v>62</v>
      </c>
      <c r="B70" s="63">
        <v>44013</v>
      </c>
      <c r="C70" s="53">
        <v>2218272.1458999999</v>
      </c>
      <c r="D70" s="77">
        <v>1333067.0836959649</v>
      </c>
      <c r="E70" s="53">
        <v>1861938.5966599351</v>
      </c>
      <c r="F70" s="53"/>
      <c r="G70" s="50">
        <f>C70+D70-E70-F70</f>
        <v>1689400.6329360297</v>
      </c>
      <c r="H70" s="50">
        <f>H69+G70</f>
        <v>301904551.38590097</v>
      </c>
      <c r="I70" s="50">
        <v>-465837.12</v>
      </c>
      <c r="J70" s="50">
        <f t="shared" ref="J70:J81" si="6">I70+J69+K70</f>
        <v>-97515155.705842867</v>
      </c>
      <c r="K70" s="50">
        <v>160692.64948893801</v>
      </c>
      <c r="L70" s="67">
        <f>K70+C70+D70+I70-E70-F70+L69</f>
        <v>204389395.68198127</v>
      </c>
      <c r="M70" s="67"/>
    </row>
    <row r="71" spans="1:13">
      <c r="A71" s="57">
        <v>63</v>
      </c>
      <c r="B71" s="63">
        <v>44044</v>
      </c>
      <c r="C71" s="53">
        <v>1447856.1295000003</v>
      </c>
      <c r="D71" s="77">
        <v>1342157.0324958889</v>
      </c>
      <c r="E71" s="53">
        <v>1823157.3971764713</v>
      </c>
      <c r="F71" s="53"/>
      <c r="G71" s="50">
        <f>C71+D71-E71-F71</f>
        <v>966855.76481941785</v>
      </c>
      <c r="H71" s="50">
        <f t="shared" si="1"/>
        <v>302871407.15072042</v>
      </c>
      <c r="I71" s="50">
        <v>-304049.76</v>
      </c>
      <c r="J71" s="50">
        <f t="shared" si="6"/>
        <v>-97658512.816353932</v>
      </c>
      <c r="K71" s="50">
        <v>160692.64948893784</v>
      </c>
      <c r="L71" s="67">
        <f>K71+C71+D71+I71-E71-F71+L70</f>
        <v>205212894.33628961</v>
      </c>
      <c r="M71" s="67"/>
    </row>
    <row r="72" spans="1:13">
      <c r="A72" s="57">
        <v>64</v>
      </c>
      <c r="B72" s="63">
        <v>44075</v>
      </c>
      <c r="C72" s="53">
        <v>2649556.4545499999</v>
      </c>
      <c r="D72" s="77">
        <v>1347564.6736591803</v>
      </c>
      <c r="E72" s="53">
        <v>1561650.97</v>
      </c>
      <c r="F72" s="53"/>
      <c r="G72" s="50">
        <f t="shared" si="0"/>
        <v>2435470.1582091805</v>
      </c>
      <c r="H72" s="50">
        <f t="shared" si="1"/>
        <v>305306877.30892962</v>
      </c>
      <c r="I72" s="50">
        <v>-556406.76</v>
      </c>
      <c r="J72" s="50">
        <f t="shared" si="6"/>
        <v>-98054226.926864997</v>
      </c>
      <c r="K72" s="50">
        <v>160692.64948893784</v>
      </c>
      <c r="L72" s="67">
        <f>K72+C72+D72+I72-E72-F72+L71</f>
        <v>207252650.38398772</v>
      </c>
      <c r="M72" s="67"/>
    </row>
    <row r="73" spans="1:13">
      <c r="A73" s="57">
        <v>65</v>
      </c>
      <c r="B73" s="63">
        <v>44105</v>
      </c>
      <c r="C73" s="53">
        <v>3834807.5258499999</v>
      </c>
      <c r="D73" s="77">
        <v>1360959.0717057313</v>
      </c>
      <c r="E73" s="53">
        <v>2076528.84</v>
      </c>
      <c r="F73" s="53"/>
      <c r="G73" s="50">
        <f t="shared" si="0"/>
        <v>3119237.7575557316</v>
      </c>
      <c r="H73" s="50">
        <f t="shared" si="1"/>
        <v>308426115.06648535</v>
      </c>
      <c r="I73" s="50">
        <v>-805309.67999999993</v>
      </c>
      <c r="J73" s="50">
        <f t="shared" si="6"/>
        <v>-98698843.957376063</v>
      </c>
      <c r="K73" s="50">
        <v>160692.64948893784</v>
      </c>
      <c r="L73" s="67">
        <f t="shared" si="5"/>
        <v>209727271.1110324</v>
      </c>
      <c r="M73" s="67"/>
    </row>
    <row r="74" spans="1:13">
      <c r="A74" s="57">
        <v>66</v>
      </c>
      <c r="B74" s="63">
        <v>44136</v>
      </c>
      <c r="C74" s="53">
        <v>2517153.0894499999</v>
      </c>
      <c r="D74" s="77">
        <v>1377209.0811466577</v>
      </c>
      <c r="E74" s="53">
        <v>1446125.09</v>
      </c>
      <c r="F74" s="53"/>
      <c r="G74" s="50">
        <f t="shared" si="0"/>
        <v>2448237.0805966575</v>
      </c>
      <c r="H74" s="50">
        <f t="shared" ref="H74:H138" si="7">H73+G74</f>
        <v>310874352.14708203</v>
      </c>
      <c r="I74" s="50">
        <v>-528602.13</v>
      </c>
      <c r="J74" s="50">
        <f t="shared" si="6"/>
        <v>-99066753.437887117</v>
      </c>
      <c r="K74" s="50">
        <v>160692.64948893784</v>
      </c>
      <c r="L74" s="67">
        <f t="shared" si="5"/>
        <v>211807598.71111798</v>
      </c>
      <c r="M74" s="67"/>
    </row>
    <row r="75" spans="1:13">
      <c r="A75" s="57">
        <v>67</v>
      </c>
      <c r="B75" s="63">
        <v>44166</v>
      </c>
      <c r="C75" s="53">
        <v>1400590.99315</v>
      </c>
      <c r="D75" s="77">
        <v>1390869.8990538863</v>
      </c>
      <c r="E75" s="53">
        <v>2618370.8851745129</v>
      </c>
      <c r="F75" s="53"/>
      <c r="G75" s="50">
        <f t="shared" ref="G75:G139" si="8">C75+D75-E75-F75</f>
        <v>173090.0070293732</v>
      </c>
      <c r="H75" s="50">
        <f t="shared" si="7"/>
        <v>311047442.15411139</v>
      </c>
      <c r="I75" s="50">
        <v>-294124.11</v>
      </c>
      <c r="J75" s="50">
        <f t="shared" si="6"/>
        <v>-99200184.898398176</v>
      </c>
      <c r="K75" s="50">
        <v>160692.64948893784</v>
      </c>
      <c r="L75" s="67">
        <f>K75+C75+D75+I75-E75-F75+L74</f>
        <v>211847257.25763631</v>
      </c>
      <c r="M75" s="67"/>
    </row>
    <row r="76" spans="1:13">
      <c r="A76" s="57">
        <v>68</v>
      </c>
      <c r="B76" s="63">
        <v>44197</v>
      </c>
      <c r="C76" s="53">
        <v>690134.70444999996</v>
      </c>
      <c r="D76" s="77">
        <v>1352291.6596550345</v>
      </c>
      <c r="E76" s="53">
        <v>2468951.1098144846</v>
      </c>
      <c r="F76" s="53"/>
      <c r="G76" s="50">
        <f>C76+D76-E76-F76</f>
        <v>-426524.74570944998</v>
      </c>
      <c r="H76" s="50">
        <f t="shared" si="7"/>
        <v>310620917.40840191</v>
      </c>
      <c r="I76" s="50">
        <v>-144928.35</v>
      </c>
      <c r="J76" s="50">
        <f t="shared" si="6"/>
        <v>-98812285.848398164</v>
      </c>
      <c r="K76" s="50">
        <v>532827.4</v>
      </c>
      <c r="L76" s="67">
        <f t="shared" si="5"/>
        <v>211808631.56192687</v>
      </c>
      <c r="M76" s="67"/>
    </row>
    <row r="77" spans="1:13" ht="14.45" customHeight="1">
      <c r="A77" s="57">
        <v>69</v>
      </c>
      <c r="B77" s="63">
        <v>44228</v>
      </c>
      <c r="C77" s="53">
        <v>315186.37744999997</v>
      </c>
      <c r="D77" s="77">
        <v>1323803.9480718886</v>
      </c>
      <c r="E77" s="53">
        <v>2555968.11</v>
      </c>
      <c r="F77" s="53"/>
      <c r="G77" s="50">
        <f t="shared" si="8"/>
        <v>-916977.78447811119</v>
      </c>
      <c r="H77" s="50">
        <f t="shared" si="7"/>
        <v>309703939.62392378</v>
      </c>
      <c r="I77" s="50">
        <v>-66189.06</v>
      </c>
      <c r="J77" s="50">
        <f>I77+J76+K77</f>
        <v>-98076883.528398171</v>
      </c>
      <c r="K77" s="50">
        <v>801591.38</v>
      </c>
      <c r="L77" s="67">
        <f t="shared" si="5"/>
        <v>211627056.09744877</v>
      </c>
      <c r="M77" s="67"/>
    </row>
    <row r="78" spans="1:13" ht="14.45" customHeight="1">
      <c r="A78" s="57">
        <v>70</v>
      </c>
      <c r="B78" s="63">
        <v>44256</v>
      </c>
      <c r="C78" s="53">
        <v>345424.69544999994</v>
      </c>
      <c r="D78" s="77">
        <v>1322669.1014189003</v>
      </c>
      <c r="E78" s="53">
        <v>1960984.52</v>
      </c>
      <c r="F78" s="53"/>
      <c r="G78" s="50">
        <f t="shared" si="8"/>
        <v>-292890.72313109972</v>
      </c>
      <c r="H78" s="50">
        <f t="shared" si="7"/>
        <v>309411048.90079266</v>
      </c>
      <c r="I78" s="50">
        <v>-72539.25</v>
      </c>
      <c r="J78" s="50">
        <f t="shared" si="6"/>
        <v>-97347831.398398176</v>
      </c>
      <c r="K78" s="50">
        <v>801591.38</v>
      </c>
      <c r="L78" s="67">
        <f t="shared" si="5"/>
        <v>212063217.50431767</v>
      </c>
      <c r="M78" s="67"/>
    </row>
    <row r="79" spans="1:13" ht="14.45" customHeight="1">
      <c r="A79" s="57">
        <v>71</v>
      </c>
      <c r="B79" s="63">
        <v>44287</v>
      </c>
      <c r="C79" s="53">
        <v>602534.26135000004</v>
      </c>
      <c r="D79" s="77">
        <v>1325395.1102118311</v>
      </c>
      <c r="E79" s="53">
        <v>2266436.8415665375</v>
      </c>
      <c r="F79" s="53"/>
      <c r="G79" s="50">
        <f t="shared" si="8"/>
        <v>-338507.47000470641</v>
      </c>
      <c r="H79" s="50">
        <f t="shared" si="7"/>
        <v>309072541.43078798</v>
      </c>
      <c r="I79" s="50">
        <v>-126532.14</v>
      </c>
      <c r="J79" s="50">
        <f t="shared" si="6"/>
        <v>-96672772.158398181</v>
      </c>
      <c r="K79" s="50">
        <v>801591.38</v>
      </c>
      <c r="L79" s="67">
        <f t="shared" si="5"/>
        <v>212399769.27431297</v>
      </c>
      <c r="M79" s="67"/>
    </row>
    <row r="80" spans="1:13" ht="14.45" customHeight="1">
      <c r="A80" s="57">
        <v>72</v>
      </c>
      <c r="B80" s="63">
        <v>44317</v>
      </c>
      <c r="C80" s="53">
        <v>653148.92960000003</v>
      </c>
      <c r="D80" s="77">
        <v>1327498.5587743018</v>
      </c>
      <c r="E80" s="53">
        <v>1870559.5785595994</v>
      </c>
      <c r="F80" s="53"/>
      <c r="G80" s="50">
        <f t="shared" si="8"/>
        <v>110087.90981470235</v>
      </c>
      <c r="H80" s="50">
        <f t="shared" si="7"/>
        <v>309182629.3406027</v>
      </c>
      <c r="I80" s="50">
        <v>-137161.29</v>
      </c>
      <c r="J80" s="50">
        <f>I80+J79+K80</f>
        <v>-96008342.068398193</v>
      </c>
      <c r="K80" s="50">
        <v>801591.38</v>
      </c>
      <c r="L80" s="67">
        <f t="shared" si="5"/>
        <v>213174287.27412766</v>
      </c>
      <c r="M80" s="67"/>
    </row>
    <row r="81" spans="1:15" ht="14.45" customHeight="1">
      <c r="A81" s="57">
        <v>73</v>
      </c>
      <c r="B81" s="63">
        <v>44348</v>
      </c>
      <c r="C81" s="53">
        <v>349467.15515000001</v>
      </c>
      <c r="D81" s="77">
        <v>1332339.2962731435</v>
      </c>
      <c r="E81" s="53">
        <v>2218196.9890521378</v>
      </c>
      <c r="F81" s="53"/>
      <c r="G81" s="50">
        <f t="shared" si="8"/>
        <v>-536390.53762899432</v>
      </c>
      <c r="H81" s="50">
        <f t="shared" si="7"/>
        <v>308646238.80297369</v>
      </c>
      <c r="I81" s="50">
        <v>-73388.069999999992</v>
      </c>
      <c r="J81" s="50">
        <f t="shared" si="6"/>
        <v>-95280138.75839819</v>
      </c>
      <c r="K81" s="50">
        <v>801591.38</v>
      </c>
      <c r="L81" s="67">
        <f t="shared" si="5"/>
        <v>213366100.04649866</v>
      </c>
      <c r="M81" s="67"/>
    </row>
    <row r="82" spans="1:15" ht="14.45" customHeight="1">
      <c r="A82" s="100" t="s">
        <v>62</v>
      </c>
      <c r="B82" s="63"/>
      <c r="C82" s="53"/>
      <c r="D82" s="77"/>
      <c r="E82" s="53"/>
      <c r="F82" s="53"/>
      <c r="G82" s="50"/>
      <c r="H82" s="50"/>
      <c r="I82" s="50"/>
      <c r="J82" s="50">
        <f>-H81*0.21</f>
        <v>-64815710.148624472</v>
      </c>
      <c r="K82" s="50">
        <v>-24383892.608008802</v>
      </c>
      <c r="L82" s="67">
        <f>H81+J82+K82</f>
        <v>219446636.04634041</v>
      </c>
      <c r="M82" s="67"/>
    </row>
    <row r="83" spans="1:15" ht="14.45" customHeight="1">
      <c r="A83" s="57">
        <v>74</v>
      </c>
      <c r="B83" s="63">
        <v>44378</v>
      </c>
      <c r="C83" s="53"/>
      <c r="D83" s="77">
        <f>L82*$D$2</f>
        <v>1371541.4752896274</v>
      </c>
      <c r="E83" s="53"/>
      <c r="F83" s="53">
        <f>$D$3</f>
        <v>2242096.9186386308</v>
      </c>
      <c r="G83" s="50">
        <f>C83+D83-E83-F83</f>
        <v>-870555.44334900333</v>
      </c>
      <c r="H83" s="50">
        <f>H81+G83</f>
        <v>307775683.35962468</v>
      </c>
      <c r="I83" s="50">
        <f>-G83*0.21</f>
        <v>182816.6431032907</v>
      </c>
      <c r="J83" s="50">
        <f>I83+J82</f>
        <v>-64632893.505521178</v>
      </c>
      <c r="K83" s="50">
        <v>801591.38</v>
      </c>
      <c r="L83" s="67">
        <f>K83+C83+D83+I83-E83-F83+L82</f>
        <v>219560488.6260947</v>
      </c>
      <c r="M83" s="67"/>
    </row>
    <row r="84" spans="1:15" ht="14.45" customHeight="1">
      <c r="A84" s="57">
        <v>75</v>
      </c>
      <c r="B84" s="63">
        <v>44409</v>
      </c>
      <c r="C84" s="53"/>
      <c r="D84" s="77">
        <f>L83*$D$2</f>
        <v>1372253.0539130918</v>
      </c>
      <c r="E84" s="53"/>
      <c r="F84" s="53">
        <f t="shared" ref="F84:F93" si="9">$D$3</f>
        <v>2242096.9186386308</v>
      </c>
      <c r="G84" s="50">
        <f t="shared" si="8"/>
        <v>-869843.864725539</v>
      </c>
      <c r="H84" s="50">
        <f t="shared" si="7"/>
        <v>306905839.49489915</v>
      </c>
      <c r="I84" s="50">
        <f t="shared" ref="I84:I135" si="10">-G84*0.21</f>
        <v>182667.21159236319</v>
      </c>
      <c r="J84" s="50">
        <f t="shared" ref="J84:J147" si="11">I84+J83</f>
        <v>-64450226.293928817</v>
      </c>
      <c r="K84" s="50">
        <v>801591.38</v>
      </c>
      <c r="L84" s="67">
        <f t="shared" si="5"/>
        <v>219674903.35296151</v>
      </c>
      <c r="M84" s="67"/>
    </row>
    <row r="85" spans="1:15" ht="14.45" customHeight="1">
      <c r="A85" s="57">
        <v>76</v>
      </c>
      <c r="B85" s="63">
        <v>44440</v>
      </c>
      <c r="C85" s="53"/>
      <c r="D85" s="77">
        <f t="shared" ref="D85:D135" si="12">L84*$D$2</f>
        <v>1372968.1459560094</v>
      </c>
      <c r="E85" s="53"/>
      <c r="F85" s="53">
        <f t="shared" si="9"/>
        <v>2242096.9186386308</v>
      </c>
      <c r="G85" s="50">
        <f t="shared" si="8"/>
        <v>-869128.77268262138</v>
      </c>
      <c r="H85" s="50">
        <f t="shared" si="7"/>
        <v>306036710.72221655</v>
      </c>
      <c r="I85" s="50">
        <f>-G85*0.21</f>
        <v>182517.04226335048</v>
      </c>
      <c r="J85" s="50">
        <f t="shared" si="11"/>
        <v>-64267709.251665466</v>
      </c>
      <c r="K85" s="50">
        <v>801591.38</v>
      </c>
      <c r="L85" s="67">
        <f t="shared" si="5"/>
        <v>219789883.00254223</v>
      </c>
      <c r="M85" s="67"/>
    </row>
    <row r="86" spans="1:15" ht="14.45" customHeight="1">
      <c r="A86" s="57">
        <v>77</v>
      </c>
      <c r="B86" s="63">
        <v>44470</v>
      </c>
      <c r="C86" s="53"/>
      <c r="D86" s="77">
        <f t="shared" si="12"/>
        <v>1373686.7687658889</v>
      </c>
      <c r="E86" s="53"/>
      <c r="F86" s="53">
        <f t="shared" si="9"/>
        <v>2242096.9186386308</v>
      </c>
      <c r="G86" s="50">
        <f t="shared" si="8"/>
        <v>-868410.14987274189</v>
      </c>
      <c r="H86" s="50">
        <f t="shared" si="7"/>
        <v>305168300.57234383</v>
      </c>
      <c r="I86" s="50">
        <f t="shared" si="10"/>
        <v>182366.1314732758</v>
      </c>
      <c r="J86" s="50">
        <f t="shared" si="11"/>
        <v>-64085343.120192192</v>
      </c>
      <c r="K86" s="50">
        <v>801591.38</v>
      </c>
      <c r="L86" s="67">
        <f t="shared" si="5"/>
        <v>219905430.36414278</v>
      </c>
      <c r="M86" s="67"/>
    </row>
    <row r="87" spans="1:15" ht="14.45" customHeight="1">
      <c r="A87" s="57">
        <v>78</v>
      </c>
      <c r="B87" s="63">
        <v>44501</v>
      </c>
      <c r="C87" s="53"/>
      <c r="D87" s="77">
        <f t="shared" si="12"/>
        <v>1374408.9397758923</v>
      </c>
      <c r="E87" s="53"/>
      <c r="F87" s="53">
        <f t="shared" si="9"/>
        <v>2242096.9186386308</v>
      </c>
      <c r="G87" s="50">
        <f t="shared" si="8"/>
        <v>-867687.97886273847</v>
      </c>
      <c r="H87" s="50">
        <f t="shared" si="7"/>
        <v>304300612.59348106</v>
      </c>
      <c r="I87" s="50">
        <f t="shared" si="10"/>
        <v>182214.47556117506</v>
      </c>
      <c r="J87" s="50">
        <f t="shared" si="11"/>
        <v>-63903128.644631021</v>
      </c>
      <c r="K87" s="50">
        <v>801591.38</v>
      </c>
      <c r="L87" s="67">
        <f t="shared" si="5"/>
        <v>220021548.24084121</v>
      </c>
      <c r="M87" s="67"/>
    </row>
    <row r="88" spans="1:15" ht="14.45" customHeight="1">
      <c r="A88" s="57">
        <v>79</v>
      </c>
      <c r="B88" s="63">
        <v>44531</v>
      </c>
      <c r="C88" s="53"/>
      <c r="D88" s="77">
        <f t="shared" si="12"/>
        <v>1375134.6765052574</v>
      </c>
      <c r="E88" s="53"/>
      <c r="F88" s="53">
        <f t="shared" si="9"/>
        <v>2242096.9186386308</v>
      </c>
      <c r="G88" s="50">
        <f t="shared" si="8"/>
        <v>-866962.24213337339</v>
      </c>
      <c r="H88" s="50">
        <f t="shared" si="7"/>
        <v>303433650.35134768</v>
      </c>
      <c r="I88" s="50">
        <f t="shared" si="10"/>
        <v>182062.07084800841</v>
      </c>
      <c r="J88" s="50">
        <f t="shared" si="11"/>
        <v>-63721066.57378301</v>
      </c>
      <c r="K88" s="50">
        <v>801591.38</v>
      </c>
      <c r="L88" s="67">
        <f t="shared" si="5"/>
        <v>220138239.44955584</v>
      </c>
      <c r="M88" s="67"/>
    </row>
    <row r="89" spans="1:15" ht="14.45" customHeight="1">
      <c r="A89" s="57">
        <v>80</v>
      </c>
      <c r="B89" s="63">
        <v>44562</v>
      </c>
      <c r="C89" s="53"/>
      <c r="D89" s="77">
        <f t="shared" si="12"/>
        <v>1375863.996559724</v>
      </c>
      <c r="E89" s="53"/>
      <c r="F89" s="53">
        <f t="shared" si="9"/>
        <v>2242096.9186386308</v>
      </c>
      <c r="G89" s="50">
        <f t="shared" si="8"/>
        <v>-866232.92207890679</v>
      </c>
      <c r="H89" s="50">
        <f t="shared" si="7"/>
        <v>302567417.42926878</v>
      </c>
      <c r="I89" s="50">
        <f t="shared" si="10"/>
        <v>181908.91363657042</v>
      </c>
      <c r="J89" s="50">
        <f t="shared" si="11"/>
        <v>-63539157.660146438</v>
      </c>
      <c r="K89" s="50">
        <v>801591.38</v>
      </c>
      <c r="L89" s="67">
        <f t="shared" si="5"/>
        <v>220255506.8211135</v>
      </c>
      <c r="M89" s="67"/>
    </row>
    <row r="90" spans="1:15" ht="14.45" customHeight="1" outlineLevel="1">
      <c r="A90" s="57">
        <v>81</v>
      </c>
      <c r="B90" s="63">
        <v>44593</v>
      </c>
      <c r="C90" s="53"/>
      <c r="D90" s="77">
        <f t="shared" si="12"/>
        <v>1376596.9176319593</v>
      </c>
      <c r="E90" s="53"/>
      <c r="F90" s="53">
        <f t="shared" si="9"/>
        <v>2242096.9186386308</v>
      </c>
      <c r="G90" s="50">
        <f t="shared" si="8"/>
        <v>-865500.00100667146</v>
      </c>
      <c r="H90" s="50">
        <f t="shared" si="7"/>
        <v>301701917.42826211</v>
      </c>
      <c r="I90" s="50">
        <f t="shared" si="10"/>
        <v>181755.000211401</v>
      </c>
      <c r="J90" s="50">
        <f t="shared" si="11"/>
        <v>-63357402.659935035</v>
      </c>
      <c r="K90" s="50">
        <v>801591.38</v>
      </c>
      <c r="L90" s="67">
        <f t="shared" si="5"/>
        <v>220373353.20031822</v>
      </c>
      <c r="M90" s="67"/>
    </row>
    <row r="91" spans="1:15" ht="14.45" customHeight="1" outlineLevel="1">
      <c r="A91" s="57">
        <v>82</v>
      </c>
      <c r="B91" s="63">
        <v>44621</v>
      </c>
      <c r="C91" s="53"/>
      <c r="D91" s="77">
        <f t="shared" si="12"/>
        <v>1377333.4575019889</v>
      </c>
      <c r="E91" s="53"/>
      <c r="F91" s="53">
        <f t="shared" si="9"/>
        <v>2242096.9186386308</v>
      </c>
      <c r="G91" s="50">
        <f t="shared" si="8"/>
        <v>-864763.46113664191</v>
      </c>
      <c r="H91" s="50">
        <f t="shared" si="7"/>
        <v>300837153.96712548</v>
      </c>
      <c r="I91" s="50">
        <f t="shared" si="10"/>
        <v>181600.3268386948</v>
      </c>
      <c r="J91" s="50">
        <f t="shared" si="11"/>
        <v>-63175802.33309634</v>
      </c>
      <c r="K91" s="50">
        <v>801591.38</v>
      </c>
      <c r="L91" s="67">
        <f t="shared" si="5"/>
        <v>220491781.44602028</v>
      </c>
      <c r="M91" s="67"/>
    </row>
    <row r="92" spans="1:15" ht="14.45" customHeight="1" outlineLevel="1">
      <c r="A92" s="57">
        <v>83</v>
      </c>
      <c r="B92" s="63">
        <v>44652</v>
      </c>
      <c r="C92" s="53"/>
      <c r="D92" s="77">
        <f t="shared" si="12"/>
        <v>1378073.6340376267</v>
      </c>
      <c r="E92" s="53"/>
      <c r="F92" s="53">
        <f t="shared" si="9"/>
        <v>2242096.9186386308</v>
      </c>
      <c r="G92" s="50">
        <f t="shared" si="8"/>
        <v>-864023.2846010041</v>
      </c>
      <c r="H92" s="50">
        <f t="shared" si="7"/>
        <v>299973130.68252444</v>
      </c>
      <c r="I92" s="50">
        <f t="shared" si="10"/>
        <v>181444.88976621086</v>
      </c>
      <c r="J92" s="50">
        <f t="shared" si="11"/>
        <v>-62994357.443330131</v>
      </c>
      <c r="K92" s="50">
        <v>801591.38</v>
      </c>
      <c r="L92" s="67">
        <f t="shared" si="5"/>
        <v>220610794.43118548</v>
      </c>
      <c r="M92" s="67"/>
    </row>
    <row r="93" spans="1:15" ht="14.45" customHeight="1" outlineLevel="1">
      <c r="A93" s="57">
        <v>84</v>
      </c>
      <c r="B93" s="63">
        <v>44682</v>
      </c>
      <c r="C93" s="53"/>
      <c r="D93" s="77">
        <f t="shared" si="12"/>
        <v>1378817.4651949091</v>
      </c>
      <c r="E93" s="53"/>
      <c r="F93" s="53">
        <f t="shared" si="9"/>
        <v>2242096.9186386308</v>
      </c>
      <c r="G93" s="50">
        <f t="shared" si="8"/>
        <v>-863279.45344372164</v>
      </c>
      <c r="H93" s="50">
        <f t="shared" si="7"/>
        <v>299109851.22908074</v>
      </c>
      <c r="I93" s="50">
        <f t="shared" si="10"/>
        <v>181288.68522318153</v>
      </c>
      <c r="J93" s="50">
        <f t="shared" si="11"/>
        <v>-62813068.758106947</v>
      </c>
      <c r="K93" s="50">
        <v>801591.38</v>
      </c>
      <c r="L93" s="67">
        <f t="shared" si="5"/>
        <v>220730395.04296494</v>
      </c>
      <c r="M93" s="67"/>
    </row>
    <row r="94" spans="1:15" ht="14.45" customHeight="1" outlineLevel="1">
      <c r="A94" s="57">
        <v>85</v>
      </c>
      <c r="B94" s="63">
        <v>44713</v>
      </c>
      <c r="C94" s="53"/>
      <c r="D94" s="77">
        <f t="shared" si="12"/>
        <v>1379564.9690185308</v>
      </c>
      <c r="E94" s="53"/>
      <c r="F94" s="53"/>
      <c r="G94" s="50">
        <f t="shared" si="8"/>
        <v>1379564.9690185308</v>
      </c>
      <c r="H94" s="50">
        <f t="shared" si="7"/>
        <v>300489416.19809926</v>
      </c>
      <c r="I94" s="50">
        <f>-G94*0.21</f>
        <v>-289708.64349389146</v>
      </c>
      <c r="J94" s="50">
        <f t="shared" si="11"/>
        <v>-63102777.401600838</v>
      </c>
      <c r="K94" s="50">
        <v>801591.38</v>
      </c>
      <c r="L94" s="67">
        <f t="shared" si="5"/>
        <v>222621842.74848959</v>
      </c>
      <c r="M94" s="67"/>
      <c r="N94" s="65">
        <f>F93</f>
        <v>2242096.9186386308</v>
      </c>
    </row>
    <row r="95" spans="1:15" ht="14.45" customHeight="1" outlineLevel="1">
      <c r="A95" s="57">
        <v>86</v>
      </c>
      <c r="B95" s="63">
        <v>44743</v>
      </c>
      <c r="C95" s="53"/>
      <c r="D95" s="77">
        <f t="shared" si="12"/>
        <v>1391386.5171780598</v>
      </c>
      <c r="E95" s="53"/>
      <c r="F95" s="53"/>
      <c r="G95" s="50">
        <f t="shared" si="8"/>
        <v>1391386.5171780598</v>
      </c>
      <c r="H95" s="50">
        <f t="shared" si="7"/>
        <v>301880802.71527731</v>
      </c>
      <c r="I95" s="50">
        <f t="shared" si="10"/>
        <v>-292191.16860739252</v>
      </c>
      <c r="J95" s="50">
        <f t="shared" si="11"/>
        <v>-63394968.570208229</v>
      </c>
      <c r="K95" s="50">
        <v>801591.38</v>
      </c>
      <c r="L95" s="67">
        <f t="shared" si="5"/>
        <v>224522629.47706026</v>
      </c>
      <c r="M95" s="67"/>
      <c r="N95" s="65">
        <f>N94</f>
        <v>2242096.9186386308</v>
      </c>
      <c r="O95" s="65"/>
    </row>
    <row r="96" spans="1:15" ht="14.45" customHeight="1" outlineLevel="1">
      <c r="A96" s="57">
        <v>87</v>
      </c>
      <c r="B96" s="63">
        <v>44774</v>
      </c>
      <c r="C96" s="53"/>
      <c r="D96" s="77">
        <f t="shared" si="12"/>
        <v>1403266.4342316266</v>
      </c>
      <c r="E96" s="53"/>
      <c r="F96" s="53"/>
      <c r="G96" s="50">
        <f t="shared" si="8"/>
        <v>1403266.4342316266</v>
      </c>
      <c r="H96" s="50">
        <f t="shared" si="7"/>
        <v>303284069.14950895</v>
      </c>
      <c r="I96" s="50">
        <f t="shared" si="10"/>
        <v>-294685.95118864154</v>
      </c>
      <c r="J96" s="50">
        <f t="shared" si="11"/>
        <v>-63689654.521396868</v>
      </c>
      <c r="K96" s="50">
        <v>801591.38</v>
      </c>
      <c r="L96" s="67">
        <f t="shared" si="5"/>
        <v>226432801.34010324</v>
      </c>
      <c r="M96" s="67"/>
      <c r="N96" s="65">
        <f t="shared" ref="N96:N129" si="13">N95</f>
        <v>2242096.9186386308</v>
      </c>
      <c r="O96" s="65"/>
    </row>
    <row r="97" spans="1:15" ht="14.45" customHeight="1" outlineLevel="1">
      <c r="A97" s="57">
        <v>88</v>
      </c>
      <c r="B97" s="63">
        <v>44805</v>
      </c>
      <c r="C97" s="53"/>
      <c r="D97" s="77">
        <f t="shared" si="12"/>
        <v>1415205.0083756451</v>
      </c>
      <c r="E97" s="53"/>
      <c r="F97" s="53"/>
      <c r="G97" s="50">
        <f t="shared" si="8"/>
        <v>1415205.0083756451</v>
      </c>
      <c r="H97" s="50">
        <f t="shared" si="7"/>
        <v>304699274.1578846</v>
      </c>
      <c r="I97" s="50">
        <f t="shared" si="10"/>
        <v>-297193.05175888544</v>
      </c>
      <c r="J97" s="50">
        <f t="shared" si="11"/>
        <v>-63986847.573155753</v>
      </c>
      <c r="K97" s="50">
        <v>801591.38</v>
      </c>
      <c r="L97" s="67">
        <f t="shared" si="5"/>
        <v>228352404.67671999</v>
      </c>
      <c r="M97" s="67"/>
      <c r="N97" s="65">
        <f t="shared" si="13"/>
        <v>2242096.9186386308</v>
      </c>
      <c r="O97" s="65"/>
    </row>
    <row r="98" spans="1:15" ht="14.45" customHeight="1" outlineLevel="1">
      <c r="A98" s="57">
        <v>89</v>
      </c>
      <c r="B98" s="63">
        <v>44835</v>
      </c>
      <c r="C98" s="53"/>
      <c r="D98" s="77">
        <f t="shared" si="12"/>
        <v>1427202.5292294999</v>
      </c>
      <c r="E98" s="53"/>
      <c r="F98" s="53"/>
      <c r="G98" s="50">
        <f t="shared" si="8"/>
        <v>1427202.5292294999</v>
      </c>
      <c r="H98" s="50">
        <f t="shared" si="7"/>
        <v>306126476.68711412</v>
      </c>
      <c r="I98" s="50">
        <f t="shared" si="10"/>
        <v>-299712.53113819496</v>
      </c>
      <c r="J98" s="50">
        <f t="shared" si="11"/>
        <v>-64286560.10429395</v>
      </c>
      <c r="K98" s="50">
        <v>801591.38</v>
      </c>
      <c r="L98" s="67">
        <f t="shared" si="5"/>
        <v>230281486.0548113</v>
      </c>
      <c r="M98" s="67"/>
      <c r="N98" s="65">
        <f t="shared" si="13"/>
        <v>2242096.9186386308</v>
      </c>
      <c r="O98" s="65"/>
    </row>
    <row r="99" spans="1:15" ht="14.45" customHeight="1" outlineLevel="1">
      <c r="A99" s="57">
        <v>90</v>
      </c>
      <c r="B99" s="63">
        <v>44866</v>
      </c>
      <c r="C99" s="53"/>
      <c r="D99" s="77">
        <f t="shared" si="12"/>
        <v>1439259.2878425706</v>
      </c>
      <c r="E99" s="53"/>
      <c r="F99" s="53"/>
      <c r="G99" s="50">
        <f t="shared" si="8"/>
        <v>1439259.2878425706</v>
      </c>
      <c r="H99" s="50">
        <f t="shared" si="7"/>
        <v>307565735.97495669</v>
      </c>
      <c r="I99" s="50">
        <f t="shared" si="10"/>
        <v>-302244.45044693979</v>
      </c>
      <c r="J99" s="50">
        <f t="shared" si="11"/>
        <v>-64588804.554740891</v>
      </c>
      <c r="K99" s="50">
        <v>801591.38</v>
      </c>
      <c r="L99" s="67">
        <f t="shared" si="5"/>
        <v>232220092.27220693</v>
      </c>
      <c r="M99" s="67"/>
      <c r="N99" s="65">
        <f t="shared" si="13"/>
        <v>2242096.9186386308</v>
      </c>
      <c r="O99" s="65"/>
    </row>
    <row r="100" spans="1:15" ht="14.45" customHeight="1" outlineLevel="1">
      <c r="A100" s="57">
        <v>91</v>
      </c>
      <c r="B100" s="63">
        <v>44896</v>
      </c>
      <c r="C100" s="53"/>
      <c r="D100" s="77">
        <f t="shared" si="12"/>
        <v>1451375.5767012932</v>
      </c>
      <c r="E100" s="53"/>
      <c r="F100" s="53"/>
      <c r="G100" s="50">
        <f t="shared" si="8"/>
        <v>1451375.5767012932</v>
      </c>
      <c r="H100" s="50">
        <f t="shared" si="7"/>
        <v>309017111.55165797</v>
      </c>
      <c r="I100" s="50">
        <f t="shared" si="10"/>
        <v>-304788.87110727158</v>
      </c>
      <c r="J100" s="50">
        <f t="shared" si="11"/>
        <v>-64893593.425848164</v>
      </c>
      <c r="K100" s="50">
        <v>801591.38</v>
      </c>
      <c r="L100" s="67">
        <f t="shared" si="5"/>
        <v>234168270.35780096</v>
      </c>
      <c r="M100" s="67"/>
      <c r="N100" s="65">
        <f t="shared" si="13"/>
        <v>2242096.9186386308</v>
      </c>
      <c r="O100" s="65"/>
    </row>
    <row r="101" spans="1:15" ht="14.45" customHeight="1" outlineLevel="1">
      <c r="A101" s="57">
        <v>92</v>
      </c>
      <c r="B101" s="63">
        <v>44927</v>
      </c>
      <c r="C101" s="53"/>
      <c r="D101" s="77">
        <f t="shared" si="12"/>
        <v>1463551.6897362559</v>
      </c>
      <c r="E101" s="53"/>
      <c r="F101" s="53"/>
      <c r="G101" s="50">
        <f t="shared" si="8"/>
        <v>1463551.6897362559</v>
      </c>
      <c r="H101" s="50">
        <f t="shared" si="7"/>
        <v>310480663.24139422</v>
      </c>
      <c r="I101" s="50">
        <f t="shared" si="10"/>
        <v>-307345.85484461376</v>
      </c>
      <c r="J101" s="50">
        <f t="shared" si="11"/>
        <v>-65200939.280692779</v>
      </c>
      <c r="K101" s="50">
        <v>801591.38</v>
      </c>
      <c r="L101" s="67">
        <f t="shared" si="5"/>
        <v>236126067.5726926</v>
      </c>
      <c r="M101" s="67"/>
      <c r="N101" s="65">
        <f t="shared" si="13"/>
        <v>2242096.9186386308</v>
      </c>
      <c r="O101" s="65"/>
    </row>
    <row r="102" spans="1:15" ht="14.45" customHeight="1" outlineLevel="1">
      <c r="A102" s="57">
        <v>93</v>
      </c>
      <c r="B102" s="63">
        <v>44958</v>
      </c>
      <c r="C102" s="53"/>
      <c r="D102" s="77">
        <f t="shared" si="12"/>
        <v>1475787.9223293287</v>
      </c>
      <c r="E102" s="53"/>
      <c r="F102" s="53"/>
      <c r="G102" s="50">
        <f t="shared" si="8"/>
        <v>1475787.9223293287</v>
      </c>
      <c r="H102" s="50">
        <f t="shared" si="7"/>
        <v>311956451.16372353</v>
      </c>
      <c r="I102" s="50">
        <f t="shared" si="10"/>
        <v>-309915.46368915902</v>
      </c>
      <c r="J102" s="50">
        <f t="shared" si="11"/>
        <v>-65510854.744381934</v>
      </c>
      <c r="K102" s="50">
        <v>801591.38</v>
      </c>
      <c r="L102" s="67">
        <f t="shared" si="5"/>
        <v>238093531.41133279</v>
      </c>
      <c r="M102" s="67"/>
      <c r="N102" s="65">
        <f t="shared" si="13"/>
        <v>2242096.9186386308</v>
      </c>
      <c r="O102" s="65"/>
    </row>
    <row r="103" spans="1:15" ht="14.45" customHeight="1" outlineLevel="1">
      <c r="A103" s="57">
        <v>94</v>
      </c>
      <c r="B103" s="63">
        <v>44986</v>
      </c>
      <c r="C103" s="53"/>
      <c r="D103" s="77">
        <f t="shared" si="12"/>
        <v>1488084.5713208297</v>
      </c>
      <c r="E103" s="53"/>
      <c r="F103" s="53"/>
      <c r="G103" s="50">
        <f t="shared" si="8"/>
        <v>1488084.5713208297</v>
      </c>
      <c r="H103" s="50">
        <f t="shared" si="7"/>
        <v>313444535.73504436</v>
      </c>
      <c r="I103" s="50">
        <f t="shared" si="10"/>
        <v>-312497.75997737423</v>
      </c>
      <c r="J103" s="50">
        <f t="shared" si="11"/>
        <v>-65823352.504359305</v>
      </c>
      <c r="K103" s="50">
        <v>801591.38</v>
      </c>
      <c r="L103" s="67">
        <f t="shared" si="5"/>
        <v>240070709.60267624</v>
      </c>
      <c r="M103" s="67"/>
      <c r="N103" s="65">
        <f t="shared" si="13"/>
        <v>2242096.9186386308</v>
      </c>
      <c r="O103" s="65"/>
    </row>
    <row r="104" spans="1:15" ht="14.45" customHeight="1" outlineLevel="1">
      <c r="A104" s="57">
        <v>95</v>
      </c>
      <c r="B104" s="63">
        <v>45017</v>
      </c>
      <c r="C104" s="53"/>
      <c r="D104" s="77">
        <f t="shared" si="12"/>
        <v>1500441.9350167264</v>
      </c>
      <c r="E104" s="53"/>
      <c r="F104" s="53"/>
      <c r="G104" s="50">
        <f t="shared" si="8"/>
        <v>1500441.9350167264</v>
      </c>
      <c r="H104" s="50">
        <f t="shared" si="7"/>
        <v>314944977.67006111</v>
      </c>
      <c r="I104" s="50">
        <f t="shared" si="10"/>
        <v>-315092.80635351251</v>
      </c>
      <c r="J104" s="50">
        <f t="shared" si="11"/>
        <v>-66138445.310712814</v>
      </c>
      <c r="K104" s="50">
        <v>801591.38</v>
      </c>
      <c r="L104" s="67">
        <f t="shared" si="5"/>
        <v>242057650.11133945</v>
      </c>
      <c r="M104" s="67"/>
      <c r="N104" s="65">
        <f t="shared" si="13"/>
        <v>2242096.9186386308</v>
      </c>
      <c r="O104" s="65"/>
    </row>
    <row r="105" spans="1:15" ht="14.45" customHeight="1" outlineLevel="1">
      <c r="A105" s="57">
        <v>96</v>
      </c>
      <c r="B105" s="63">
        <v>45047</v>
      </c>
      <c r="C105" s="53"/>
      <c r="D105" s="77">
        <f t="shared" si="12"/>
        <v>1512860.3131958714</v>
      </c>
      <c r="E105" s="53"/>
      <c r="F105" s="53"/>
      <c r="G105" s="50">
        <f t="shared" si="8"/>
        <v>1512860.3131958714</v>
      </c>
      <c r="H105" s="50">
        <f t="shared" si="7"/>
        <v>316457837.983257</v>
      </c>
      <c r="I105" s="50">
        <f t="shared" si="10"/>
        <v>-317700.66577113298</v>
      </c>
      <c r="J105" s="50">
        <f t="shared" si="11"/>
        <v>-66456145.976483949</v>
      </c>
      <c r="K105" s="50">
        <v>801591.38</v>
      </c>
      <c r="L105" s="67">
        <f t="shared" si="5"/>
        <v>244054401.1387642</v>
      </c>
      <c r="M105" s="67"/>
      <c r="N105" s="65">
        <f t="shared" si="13"/>
        <v>2242096.9186386308</v>
      </c>
      <c r="O105" s="65"/>
    </row>
    <row r="106" spans="1:15" ht="14.45" customHeight="1" outlineLevel="1">
      <c r="A106" s="57">
        <v>97</v>
      </c>
      <c r="B106" s="63">
        <v>45078</v>
      </c>
      <c r="C106" s="53"/>
      <c r="D106" s="77">
        <f t="shared" si="12"/>
        <v>1525340.0071172761</v>
      </c>
      <c r="E106" s="53"/>
      <c r="F106" s="53"/>
      <c r="G106" s="50">
        <f t="shared" si="8"/>
        <v>1525340.0071172761</v>
      </c>
      <c r="H106" s="50">
        <f t="shared" si="7"/>
        <v>317983177.99037427</v>
      </c>
      <c r="I106" s="50">
        <f t="shared" si="10"/>
        <v>-320321.40149462799</v>
      </c>
      <c r="J106" s="50">
        <f t="shared" si="11"/>
        <v>-66776467.377978578</v>
      </c>
      <c r="K106" s="50">
        <v>801591.38</v>
      </c>
      <c r="L106" s="67">
        <f t="shared" si="5"/>
        <v>246061011.12438685</v>
      </c>
      <c r="M106" s="67"/>
      <c r="N106" s="65">
        <f t="shared" si="13"/>
        <v>2242096.9186386308</v>
      </c>
      <c r="O106" s="65"/>
    </row>
    <row r="107" spans="1:15" ht="14.45" customHeight="1" outlineLevel="1">
      <c r="A107" s="57">
        <v>98</v>
      </c>
      <c r="B107" s="63">
        <v>45108</v>
      </c>
      <c r="C107" s="53"/>
      <c r="D107" s="77">
        <f t="shared" si="12"/>
        <v>1537881.3195274177</v>
      </c>
      <c r="E107" s="53"/>
      <c r="F107" s="53"/>
      <c r="G107" s="50">
        <f t="shared" si="8"/>
        <v>1537881.3195274177</v>
      </c>
      <c r="H107" s="50">
        <f t="shared" si="7"/>
        <v>319521059.30990171</v>
      </c>
      <c r="I107" s="50">
        <f t="shared" si="10"/>
        <v>-322955.07710075768</v>
      </c>
      <c r="J107" s="50">
        <f t="shared" si="11"/>
        <v>-67099422.455079339</v>
      </c>
      <c r="K107" s="50">
        <v>801591.38</v>
      </c>
      <c r="L107" s="67">
        <f t="shared" si="5"/>
        <v>248077528.74681351</v>
      </c>
      <c r="M107" s="67"/>
      <c r="N107" s="65">
        <f t="shared" si="13"/>
        <v>2242096.9186386308</v>
      </c>
      <c r="O107" s="65"/>
    </row>
    <row r="108" spans="1:15" ht="14.45" customHeight="1" outlineLevel="1">
      <c r="A108" s="57">
        <v>99</v>
      </c>
      <c r="B108" s="63">
        <v>45139</v>
      </c>
      <c r="C108" s="53"/>
      <c r="D108" s="77">
        <f t="shared" si="12"/>
        <v>1550484.5546675844</v>
      </c>
      <c r="E108" s="53"/>
      <c r="F108" s="53"/>
      <c r="G108" s="50">
        <f t="shared" si="8"/>
        <v>1550484.5546675844</v>
      </c>
      <c r="H108" s="50">
        <f t="shared" si="7"/>
        <v>321071543.86456931</v>
      </c>
      <c r="I108" s="50">
        <f t="shared" si="10"/>
        <v>-325601.75648019271</v>
      </c>
      <c r="J108" s="50">
        <f t="shared" si="11"/>
        <v>-67425024.211559534</v>
      </c>
      <c r="K108" s="50">
        <v>801591.38</v>
      </c>
      <c r="L108" s="67">
        <f t="shared" si="5"/>
        <v>250104002.92500091</v>
      </c>
      <c r="M108" s="67"/>
      <c r="N108" s="65">
        <f t="shared" si="13"/>
        <v>2242096.9186386308</v>
      </c>
      <c r="O108" s="65"/>
    </row>
    <row r="109" spans="1:15" ht="14.45" customHeight="1" outlineLevel="1">
      <c r="A109" s="57">
        <v>100</v>
      </c>
      <c r="B109" s="63">
        <v>45170</v>
      </c>
      <c r="C109" s="53"/>
      <c r="D109" s="77">
        <f t="shared" si="12"/>
        <v>1563150.0182812556</v>
      </c>
      <c r="E109" s="53"/>
      <c r="F109" s="53"/>
      <c r="G109" s="50">
        <f t="shared" si="8"/>
        <v>1563150.0182812556</v>
      </c>
      <c r="H109" s="50">
        <f t="shared" si="7"/>
        <v>322634693.88285059</v>
      </c>
      <c r="I109" s="50">
        <f t="shared" si="10"/>
        <v>-328261.50383906369</v>
      </c>
      <c r="J109" s="50">
        <f t="shared" si="11"/>
        <v>-67753285.715398595</v>
      </c>
      <c r="K109" s="50">
        <v>801591.38</v>
      </c>
      <c r="L109" s="67">
        <f t="shared" si="5"/>
        <v>252140482.81944311</v>
      </c>
      <c r="M109" s="67"/>
      <c r="N109" s="65">
        <f t="shared" si="13"/>
        <v>2242096.9186386308</v>
      </c>
      <c r="O109" s="65"/>
    </row>
    <row r="110" spans="1:15" ht="14.45" customHeight="1" outlineLevel="1">
      <c r="A110" s="57">
        <v>101</v>
      </c>
      <c r="B110" s="63">
        <v>45200</v>
      </c>
      <c r="C110" s="53"/>
      <c r="D110" s="77">
        <f t="shared" si="12"/>
        <v>1575878.0176215193</v>
      </c>
      <c r="E110" s="53"/>
      <c r="F110" s="53"/>
      <c r="G110" s="50">
        <f t="shared" si="8"/>
        <v>1575878.0176215193</v>
      </c>
      <c r="H110" s="50">
        <f t="shared" si="7"/>
        <v>324210571.9004721</v>
      </c>
      <c r="I110" s="50">
        <f t="shared" si="10"/>
        <v>-330934.38370051904</v>
      </c>
      <c r="J110" s="50">
        <f t="shared" si="11"/>
        <v>-68084220.099099115</v>
      </c>
      <c r="K110" s="50">
        <v>801591.38</v>
      </c>
      <c r="L110" s="67">
        <f t="shared" si="5"/>
        <v>254187017.8333641</v>
      </c>
      <c r="M110" s="67"/>
      <c r="N110" s="65">
        <f t="shared" si="13"/>
        <v>2242096.9186386308</v>
      </c>
      <c r="O110" s="65"/>
    </row>
    <row r="111" spans="1:15" ht="14.45" customHeight="1" outlineLevel="1">
      <c r="A111" s="57">
        <v>102</v>
      </c>
      <c r="B111" s="63">
        <v>45231</v>
      </c>
      <c r="C111" s="53"/>
      <c r="D111" s="77">
        <f t="shared" si="12"/>
        <v>1588668.8614585255</v>
      </c>
      <c r="E111" s="53"/>
      <c r="F111" s="53"/>
      <c r="G111" s="50">
        <f t="shared" si="8"/>
        <v>1588668.8614585255</v>
      </c>
      <c r="H111" s="50">
        <f t="shared" si="7"/>
        <v>325799240.76193064</v>
      </c>
      <c r="I111" s="50">
        <f t="shared" si="10"/>
        <v>-333620.46090629033</v>
      </c>
      <c r="J111" s="50">
        <f t="shared" si="11"/>
        <v>-68417840.560005412</v>
      </c>
      <c r="K111" s="50">
        <v>801591.38</v>
      </c>
      <c r="L111" s="67">
        <f t="shared" ref="L111:L174" si="14">K111+C111+D111+I111-E111-F111+L110</f>
        <v>256243657.61391634</v>
      </c>
      <c r="M111" s="67"/>
      <c r="N111" s="65">
        <f t="shared" si="13"/>
        <v>2242096.9186386308</v>
      </c>
      <c r="O111" s="65"/>
    </row>
    <row r="112" spans="1:15" ht="14.45" customHeight="1" outlineLevel="1">
      <c r="A112" s="57">
        <v>103</v>
      </c>
      <c r="B112" s="63">
        <v>45261</v>
      </c>
      <c r="C112" s="53"/>
      <c r="D112" s="77">
        <f t="shared" si="12"/>
        <v>1601522.860086977</v>
      </c>
      <c r="E112" s="53"/>
      <c r="F112" s="53"/>
      <c r="G112" s="50">
        <f t="shared" si="8"/>
        <v>1601522.860086977</v>
      </c>
      <c r="H112" s="50">
        <f t="shared" si="7"/>
        <v>327400763.62201762</v>
      </c>
      <c r="I112" s="50">
        <f t="shared" si="10"/>
        <v>-336319.80061826517</v>
      </c>
      <c r="J112" s="50">
        <f t="shared" si="11"/>
        <v>-68754160.360623673</v>
      </c>
      <c r="K112" s="50">
        <v>801591.38</v>
      </c>
      <c r="L112" s="67">
        <f t="shared" si="14"/>
        <v>258310452.05338505</v>
      </c>
      <c r="M112" s="67"/>
      <c r="N112" s="65">
        <f t="shared" si="13"/>
        <v>2242096.9186386308</v>
      </c>
      <c r="O112" s="65"/>
    </row>
    <row r="113" spans="1:15" ht="14.45" customHeight="1" outlineLevel="1">
      <c r="A113" s="57">
        <v>104</v>
      </c>
      <c r="B113" s="63">
        <v>45292</v>
      </c>
      <c r="C113" s="53"/>
      <c r="D113" s="77">
        <f t="shared" si="12"/>
        <v>1614440.3253336565</v>
      </c>
      <c r="E113" s="53"/>
      <c r="F113" s="53"/>
      <c r="G113" s="50">
        <f t="shared" si="8"/>
        <v>1614440.3253336565</v>
      </c>
      <c r="H113" s="50">
        <f t="shared" si="7"/>
        <v>329015203.94735128</v>
      </c>
      <c r="I113" s="50">
        <f t="shared" si="10"/>
        <v>-339032.46832006786</v>
      </c>
      <c r="J113" s="50">
        <f t="shared" si="11"/>
        <v>-69093192.828943744</v>
      </c>
      <c r="K113" s="50">
        <v>336151.21</v>
      </c>
      <c r="L113" s="67">
        <f t="shared" si="14"/>
        <v>259922011.12039864</v>
      </c>
      <c r="M113" s="67"/>
      <c r="N113" s="65">
        <f t="shared" si="13"/>
        <v>2242096.9186386308</v>
      </c>
      <c r="O113" s="65"/>
    </row>
    <row r="114" spans="1:15" ht="14.45" customHeight="1" outlineLevel="1">
      <c r="A114" s="57">
        <v>105</v>
      </c>
      <c r="B114" s="63">
        <v>45323</v>
      </c>
      <c r="C114" s="53"/>
      <c r="D114" s="77">
        <f t="shared" si="12"/>
        <v>1624512.5695024913</v>
      </c>
      <c r="E114" s="53"/>
      <c r="F114" s="53"/>
      <c r="G114" s="50">
        <f t="shared" si="8"/>
        <v>1624512.5695024913</v>
      </c>
      <c r="H114" s="50">
        <f t="shared" si="7"/>
        <v>330639716.51685375</v>
      </c>
      <c r="I114" s="50">
        <f t="shared" si="10"/>
        <v>-341147.63959552313</v>
      </c>
      <c r="J114" s="50">
        <f t="shared" si="11"/>
        <v>-69434340.468539268</v>
      </c>
      <c r="K114" s="50"/>
      <c r="L114" s="67">
        <f t="shared" si="14"/>
        <v>261205376.0503056</v>
      </c>
      <c r="M114" s="67"/>
      <c r="N114" s="65">
        <f t="shared" si="13"/>
        <v>2242096.9186386308</v>
      </c>
      <c r="O114" s="65"/>
    </row>
    <row r="115" spans="1:15" ht="14.45" customHeight="1" outlineLevel="1">
      <c r="A115" s="57">
        <v>106</v>
      </c>
      <c r="B115" s="63">
        <v>45352</v>
      </c>
      <c r="C115" s="53"/>
      <c r="D115" s="77">
        <f t="shared" si="12"/>
        <v>1632533.6003144099</v>
      </c>
      <c r="E115" s="53"/>
      <c r="F115" s="53"/>
      <c r="G115" s="50">
        <f t="shared" si="8"/>
        <v>1632533.6003144099</v>
      </c>
      <c r="H115" s="50">
        <f t="shared" si="7"/>
        <v>332272250.11716819</v>
      </c>
      <c r="I115" s="50">
        <f t="shared" si="10"/>
        <v>-342832.0560660261</v>
      </c>
      <c r="J115" s="50">
        <f t="shared" si="11"/>
        <v>-69777172.524605289</v>
      </c>
      <c r="K115" s="50"/>
      <c r="L115" s="67">
        <f t="shared" si="14"/>
        <v>262495077.59455398</v>
      </c>
      <c r="M115" s="67"/>
      <c r="N115" s="65">
        <f t="shared" si="13"/>
        <v>2242096.9186386308</v>
      </c>
      <c r="O115" s="65"/>
    </row>
    <row r="116" spans="1:15" ht="14.45" customHeight="1" outlineLevel="1">
      <c r="A116" s="57">
        <v>107</v>
      </c>
      <c r="B116" s="63">
        <v>45383</v>
      </c>
      <c r="C116" s="53"/>
      <c r="D116" s="77">
        <f t="shared" si="12"/>
        <v>1640594.2349659621</v>
      </c>
      <c r="E116" s="53"/>
      <c r="F116" s="53"/>
      <c r="G116" s="50">
        <f t="shared" si="8"/>
        <v>1640594.2349659621</v>
      </c>
      <c r="H116" s="50">
        <f t="shared" si="7"/>
        <v>333912844.35213417</v>
      </c>
      <c r="I116" s="50">
        <f t="shared" si="10"/>
        <v>-344524.78934285202</v>
      </c>
      <c r="J116" s="50">
        <f t="shared" si="11"/>
        <v>-70121697.31394814</v>
      </c>
      <c r="K116" s="50"/>
      <c r="L116" s="67">
        <f t="shared" si="14"/>
        <v>263791147.04017708</v>
      </c>
      <c r="M116" s="67"/>
      <c r="N116" s="65">
        <f t="shared" si="13"/>
        <v>2242096.9186386308</v>
      </c>
      <c r="O116" s="65"/>
    </row>
    <row r="117" spans="1:15" ht="14.45" customHeight="1" outlineLevel="1">
      <c r="A117" s="57">
        <v>108</v>
      </c>
      <c r="B117" s="63">
        <v>45413</v>
      </c>
      <c r="C117" s="53"/>
      <c r="D117" s="77">
        <f t="shared" si="12"/>
        <v>1648694.6690011066</v>
      </c>
      <c r="E117" s="53"/>
      <c r="F117" s="53"/>
      <c r="G117" s="50">
        <f t="shared" si="8"/>
        <v>1648694.6690011066</v>
      </c>
      <c r="H117" s="50">
        <f t="shared" si="7"/>
        <v>335561539.02113527</v>
      </c>
      <c r="I117" s="50">
        <f t="shared" si="10"/>
        <v>-346225.88049023238</v>
      </c>
      <c r="J117" s="50">
        <f t="shared" si="11"/>
        <v>-70467923.194438368</v>
      </c>
      <c r="K117" s="50"/>
      <c r="L117" s="67">
        <f t="shared" si="14"/>
        <v>265093615.82868797</v>
      </c>
      <c r="M117" s="67"/>
      <c r="N117" s="65">
        <f t="shared" si="13"/>
        <v>2242096.9186386308</v>
      </c>
      <c r="O117" s="65"/>
    </row>
    <row r="118" spans="1:15" ht="14.45" customHeight="1" outlineLevel="1">
      <c r="A118" s="57">
        <v>109</v>
      </c>
      <c r="B118" s="63">
        <v>45444</v>
      </c>
      <c r="C118" s="53"/>
      <c r="D118" s="77">
        <f t="shared" si="12"/>
        <v>1656835.0989292997</v>
      </c>
      <c r="E118" s="53"/>
      <c r="F118" s="53"/>
      <c r="G118" s="50">
        <f t="shared" si="8"/>
        <v>1656835.0989292997</v>
      </c>
      <c r="H118" s="50">
        <f t="shared" si="7"/>
        <v>337218374.12006456</v>
      </c>
      <c r="I118" s="50">
        <f t="shared" si="10"/>
        <v>-347935.37077515293</v>
      </c>
      <c r="J118" s="50">
        <f t="shared" si="11"/>
        <v>-70815858.565213516</v>
      </c>
      <c r="K118" s="50"/>
      <c r="L118" s="67">
        <f t="shared" si="14"/>
        <v>266402515.55684212</v>
      </c>
      <c r="M118" s="67"/>
      <c r="N118" s="65">
        <f t="shared" si="13"/>
        <v>2242096.9186386308</v>
      </c>
      <c r="O118" s="65"/>
    </row>
    <row r="119" spans="1:15" ht="14.45" customHeight="1" outlineLevel="1">
      <c r="A119" s="57">
        <v>110</v>
      </c>
      <c r="B119" s="63">
        <v>45474</v>
      </c>
      <c r="C119" s="53"/>
      <c r="D119" s="77">
        <f t="shared" si="12"/>
        <v>1665015.7222302631</v>
      </c>
      <c r="E119" s="53"/>
      <c r="F119" s="53"/>
      <c r="G119" s="50">
        <f t="shared" si="8"/>
        <v>1665015.7222302631</v>
      </c>
      <c r="H119" s="50">
        <f t="shared" si="7"/>
        <v>338883389.84229481</v>
      </c>
      <c r="I119" s="50">
        <f t="shared" si="10"/>
        <v>-349653.30166835524</v>
      </c>
      <c r="J119" s="50">
        <f t="shared" si="11"/>
        <v>-71165511.866881877</v>
      </c>
      <c r="K119" s="50"/>
      <c r="L119" s="67">
        <f t="shared" si="14"/>
        <v>267717877.97740403</v>
      </c>
      <c r="M119" s="67"/>
      <c r="N119" s="65">
        <f t="shared" si="13"/>
        <v>2242096.9186386308</v>
      </c>
      <c r="O119" s="65"/>
    </row>
    <row r="120" spans="1:15" ht="14.45" customHeight="1" outlineLevel="1">
      <c r="A120" s="57">
        <v>111</v>
      </c>
      <c r="B120" s="63">
        <v>45505</v>
      </c>
      <c r="C120" s="53"/>
      <c r="D120" s="77">
        <f t="shared" si="12"/>
        <v>1673236.737358775</v>
      </c>
      <c r="E120" s="53"/>
      <c r="F120" s="53"/>
      <c r="G120" s="50">
        <f t="shared" si="8"/>
        <v>1673236.737358775</v>
      </c>
      <c r="H120" s="50">
        <f t="shared" si="7"/>
        <v>340556626.57965356</v>
      </c>
      <c r="I120" s="50">
        <f t="shared" si="10"/>
        <v>-351379.71484534274</v>
      </c>
      <c r="J120" s="50">
        <f t="shared" si="11"/>
        <v>-71516891.581727222</v>
      </c>
      <c r="K120" s="50"/>
      <c r="L120" s="67">
        <f t="shared" si="14"/>
        <v>269039734.99991745</v>
      </c>
      <c r="M120" s="67"/>
      <c r="N120" s="65">
        <f t="shared" si="13"/>
        <v>2242096.9186386308</v>
      </c>
      <c r="O120" s="65"/>
    </row>
    <row r="121" spans="1:15" ht="14.45" customHeight="1" outlineLevel="1">
      <c r="A121" s="57">
        <v>112</v>
      </c>
      <c r="B121" s="63">
        <v>45536</v>
      </c>
      <c r="C121" s="53"/>
      <c r="D121" s="77">
        <f t="shared" si="12"/>
        <v>1681498.3437494838</v>
      </c>
      <c r="E121" s="53"/>
      <c r="F121" s="53"/>
      <c r="G121" s="50">
        <f t="shared" si="8"/>
        <v>1681498.3437494838</v>
      </c>
      <c r="H121" s="50">
        <f t="shared" si="7"/>
        <v>342238124.92340302</v>
      </c>
      <c r="I121" s="50">
        <f t="shared" si="10"/>
        <v>-353114.65218739159</v>
      </c>
      <c r="J121" s="50">
        <f t="shared" si="11"/>
        <v>-71870006.233914614</v>
      </c>
      <c r="K121" s="50"/>
      <c r="L121" s="67">
        <f t="shared" si="14"/>
        <v>270368118.69147956</v>
      </c>
      <c r="M121" s="67"/>
      <c r="N121" s="65">
        <f t="shared" si="13"/>
        <v>2242096.9186386308</v>
      </c>
      <c r="O121" s="65"/>
    </row>
    <row r="122" spans="1:15" ht="14.45" customHeight="1" outlineLevel="1">
      <c r="A122" s="57">
        <v>113</v>
      </c>
      <c r="B122" s="63">
        <v>45566</v>
      </c>
      <c r="C122" s="53"/>
      <c r="D122" s="77">
        <f t="shared" si="12"/>
        <v>1689800.741821747</v>
      </c>
      <c r="E122" s="53"/>
      <c r="F122" s="53"/>
      <c r="G122" s="50">
        <f t="shared" si="8"/>
        <v>1689800.741821747</v>
      </c>
      <c r="H122" s="50">
        <f t="shared" si="7"/>
        <v>343927925.66522479</v>
      </c>
      <c r="I122" s="50">
        <f t="shared" si="10"/>
        <v>-354858.15578256687</v>
      </c>
      <c r="J122" s="50">
        <f t="shared" si="11"/>
        <v>-72224864.389697179</v>
      </c>
      <c r="K122" s="50"/>
      <c r="L122" s="67">
        <f t="shared" si="14"/>
        <v>271703061.27751875</v>
      </c>
      <c r="M122" s="67"/>
      <c r="N122" s="65">
        <f t="shared" si="13"/>
        <v>2242096.9186386308</v>
      </c>
      <c r="O122" s="65"/>
    </row>
    <row r="123" spans="1:15" ht="14.45" customHeight="1" outlineLevel="1">
      <c r="A123" s="57">
        <v>114</v>
      </c>
      <c r="B123" s="63">
        <v>45597</v>
      </c>
      <c r="C123" s="53"/>
      <c r="D123" s="77">
        <f t="shared" si="12"/>
        <v>1698144.132984492</v>
      </c>
      <c r="E123" s="53"/>
      <c r="F123" s="53"/>
      <c r="G123" s="50">
        <f t="shared" si="8"/>
        <v>1698144.132984492</v>
      </c>
      <c r="H123" s="50">
        <f t="shared" si="7"/>
        <v>345626069.79820931</v>
      </c>
      <c r="I123" s="50">
        <f t="shared" si="10"/>
        <v>-356610.26792674331</v>
      </c>
      <c r="J123" s="50">
        <f t="shared" si="11"/>
        <v>-72581474.657623917</v>
      </c>
      <c r="K123" s="50"/>
      <c r="L123" s="67">
        <f t="shared" si="14"/>
        <v>273044595.14257652</v>
      </c>
      <c r="M123" s="67"/>
      <c r="N123" s="65">
        <f t="shared" si="13"/>
        <v>2242096.9186386308</v>
      </c>
      <c r="O123" s="65"/>
    </row>
    <row r="124" spans="1:15" ht="14.45" customHeight="1" outlineLevel="1">
      <c r="A124" s="57">
        <v>115</v>
      </c>
      <c r="B124" s="63">
        <v>45627</v>
      </c>
      <c r="C124" s="53"/>
      <c r="D124" s="77">
        <f t="shared" si="12"/>
        <v>1706528.7196411032</v>
      </c>
      <c r="E124" s="53"/>
      <c r="F124" s="53"/>
      <c r="G124" s="50">
        <f t="shared" si="8"/>
        <v>1706528.7196411032</v>
      </c>
      <c r="H124" s="50">
        <f t="shared" si="7"/>
        <v>347332598.5178504</v>
      </c>
      <c r="I124" s="50">
        <f t="shared" si="10"/>
        <v>-358371.03112463164</v>
      </c>
      <c r="J124" s="50">
        <f t="shared" si="11"/>
        <v>-72939845.688748553</v>
      </c>
      <c r="K124" s="50"/>
      <c r="L124" s="67">
        <f t="shared" si="14"/>
        <v>274392752.83109301</v>
      </c>
      <c r="M124" s="67"/>
      <c r="N124" s="65">
        <f t="shared" si="13"/>
        <v>2242096.9186386308</v>
      </c>
      <c r="O124" s="65"/>
    </row>
    <row r="125" spans="1:15" ht="14.45" customHeight="1" outlineLevel="1">
      <c r="A125" s="57">
        <v>116</v>
      </c>
      <c r="B125" s="63">
        <v>45658</v>
      </c>
      <c r="C125" s="53"/>
      <c r="D125" s="77">
        <f t="shared" si="12"/>
        <v>1714954.7051943312</v>
      </c>
      <c r="E125" s="53"/>
      <c r="F125" s="53"/>
      <c r="G125" s="50">
        <f t="shared" si="8"/>
        <v>1714954.7051943312</v>
      </c>
      <c r="H125" s="50">
        <f t="shared" si="7"/>
        <v>349047553.22304475</v>
      </c>
      <c r="I125" s="50">
        <f t="shared" si="10"/>
        <v>-360140.48809080955</v>
      </c>
      <c r="J125" s="50">
        <f t="shared" si="11"/>
        <v>-73299986.176839367</v>
      </c>
      <c r="K125" s="50"/>
      <c r="L125" s="67">
        <f t="shared" si="14"/>
        <v>275747567.04819655</v>
      </c>
      <c r="M125" s="67"/>
      <c r="N125" s="65">
        <f t="shared" si="13"/>
        <v>2242096.9186386308</v>
      </c>
      <c r="O125" s="65"/>
    </row>
    <row r="126" spans="1:15" ht="14.45" customHeight="1" outlineLevel="1">
      <c r="A126" s="57">
        <v>117</v>
      </c>
      <c r="B126" s="63">
        <v>45689</v>
      </c>
      <c r="C126" s="53"/>
      <c r="D126" s="77">
        <f t="shared" si="12"/>
        <v>1723422.2940512283</v>
      </c>
      <c r="E126" s="53"/>
      <c r="F126" s="53"/>
      <c r="G126" s="50">
        <f t="shared" si="8"/>
        <v>1723422.2940512283</v>
      </c>
      <c r="H126" s="50">
        <f t="shared" si="7"/>
        <v>350770975.51709598</v>
      </c>
      <c r="I126" s="50">
        <f t="shared" si="10"/>
        <v>-361918.68175075791</v>
      </c>
      <c r="J126" s="50">
        <f t="shared" si="11"/>
        <v>-73661904.858590126</v>
      </c>
      <c r="K126" s="50"/>
      <c r="L126" s="67">
        <f t="shared" si="14"/>
        <v>277109070.66049701</v>
      </c>
      <c r="M126" s="67"/>
      <c r="N126" s="65">
        <f t="shared" si="13"/>
        <v>2242096.9186386308</v>
      </c>
      <c r="O126" s="65"/>
    </row>
    <row r="127" spans="1:15" ht="14.45" customHeight="1" outlineLevel="1">
      <c r="A127" s="57">
        <v>118</v>
      </c>
      <c r="B127" s="63">
        <v>45717</v>
      </c>
      <c r="C127" s="53"/>
      <c r="D127" s="77">
        <f t="shared" si="12"/>
        <v>1731931.6916281062</v>
      </c>
      <c r="E127" s="53"/>
      <c r="F127" s="53"/>
      <c r="G127" s="50">
        <f t="shared" si="8"/>
        <v>1731931.6916281062</v>
      </c>
      <c r="H127" s="50">
        <f t="shared" si="7"/>
        <v>352502907.20872408</v>
      </c>
      <c r="I127" s="50">
        <f t="shared" si="10"/>
        <v>-363705.65524190228</v>
      </c>
      <c r="J127" s="50">
        <f t="shared" si="11"/>
        <v>-74025610.513832033</v>
      </c>
      <c r="K127" s="50"/>
      <c r="L127" s="67">
        <f t="shared" si="14"/>
        <v>278477296.6968832</v>
      </c>
      <c r="M127" s="67"/>
      <c r="N127" s="65">
        <f t="shared" si="13"/>
        <v>2242096.9186386308</v>
      </c>
      <c r="O127" s="65"/>
    </row>
    <row r="128" spans="1:15" ht="14.45" customHeight="1" outlineLevel="1">
      <c r="A128" s="57">
        <v>119</v>
      </c>
      <c r="B128" s="63">
        <v>45748</v>
      </c>
      <c r="C128" s="53"/>
      <c r="D128" s="77">
        <f t="shared" si="12"/>
        <v>1740483.1043555199</v>
      </c>
      <c r="E128" s="53"/>
      <c r="F128" s="53"/>
      <c r="G128" s="50">
        <f t="shared" si="8"/>
        <v>1740483.1043555199</v>
      </c>
      <c r="H128" s="50">
        <f t="shared" si="7"/>
        <v>354243390.3130796</v>
      </c>
      <c r="I128" s="50">
        <f t="shared" si="10"/>
        <v>-365501.45191465918</v>
      </c>
      <c r="J128" s="50">
        <f t="shared" si="11"/>
        <v>-74391111.965746686</v>
      </c>
      <c r="K128" s="50"/>
      <c r="L128" s="67">
        <f t="shared" si="14"/>
        <v>279852278.34932405</v>
      </c>
      <c r="M128" s="67"/>
      <c r="N128" s="65">
        <f t="shared" si="13"/>
        <v>2242096.9186386308</v>
      </c>
      <c r="O128" s="65"/>
    </row>
    <row r="129" spans="1:15" ht="14.45" customHeight="1" outlineLevel="1">
      <c r="A129" s="57">
        <v>120</v>
      </c>
      <c r="B129" s="63">
        <v>45778</v>
      </c>
      <c r="C129" s="53"/>
      <c r="D129" s="77">
        <f t="shared" si="12"/>
        <v>1749076.7396832751</v>
      </c>
      <c r="E129" s="53"/>
      <c r="F129" s="53"/>
      <c r="G129" s="50">
        <f t="shared" si="8"/>
        <v>1749076.7396832751</v>
      </c>
      <c r="H129" s="50">
        <f t="shared" si="7"/>
        <v>355992467.05276287</v>
      </c>
      <c r="I129" s="50">
        <f t="shared" si="10"/>
        <v>-367306.11533348775</v>
      </c>
      <c r="J129" s="50">
        <f t="shared" si="11"/>
        <v>-74758418.081080168</v>
      </c>
      <c r="K129" s="50"/>
      <c r="L129" s="67">
        <f t="shared" si="14"/>
        <v>281234048.97367382</v>
      </c>
      <c r="M129" s="67"/>
      <c r="N129" s="65">
        <f t="shared" si="13"/>
        <v>2242096.9186386308</v>
      </c>
      <c r="O129" s="65"/>
    </row>
    <row r="130" spans="1:15" ht="14.45" customHeight="1" outlineLevel="1">
      <c r="A130" s="57">
        <v>121</v>
      </c>
      <c r="B130" s="63">
        <v>45809</v>
      </c>
      <c r="C130" s="53"/>
      <c r="D130" s="77"/>
      <c r="E130" s="53"/>
      <c r="F130" s="53"/>
      <c r="G130" s="50"/>
      <c r="H130" s="50"/>
      <c r="I130" s="50"/>
      <c r="J130" s="50"/>
      <c r="K130" s="50"/>
      <c r="L130" s="67"/>
      <c r="M130" s="67"/>
      <c r="N130" s="65">
        <f>$N$129-$D$6</f>
        <v>611052.72133847768</v>
      </c>
    </row>
    <row r="131" spans="1:15" ht="14.45" customHeight="1" outlineLevel="1">
      <c r="A131" s="57">
        <v>122</v>
      </c>
      <c r="B131" s="63">
        <v>45839</v>
      </c>
      <c r="C131" s="53"/>
      <c r="D131" s="77"/>
      <c r="E131" s="53"/>
      <c r="F131" s="53"/>
      <c r="G131" s="50"/>
      <c r="H131" s="50"/>
      <c r="I131" s="50"/>
      <c r="J131" s="50"/>
      <c r="K131" s="50"/>
      <c r="L131" s="67"/>
      <c r="M131" s="67"/>
      <c r="N131" s="65">
        <f t="shared" ref="N131:N194" si="15">$N$129-$D$6</f>
        <v>611052.72133847768</v>
      </c>
      <c r="O131" s="65"/>
    </row>
    <row r="132" spans="1:15" ht="14.45" customHeight="1" outlineLevel="1">
      <c r="A132" s="57">
        <v>123</v>
      </c>
      <c r="B132" s="63">
        <v>45870</v>
      </c>
      <c r="C132" s="53"/>
      <c r="D132" s="77"/>
      <c r="E132" s="53"/>
      <c r="F132" s="53"/>
      <c r="G132" s="50"/>
      <c r="H132" s="50"/>
      <c r="I132" s="50"/>
      <c r="J132" s="50"/>
      <c r="K132" s="50"/>
      <c r="L132" s="67"/>
      <c r="M132" s="67"/>
      <c r="N132" s="65">
        <f t="shared" si="15"/>
        <v>611052.72133847768</v>
      </c>
      <c r="O132" s="65"/>
    </row>
    <row r="133" spans="1:15" ht="14.45" customHeight="1" outlineLevel="1">
      <c r="A133" s="57">
        <v>124</v>
      </c>
      <c r="B133" s="63">
        <v>45901</v>
      </c>
      <c r="C133" s="53"/>
      <c r="D133" s="77"/>
      <c r="E133" s="53"/>
      <c r="F133" s="53"/>
      <c r="G133" s="50"/>
      <c r="H133" s="50"/>
      <c r="I133" s="50"/>
      <c r="J133" s="50"/>
      <c r="K133" s="50"/>
      <c r="L133" s="67"/>
      <c r="M133" s="67"/>
      <c r="N133" s="65">
        <f t="shared" si="15"/>
        <v>611052.72133847768</v>
      </c>
      <c r="O133" s="65"/>
    </row>
    <row r="134" spans="1:15" ht="14.45" customHeight="1" outlineLevel="1">
      <c r="A134" s="57">
        <v>125</v>
      </c>
      <c r="B134" s="63">
        <v>45931</v>
      </c>
      <c r="C134" s="53"/>
      <c r="D134" s="77"/>
      <c r="E134" s="53"/>
      <c r="F134" s="53"/>
      <c r="G134" s="50"/>
      <c r="H134" s="50"/>
      <c r="I134" s="50"/>
      <c r="J134" s="50"/>
      <c r="K134" s="50"/>
      <c r="L134" s="67"/>
      <c r="M134" s="67"/>
      <c r="N134" s="65">
        <f t="shared" si="15"/>
        <v>611052.72133847768</v>
      </c>
      <c r="O134" s="65"/>
    </row>
    <row r="135" spans="1:15" ht="14.45" customHeight="1" outlineLevel="1">
      <c r="A135" s="57">
        <v>126</v>
      </c>
      <c r="B135" s="63">
        <v>45962</v>
      </c>
      <c r="C135" s="53"/>
      <c r="D135" s="77"/>
      <c r="E135" s="53"/>
      <c r="F135" s="53"/>
      <c r="G135" s="50"/>
      <c r="H135" s="50"/>
      <c r="I135" s="50"/>
      <c r="J135" s="50"/>
      <c r="K135" s="50"/>
      <c r="L135" s="67"/>
      <c r="M135" s="67"/>
      <c r="N135" s="65">
        <f t="shared" si="15"/>
        <v>611052.72133847768</v>
      </c>
      <c r="O135" s="65"/>
    </row>
    <row r="136" spans="1:15" ht="14.45" customHeight="1" outlineLevel="1">
      <c r="A136" s="57">
        <v>127</v>
      </c>
      <c r="B136" s="63">
        <v>45992</v>
      </c>
      <c r="C136" s="53"/>
      <c r="D136" s="77"/>
      <c r="E136" s="53"/>
      <c r="F136" s="53"/>
      <c r="G136" s="50"/>
      <c r="H136" s="50"/>
      <c r="I136" s="50"/>
      <c r="J136" s="50"/>
      <c r="K136" s="50"/>
      <c r="L136" s="67"/>
      <c r="M136" s="67"/>
      <c r="N136" s="65">
        <f t="shared" si="15"/>
        <v>611052.72133847768</v>
      </c>
      <c r="O136" s="65"/>
    </row>
    <row r="137" spans="1:15" ht="14.45" customHeight="1" outlineLevel="1">
      <c r="A137" s="57">
        <v>128</v>
      </c>
      <c r="B137" s="63">
        <v>46023</v>
      </c>
      <c r="C137" s="53"/>
      <c r="D137" s="77"/>
      <c r="E137" s="53"/>
      <c r="F137" s="53"/>
      <c r="G137" s="50"/>
      <c r="H137" s="50"/>
      <c r="I137" s="50"/>
      <c r="J137" s="50"/>
      <c r="K137" s="50"/>
      <c r="L137" s="67"/>
      <c r="M137" s="67"/>
      <c r="N137" s="65">
        <f t="shared" si="15"/>
        <v>611052.72133847768</v>
      </c>
      <c r="O137" s="65"/>
    </row>
    <row r="138" spans="1:15" ht="14.45" customHeight="1" outlineLevel="1">
      <c r="A138" s="57">
        <v>129</v>
      </c>
      <c r="B138" s="63">
        <v>46054</v>
      </c>
      <c r="C138" s="53"/>
      <c r="D138" s="77"/>
      <c r="E138" s="53"/>
      <c r="F138" s="53"/>
      <c r="G138" s="50"/>
      <c r="H138" s="50"/>
      <c r="I138" s="50"/>
      <c r="J138" s="50"/>
      <c r="K138" s="50"/>
      <c r="L138" s="67"/>
      <c r="M138" s="67"/>
      <c r="N138" s="65">
        <f t="shared" si="15"/>
        <v>611052.72133847768</v>
      </c>
      <c r="O138" s="65"/>
    </row>
    <row r="139" spans="1:15" ht="14.45" customHeight="1" outlineLevel="1">
      <c r="A139" s="57">
        <v>130</v>
      </c>
      <c r="B139" s="63">
        <v>46082</v>
      </c>
      <c r="C139" s="53"/>
      <c r="D139" s="77"/>
      <c r="E139" s="53"/>
      <c r="F139" s="53"/>
      <c r="G139" s="50"/>
      <c r="H139" s="50"/>
      <c r="I139" s="50"/>
      <c r="J139" s="50"/>
      <c r="K139" s="50"/>
      <c r="L139" s="67"/>
      <c r="M139" s="67"/>
      <c r="N139" s="65">
        <f t="shared" si="15"/>
        <v>611052.72133847768</v>
      </c>
      <c r="O139" s="65"/>
    </row>
    <row r="140" spans="1:15" ht="14.45" customHeight="1" outlineLevel="1">
      <c r="A140" s="57">
        <v>131</v>
      </c>
      <c r="B140" s="63">
        <v>46113</v>
      </c>
      <c r="C140" s="53"/>
      <c r="D140" s="77"/>
      <c r="E140" s="53"/>
      <c r="F140" s="53"/>
      <c r="G140" s="50"/>
      <c r="H140" s="50"/>
      <c r="I140" s="50"/>
      <c r="J140" s="50"/>
      <c r="K140" s="50"/>
      <c r="L140" s="67"/>
      <c r="M140" s="67"/>
      <c r="N140" s="65">
        <f t="shared" si="15"/>
        <v>611052.72133847768</v>
      </c>
      <c r="O140" s="65"/>
    </row>
    <row r="141" spans="1:15" ht="14.45" customHeight="1" outlineLevel="1">
      <c r="A141" s="57">
        <v>132</v>
      </c>
      <c r="B141" s="63">
        <v>46143</v>
      </c>
      <c r="C141" s="53"/>
      <c r="D141" s="77"/>
      <c r="E141" s="53"/>
      <c r="F141" s="53"/>
      <c r="G141" s="50"/>
      <c r="H141" s="50"/>
      <c r="I141" s="50"/>
      <c r="J141" s="50"/>
      <c r="K141" s="50"/>
      <c r="L141" s="67"/>
      <c r="M141" s="67"/>
      <c r="N141" s="65">
        <f t="shared" si="15"/>
        <v>611052.72133847768</v>
      </c>
      <c r="O141" s="65"/>
    </row>
    <row r="142" spans="1:15" ht="14.45" customHeight="1" outlineLevel="1">
      <c r="A142" s="57">
        <v>133</v>
      </c>
      <c r="B142" s="63">
        <v>46174</v>
      </c>
      <c r="C142" s="53"/>
      <c r="D142" s="77"/>
      <c r="E142" s="53"/>
      <c r="F142" s="53"/>
      <c r="G142" s="50"/>
      <c r="H142" s="50"/>
      <c r="I142" s="50"/>
      <c r="J142" s="50"/>
      <c r="K142" s="50"/>
      <c r="L142" s="67"/>
      <c r="M142" s="67"/>
      <c r="N142" s="65">
        <f t="shared" si="15"/>
        <v>611052.72133847768</v>
      </c>
      <c r="O142" s="65"/>
    </row>
    <row r="143" spans="1:15" ht="14.45" customHeight="1" outlineLevel="1">
      <c r="A143" s="57">
        <v>134</v>
      </c>
      <c r="B143" s="63">
        <v>46204</v>
      </c>
      <c r="C143" s="53"/>
      <c r="D143" s="77"/>
      <c r="E143" s="53"/>
      <c r="F143" s="53"/>
      <c r="G143" s="50"/>
      <c r="H143" s="50"/>
      <c r="I143" s="50"/>
      <c r="J143" s="50"/>
      <c r="K143" s="50"/>
      <c r="L143" s="67"/>
      <c r="M143" s="67"/>
      <c r="N143" s="65">
        <f t="shared" si="15"/>
        <v>611052.72133847768</v>
      </c>
      <c r="O143" s="65"/>
    </row>
    <row r="144" spans="1:15" ht="14.45" customHeight="1" outlineLevel="1">
      <c r="A144" s="57">
        <v>135</v>
      </c>
      <c r="B144" s="63">
        <v>46235</v>
      </c>
      <c r="C144" s="53"/>
      <c r="D144" s="77"/>
      <c r="E144" s="53"/>
      <c r="F144" s="53"/>
      <c r="G144" s="50"/>
      <c r="H144" s="50"/>
      <c r="I144" s="50"/>
      <c r="J144" s="50"/>
      <c r="K144" s="50"/>
      <c r="L144" s="67"/>
      <c r="M144" s="67"/>
      <c r="N144" s="65">
        <f t="shared" si="15"/>
        <v>611052.72133847768</v>
      </c>
      <c r="O144" s="65"/>
    </row>
    <row r="145" spans="1:15" ht="14.45" customHeight="1" outlineLevel="1">
      <c r="A145" s="57">
        <v>136</v>
      </c>
      <c r="B145" s="63">
        <v>46266</v>
      </c>
      <c r="C145" s="53"/>
      <c r="D145" s="77"/>
      <c r="E145" s="53"/>
      <c r="F145" s="53"/>
      <c r="G145" s="50"/>
      <c r="H145" s="50"/>
      <c r="I145" s="50"/>
      <c r="J145" s="50"/>
      <c r="K145" s="50"/>
      <c r="L145" s="67"/>
      <c r="M145" s="67"/>
      <c r="N145" s="65">
        <f t="shared" si="15"/>
        <v>611052.72133847768</v>
      </c>
      <c r="O145" s="65"/>
    </row>
    <row r="146" spans="1:15" ht="14.45" customHeight="1" outlineLevel="1">
      <c r="A146" s="57">
        <v>137</v>
      </c>
      <c r="B146" s="63">
        <v>46296</v>
      </c>
      <c r="C146" s="53"/>
      <c r="D146" s="77"/>
      <c r="E146" s="53"/>
      <c r="F146" s="53"/>
      <c r="G146" s="50"/>
      <c r="H146" s="50"/>
      <c r="I146" s="50"/>
      <c r="J146" s="50"/>
      <c r="K146" s="50"/>
      <c r="L146" s="67"/>
      <c r="M146" s="67"/>
      <c r="N146" s="65">
        <f t="shared" si="15"/>
        <v>611052.72133847768</v>
      </c>
      <c r="O146" s="65"/>
    </row>
    <row r="147" spans="1:15" ht="14.45" customHeight="1" outlineLevel="1">
      <c r="A147" s="57">
        <v>138</v>
      </c>
      <c r="B147" s="63">
        <v>46327</v>
      </c>
      <c r="C147" s="53"/>
      <c r="D147" s="77"/>
      <c r="E147" s="53"/>
      <c r="F147" s="53"/>
      <c r="G147" s="50"/>
      <c r="H147" s="50"/>
      <c r="I147" s="50"/>
      <c r="J147" s="50"/>
      <c r="K147" s="50"/>
      <c r="L147" s="67"/>
      <c r="M147" s="67"/>
      <c r="N147" s="65">
        <f t="shared" si="15"/>
        <v>611052.72133847768</v>
      </c>
      <c r="O147" s="65"/>
    </row>
    <row r="148" spans="1:15" ht="14.45" customHeight="1" outlineLevel="1">
      <c r="A148" s="57">
        <v>139</v>
      </c>
      <c r="B148" s="63">
        <v>46357</v>
      </c>
      <c r="C148" s="53"/>
      <c r="D148" s="77"/>
      <c r="E148" s="53"/>
      <c r="F148" s="53"/>
      <c r="G148" s="50"/>
      <c r="H148" s="50"/>
      <c r="I148" s="50"/>
      <c r="J148" s="50"/>
      <c r="K148" s="50"/>
      <c r="L148" s="67"/>
      <c r="M148" s="67"/>
      <c r="N148" s="65">
        <f t="shared" si="15"/>
        <v>611052.72133847768</v>
      </c>
      <c r="O148" s="65"/>
    </row>
    <row r="149" spans="1:15" ht="14.45" customHeight="1" outlineLevel="1">
      <c r="A149" s="57">
        <v>140</v>
      </c>
      <c r="B149" s="63">
        <v>46388</v>
      </c>
      <c r="C149" s="53"/>
      <c r="D149" s="77"/>
      <c r="E149" s="53"/>
      <c r="F149" s="53"/>
      <c r="G149" s="50"/>
      <c r="H149" s="50"/>
      <c r="I149" s="50"/>
      <c r="J149" s="50"/>
      <c r="K149" s="50"/>
      <c r="L149" s="67"/>
      <c r="M149" s="67"/>
      <c r="N149" s="65">
        <f t="shared" si="15"/>
        <v>611052.72133847768</v>
      </c>
      <c r="O149" s="65"/>
    </row>
    <row r="150" spans="1:15" ht="14.45" customHeight="1" outlineLevel="1">
      <c r="A150" s="57">
        <v>141</v>
      </c>
      <c r="B150" s="63">
        <v>46419</v>
      </c>
      <c r="C150" s="53"/>
      <c r="D150" s="77"/>
      <c r="E150" s="53"/>
      <c r="F150" s="53"/>
      <c r="G150" s="50"/>
      <c r="H150" s="50"/>
      <c r="I150" s="50"/>
      <c r="J150" s="50"/>
      <c r="K150" s="50"/>
      <c r="L150" s="67"/>
      <c r="M150" s="67"/>
      <c r="N150" s="65">
        <f t="shared" si="15"/>
        <v>611052.72133847768</v>
      </c>
      <c r="O150" s="65"/>
    </row>
    <row r="151" spans="1:15" ht="14.45" customHeight="1" outlineLevel="1">
      <c r="A151" s="57">
        <v>142</v>
      </c>
      <c r="B151" s="63">
        <v>46447</v>
      </c>
      <c r="C151" s="53"/>
      <c r="D151" s="77"/>
      <c r="E151" s="53"/>
      <c r="F151" s="53"/>
      <c r="G151" s="50"/>
      <c r="H151" s="50"/>
      <c r="I151" s="50"/>
      <c r="J151" s="50"/>
      <c r="K151" s="50"/>
      <c r="L151" s="67"/>
      <c r="M151" s="67"/>
      <c r="N151" s="65">
        <f t="shared" si="15"/>
        <v>611052.72133847768</v>
      </c>
      <c r="O151" s="65"/>
    </row>
    <row r="152" spans="1:15" ht="14.45" customHeight="1" outlineLevel="1">
      <c r="A152" s="57">
        <v>143</v>
      </c>
      <c r="B152" s="63">
        <v>46478</v>
      </c>
      <c r="C152" s="53"/>
      <c r="D152" s="77"/>
      <c r="E152" s="53"/>
      <c r="F152" s="53"/>
      <c r="G152" s="50"/>
      <c r="H152" s="50"/>
      <c r="I152" s="50"/>
      <c r="J152" s="50"/>
      <c r="K152" s="50"/>
      <c r="L152" s="67"/>
      <c r="M152" s="67"/>
      <c r="N152" s="65">
        <f t="shared" si="15"/>
        <v>611052.72133847768</v>
      </c>
      <c r="O152" s="65"/>
    </row>
    <row r="153" spans="1:15" ht="14.45" customHeight="1" outlineLevel="1">
      <c r="A153" s="57">
        <v>144</v>
      </c>
      <c r="B153" s="63">
        <v>46508</v>
      </c>
      <c r="C153" s="53"/>
      <c r="D153" s="77"/>
      <c r="E153" s="53"/>
      <c r="F153" s="53"/>
      <c r="G153" s="50"/>
      <c r="H153" s="50"/>
      <c r="I153" s="50"/>
      <c r="J153" s="50"/>
      <c r="K153" s="50"/>
      <c r="L153" s="67"/>
      <c r="M153" s="67"/>
      <c r="N153" s="65">
        <f t="shared" si="15"/>
        <v>611052.72133847768</v>
      </c>
      <c r="O153" s="65"/>
    </row>
    <row r="154" spans="1:15" ht="14.45" customHeight="1" outlineLevel="1">
      <c r="A154" s="57">
        <v>145</v>
      </c>
      <c r="B154" s="63">
        <v>46539</v>
      </c>
      <c r="C154" s="53"/>
      <c r="D154" s="77"/>
      <c r="E154" s="53"/>
      <c r="F154" s="53"/>
      <c r="G154" s="50"/>
      <c r="H154" s="50"/>
      <c r="I154" s="50"/>
      <c r="J154" s="50"/>
      <c r="K154" s="50"/>
      <c r="L154" s="67"/>
      <c r="M154" s="67"/>
      <c r="N154" s="65">
        <f t="shared" si="15"/>
        <v>611052.72133847768</v>
      </c>
      <c r="O154" s="65"/>
    </row>
    <row r="155" spans="1:15" ht="14.45" customHeight="1" outlineLevel="1">
      <c r="A155" s="57">
        <v>146</v>
      </c>
      <c r="B155" s="63">
        <v>46569</v>
      </c>
      <c r="C155" s="53"/>
      <c r="D155" s="77"/>
      <c r="E155" s="53"/>
      <c r="F155" s="53"/>
      <c r="G155" s="50"/>
      <c r="H155" s="50"/>
      <c r="I155" s="50"/>
      <c r="J155" s="50"/>
      <c r="K155" s="50"/>
      <c r="L155" s="67"/>
      <c r="M155" s="67"/>
      <c r="N155" s="65">
        <f t="shared" si="15"/>
        <v>611052.72133847768</v>
      </c>
    </row>
    <row r="156" spans="1:15" ht="14.45" customHeight="1" outlineLevel="1">
      <c r="A156" s="57">
        <v>147</v>
      </c>
      <c r="B156" s="63">
        <v>46600</v>
      </c>
      <c r="C156" s="53"/>
      <c r="D156" s="77"/>
      <c r="E156" s="53"/>
      <c r="F156" s="53"/>
      <c r="G156" s="50"/>
      <c r="H156" s="50"/>
      <c r="I156" s="50"/>
      <c r="J156" s="50"/>
      <c r="K156" s="50"/>
      <c r="L156" s="67"/>
      <c r="M156" s="67"/>
      <c r="N156" s="65">
        <f t="shared" si="15"/>
        <v>611052.72133847768</v>
      </c>
    </row>
    <row r="157" spans="1:15" ht="14.45" customHeight="1" outlineLevel="1">
      <c r="A157" s="57">
        <v>148</v>
      </c>
      <c r="B157" s="63">
        <v>46631</v>
      </c>
      <c r="C157" s="53"/>
      <c r="D157" s="77"/>
      <c r="E157" s="53"/>
      <c r="F157" s="53"/>
      <c r="G157" s="50"/>
      <c r="H157" s="50"/>
      <c r="I157" s="50"/>
      <c r="J157" s="50"/>
      <c r="K157" s="50"/>
      <c r="L157" s="67"/>
      <c r="M157" s="67"/>
      <c r="N157" s="65">
        <f t="shared" si="15"/>
        <v>611052.72133847768</v>
      </c>
    </row>
    <row r="158" spans="1:15" ht="14.45" customHeight="1" outlineLevel="1">
      <c r="A158" s="57">
        <v>149</v>
      </c>
      <c r="B158" s="63">
        <v>46661</v>
      </c>
      <c r="C158" s="53"/>
      <c r="D158" s="77"/>
      <c r="E158" s="53"/>
      <c r="F158" s="53"/>
      <c r="G158" s="50"/>
      <c r="H158" s="50"/>
      <c r="I158" s="50"/>
      <c r="J158" s="50"/>
      <c r="K158" s="50"/>
      <c r="L158" s="67"/>
      <c r="M158" s="67"/>
      <c r="N158" s="65">
        <f t="shared" si="15"/>
        <v>611052.72133847768</v>
      </c>
    </row>
    <row r="159" spans="1:15" ht="14.45" customHeight="1" outlineLevel="1">
      <c r="A159" s="57">
        <v>150</v>
      </c>
      <c r="B159" s="63">
        <v>46692</v>
      </c>
      <c r="C159" s="53"/>
      <c r="D159" s="77"/>
      <c r="E159" s="53"/>
      <c r="F159" s="53"/>
      <c r="G159" s="50"/>
      <c r="H159" s="50"/>
      <c r="I159" s="50"/>
      <c r="J159" s="50"/>
      <c r="K159" s="50"/>
      <c r="L159" s="67"/>
      <c r="M159" s="67"/>
      <c r="N159" s="65">
        <f t="shared" si="15"/>
        <v>611052.72133847768</v>
      </c>
    </row>
    <row r="160" spans="1:15" ht="14.45" customHeight="1" outlineLevel="1">
      <c r="A160" s="57">
        <v>151</v>
      </c>
      <c r="B160" s="63">
        <v>46722</v>
      </c>
      <c r="C160" s="53"/>
      <c r="D160" s="77"/>
      <c r="E160" s="53"/>
      <c r="F160" s="53"/>
      <c r="G160" s="50"/>
      <c r="H160" s="50"/>
      <c r="I160" s="50"/>
      <c r="J160" s="50"/>
      <c r="K160" s="50"/>
      <c r="L160" s="67"/>
      <c r="M160" s="67"/>
      <c r="N160" s="65">
        <f t="shared" si="15"/>
        <v>611052.72133847768</v>
      </c>
    </row>
    <row r="161" spans="1:14" ht="14.45" customHeight="1" outlineLevel="1">
      <c r="A161" s="57">
        <v>152</v>
      </c>
      <c r="B161" s="63">
        <v>46753</v>
      </c>
      <c r="C161" s="53"/>
      <c r="D161" s="77"/>
      <c r="E161" s="53"/>
      <c r="F161" s="53"/>
      <c r="G161" s="50"/>
      <c r="H161" s="50"/>
      <c r="I161" s="50"/>
      <c r="J161" s="50"/>
      <c r="K161" s="50"/>
      <c r="L161" s="67"/>
      <c r="M161" s="67"/>
      <c r="N161" s="65">
        <f t="shared" si="15"/>
        <v>611052.72133847768</v>
      </c>
    </row>
    <row r="162" spans="1:14" ht="14.45" customHeight="1" outlineLevel="1">
      <c r="A162" s="57">
        <v>153</v>
      </c>
      <c r="B162" s="63">
        <v>46784</v>
      </c>
      <c r="C162" s="53"/>
      <c r="D162" s="77"/>
      <c r="E162" s="53"/>
      <c r="F162" s="53"/>
      <c r="G162" s="50"/>
      <c r="H162" s="50"/>
      <c r="I162" s="50"/>
      <c r="J162" s="50"/>
      <c r="K162" s="50"/>
      <c r="L162" s="67"/>
      <c r="M162" s="67"/>
      <c r="N162" s="65">
        <f t="shared" si="15"/>
        <v>611052.72133847768</v>
      </c>
    </row>
    <row r="163" spans="1:14" ht="14.45" customHeight="1" outlineLevel="1">
      <c r="A163" s="57">
        <v>154</v>
      </c>
      <c r="B163" s="63">
        <v>46813</v>
      </c>
      <c r="C163" s="53"/>
      <c r="D163" s="77"/>
      <c r="E163" s="53"/>
      <c r="F163" s="53"/>
      <c r="G163" s="50"/>
      <c r="H163" s="50"/>
      <c r="I163" s="50"/>
      <c r="J163" s="50"/>
      <c r="K163" s="50"/>
      <c r="L163" s="67"/>
      <c r="M163" s="67"/>
      <c r="N163" s="65">
        <f t="shared" si="15"/>
        <v>611052.72133847768</v>
      </c>
    </row>
    <row r="164" spans="1:14" ht="14.45" customHeight="1" outlineLevel="1">
      <c r="A164" s="57">
        <v>155</v>
      </c>
      <c r="B164" s="63">
        <v>46844</v>
      </c>
      <c r="C164" s="53"/>
      <c r="D164" s="77"/>
      <c r="E164" s="53"/>
      <c r="F164" s="53"/>
      <c r="G164" s="50"/>
      <c r="H164" s="50"/>
      <c r="I164" s="50"/>
      <c r="J164" s="50"/>
      <c r="K164" s="50"/>
      <c r="L164" s="67"/>
      <c r="M164" s="67"/>
      <c r="N164" s="65">
        <f t="shared" si="15"/>
        <v>611052.72133847768</v>
      </c>
    </row>
    <row r="165" spans="1:14" ht="14.45" customHeight="1" outlineLevel="1">
      <c r="A165" s="57">
        <v>156</v>
      </c>
      <c r="B165" s="63">
        <v>46874</v>
      </c>
      <c r="C165" s="53"/>
      <c r="D165" s="77"/>
      <c r="E165" s="53"/>
      <c r="F165" s="53"/>
      <c r="G165" s="50"/>
      <c r="H165" s="50"/>
      <c r="I165" s="50"/>
      <c r="J165" s="50"/>
      <c r="K165" s="50"/>
      <c r="L165" s="67"/>
      <c r="M165" s="67"/>
      <c r="N165" s="65">
        <f t="shared" si="15"/>
        <v>611052.72133847768</v>
      </c>
    </row>
    <row r="166" spans="1:14" ht="14.45" customHeight="1" outlineLevel="1">
      <c r="A166" s="57">
        <v>157</v>
      </c>
      <c r="B166" s="63">
        <v>46905</v>
      </c>
      <c r="C166" s="53"/>
      <c r="D166" s="77"/>
      <c r="E166" s="53"/>
      <c r="F166" s="53"/>
      <c r="G166" s="50"/>
      <c r="H166" s="50"/>
      <c r="I166" s="50"/>
      <c r="J166" s="50"/>
      <c r="K166" s="50"/>
      <c r="L166" s="67"/>
      <c r="M166" s="67"/>
      <c r="N166" s="65">
        <f t="shared" si="15"/>
        <v>611052.72133847768</v>
      </c>
    </row>
    <row r="167" spans="1:14" ht="14.45" customHeight="1" outlineLevel="1">
      <c r="A167" s="57">
        <v>158</v>
      </c>
      <c r="B167" s="63">
        <v>46935</v>
      </c>
      <c r="C167" s="53"/>
      <c r="D167" s="77"/>
      <c r="E167" s="53"/>
      <c r="F167" s="53"/>
      <c r="G167" s="50"/>
      <c r="H167" s="50"/>
      <c r="I167" s="50"/>
      <c r="J167" s="50"/>
      <c r="K167" s="50"/>
      <c r="L167" s="67"/>
      <c r="M167" s="67"/>
      <c r="N167" s="65">
        <f t="shared" si="15"/>
        <v>611052.72133847768</v>
      </c>
    </row>
    <row r="168" spans="1:14" ht="14.45" customHeight="1" outlineLevel="1">
      <c r="A168" s="57">
        <v>159</v>
      </c>
      <c r="B168" s="63">
        <v>46966</v>
      </c>
      <c r="C168" s="53"/>
      <c r="D168" s="77"/>
      <c r="E168" s="53"/>
      <c r="F168" s="53"/>
      <c r="G168" s="50"/>
      <c r="H168" s="50"/>
      <c r="I168" s="50"/>
      <c r="J168" s="50"/>
      <c r="K168" s="50"/>
      <c r="L168" s="67"/>
      <c r="M168" s="67"/>
      <c r="N168" s="65">
        <f t="shared" si="15"/>
        <v>611052.72133847768</v>
      </c>
    </row>
    <row r="169" spans="1:14" ht="14.45" customHeight="1" outlineLevel="1">
      <c r="A169" s="57">
        <v>160</v>
      </c>
      <c r="B169" s="63">
        <v>46997</v>
      </c>
      <c r="C169" s="53"/>
      <c r="D169" s="77"/>
      <c r="E169" s="53"/>
      <c r="F169" s="53"/>
      <c r="G169" s="50"/>
      <c r="H169" s="50"/>
      <c r="I169" s="50"/>
      <c r="J169" s="50"/>
      <c r="K169" s="50"/>
      <c r="L169" s="67"/>
      <c r="M169" s="67"/>
      <c r="N169" s="65">
        <f t="shared" si="15"/>
        <v>611052.72133847768</v>
      </c>
    </row>
    <row r="170" spans="1:14" ht="14.45" customHeight="1" outlineLevel="1">
      <c r="A170" s="57">
        <v>161</v>
      </c>
      <c r="B170" s="63">
        <v>47027</v>
      </c>
      <c r="C170" s="53"/>
      <c r="D170" s="77"/>
      <c r="E170" s="53"/>
      <c r="F170" s="53"/>
      <c r="G170" s="50"/>
      <c r="H170" s="50"/>
      <c r="I170" s="50"/>
      <c r="J170" s="50"/>
      <c r="K170" s="50"/>
      <c r="L170" s="67"/>
      <c r="M170" s="67"/>
      <c r="N170" s="65">
        <f t="shared" si="15"/>
        <v>611052.72133847768</v>
      </c>
    </row>
    <row r="171" spans="1:14" ht="14.45" customHeight="1" outlineLevel="1">
      <c r="A171" s="57">
        <v>162</v>
      </c>
      <c r="B171" s="63">
        <v>47058</v>
      </c>
      <c r="C171" s="53"/>
      <c r="D171" s="77"/>
      <c r="E171" s="53"/>
      <c r="F171" s="53"/>
      <c r="G171" s="50"/>
      <c r="H171" s="50"/>
      <c r="I171" s="50"/>
      <c r="J171" s="50"/>
      <c r="K171" s="50"/>
      <c r="L171" s="67"/>
      <c r="M171" s="67"/>
      <c r="N171" s="65">
        <f t="shared" si="15"/>
        <v>611052.72133847768</v>
      </c>
    </row>
    <row r="172" spans="1:14" ht="14.45" customHeight="1" outlineLevel="1">
      <c r="A172" s="57">
        <v>163</v>
      </c>
      <c r="B172" s="63">
        <v>47088</v>
      </c>
      <c r="C172" s="53"/>
      <c r="D172" s="77"/>
      <c r="E172" s="53"/>
      <c r="F172" s="53"/>
      <c r="G172" s="50"/>
      <c r="H172" s="50"/>
      <c r="I172" s="50"/>
      <c r="J172" s="50"/>
      <c r="K172" s="50"/>
      <c r="L172" s="67"/>
      <c r="M172" s="67"/>
      <c r="N172" s="65">
        <f t="shared" si="15"/>
        <v>611052.72133847768</v>
      </c>
    </row>
    <row r="173" spans="1:14" ht="14.45" customHeight="1" outlineLevel="1">
      <c r="A173" s="57">
        <v>164</v>
      </c>
      <c r="B173" s="63">
        <v>47119</v>
      </c>
      <c r="C173" s="53"/>
      <c r="D173" s="77"/>
      <c r="E173" s="53"/>
      <c r="F173" s="53"/>
      <c r="G173" s="50"/>
      <c r="H173" s="50"/>
      <c r="I173" s="50"/>
      <c r="J173" s="50"/>
      <c r="K173" s="50"/>
      <c r="L173" s="67"/>
      <c r="M173" s="67"/>
      <c r="N173" s="65">
        <f t="shared" si="15"/>
        <v>611052.72133847768</v>
      </c>
    </row>
    <row r="174" spans="1:14" ht="14.45" customHeight="1" outlineLevel="1">
      <c r="A174" s="57">
        <v>165</v>
      </c>
      <c r="B174" s="63">
        <v>47150</v>
      </c>
      <c r="C174" s="53"/>
      <c r="D174" s="77"/>
      <c r="E174" s="53"/>
      <c r="F174" s="53"/>
      <c r="G174" s="50"/>
      <c r="H174" s="50"/>
      <c r="I174" s="50"/>
      <c r="J174" s="50"/>
      <c r="K174" s="50"/>
      <c r="L174" s="67"/>
      <c r="M174" s="67"/>
      <c r="N174" s="65">
        <f t="shared" si="15"/>
        <v>611052.72133847768</v>
      </c>
    </row>
    <row r="175" spans="1:14" ht="14.45" customHeight="1" outlineLevel="1">
      <c r="A175" s="57">
        <v>166</v>
      </c>
      <c r="B175" s="63">
        <v>47178</v>
      </c>
      <c r="C175" s="53"/>
      <c r="D175" s="77"/>
      <c r="E175" s="53"/>
      <c r="F175" s="53"/>
      <c r="G175" s="50"/>
      <c r="H175" s="50"/>
      <c r="I175" s="50"/>
      <c r="J175" s="50"/>
      <c r="K175" s="50"/>
      <c r="L175" s="67"/>
      <c r="M175" s="67"/>
      <c r="N175" s="65">
        <f t="shared" si="15"/>
        <v>611052.72133847768</v>
      </c>
    </row>
    <row r="176" spans="1:14" ht="14.45" customHeight="1" outlineLevel="1">
      <c r="A176" s="57">
        <v>167</v>
      </c>
      <c r="B176" s="63">
        <v>47209</v>
      </c>
      <c r="C176" s="53"/>
      <c r="D176" s="77"/>
      <c r="E176" s="53"/>
      <c r="F176" s="53"/>
      <c r="G176" s="50"/>
      <c r="H176" s="50"/>
      <c r="I176" s="50"/>
      <c r="J176" s="50"/>
      <c r="K176" s="50"/>
      <c r="L176" s="67"/>
      <c r="M176" s="67"/>
      <c r="N176" s="65">
        <f t="shared" si="15"/>
        <v>611052.72133847768</v>
      </c>
    </row>
    <row r="177" spans="1:14" ht="14.45" customHeight="1" outlineLevel="1">
      <c r="A177" s="57">
        <v>168</v>
      </c>
      <c r="B177" s="63">
        <v>47239</v>
      </c>
      <c r="C177" s="53"/>
      <c r="D177" s="77"/>
      <c r="E177" s="53"/>
      <c r="F177" s="53"/>
      <c r="G177" s="50"/>
      <c r="H177" s="50"/>
      <c r="I177" s="50"/>
      <c r="J177" s="50"/>
      <c r="K177" s="50"/>
      <c r="L177" s="67"/>
      <c r="M177" s="67"/>
      <c r="N177" s="65">
        <f t="shared" si="15"/>
        <v>611052.72133847768</v>
      </c>
    </row>
    <row r="178" spans="1:14" ht="14.45" customHeight="1" outlineLevel="1">
      <c r="A178" s="57">
        <v>169</v>
      </c>
      <c r="B178" s="63">
        <v>47270</v>
      </c>
      <c r="C178" s="53"/>
      <c r="D178" s="77"/>
      <c r="E178" s="53"/>
      <c r="F178" s="53"/>
      <c r="G178" s="50"/>
      <c r="H178" s="50"/>
      <c r="I178" s="50"/>
      <c r="J178" s="50"/>
      <c r="K178" s="50"/>
      <c r="L178" s="67"/>
      <c r="M178" s="67"/>
      <c r="N178" s="65">
        <f t="shared" si="15"/>
        <v>611052.72133847768</v>
      </c>
    </row>
    <row r="179" spans="1:14" ht="14.45" customHeight="1" outlineLevel="1">
      <c r="A179" s="57">
        <v>170</v>
      </c>
      <c r="B179" s="63">
        <v>47300</v>
      </c>
      <c r="C179" s="53"/>
      <c r="D179" s="77"/>
      <c r="E179" s="53"/>
      <c r="F179" s="53"/>
      <c r="G179" s="50"/>
      <c r="H179" s="50"/>
      <c r="I179" s="50"/>
      <c r="J179" s="50"/>
      <c r="K179" s="50"/>
      <c r="L179" s="67"/>
      <c r="M179" s="67"/>
      <c r="N179" s="65">
        <f t="shared" si="15"/>
        <v>611052.72133847768</v>
      </c>
    </row>
    <row r="180" spans="1:14" ht="14.45" customHeight="1" outlineLevel="1">
      <c r="A180" s="57">
        <v>171</v>
      </c>
      <c r="B180" s="63">
        <v>47331</v>
      </c>
      <c r="C180" s="53"/>
      <c r="D180" s="77"/>
      <c r="E180" s="53"/>
      <c r="F180" s="53"/>
      <c r="G180" s="50"/>
      <c r="H180" s="50"/>
      <c r="I180" s="50"/>
      <c r="J180" s="50"/>
      <c r="K180" s="50"/>
      <c r="L180" s="67"/>
      <c r="M180" s="67"/>
      <c r="N180" s="65">
        <f t="shared" si="15"/>
        <v>611052.72133847768</v>
      </c>
    </row>
    <row r="181" spans="1:14" ht="14.45" customHeight="1" outlineLevel="1">
      <c r="A181" s="57">
        <v>172</v>
      </c>
      <c r="B181" s="63">
        <v>47362</v>
      </c>
      <c r="C181" s="53"/>
      <c r="D181" s="77"/>
      <c r="E181" s="53"/>
      <c r="F181" s="53"/>
      <c r="G181" s="50"/>
      <c r="H181" s="50"/>
      <c r="I181" s="50"/>
      <c r="J181" s="50"/>
      <c r="K181" s="50"/>
      <c r="L181" s="67"/>
      <c r="M181" s="67"/>
      <c r="N181" s="65">
        <f t="shared" si="15"/>
        <v>611052.72133847768</v>
      </c>
    </row>
    <row r="182" spans="1:14" ht="14.45" customHeight="1" outlineLevel="1">
      <c r="A182" s="57">
        <v>173</v>
      </c>
      <c r="B182" s="63">
        <v>47392</v>
      </c>
      <c r="C182" s="53"/>
      <c r="D182" s="77"/>
      <c r="E182" s="53"/>
      <c r="F182" s="53"/>
      <c r="G182" s="50"/>
      <c r="H182" s="50"/>
      <c r="I182" s="50"/>
      <c r="J182" s="50"/>
      <c r="K182" s="50"/>
      <c r="L182" s="67"/>
      <c r="M182" s="67"/>
      <c r="N182" s="65">
        <f t="shared" si="15"/>
        <v>611052.72133847768</v>
      </c>
    </row>
    <row r="183" spans="1:14" ht="14.45" customHeight="1" outlineLevel="1">
      <c r="A183" s="57">
        <v>174</v>
      </c>
      <c r="B183" s="63">
        <v>47423</v>
      </c>
      <c r="C183" s="53"/>
      <c r="D183" s="77"/>
      <c r="E183" s="53"/>
      <c r="F183" s="53"/>
      <c r="G183" s="50"/>
      <c r="H183" s="50"/>
      <c r="I183" s="50"/>
      <c r="J183" s="50"/>
      <c r="K183" s="50"/>
      <c r="L183" s="67"/>
      <c r="M183" s="67"/>
      <c r="N183" s="65">
        <f t="shared" si="15"/>
        <v>611052.72133847768</v>
      </c>
    </row>
    <row r="184" spans="1:14" ht="14.45" customHeight="1" outlineLevel="1">
      <c r="A184" s="57">
        <v>175</v>
      </c>
      <c r="B184" s="63">
        <v>47453</v>
      </c>
      <c r="C184" s="53"/>
      <c r="D184" s="77"/>
      <c r="E184" s="53"/>
      <c r="F184" s="53"/>
      <c r="G184" s="50"/>
      <c r="H184" s="50"/>
      <c r="I184" s="50"/>
      <c r="J184" s="50"/>
      <c r="K184" s="50"/>
      <c r="L184" s="67"/>
      <c r="M184" s="67"/>
      <c r="N184" s="65">
        <f t="shared" si="15"/>
        <v>611052.72133847768</v>
      </c>
    </row>
    <row r="185" spans="1:14" ht="14.45" customHeight="1" outlineLevel="1">
      <c r="A185" s="57">
        <v>176</v>
      </c>
      <c r="B185" s="63">
        <v>47484</v>
      </c>
      <c r="C185" s="53"/>
      <c r="D185" s="77"/>
      <c r="E185" s="53"/>
      <c r="F185" s="53"/>
      <c r="G185" s="50"/>
      <c r="H185" s="50"/>
      <c r="I185" s="50"/>
      <c r="J185" s="50"/>
      <c r="K185" s="50"/>
      <c r="L185" s="67"/>
      <c r="M185" s="67"/>
      <c r="N185" s="65">
        <f t="shared" si="15"/>
        <v>611052.72133847768</v>
      </c>
    </row>
    <row r="186" spans="1:14" ht="14.45" customHeight="1" outlineLevel="1">
      <c r="A186" s="57">
        <v>177</v>
      </c>
      <c r="B186" s="63">
        <v>47515</v>
      </c>
      <c r="C186" s="53"/>
      <c r="D186" s="77"/>
      <c r="E186" s="53"/>
      <c r="F186" s="53"/>
      <c r="G186" s="50"/>
      <c r="H186" s="50"/>
      <c r="I186" s="50"/>
      <c r="J186" s="50"/>
      <c r="K186" s="50"/>
      <c r="L186" s="67"/>
      <c r="M186" s="67"/>
      <c r="N186" s="65">
        <f t="shared" si="15"/>
        <v>611052.72133847768</v>
      </c>
    </row>
    <row r="187" spans="1:14" ht="14.45" customHeight="1" outlineLevel="1">
      <c r="A187" s="57">
        <v>178</v>
      </c>
      <c r="B187" s="63">
        <v>47543</v>
      </c>
      <c r="C187" s="53"/>
      <c r="D187" s="77"/>
      <c r="E187" s="53"/>
      <c r="F187" s="53"/>
      <c r="G187" s="50"/>
      <c r="H187" s="50"/>
      <c r="I187" s="50"/>
      <c r="J187" s="50"/>
      <c r="K187" s="50"/>
      <c r="L187" s="67"/>
      <c r="M187" s="67"/>
      <c r="N187" s="65">
        <f t="shared" si="15"/>
        <v>611052.72133847768</v>
      </c>
    </row>
    <row r="188" spans="1:14" ht="14.45" customHeight="1" outlineLevel="1">
      <c r="A188" s="57">
        <v>179</v>
      </c>
      <c r="B188" s="63">
        <v>47574</v>
      </c>
      <c r="C188" s="53"/>
      <c r="D188" s="77"/>
      <c r="E188" s="53"/>
      <c r="F188" s="53"/>
      <c r="G188" s="50"/>
      <c r="H188" s="50"/>
      <c r="I188" s="50"/>
      <c r="J188" s="50"/>
      <c r="K188" s="50"/>
      <c r="L188" s="67"/>
      <c r="M188" s="67"/>
      <c r="N188" s="65">
        <f t="shared" si="15"/>
        <v>611052.72133847768</v>
      </c>
    </row>
    <row r="189" spans="1:14" ht="14.45" customHeight="1" outlineLevel="1">
      <c r="A189" s="57">
        <v>180</v>
      </c>
      <c r="B189" s="63">
        <v>47604</v>
      </c>
      <c r="C189" s="53"/>
      <c r="D189" s="77"/>
      <c r="E189" s="53"/>
      <c r="F189" s="53"/>
      <c r="G189" s="50"/>
      <c r="H189" s="50"/>
      <c r="I189" s="50"/>
      <c r="J189" s="50"/>
      <c r="K189" s="50"/>
      <c r="L189" s="67"/>
      <c r="M189" s="67"/>
      <c r="N189" s="65">
        <f t="shared" si="15"/>
        <v>611052.72133847768</v>
      </c>
    </row>
    <row r="190" spans="1:14" ht="14.45" customHeight="1" outlineLevel="1">
      <c r="A190" s="57">
        <v>181</v>
      </c>
      <c r="B190" s="63">
        <v>47635</v>
      </c>
      <c r="C190" s="53"/>
      <c r="D190" s="77"/>
      <c r="E190" s="53"/>
      <c r="F190" s="53"/>
      <c r="G190" s="50"/>
      <c r="H190" s="50"/>
      <c r="I190" s="50"/>
      <c r="J190" s="50"/>
      <c r="K190" s="50"/>
      <c r="L190" s="67"/>
      <c r="M190" s="67"/>
      <c r="N190" s="65">
        <f t="shared" si="15"/>
        <v>611052.72133847768</v>
      </c>
    </row>
    <row r="191" spans="1:14" ht="14.45" customHeight="1" outlineLevel="1">
      <c r="A191" s="57">
        <v>182</v>
      </c>
      <c r="B191" s="63">
        <v>47665</v>
      </c>
      <c r="C191" s="53"/>
      <c r="D191" s="77"/>
      <c r="E191" s="53"/>
      <c r="F191" s="53"/>
      <c r="G191" s="50"/>
      <c r="H191" s="50"/>
      <c r="I191" s="50"/>
      <c r="J191" s="50"/>
      <c r="K191" s="50"/>
      <c r="L191" s="67"/>
      <c r="M191" s="67"/>
      <c r="N191" s="65">
        <f t="shared" si="15"/>
        <v>611052.72133847768</v>
      </c>
    </row>
    <row r="192" spans="1:14" ht="14.45" customHeight="1" outlineLevel="1">
      <c r="A192" s="57">
        <v>183</v>
      </c>
      <c r="B192" s="63">
        <v>47696</v>
      </c>
      <c r="C192" s="53"/>
      <c r="D192" s="77"/>
      <c r="E192" s="53"/>
      <c r="F192" s="53"/>
      <c r="G192" s="50"/>
      <c r="H192" s="50"/>
      <c r="I192" s="50"/>
      <c r="J192" s="50"/>
      <c r="K192" s="50"/>
      <c r="L192" s="67"/>
      <c r="M192" s="67"/>
      <c r="N192" s="65">
        <f t="shared" si="15"/>
        <v>611052.72133847768</v>
      </c>
    </row>
    <row r="193" spans="1:14" ht="14.45" customHeight="1" outlineLevel="1">
      <c r="A193" s="57">
        <v>184</v>
      </c>
      <c r="B193" s="63">
        <v>47727</v>
      </c>
      <c r="C193" s="53"/>
      <c r="D193" s="77"/>
      <c r="E193" s="53"/>
      <c r="F193" s="53"/>
      <c r="G193" s="50"/>
      <c r="H193" s="50"/>
      <c r="I193" s="50"/>
      <c r="J193" s="50"/>
      <c r="K193" s="50"/>
      <c r="L193" s="67"/>
      <c r="M193" s="67"/>
      <c r="N193" s="65">
        <f t="shared" si="15"/>
        <v>611052.72133847768</v>
      </c>
    </row>
    <row r="194" spans="1:14" ht="14.45" customHeight="1" outlineLevel="1">
      <c r="A194" s="57">
        <v>185</v>
      </c>
      <c r="B194" s="63">
        <v>47757</v>
      </c>
      <c r="C194" s="53"/>
      <c r="D194" s="77"/>
      <c r="E194" s="53"/>
      <c r="F194" s="53"/>
      <c r="G194" s="50"/>
      <c r="H194" s="50"/>
      <c r="I194" s="50"/>
      <c r="J194" s="50"/>
      <c r="K194" s="50"/>
      <c r="L194" s="67"/>
      <c r="M194" s="67"/>
      <c r="N194" s="65">
        <f t="shared" si="15"/>
        <v>611052.72133847768</v>
      </c>
    </row>
    <row r="195" spans="1:14" ht="14.45" customHeight="1" outlineLevel="1">
      <c r="A195" s="57">
        <v>186</v>
      </c>
      <c r="B195" s="63">
        <v>47788</v>
      </c>
      <c r="C195" s="53"/>
      <c r="D195" s="77"/>
      <c r="E195" s="53"/>
      <c r="F195" s="53"/>
      <c r="G195" s="50"/>
      <c r="H195" s="50"/>
      <c r="I195" s="50"/>
      <c r="J195" s="50"/>
      <c r="K195" s="50"/>
      <c r="L195" s="67"/>
      <c r="M195" s="67"/>
      <c r="N195" s="65">
        <f t="shared" ref="N195:N258" si="16">$N$129-$D$6</f>
        <v>611052.72133847768</v>
      </c>
    </row>
    <row r="196" spans="1:14" ht="14.45" customHeight="1" outlineLevel="1">
      <c r="A196" s="57">
        <v>187</v>
      </c>
      <c r="B196" s="63">
        <v>47818</v>
      </c>
      <c r="C196" s="53"/>
      <c r="D196" s="77"/>
      <c r="E196" s="53"/>
      <c r="F196" s="53"/>
      <c r="G196" s="50"/>
      <c r="H196" s="50"/>
      <c r="I196" s="50"/>
      <c r="J196" s="50"/>
      <c r="K196" s="50"/>
      <c r="L196" s="67"/>
      <c r="M196" s="67"/>
      <c r="N196" s="65">
        <f t="shared" si="16"/>
        <v>611052.72133847768</v>
      </c>
    </row>
    <row r="197" spans="1:14" ht="14.45" customHeight="1" outlineLevel="1">
      <c r="A197" s="57">
        <v>188</v>
      </c>
      <c r="B197" s="63">
        <v>47849</v>
      </c>
      <c r="C197" s="53"/>
      <c r="D197" s="77"/>
      <c r="E197" s="53"/>
      <c r="F197" s="53"/>
      <c r="G197" s="50"/>
      <c r="H197" s="50"/>
      <c r="I197" s="50"/>
      <c r="J197" s="50"/>
      <c r="K197" s="50"/>
      <c r="L197" s="67"/>
      <c r="M197" s="67"/>
      <c r="N197" s="65">
        <f t="shared" si="16"/>
        <v>611052.72133847768</v>
      </c>
    </row>
    <row r="198" spans="1:14" ht="14.45" customHeight="1" outlineLevel="1">
      <c r="A198" s="57">
        <v>189</v>
      </c>
      <c r="B198" s="63">
        <v>47880</v>
      </c>
      <c r="C198" s="53"/>
      <c r="D198" s="77"/>
      <c r="E198" s="53"/>
      <c r="F198" s="53"/>
      <c r="G198" s="50"/>
      <c r="H198" s="50"/>
      <c r="I198" s="50"/>
      <c r="J198" s="50"/>
      <c r="K198" s="50"/>
      <c r="L198" s="67"/>
      <c r="M198" s="67"/>
      <c r="N198" s="65">
        <f t="shared" si="16"/>
        <v>611052.72133847768</v>
      </c>
    </row>
    <row r="199" spans="1:14" ht="14.45" customHeight="1" outlineLevel="1">
      <c r="A199" s="57">
        <v>190</v>
      </c>
      <c r="B199" s="63">
        <v>47908</v>
      </c>
      <c r="C199" s="53"/>
      <c r="D199" s="77"/>
      <c r="E199" s="53"/>
      <c r="F199" s="53"/>
      <c r="G199" s="50"/>
      <c r="H199" s="50"/>
      <c r="I199" s="50"/>
      <c r="J199" s="50"/>
      <c r="K199" s="50"/>
      <c r="L199" s="67"/>
      <c r="M199" s="67"/>
      <c r="N199" s="65">
        <f t="shared" si="16"/>
        <v>611052.72133847768</v>
      </c>
    </row>
    <row r="200" spans="1:14" ht="14.45" customHeight="1" outlineLevel="1">
      <c r="A200" s="57">
        <v>191</v>
      </c>
      <c r="B200" s="63">
        <v>47939</v>
      </c>
      <c r="C200" s="53"/>
      <c r="D200" s="77"/>
      <c r="E200" s="53"/>
      <c r="F200" s="53"/>
      <c r="G200" s="50"/>
      <c r="H200" s="50"/>
      <c r="I200" s="50"/>
      <c r="J200" s="50"/>
      <c r="K200" s="50"/>
      <c r="L200" s="67"/>
      <c r="M200" s="67"/>
      <c r="N200" s="65">
        <f t="shared" si="16"/>
        <v>611052.72133847768</v>
      </c>
    </row>
    <row r="201" spans="1:14" ht="14.45" customHeight="1" outlineLevel="1">
      <c r="A201" s="57">
        <v>192</v>
      </c>
      <c r="B201" s="63">
        <v>47969</v>
      </c>
      <c r="C201" s="53"/>
      <c r="D201" s="77"/>
      <c r="E201" s="53"/>
      <c r="F201" s="53"/>
      <c r="G201" s="50"/>
      <c r="H201" s="50"/>
      <c r="I201" s="50"/>
      <c r="J201" s="50"/>
      <c r="K201" s="50"/>
      <c r="L201" s="67"/>
      <c r="M201" s="67"/>
      <c r="N201" s="65">
        <f t="shared" si="16"/>
        <v>611052.72133847768</v>
      </c>
    </row>
    <row r="202" spans="1:14" ht="14.45" customHeight="1" outlineLevel="1">
      <c r="A202" s="57">
        <v>193</v>
      </c>
      <c r="B202" s="63">
        <v>48000</v>
      </c>
      <c r="C202" s="53"/>
      <c r="D202" s="77"/>
      <c r="E202" s="53"/>
      <c r="F202" s="53"/>
      <c r="G202" s="50"/>
      <c r="H202" s="50"/>
      <c r="I202" s="50"/>
      <c r="J202" s="50"/>
      <c r="K202" s="50"/>
      <c r="L202" s="67"/>
      <c r="M202" s="67"/>
      <c r="N202" s="65">
        <f t="shared" si="16"/>
        <v>611052.72133847768</v>
      </c>
    </row>
    <row r="203" spans="1:14" ht="14.45" customHeight="1" outlineLevel="1">
      <c r="A203" s="57">
        <v>194</v>
      </c>
      <c r="B203" s="63">
        <v>48030</v>
      </c>
      <c r="C203" s="53"/>
      <c r="D203" s="77"/>
      <c r="E203" s="53"/>
      <c r="F203" s="53"/>
      <c r="G203" s="50"/>
      <c r="H203" s="50"/>
      <c r="I203" s="50"/>
      <c r="J203" s="50"/>
      <c r="K203" s="50"/>
      <c r="L203" s="67"/>
      <c r="M203" s="67"/>
      <c r="N203" s="65">
        <f t="shared" si="16"/>
        <v>611052.72133847768</v>
      </c>
    </row>
    <row r="204" spans="1:14" ht="14.45" customHeight="1" outlineLevel="1">
      <c r="A204" s="57">
        <v>195</v>
      </c>
      <c r="B204" s="63">
        <v>48061</v>
      </c>
      <c r="C204" s="53"/>
      <c r="D204" s="77"/>
      <c r="E204" s="53"/>
      <c r="F204" s="53"/>
      <c r="G204" s="50"/>
      <c r="H204" s="50"/>
      <c r="I204" s="50"/>
      <c r="J204" s="50"/>
      <c r="K204" s="50"/>
      <c r="L204" s="67"/>
      <c r="M204" s="67"/>
      <c r="N204" s="65">
        <f t="shared" si="16"/>
        <v>611052.72133847768</v>
      </c>
    </row>
    <row r="205" spans="1:14" ht="14.45" customHeight="1" outlineLevel="1">
      <c r="A205" s="57">
        <v>196</v>
      </c>
      <c r="B205" s="63">
        <v>48092</v>
      </c>
      <c r="C205" s="53"/>
      <c r="D205" s="77"/>
      <c r="E205" s="53"/>
      <c r="F205" s="53"/>
      <c r="G205" s="50"/>
      <c r="H205" s="50"/>
      <c r="I205" s="50"/>
      <c r="J205" s="50"/>
      <c r="K205" s="50"/>
      <c r="L205" s="67"/>
      <c r="M205" s="67"/>
      <c r="N205" s="65">
        <f t="shared" si="16"/>
        <v>611052.72133847768</v>
      </c>
    </row>
    <row r="206" spans="1:14" ht="14.45" customHeight="1" outlineLevel="1">
      <c r="A206" s="57">
        <v>197</v>
      </c>
      <c r="B206" s="63">
        <v>48122</v>
      </c>
      <c r="C206" s="53"/>
      <c r="D206" s="77"/>
      <c r="E206" s="53"/>
      <c r="F206" s="53"/>
      <c r="G206" s="50"/>
      <c r="H206" s="50"/>
      <c r="I206" s="50"/>
      <c r="J206" s="50"/>
      <c r="K206" s="50"/>
      <c r="L206" s="67"/>
      <c r="M206" s="67"/>
      <c r="N206" s="65">
        <f t="shared" si="16"/>
        <v>611052.72133847768</v>
      </c>
    </row>
    <row r="207" spans="1:14" ht="14.45" customHeight="1" outlineLevel="1">
      <c r="A207" s="57">
        <v>198</v>
      </c>
      <c r="B207" s="63">
        <v>48153</v>
      </c>
      <c r="C207" s="53"/>
      <c r="D207" s="77"/>
      <c r="E207" s="53"/>
      <c r="F207" s="53"/>
      <c r="G207" s="50"/>
      <c r="H207" s="50"/>
      <c r="I207" s="50"/>
      <c r="J207" s="50"/>
      <c r="K207" s="50"/>
      <c r="L207" s="67"/>
      <c r="M207" s="67"/>
      <c r="N207" s="65">
        <f t="shared" si="16"/>
        <v>611052.72133847768</v>
      </c>
    </row>
    <row r="208" spans="1:14" ht="14.45" customHeight="1" outlineLevel="1">
      <c r="A208" s="57">
        <v>199</v>
      </c>
      <c r="B208" s="63">
        <v>48183</v>
      </c>
      <c r="C208" s="53"/>
      <c r="D208" s="77"/>
      <c r="E208" s="53"/>
      <c r="F208" s="53"/>
      <c r="G208" s="50"/>
      <c r="H208" s="50"/>
      <c r="I208" s="50"/>
      <c r="J208" s="50"/>
      <c r="K208" s="50"/>
      <c r="L208" s="67"/>
      <c r="M208" s="67"/>
      <c r="N208" s="65">
        <f t="shared" si="16"/>
        <v>611052.72133847768</v>
      </c>
    </row>
    <row r="209" spans="1:14" ht="14.45" customHeight="1" outlineLevel="1">
      <c r="A209" s="57">
        <v>200</v>
      </c>
      <c r="B209" s="63">
        <v>48214</v>
      </c>
      <c r="C209" s="53"/>
      <c r="D209" s="77"/>
      <c r="E209" s="53"/>
      <c r="F209" s="53"/>
      <c r="G209" s="50"/>
      <c r="H209" s="50"/>
      <c r="I209" s="50"/>
      <c r="J209" s="50"/>
      <c r="K209" s="50"/>
      <c r="L209" s="67"/>
      <c r="M209" s="67"/>
      <c r="N209" s="65">
        <f t="shared" si="16"/>
        <v>611052.72133847768</v>
      </c>
    </row>
    <row r="210" spans="1:14" ht="14.45" customHeight="1" outlineLevel="1">
      <c r="A210" s="57">
        <v>201</v>
      </c>
      <c r="B210" s="63">
        <v>48245</v>
      </c>
      <c r="C210" s="53"/>
      <c r="D210" s="77"/>
      <c r="E210" s="53"/>
      <c r="F210" s="53"/>
      <c r="G210" s="50"/>
      <c r="H210" s="50"/>
      <c r="I210" s="50"/>
      <c r="J210" s="50"/>
      <c r="K210" s="50"/>
      <c r="L210" s="67"/>
      <c r="M210" s="67"/>
      <c r="N210" s="65">
        <f t="shared" si="16"/>
        <v>611052.72133847768</v>
      </c>
    </row>
    <row r="211" spans="1:14" ht="14.45" customHeight="1" outlineLevel="1">
      <c r="A211" s="57">
        <v>202</v>
      </c>
      <c r="B211" s="63">
        <v>48274</v>
      </c>
      <c r="C211" s="53"/>
      <c r="D211" s="77"/>
      <c r="E211" s="53"/>
      <c r="F211" s="53"/>
      <c r="G211" s="50"/>
      <c r="H211" s="50"/>
      <c r="I211" s="50"/>
      <c r="J211" s="50"/>
      <c r="K211" s="50"/>
      <c r="L211" s="67"/>
      <c r="M211" s="67"/>
      <c r="N211" s="65">
        <f t="shared" si="16"/>
        <v>611052.72133847768</v>
      </c>
    </row>
    <row r="212" spans="1:14" ht="14.45" customHeight="1" outlineLevel="1">
      <c r="A212" s="57">
        <v>203</v>
      </c>
      <c r="B212" s="63">
        <v>48305</v>
      </c>
      <c r="C212" s="53"/>
      <c r="D212" s="77"/>
      <c r="E212" s="53"/>
      <c r="F212" s="53"/>
      <c r="G212" s="50"/>
      <c r="H212" s="50"/>
      <c r="I212" s="50"/>
      <c r="J212" s="50"/>
      <c r="K212" s="50"/>
      <c r="L212" s="67"/>
      <c r="M212" s="67"/>
      <c r="N212" s="65">
        <f t="shared" si="16"/>
        <v>611052.72133847768</v>
      </c>
    </row>
    <row r="213" spans="1:14" ht="14.45" customHeight="1" outlineLevel="1">
      <c r="A213" s="57">
        <v>204</v>
      </c>
      <c r="B213" s="63">
        <v>48335</v>
      </c>
      <c r="C213" s="53"/>
      <c r="D213" s="77"/>
      <c r="E213" s="53"/>
      <c r="F213" s="53"/>
      <c r="G213" s="50"/>
      <c r="H213" s="50"/>
      <c r="I213" s="50"/>
      <c r="J213" s="50"/>
      <c r="K213" s="50"/>
      <c r="L213" s="67"/>
      <c r="M213" s="67"/>
      <c r="N213" s="65">
        <f t="shared" si="16"/>
        <v>611052.72133847768</v>
      </c>
    </row>
    <row r="214" spans="1:14" ht="14.45" customHeight="1" outlineLevel="1">
      <c r="A214" s="57">
        <v>205</v>
      </c>
      <c r="B214" s="63">
        <v>48366</v>
      </c>
      <c r="C214" s="53"/>
      <c r="D214" s="77"/>
      <c r="E214" s="53"/>
      <c r="F214" s="53"/>
      <c r="G214" s="50"/>
      <c r="H214" s="50"/>
      <c r="I214" s="50"/>
      <c r="J214" s="50"/>
      <c r="K214" s="50"/>
      <c r="L214" s="67"/>
      <c r="M214" s="67"/>
      <c r="N214" s="65">
        <f t="shared" si="16"/>
        <v>611052.72133847768</v>
      </c>
    </row>
    <row r="215" spans="1:14" ht="14.45" customHeight="1" outlineLevel="1">
      <c r="A215" s="57">
        <v>206</v>
      </c>
      <c r="B215" s="63">
        <v>48396</v>
      </c>
      <c r="C215" s="53"/>
      <c r="D215" s="77"/>
      <c r="E215" s="53"/>
      <c r="F215" s="53"/>
      <c r="G215" s="50"/>
      <c r="H215" s="50"/>
      <c r="I215" s="50"/>
      <c r="J215" s="50"/>
      <c r="K215" s="50"/>
      <c r="L215" s="67"/>
      <c r="M215" s="67"/>
      <c r="N215" s="65">
        <f t="shared" si="16"/>
        <v>611052.72133847768</v>
      </c>
    </row>
    <row r="216" spans="1:14" ht="14.45" customHeight="1" outlineLevel="1">
      <c r="A216" s="57">
        <v>207</v>
      </c>
      <c r="B216" s="63">
        <v>48427</v>
      </c>
      <c r="C216" s="53"/>
      <c r="D216" s="77"/>
      <c r="E216" s="53"/>
      <c r="F216" s="53"/>
      <c r="G216" s="50"/>
      <c r="H216" s="50"/>
      <c r="I216" s="50"/>
      <c r="J216" s="50"/>
      <c r="K216" s="50"/>
      <c r="L216" s="67"/>
      <c r="M216" s="67"/>
      <c r="N216" s="65">
        <f t="shared" si="16"/>
        <v>611052.72133847768</v>
      </c>
    </row>
    <row r="217" spans="1:14" ht="14.45" customHeight="1" outlineLevel="1">
      <c r="A217" s="57">
        <v>208</v>
      </c>
      <c r="B217" s="63">
        <v>48458</v>
      </c>
      <c r="C217" s="53"/>
      <c r="D217" s="77"/>
      <c r="E217" s="53"/>
      <c r="F217" s="53"/>
      <c r="G217" s="50"/>
      <c r="H217" s="50"/>
      <c r="I217" s="50"/>
      <c r="J217" s="50"/>
      <c r="K217" s="50"/>
      <c r="L217" s="67"/>
      <c r="M217" s="67"/>
      <c r="N217" s="65">
        <f t="shared" si="16"/>
        <v>611052.72133847768</v>
      </c>
    </row>
    <row r="218" spans="1:14" ht="14.45" customHeight="1" outlineLevel="1">
      <c r="A218" s="57">
        <v>209</v>
      </c>
      <c r="B218" s="63">
        <v>48488</v>
      </c>
      <c r="C218" s="53"/>
      <c r="D218" s="77"/>
      <c r="E218" s="53"/>
      <c r="F218" s="53"/>
      <c r="G218" s="50"/>
      <c r="H218" s="50"/>
      <c r="I218" s="50"/>
      <c r="J218" s="50"/>
      <c r="K218" s="50"/>
      <c r="L218" s="67"/>
      <c r="M218" s="67"/>
      <c r="N218" s="65">
        <f t="shared" si="16"/>
        <v>611052.72133847768</v>
      </c>
    </row>
    <row r="219" spans="1:14" ht="14.45" customHeight="1" outlineLevel="1">
      <c r="A219" s="57">
        <v>210</v>
      </c>
      <c r="B219" s="63">
        <v>48519</v>
      </c>
      <c r="C219" s="53"/>
      <c r="D219" s="77"/>
      <c r="E219" s="53"/>
      <c r="F219" s="53"/>
      <c r="G219" s="50"/>
      <c r="H219" s="50"/>
      <c r="I219" s="50"/>
      <c r="J219" s="50"/>
      <c r="K219" s="50"/>
      <c r="L219" s="67"/>
      <c r="M219" s="67"/>
      <c r="N219" s="65">
        <f t="shared" si="16"/>
        <v>611052.72133847768</v>
      </c>
    </row>
    <row r="220" spans="1:14" ht="14.45" customHeight="1" outlineLevel="1">
      <c r="A220" s="57">
        <v>211</v>
      </c>
      <c r="B220" s="63">
        <v>48549</v>
      </c>
      <c r="C220" s="53"/>
      <c r="D220" s="77"/>
      <c r="E220" s="53"/>
      <c r="F220" s="53"/>
      <c r="G220" s="50"/>
      <c r="H220" s="50"/>
      <c r="I220" s="50"/>
      <c r="J220" s="50"/>
      <c r="K220" s="50"/>
      <c r="L220" s="67"/>
      <c r="M220" s="67"/>
      <c r="N220" s="65">
        <f t="shared" si="16"/>
        <v>611052.72133847768</v>
      </c>
    </row>
    <row r="221" spans="1:14" ht="14.45" customHeight="1" outlineLevel="1">
      <c r="A221" s="57">
        <v>212</v>
      </c>
      <c r="B221" s="63">
        <v>48580</v>
      </c>
      <c r="C221" s="53"/>
      <c r="D221" s="77"/>
      <c r="E221" s="53"/>
      <c r="F221" s="53"/>
      <c r="G221" s="50"/>
      <c r="H221" s="50"/>
      <c r="I221" s="50"/>
      <c r="J221" s="50"/>
      <c r="K221" s="50"/>
      <c r="L221" s="67"/>
      <c r="M221" s="67"/>
      <c r="N221" s="65">
        <f t="shared" si="16"/>
        <v>611052.72133847768</v>
      </c>
    </row>
    <row r="222" spans="1:14" ht="14.45" customHeight="1" outlineLevel="1">
      <c r="A222" s="57">
        <v>213</v>
      </c>
      <c r="B222" s="63">
        <v>48611</v>
      </c>
      <c r="C222" s="53"/>
      <c r="D222" s="77"/>
      <c r="E222" s="53"/>
      <c r="F222" s="53"/>
      <c r="G222" s="50"/>
      <c r="H222" s="50"/>
      <c r="I222" s="50"/>
      <c r="J222" s="50"/>
      <c r="K222" s="50"/>
      <c r="L222" s="67"/>
      <c r="M222" s="67"/>
      <c r="N222" s="65">
        <f t="shared" si="16"/>
        <v>611052.72133847768</v>
      </c>
    </row>
    <row r="223" spans="1:14" ht="14.45" customHeight="1" outlineLevel="1">
      <c r="A223" s="57">
        <v>214</v>
      </c>
      <c r="B223" s="63">
        <v>48639</v>
      </c>
      <c r="C223" s="53"/>
      <c r="D223" s="77"/>
      <c r="E223" s="53"/>
      <c r="F223" s="53"/>
      <c r="G223" s="50"/>
      <c r="H223" s="50"/>
      <c r="I223" s="50"/>
      <c r="J223" s="50"/>
      <c r="K223" s="50"/>
      <c r="L223" s="67"/>
      <c r="M223" s="67"/>
      <c r="N223" s="65">
        <f t="shared" si="16"/>
        <v>611052.72133847768</v>
      </c>
    </row>
    <row r="224" spans="1:14" ht="14.45" customHeight="1" outlineLevel="1">
      <c r="A224" s="57">
        <v>215</v>
      </c>
      <c r="B224" s="63">
        <v>48670</v>
      </c>
      <c r="C224" s="53"/>
      <c r="D224" s="77"/>
      <c r="E224" s="53"/>
      <c r="F224" s="53"/>
      <c r="G224" s="50"/>
      <c r="H224" s="50"/>
      <c r="I224" s="50"/>
      <c r="J224" s="50"/>
      <c r="K224" s="50"/>
      <c r="L224" s="67"/>
      <c r="M224" s="67"/>
      <c r="N224" s="65">
        <f t="shared" si="16"/>
        <v>611052.72133847768</v>
      </c>
    </row>
    <row r="225" spans="1:14" ht="14.45" customHeight="1" outlineLevel="1">
      <c r="A225" s="57">
        <v>216</v>
      </c>
      <c r="B225" s="63">
        <v>48700</v>
      </c>
      <c r="C225" s="53"/>
      <c r="D225" s="77"/>
      <c r="E225" s="53"/>
      <c r="F225" s="53"/>
      <c r="G225" s="50"/>
      <c r="H225" s="50"/>
      <c r="I225" s="50"/>
      <c r="J225" s="50"/>
      <c r="K225" s="50"/>
      <c r="L225" s="67"/>
      <c r="M225" s="67"/>
      <c r="N225" s="65">
        <f t="shared" si="16"/>
        <v>611052.72133847768</v>
      </c>
    </row>
    <row r="226" spans="1:14" ht="14.45" customHeight="1" outlineLevel="1">
      <c r="A226" s="57">
        <v>217</v>
      </c>
      <c r="B226" s="63">
        <v>48731</v>
      </c>
      <c r="C226" s="53"/>
      <c r="D226" s="77"/>
      <c r="E226" s="53"/>
      <c r="F226" s="53"/>
      <c r="G226" s="50"/>
      <c r="H226" s="50"/>
      <c r="I226" s="50"/>
      <c r="J226" s="50"/>
      <c r="K226" s="50"/>
      <c r="L226" s="67"/>
      <c r="M226" s="67"/>
      <c r="N226" s="65">
        <f t="shared" si="16"/>
        <v>611052.72133847768</v>
      </c>
    </row>
    <row r="227" spans="1:14" ht="14.45" customHeight="1" outlineLevel="1">
      <c r="A227" s="57">
        <v>218</v>
      </c>
      <c r="B227" s="63">
        <v>48761</v>
      </c>
      <c r="C227" s="53"/>
      <c r="D227" s="77"/>
      <c r="E227" s="53"/>
      <c r="F227" s="53"/>
      <c r="G227" s="50"/>
      <c r="H227" s="50"/>
      <c r="I227" s="50"/>
      <c r="J227" s="50"/>
      <c r="K227" s="50"/>
      <c r="L227" s="67"/>
      <c r="M227" s="67"/>
      <c r="N227" s="65">
        <f t="shared" si="16"/>
        <v>611052.72133847768</v>
      </c>
    </row>
    <row r="228" spans="1:14" ht="14.45" customHeight="1" outlineLevel="1">
      <c r="A228" s="57">
        <v>219</v>
      </c>
      <c r="B228" s="63">
        <v>48792</v>
      </c>
      <c r="C228" s="53"/>
      <c r="D228" s="77"/>
      <c r="E228" s="53"/>
      <c r="F228" s="53"/>
      <c r="G228" s="50"/>
      <c r="H228" s="50"/>
      <c r="I228" s="50"/>
      <c r="J228" s="50"/>
      <c r="K228" s="50"/>
      <c r="L228" s="67"/>
      <c r="M228" s="67"/>
      <c r="N228" s="65">
        <f t="shared" si="16"/>
        <v>611052.72133847768</v>
      </c>
    </row>
    <row r="229" spans="1:14" ht="14.45" customHeight="1" outlineLevel="1">
      <c r="A229" s="57">
        <v>220</v>
      </c>
      <c r="B229" s="63">
        <v>48823</v>
      </c>
      <c r="C229" s="53"/>
      <c r="D229" s="77"/>
      <c r="E229" s="53"/>
      <c r="F229" s="53"/>
      <c r="G229" s="50"/>
      <c r="H229" s="50"/>
      <c r="I229" s="50"/>
      <c r="J229" s="50"/>
      <c r="K229" s="50"/>
      <c r="L229" s="67"/>
      <c r="M229" s="67"/>
      <c r="N229" s="65">
        <f t="shared" si="16"/>
        <v>611052.72133847768</v>
      </c>
    </row>
    <row r="230" spans="1:14" ht="14.45" customHeight="1" outlineLevel="1">
      <c r="A230" s="57">
        <v>221</v>
      </c>
      <c r="B230" s="63">
        <v>48853</v>
      </c>
      <c r="C230" s="53"/>
      <c r="D230" s="77"/>
      <c r="E230" s="53"/>
      <c r="F230" s="53"/>
      <c r="G230" s="50"/>
      <c r="H230" s="50"/>
      <c r="I230" s="50"/>
      <c r="J230" s="50"/>
      <c r="K230" s="50"/>
      <c r="L230" s="67"/>
      <c r="M230" s="67"/>
      <c r="N230" s="65">
        <f t="shared" si="16"/>
        <v>611052.72133847768</v>
      </c>
    </row>
    <row r="231" spans="1:14" ht="14.45" customHeight="1" outlineLevel="1">
      <c r="A231" s="57">
        <v>222</v>
      </c>
      <c r="B231" s="63">
        <v>48884</v>
      </c>
      <c r="C231" s="53"/>
      <c r="D231" s="77"/>
      <c r="E231" s="53"/>
      <c r="F231" s="53"/>
      <c r="G231" s="50"/>
      <c r="H231" s="50"/>
      <c r="I231" s="50"/>
      <c r="J231" s="50"/>
      <c r="K231" s="50"/>
      <c r="L231" s="67"/>
      <c r="M231" s="67"/>
      <c r="N231" s="65">
        <f t="shared" si="16"/>
        <v>611052.72133847768</v>
      </c>
    </row>
    <row r="232" spans="1:14" ht="14.45" customHeight="1" outlineLevel="1">
      <c r="A232" s="57">
        <v>223</v>
      </c>
      <c r="B232" s="63">
        <v>48914</v>
      </c>
      <c r="C232" s="53"/>
      <c r="D232" s="77"/>
      <c r="E232" s="53"/>
      <c r="F232" s="53"/>
      <c r="G232" s="50"/>
      <c r="H232" s="50"/>
      <c r="I232" s="50"/>
      <c r="J232" s="50"/>
      <c r="K232" s="50"/>
      <c r="L232" s="67"/>
      <c r="M232" s="67"/>
      <c r="N232" s="65">
        <f t="shared" si="16"/>
        <v>611052.72133847768</v>
      </c>
    </row>
    <row r="233" spans="1:14" ht="14.45" customHeight="1" outlineLevel="1">
      <c r="A233" s="57">
        <v>224</v>
      </c>
      <c r="B233" s="63">
        <v>48945</v>
      </c>
      <c r="C233" s="53"/>
      <c r="D233" s="77"/>
      <c r="E233" s="53"/>
      <c r="F233" s="53"/>
      <c r="G233" s="50"/>
      <c r="H233" s="50"/>
      <c r="I233" s="50"/>
      <c r="J233" s="50"/>
      <c r="K233" s="50"/>
      <c r="L233" s="67"/>
      <c r="M233" s="67"/>
      <c r="N233" s="65">
        <f t="shared" si="16"/>
        <v>611052.72133847768</v>
      </c>
    </row>
    <row r="234" spans="1:14" ht="14.45" customHeight="1" outlineLevel="1">
      <c r="A234" s="57">
        <v>225</v>
      </c>
      <c r="B234" s="63">
        <v>48976</v>
      </c>
      <c r="C234" s="53"/>
      <c r="D234" s="77"/>
      <c r="E234" s="53"/>
      <c r="F234" s="53"/>
      <c r="G234" s="50"/>
      <c r="H234" s="50"/>
      <c r="I234" s="50"/>
      <c r="J234" s="50"/>
      <c r="K234" s="50"/>
      <c r="L234" s="67"/>
      <c r="M234" s="67"/>
      <c r="N234" s="65">
        <f t="shared" si="16"/>
        <v>611052.72133847768</v>
      </c>
    </row>
    <row r="235" spans="1:14" ht="14.45" customHeight="1" outlineLevel="1">
      <c r="A235" s="57">
        <v>226</v>
      </c>
      <c r="B235" s="63">
        <v>49004</v>
      </c>
      <c r="C235" s="53"/>
      <c r="D235" s="77"/>
      <c r="E235" s="53"/>
      <c r="F235" s="53"/>
      <c r="G235" s="50"/>
      <c r="H235" s="50"/>
      <c r="I235" s="50"/>
      <c r="J235" s="50"/>
      <c r="K235" s="50"/>
      <c r="L235" s="67"/>
      <c r="M235" s="67"/>
      <c r="N235" s="65">
        <f t="shared" si="16"/>
        <v>611052.72133847768</v>
      </c>
    </row>
    <row r="236" spans="1:14" ht="14.45" customHeight="1" outlineLevel="1">
      <c r="A236" s="57">
        <v>227</v>
      </c>
      <c r="B236" s="63">
        <v>49035</v>
      </c>
      <c r="C236" s="53"/>
      <c r="D236" s="77"/>
      <c r="E236" s="53"/>
      <c r="F236" s="53"/>
      <c r="G236" s="50"/>
      <c r="H236" s="50"/>
      <c r="I236" s="50"/>
      <c r="J236" s="50"/>
      <c r="K236" s="50"/>
      <c r="L236" s="67"/>
      <c r="M236" s="67"/>
      <c r="N236" s="65">
        <f t="shared" si="16"/>
        <v>611052.72133847768</v>
      </c>
    </row>
    <row r="237" spans="1:14" ht="14.45" customHeight="1" outlineLevel="1">
      <c r="A237" s="57">
        <v>228</v>
      </c>
      <c r="B237" s="63">
        <v>49065</v>
      </c>
      <c r="C237" s="53"/>
      <c r="D237" s="77"/>
      <c r="E237" s="53"/>
      <c r="F237" s="53"/>
      <c r="G237" s="50"/>
      <c r="H237" s="50"/>
      <c r="I237" s="50"/>
      <c r="J237" s="50"/>
      <c r="K237" s="50"/>
      <c r="L237" s="67"/>
      <c r="M237" s="67"/>
      <c r="N237" s="65">
        <f t="shared" si="16"/>
        <v>611052.72133847768</v>
      </c>
    </row>
    <row r="238" spans="1:14" ht="14.45" customHeight="1" outlineLevel="1">
      <c r="A238" s="57">
        <v>229</v>
      </c>
      <c r="B238" s="63">
        <v>49096</v>
      </c>
      <c r="C238" s="53"/>
      <c r="D238" s="77"/>
      <c r="E238" s="53"/>
      <c r="F238" s="53"/>
      <c r="G238" s="50"/>
      <c r="H238" s="50"/>
      <c r="I238" s="50"/>
      <c r="J238" s="50"/>
      <c r="K238" s="50"/>
      <c r="L238" s="67"/>
      <c r="M238" s="67"/>
      <c r="N238" s="65">
        <f t="shared" si="16"/>
        <v>611052.72133847768</v>
      </c>
    </row>
    <row r="239" spans="1:14" ht="14.45" customHeight="1" outlineLevel="1">
      <c r="A239" s="57">
        <v>230</v>
      </c>
      <c r="B239" s="63">
        <v>49126</v>
      </c>
      <c r="C239" s="53"/>
      <c r="D239" s="77"/>
      <c r="E239" s="53"/>
      <c r="F239" s="53"/>
      <c r="G239" s="50"/>
      <c r="H239" s="50"/>
      <c r="I239" s="50"/>
      <c r="J239" s="50"/>
      <c r="K239" s="50"/>
      <c r="L239" s="67"/>
      <c r="M239" s="67"/>
      <c r="N239" s="65">
        <f t="shared" si="16"/>
        <v>611052.72133847768</v>
      </c>
    </row>
    <row r="240" spans="1:14" ht="14.45" customHeight="1" outlineLevel="1">
      <c r="A240" s="57">
        <v>231</v>
      </c>
      <c r="B240" s="63">
        <v>49157</v>
      </c>
      <c r="C240" s="53"/>
      <c r="D240" s="77"/>
      <c r="E240" s="53"/>
      <c r="F240" s="53"/>
      <c r="G240" s="50"/>
      <c r="H240" s="50"/>
      <c r="I240" s="50"/>
      <c r="J240" s="50"/>
      <c r="K240" s="50"/>
      <c r="L240" s="67"/>
      <c r="M240" s="67"/>
      <c r="N240" s="65">
        <f t="shared" si="16"/>
        <v>611052.72133847768</v>
      </c>
    </row>
    <row r="241" spans="1:14" ht="14.45" customHeight="1" outlineLevel="1">
      <c r="A241" s="57">
        <v>232</v>
      </c>
      <c r="B241" s="63">
        <v>49188</v>
      </c>
      <c r="C241" s="53"/>
      <c r="D241" s="77"/>
      <c r="E241" s="53"/>
      <c r="F241" s="53"/>
      <c r="G241" s="50"/>
      <c r="H241" s="50"/>
      <c r="I241" s="50"/>
      <c r="J241" s="50"/>
      <c r="K241" s="50"/>
      <c r="L241" s="67"/>
      <c r="M241" s="67"/>
      <c r="N241" s="65">
        <f t="shared" si="16"/>
        <v>611052.72133847768</v>
      </c>
    </row>
    <row r="242" spans="1:14" ht="14.45" customHeight="1" outlineLevel="1">
      <c r="A242" s="57">
        <v>233</v>
      </c>
      <c r="B242" s="63">
        <v>49218</v>
      </c>
      <c r="C242" s="53"/>
      <c r="D242" s="77"/>
      <c r="E242" s="53"/>
      <c r="F242" s="53"/>
      <c r="G242" s="50"/>
      <c r="H242" s="50"/>
      <c r="I242" s="50"/>
      <c r="J242" s="50"/>
      <c r="K242" s="50"/>
      <c r="L242" s="67"/>
      <c r="M242" s="67"/>
      <c r="N242" s="65">
        <f t="shared" si="16"/>
        <v>611052.72133847768</v>
      </c>
    </row>
    <row r="243" spans="1:14" ht="14.45" customHeight="1" outlineLevel="1">
      <c r="A243" s="57">
        <v>234</v>
      </c>
      <c r="B243" s="63">
        <v>49249</v>
      </c>
      <c r="C243" s="53"/>
      <c r="D243" s="77"/>
      <c r="E243" s="53"/>
      <c r="F243" s="53"/>
      <c r="G243" s="50"/>
      <c r="H243" s="50"/>
      <c r="I243" s="50"/>
      <c r="J243" s="50"/>
      <c r="K243" s="50"/>
      <c r="L243" s="67"/>
      <c r="M243" s="67"/>
      <c r="N243" s="65">
        <f t="shared" si="16"/>
        <v>611052.72133847768</v>
      </c>
    </row>
    <row r="244" spans="1:14" ht="14.45" customHeight="1" outlineLevel="1">
      <c r="A244" s="57">
        <v>235</v>
      </c>
      <c r="B244" s="63">
        <v>49279</v>
      </c>
      <c r="C244" s="53"/>
      <c r="D244" s="77"/>
      <c r="E244" s="53"/>
      <c r="F244" s="53"/>
      <c r="G244" s="50"/>
      <c r="H244" s="50"/>
      <c r="I244" s="50"/>
      <c r="J244" s="50"/>
      <c r="K244" s="50"/>
      <c r="L244" s="67"/>
      <c r="M244" s="67"/>
      <c r="N244" s="65">
        <f t="shared" si="16"/>
        <v>611052.72133847768</v>
      </c>
    </row>
    <row r="245" spans="1:14" ht="14.45" customHeight="1" outlineLevel="1">
      <c r="A245" s="57">
        <v>236</v>
      </c>
      <c r="B245" s="63">
        <v>49310</v>
      </c>
      <c r="C245" s="53"/>
      <c r="D245" s="77"/>
      <c r="E245" s="53"/>
      <c r="F245" s="53"/>
      <c r="G245" s="50"/>
      <c r="H245" s="50"/>
      <c r="I245" s="50"/>
      <c r="J245" s="50"/>
      <c r="K245" s="50"/>
      <c r="L245" s="67"/>
      <c r="M245" s="67"/>
      <c r="N245" s="65">
        <f t="shared" si="16"/>
        <v>611052.72133847768</v>
      </c>
    </row>
    <row r="246" spans="1:14" ht="14.45" customHeight="1" outlineLevel="1">
      <c r="A246" s="57">
        <v>237</v>
      </c>
      <c r="B246" s="63">
        <v>49341</v>
      </c>
      <c r="C246" s="53"/>
      <c r="D246" s="77"/>
      <c r="E246" s="53"/>
      <c r="F246" s="53"/>
      <c r="G246" s="50"/>
      <c r="H246" s="50"/>
      <c r="I246" s="50"/>
      <c r="J246" s="50"/>
      <c r="K246" s="50"/>
      <c r="L246" s="67"/>
      <c r="M246" s="67"/>
      <c r="N246" s="65">
        <f t="shared" si="16"/>
        <v>611052.72133847768</v>
      </c>
    </row>
    <row r="247" spans="1:14" ht="14.45" customHeight="1" outlineLevel="1">
      <c r="A247" s="57">
        <v>238</v>
      </c>
      <c r="B247" s="63">
        <v>49369</v>
      </c>
      <c r="C247" s="53"/>
      <c r="D247" s="77"/>
      <c r="E247" s="53"/>
      <c r="F247" s="53"/>
      <c r="G247" s="50"/>
      <c r="H247" s="50"/>
      <c r="I247" s="50"/>
      <c r="J247" s="50"/>
      <c r="K247" s="50"/>
      <c r="L247" s="67"/>
      <c r="M247" s="67"/>
      <c r="N247" s="65">
        <f t="shared" si="16"/>
        <v>611052.72133847768</v>
      </c>
    </row>
    <row r="248" spans="1:14" ht="14.45" customHeight="1" outlineLevel="1">
      <c r="A248" s="57">
        <v>239</v>
      </c>
      <c r="B248" s="63">
        <v>49400</v>
      </c>
      <c r="C248" s="53"/>
      <c r="D248" s="77"/>
      <c r="E248" s="53"/>
      <c r="F248" s="53"/>
      <c r="G248" s="50"/>
      <c r="H248" s="50"/>
      <c r="I248" s="50"/>
      <c r="J248" s="50"/>
      <c r="K248" s="50"/>
      <c r="L248" s="67"/>
      <c r="M248" s="67"/>
      <c r="N248" s="65">
        <f t="shared" si="16"/>
        <v>611052.72133847768</v>
      </c>
    </row>
    <row r="249" spans="1:14" ht="14.45" customHeight="1" outlineLevel="1">
      <c r="A249" s="57">
        <v>240</v>
      </c>
      <c r="B249" s="63">
        <v>49430</v>
      </c>
      <c r="C249" s="53"/>
      <c r="D249" s="77"/>
      <c r="E249" s="53"/>
      <c r="F249" s="53"/>
      <c r="G249" s="50"/>
      <c r="H249" s="50"/>
      <c r="I249" s="50"/>
      <c r="J249" s="50"/>
      <c r="K249" s="50"/>
      <c r="L249" s="67"/>
      <c r="M249" s="67"/>
      <c r="N249" s="65">
        <f t="shared" si="16"/>
        <v>611052.72133847768</v>
      </c>
    </row>
    <row r="250" spans="1:14" ht="14.45" customHeight="1" outlineLevel="1">
      <c r="A250" s="57">
        <v>241</v>
      </c>
      <c r="B250" s="63">
        <v>49461</v>
      </c>
      <c r="C250" s="53"/>
      <c r="D250" s="77"/>
      <c r="E250" s="53"/>
      <c r="F250" s="53"/>
      <c r="G250" s="50"/>
      <c r="H250" s="50"/>
      <c r="I250" s="50"/>
      <c r="J250" s="50"/>
      <c r="K250" s="50"/>
      <c r="L250" s="67"/>
      <c r="M250" s="67"/>
      <c r="N250" s="65">
        <f t="shared" si="16"/>
        <v>611052.72133847768</v>
      </c>
    </row>
    <row r="251" spans="1:14" ht="14.45" customHeight="1" outlineLevel="1">
      <c r="A251" s="57">
        <v>242</v>
      </c>
      <c r="B251" s="63">
        <v>49491</v>
      </c>
      <c r="C251" s="53"/>
      <c r="D251" s="77"/>
      <c r="E251" s="53"/>
      <c r="F251" s="53"/>
      <c r="G251" s="50"/>
      <c r="H251" s="50"/>
      <c r="I251" s="50"/>
      <c r="J251" s="50"/>
      <c r="K251" s="50"/>
      <c r="L251" s="67"/>
      <c r="M251" s="67"/>
      <c r="N251" s="65">
        <f t="shared" si="16"/>
        <v>611052.72133847768</v>
      </c>
    </row>
    <row r="252" spans="1:14" ht="14.45" customHeight="1" outlineLevel="1">
      <c r="A252" s="57">
        <v>243</v>
      </c>
      <c r="B252" s="63">
        <v>49522</v>
      </c>
      <c r="C252" s="53"/>
      <c r="D252" s="77"/>
      <c r="E252" s="53"/>
      <c r="F252" s="53"/>
      <c r="G252" s="50"/>
      <c r="H252" s="50"/>
      <c r="I252" s="50"/>
      <c r="J252" s="50"/>
      <c r="K252" s="50"/>
      <c r="L252" s="67"/>
      <c r="M252" s="67"/>
      <c r="N252" s="65">
        <f t="shared" si="16"/>
        <v>611052.72133847768</v>
      </c>
    </row>
    <row r="253" spans="1:14" ht="14.45" customHeight="1" outlineLevel="1">
      <c r="A253" s="57">
        <v>244</v>
      </c>
      <c r="B253" s="63">
        <v>49553</v>
      </c>
      <c r="C253" s="53"/>
      <c r="D253" s="77"/>
      <c r="E253" s="53"/>
      <c r="F253" s="53"/>
      <c r="G253" s="50"/>
      <c r="H253" s="50"/>
      <c r="I253" s="50"/>
      <c r="J253" s="50"/>
      <c r="K253" s="50"/>
      <c r="L253" s="67"/>
      <c r="M253" s="67"/>
      <c r="N253" s="65">
        <f t="shared" si="16"/>
        <v>611052.72133847768</v>
      </c>
    </row>
    <row r="254" spans="1:14" ht="14.45" customHeight="1" outlineLevel="1">
      <c r="A254" s="57">
        <v>245</v>
      </c>
      <c r="B254" s="63">
        <v>49583</v>
      </c>
      <c r="C254" s="53"/>
      <c r="D254" s="77"/>
      <c r="E254" s="53"/>
      <c r="F254" s="53"/>
      <c r="G254" s="50"/>
      <c r="H254" s="50"/>
      <c r="I254" s="50"/>
      <c r="J254" s="50"/>
      <c r="K254" s="50"/>
      <c r="L254" s="67"/>
      <c r="M254" s="67"/>
      <c r="N254" s="65">
        <f t="shared" si="16"/>
        <v>611052.72133847768</v>
      </c>
    </row>
    <row r="255" spans="1:14" ht="14.45" customHeight="1" outlineLevel="1">
      <c r="A255" s="57">
        <v>246</v>
      </c>
      <c r="B255" s="63">
        <v>49614</v>
      </c>
      <c r="C255" s="53"/>
      <c r="D255" s="77"/>
      <c r="E255" s="53"/>
      <c r="F255" s="53"/>
      <c r="G255" s="50"/>
      <c r="H255" s="50"/>
      <c r="I255" s="50"/>
      <c r="J255" s="50"/>
      <c r="K255" s="50"/>
      <c r="L255" s="67"/>
      <c r="M255" s="67"/>
      <c r="N255" s="65">
        <f t="shared" si="16"/>
        <v>611052.72133847768</v>
      </c>
    </row>
    <row r="256" spans="1:14" ht="14.45" customHeight="1" outlineLevel="1">
      <c r="A256" s="57">
        <v>247</v>
      </c>
      <c r="B256" s="63">
        <v>49644</v>
      </c>
      <c r="C256" s="53"/>
      <c r="D256" s="77"/>
      <c r="E256" s="53"/>
      <c r="F256" s="53"/>
      <c r="G256" s="50"/>
      <c r="H256" s="50"/>
      <c r="I256" s="50"/>
      <c r="J256" s="50"/>
      <c r="K256" s="50"/>
      <c r="L256" s="67"/>
      <c r="M256" s="67"/>
      <c r="N256" s="65">
        <f t="shared" si="16"/>
        <v>611052.72133847768</v>
      </c>
    </row>
    <row r="257" spans="1:14" ht="14.45" customHeight="1" outlineLevel="1">
      <c r="A257" s="57">
        <v>248</v>
      </c>
      <c r="B257" s="63">
        <v>49675</v>
      </c>
      <c r="C257" s="53"/>
      <c r="D257" s="77"/>
      <c r="E257" s="53"/>
      <c r="F257" s="53"/>
      <c r="G257" s="50"/>
      <c r="H257" s="50"/>
      <c r="I257" s="50"/>
      <c r="J257" s="50"/>
      <c r="K257" s="50"/>
      <c r="L257" s="67"/>
      <c r="M257" s="67"/>
      <c r="N257" s="65">
        <f t="shared" si="16"/>
        <v>611052.72133847768</v>
      </c>
    </row>
    <row r="258" spans="1:14" ht="14.45" customHeight="1" outlineLevel="1">
      <c r="A258" s="57">
        <v>249</v>
      </c>
      <c r="B258" s="63">
        <v>49706</v>
      </c>
      <c r="C258" s="53"/>
      <c r="D258" s="77"/>
      <c r="E258" s="53"/>
      <c r="F258" s="53"/>
      <c r="G258" s="50"/>
      <c r="H258" s="50"/>
      <c r="I258" s="50"/>
      <c r="J258" s="50"/>
      <c r="K258" s="50"/>
      <c r="L258" s="67"/>
      <c r="M258" s="67"/>
      <c r="N258" s="65">
        <f t="shared" si="16"/>
        <v>611052.72133847768</v>
      </c>
    </row>
    <row r="259" spans="1:14" ht="14.45" customHeight="1" outlineLevel="1">
      <c r="A259" s="57">
        <v>250</v>
      </c>
      <c r="B259" s="63">
        <v>49735</v>
      </c>
      <c r="C259" s="53"/>
      <c r="D259" s="77"/>
      <c r="E259" s="53"/>
      <c r="F259" s="53"/>
      <c r="G259" s="50"/>
      <c r="H259" s="50"/>
      <c r="I259" s="50"/>
      <c r="J259" s="50"/>
      <c r="K259" s="50"/>
      <c r="L259" s="67"/>
      <c r="M259" s="67"/>
      <c r="N259" s="65">
        <f t="shared" ref="N259:N310" si="17">$N$129-$D$6</f>
        <v>611052.72133847768</v>
      </c>
    </row>
    <row r="260" spans="1:14" ht="14.45" customHeight="1" outlineLevel="1">
      <c r="A260" s="57">
        <v>251</v>
      </c>
      <c r="B260" s="63">
        <v>49766</v>
      </c>
      <c r="C260" s="53"/>
      <c r="D260" s="77"/>
      <c r="E260" s="53"/>
      <c r="F260" s="53"/>
      <c r="G260" s="50"/>
      <c r="H260" s="50"/>
      <c r="I260" s="50"/>
      <c r="J260" s="50"/>
      <c r="K260" s="50"/>
      <c r="L260" s="67"/>
      <c r="M260" s="67"/>
      <c r="N260" s="65">
        <f t="shared" si="17"/>
        <v>611052.72133847768</v>
      </c>
    </row>
    <row r="261" spans="1:14" ht="14.45" customHeight="1" outlineLevel="1">
      <c r="A261" s="57">
        <v>252</v>
      </c>
      <c r="B261" s="63">
        <v>49796</v>
      </c>
      <c r="C261" s="53"/>
      <c r="D261" s="77"/>
      <c r="E261" s="53"/>
      <c r="F261" s="53"/>
      <c r="G261" s="50"/>
      <c r="H261" s="50"/>
      <c r="I261" s="50"/>
      <c r="J261" s="50"/>
      <c r="K261" s="50"/>
      <c r="L261" s="67"/>
      <c r="M261" s="67"/>
      <c r="N261" s="65">
        <f t="shared" si="17"/>
        <v>611052.72133847768</v>
      </c>
    </row>
    <row r="262" spans="1:14" ht="14.45" customHeight="1" outlineLevel="1">
      <c r="A262" s="57">
        <v>253</v>
      </c>
      <c r="B262" s="63">
        <v>49827</v>
      </c>
      <c r="C262" s="53"/>
      <c r="D262" s="77"/>
      <c r="E262" s="53"/>
      <c r="F262" s="53"/>
      <c r="G262" s="50"/>
      <c r="H262" s="50"/>
      <c r="I262" s="50"/>
      <c r="J262" s="50"/>
      <c r="K262" s="50"/>
      <c r="L262" s="67"/>
      <c r="M262" s="67"/>
      <c r="N262" s="65">
        <f t="shared" si="17"/>
        <v>611052.72133847768</v>
      </c>
    </row>
    <row r="263" spans="1:14" ht="14.45" customHeight="1" outlineLevel="1">
      <c r="A263" s="57">
        <v>254</v>
      </c>
      <c r="B263" s="63">
        <v>49857</v>
      </c>
      <c r="C263" s="53"/>
      <c r="D263" s="77"/>
      <c r="E263" s="53"/>
      <c r="F263" s="53"/>
      <c r="G263" s="50"/>
      <c r="H263" s="50"/>
      <c r="I263" s="50"/>
      <c r="J263" s="50"/>
      <c r="K263" s="50"/>
      <c r="L263" s="67"/>
      <c r="M263" s="67"/>
      <c r="N263" s="65">
        <f t="shared" si="17"/>
        <v>611052.72133847768</v>
      </c>
    </row>
    <row r="264" spans="1:14" ht="14.45" customHeight="1" outlineLevel="1">
      <c r="A264" s="57">
        <v>255</v>
      </c>
      <c r="B264" s="63">
        <v>49888</v>
      </c>
      <c r="C264" s="53"/>
      <c r="D264" s="77"/>
      <c r="E264" s="53"/>
      <c r="F264" s="53"/>
      <c r="G264" s="50"/>
      <c r="H264" s="50"/>
      <c r="I264" s="50"/>
      <c r="J264" s="50"/>
      <c r="K264" s="50"/>
      <c r="L264" s="67"/>
      <c r="M264" s="67"/>
      <c r="N264" s="65">
        <f t="shared" si="17"/>
        <v>611052.72133847768</v>
      </c>
    </row>
    <row r="265" spans="1:14" ht="14.45" customHeight="1" outlineLevel="1">
      <c r="A265" s="57">
        <v>256</v>
      </c>
      <c r="B265" s="63">
        <v>49919</v>
      </c>
      <c r="C265" s="53"/>
      <c r="D265" s="77"/>
      <c r="E265" s="53"/>
      <c r="F265" s="53"/>
      <c r="G265" s="50"/>
      <c r="H265" s="50"/>
      <c r="I265" s="50"/>
      <c r="J265" s="50"/>
      <c r="K265" s="50"/>
      <c r="L265" s="67"/>
      <c r="M265" s="67"/>
      <c r="N265" s="65">
        <f t="shared" si="17"/>
        <v>611052.72133847768</v>
      </c>
    </row>
    <row r="266" spans="1:14" ht="14.45" customHeight="1" outlineLevel="1">
      <c r="A266" s="57">
        <v>257</v>
      </c>
      <c r="B266" s="63">
        <v>49949</v>
      </c>
      <c r="C266" s="53"/>
      <c r="D266" s="77"/>
      <c r="E266" s="53"/>
      <c r="F266" s="53"/>
      <c r="G266" s="50"/>
      <c r="H266" s="50"/>
      <c r="I266" s="50"/>
      <c r="J266" s="50"/>
      <c r="K266" s="50"/>
      <c r="L266" s="67"/>
      <c r="M266" s="67"/>
      <c r="N266" s="65">
        <f t="shared" si="17"/>
        <v>611052.72133847768</v>
      </c>
    </row>
    <row r="267" spans="1:14" ht="14.45" customHeight="1" outlineLevel="1">
      <c r="A267" s="57">
        <v>258</v>
      </c>
      <c r="B267" s="63">
        <v>49980</v>
      </c>
      <c r="C267" s="53"/>
      <c r="D267" s="77"/>
      <c r="E267" s="53"/>
      <c r="F267" s="53"/>
      <c r="G267" s="50"/>
      <c r="H267" s="50"/>
      <c r="I267" s="50"/>
      <c r="J267" s="50"/>
      <c r="K267" s="50"/>
      <c r="L267" s="67"/>
      <c r="M267" s="67"/>
      <c r="N267" s="65">
        <f t="shared" si="17"/>
        <v>611052.72133847768</v>
      </c>
    </row>
    <row r="268" spans="1:14" ht="14.45" customHeight="1" outlineLevel="1">
      <c r="A268" s="57">
        <v>259</v>
      </c>
      <c r="B268" s="63">
        <v>50010</v>
      </c>
      <c r="C268" s="53"/>
      <c r="D268" s="77"/>
      <c r="E268" s="53"/>
      <c r="F268" s="53"/>
      <c r="G268" s="50"/>
      <c r="H268" s="50"/>
      <c r="I268" s="50"/>
      <c r="J268" s="50"/>
      <c r="K268" s="50"/>
      <c r="L268" s="67"/>
      <c r="M268" s="67"/>
      <c r="N268" s="65">
        <f t="shared" si="17"/>
        <v>611052.72133847768</v>
      </c>
    </row>
    <row r="269" spans="1:14" ht="14.45" customHeight="1" outlineLevel="1">
      <c r="A269" s="57">
        <v>260</v>
      </c>
      <c r="B269" s="63">
        <v>50041</v>
      </c>
      <c r="C269" s="53"/>
      <c r="D269" s="77"/>
      <c r="E269" s="53"/>
      <c r="F269" s="53"/>
      <c r="G269" s="50"/>
      <c r="H269" s="50"/>
      <c r="I269" s="50"/>
      <c r="J269" s="50"/>
      <c r="K269" s="50"/>
      <c r="L269" s="67"/>
      <c r="M269" s="67"/>
      <c r="N269" s="65">
        <f t="shared" si="17"/>
        <v>611052.72133847768</v>
      </c>
    </row>
    <row r="270" spans="1:14" ht="14.45" customHeight="1" outlineLevel="1">
      <c r="A270" s="57">
        <v>261</v>
      </c>
      <c r="B270" s="63">
        <v>50072</v>
      </c>
      <c r="C270" s="53"/>
      <c r="D270" s="77"/>
      <c r="E270" s="53"/>
      <c r="F270" s="53"/>
      <c r="G270" s="50"/>
      <c r="H270" s="50"/>
      <c r="I270" s="50"/>
      <c r="J270" s="50"/>
      <c r="K270" s="50"/>
      <c r="L270" s="67"/>
      <c r="M270" s="67"/>
      <c r="N270" s="65">
        <f t="shared" si="17"/>
        <v>611052.72133847768</v>
      </c>
    </row>
    <row r="271" spans="1:14" ht="14.45" customHeight="1" outlineLevel="1">
      <c r="A271" s="57">
        <v>262</v>
      </c>
      <c r="B271" s="63">
        <v>50100</v>
      </c>
      <c r="C271" s="53"/>
      <c r="D271" s="77"/>
      <c r="E271" s="53"/>
      <c r="F271" s="53"/>
      <c r="G271" s="50"/>
      <c r="H271" s="50"/>
      <c r="I271" s="50"/>
      <c r="J271" s="50"/>
      <c r="K271" s="50"/>
      <c r="L271" s="67"/>
      <c r="M271" s="67"/>
      <c r="N271" s="65">
        <f t="shared" si="17"/>
        <v>611052.72133847768</v>
      </c>
    </row>
    <row r="272" spans="1:14" ht="14.45" customHeight="1" outlineLevel="1">
      <c r="A272" s="57">
        <v>263</v>
      </c>
      <c r="B272" s="63">
        <v>50131</v>
      </c>
      <c r="C272" s="53"/>
      <c r="D272" s="77"/>
      <c r="E272" s="53"/>
      <c r="F272" s="53"/>
      <c r="G272" s="50"/>
      <c r="H272" s="50"/>
      <c r="I272" s="50"/>
      <c r="J272" s="50"/>
      <c r="K272" s="50"/>
      <c r="L272" s="67"/>
      <c r="M272" s="67"/>
      <c r="N272" s="65">
        <f t="shared" si="17"/>
        <v>611052.72133847768</v>
      </c>
    </row>
    <row r="273" spans="1:14" ht="14.45" customHeight="1" outlineLevel="1">
      <c r="A273" s="57">
        <v>264</v>
      </c>
      <c r="B273" s="63">
        <v>50161</v>
      </c>
      <c r="C273" s="53"/>
      <c r="D273" s="77"/>
      <c r="E273" s="53"/>
      <c r="F273" s="53"/>
      <c r="G273" s="50"/>
      <c r="H273" s="50"/>
      <c r="I273" s="50"/>
      <c r="J273" s="50"/>
      <c r="K273" s="50"/>
      <c r="L273" s="67"/>
      <c r="M273" s="67"/>
      <c r="N273" s="65">
        <f t="shared" si="17"/>
        <v>611052.72133847768</v>
      </c>
    </row>
    <row r="274" spans="1:14" ht="14.45" customHeight="1" outlineLevel="1">
      <c r="A274" s="57">
        <v>265</v>
      </c>
      <c r="B274" s="63">
        <v>50192</v>
      </c>
      <c r="C274" s="53"/>
      <c r="D274" s="77"/>
      <c r="E274" s="53"/>
      <c r="F274" s="53"/>
      <c r="G274" s="50"/>
      <c r="H274" s="50"/>
      <c r="I274" s="50"/>
      <c r="J274" s="50"/>
      <c r="K274" s="50"/>
      <c r="L274" s="67"/>
      <c r="M274" s="67"/>
      <c r="N274" s="65">
        <f t="shared" si="17"/>
        <v>611052.72133847768</v>
      </c>
    </row>
    <row r="275" spans="1:14" ht="14.45" customHeight="1" outlineLevel="1">
      <c r="A275" s="57">
        <v>266</v>
      </c>
      <c r="B275" s="63">
        <v>50222</v>
      </c>
      <c r="C275" s="53"/>
      <c r="D275" s="77"/>
      <c r="E275" s="53"/>
      <c r="F275" s="53"/>
      <c r="G275" s="50"/>
      <c r="H275" s="50"/>
      <c r="I275" s="50"/>
      <c r="J275" s="50"/>
      <c r="K275" s="50"/>
      <c r="L275" s="67"/>
      <c r="M275" s="67"/>
      <c r="N275" s="65">
        <f t="shared" si="17"/>
        <v>611052.72133847768</v>
      </c>
    </row>
    <row r="276" spans="1:14" ht="14.45" customHeight="1" outlineLevel="1">
      <c r="A276" s="57">
        <v>267</v>
      </c>
      <c r="B276" s="63">
        <v>50253</v>
      </c>
      <c r="C276" s="53"/>
      <c r="D276" s="77"/>
      <c r="E276" s="53"/>
      <c r="F276" s="53"/>
      <c r="G276" s="50"/>
      <c r="H276" s="50"/>
      <c r="I276" s="50"/>
      <c r="J276" s="50"/>
      <c r="K276" s="50"/>
      <c r="L276" s="67"/>
      <c r="M276" s="67"/>
      <c r="N276" s="65">
        <f t="shared" si="17"/>
        <v>611052.72133847768</v>
      </c>
    </row>
    <row r="277" spans="1:14" ht="14.45" customHeight="1" outlineLevel="1">
      <c r="A277" s="57">
        <v>268</v>
      </c>
      <c r="B277" s="63">
        <v>50284</v>
      </c>
      <c r="C277" s="53"/>
      <c r="D277" s="77"/>
      <c r="E277" s="53"/>
      <c r="F277" s="53"/>
      <c r="G277" s="50"/>
      <c r="H277" s="50"/>
      <c r="I277" s="50"/>
      <c r="J277" s="50"/>
      <c r="K277" s="50"/>
      <c r="L277" s="67"/>
      <c r="M277" s="67"/>
      <c r="N277" s="65">
        <f t="shared" si="17"/>
        <v>611052.72133847768</v>
      </c>
    </row>
    <row r="278" spans="1:14" ht="14.45" customHeight="1" outlineLevel="1">
      <c r="A278" s="57">
        <v>269</v>
      </c>
      <c r="B278" s="63">
        <v>50314</v>
      </c>
      <c r="C278" s="53"/>
      <c r="D278" s="77"/>
      <c r="E278" s="53"/>
      <c r="F278" s="53"/>
      <c r="G278" s="50"/>
      <c r="H278" s="50"/>
      <c r="I278" s="50"/>
      <c r="J278" s="50"/>
      <c r="K278" s="50"/>
      <c r="L278" s="67"/>
      <c r="M278" s="67"/>
      <c r="N278" s="65">
        <f t="shared" si="17"/>
        <v>611052.72133847768</v>
      </c>
    </row>
    <row r="279" spans="1:14" ht="14.45" customHeight="1" outlineLevel="1">
      <c r="A279" s="57">
        <v>270</v>
      </c>
      <c r="B279" s="63">
        <v>50345</v>
      </c>
      <c r="C279" s="53"/>
      <c r="D279" s="77"/>
      <c r="E279" s="53"/>
      <c r="F279" s="53"/>
      <c r="G279" s="50"/>
      <c r="H279" s="50"/>
      <c r="I279" s="50"/>
      <c r="J279" s="50"/>
      <c r="K279" s="50"/>
      <c r="L279" s="67"/>
      <c r="M279" s="67"/>
      <c r="N279" s="65">
        <f t="shared" si="17"/>
        <v>611052.72133847768</v>
      </c>
    </row>
    <row r="280" spans="1:14" ht="14.45" customHeight="1" outlineLevel="1">
      <c r="A280" s="57">
        <v>271</v>
      </c>
      <c r="B280" s="63">
        <v>50375</v>
      </c>
      <c r="C280" s="53"/>
      <c r="D280" s="77"/>
      <c r="E280" s="53"/>
      <c r="F280" s="53"/>
      <c r="G280" s="50"/>
      <c r="H280" s="50"/>
      <c r="I280" s="50"/>
      <c r="J280" s="50"/>
      <c r="K280" s="50"/>
      <c r="L280" s="67"/>
      <c r="M280" s="67"/>
      <c r="N280" s="65">
        <f t="shared" si="17"/>
        <v>611052.72133847768</v>
      </c>
    </row>
    <row r="281" spans="1:14" ht="14.45" customHeight="1" outlineLevel="1">
      <c r="A281" s="57">
        <v>272</v>
      </c>
      <c r="B281" s="63">
        <v>50406</v>
      </c>
      <c r="C281" s="53"/>
      <c r="D281" s="77"/>
      <c r="E281" s="53"/>
      <c r="F281" s="53"/>
      <c r="G281" s="50"/>
      <c r="H281" s="50"/>
      <c r="I281" s="50"/>
      <c r="J281" s="50"/>
      <c r="K281" s="50"/>
      <c r="L281" s="67"/>
      <c r="M281" s="67"/>
      <c r="N281" s="65">
        <f t="shared" si="17"/>
        <v>611052.72133847768</v>
      </c>
    </row>
    <row r="282" spans="1:14" ht="14.45" customHeight="1" outlineLevel="1">
      <c r="A282" s="57">
        <v>273</v>
      </c>
      <c r="B282" s="63">
        <v>50437</v>
      </c>
      <c r="C282" s="53"/>
      <c r="D282" s="77"/>
      <c r="E282" s="53"/>
      <c r="F282" s="53"/>
      <c r="G282" s="50"/>
      <c r="H282" s="50"/>
      <c r="I282" s="50"/>
      <c r="J282" s="50"/>
      <c r="K282" s="50"/>
      <c r="L282" s="67"/>
      <c r="M282" s="67"/>
      <c r="N282" s="65">
        <f t="shared" si="17"/>
        <v>611052.72133847768</v>
      </c>
    </row>
    <row r="283" spans="1:14" ht="14.45" customHeight="1" outlineLevel="1">
      <c r="A283" s="57">
        <v>274</v>
      </c>
      <c r="B283" s="63">
        <v>50465</v>
      </c>
      <c r="C283" s="53"/>
      <c r="D283" s="77"/>
      <c r="E283" s="53"/>
      <c r="F283" s="53"/>
      <c r="G283" s="50"/>
      <c r="H283" s="50"/>
      <c r="I283" s="50"/>
      <c r="J283" s="50"/>
      <c r="K283" s="50"/>
      <c r="L283" s="67"/>
      <c r="M283" s="67"/>
      <c r="N283" s="65">
        <f t="shared" si="17"/>
        <v>611052.72133847768</v>
      </c>
    </row>
    <row r="284" spans="1:14" ht="14.45" customHeight="1" outlineLevel="1">
      <c r="A284" s="57">
        <v>275</v>
      </c>
      <c r="B284" s="63">
        <v>50496</v>
      </c>
      <c r="C284" s="53"/>
      <c r="D284" s="77"/>
      <c r="E284" s="53"/>
      <c r="F284" s="53"/>
      <c r="G284" s="50"/>
      <c r="H284" s="50"/>
      <c r="I284" s="50"/>
      <c r="J284" s="50"/>
      <c r="K284" s="50"/>
      <c r="L284" s="67"/>
      <c r="M284" s="67"/>
      <c r="N284" s="65">
        <f t="shared" si="17"/>
        <v>611052.72133847768</v>
      </c>
    </row>
    <row r="285" spans="1:14" ht="14.45" customHeight="1" outlineLevel="1">
      <c r="A285" s="57">
        <v>276</v>
      </c>
      <c r="B285" s="63">
        <v>50526</v>
      </c>
      <c r="C285" s="53"/>
      <c r="D285" s="77"/>
      <c r="E285" s="53"/>
      <c r="F285" s="53"/>
      <c r="G285" s="50"/>
      <c r="H285" s="50"/>
      <c r="I285" s="50"/>
      <c r="J285" s="50"/>
      <c r="K285" s="50"/>
      <c r="L285" s="67"/>
      <c r="M285" s="67"/>
      <c r="N285" s="65">
        <f t="shared" si="17"/>
        <v>611052.72133847768</v>
      </c>
    </row>
    <row r="286" spans="1:14" ht="14.45" customHeight="1" outlineLevel="1">
      <c r="A286" s="57">
        <v>277</v>
      </c>
      <c r="B286" s="63">
        <v>50557</v>
      </c>
      <c r="C286" s="53"/>
      <c r="D286" s="77"/>
      <c r="E286" s="53"/>
      <c r="F286" s="53"/>
      <c r="G286" s="50"/>
      <c r="H286" s="50"/>
      <c r="I286" s="50"/>
      <c r="J286" s="50"/>
      <c r="K286" s="50"/>
      <c r="L286" s="67"/>
      <c r="M286" s="67"/>
      <c r="N286" s="65">
        <f t="shared" si="17"/>
        <v>611052.72133847768</v>
      </c>
    </row>
    <row r="287" spans="1:14" ht="14.45" customHeight="1" outlineLevel="1">
      <c r="A287" s="57">
        <v>278</v>
      </c>
      <c r="B287" s="63">
        <v>50587</v>
      </c>
      <c r="C287" s="53"/>
      <c r="D287" s="77"/>
      <c r="E287" s="53"/>
      <c r="F287" s="53"/>
      <c r="G287" s="50"/>
      <c r="H287" s="50"/>
      <c r="I287" s="50"/>
      <c r="J287" s="50"/>
      <c r="K287" s="50"/>
      <c r="L287" s="67"/>
      <c r="M287" s="67"/>
      <c r="N287" s="65">
        <f t="shared" si="17"/>
        <v>611052.72133847768</v>
      </c>
    </row>
    <row r="288" spans="1:14" ht="14.45" customHeight="1" outlineLevel="1">
      <c r="A288" s="57">
        <v>279</v>
      </c>
      <c r="B288" s="63">
        <v>50618</v>
      </c>
      <c r="C288" s="53"/>
      <c r="D288" s="77"/>
      <c r="E288" s="53"/>
      <c r="F288" s="53"/>
      <c r="G288" s="50"/>
      <c r="H288" s="50"/>
      <c r="I288" s="50"/>
      <c r="J288" s="50"/>
      <c r="K288" s="50"/>
      <c r="L288" s="67"/>
      <c r="M288" s="67"/>
      <c r="N288" s="65">
        <f t="shared" si="17"/>
        <v>611052.72133847768</v>
      </c>
    </row>
    <row r="289" spans="1:14" ht="14.45" customHeight="1" outlineLevel="1">
      <c r="A289" s="57">
        <v>280</v>
      </c>
      <c r="B289" s="63">
        <v>50649</v>
      </c>
      <c r="C289" s="53"/>
      <c r="D289" s="77"/>
      <c r="E289" s="53"/>
      <c r="F289" s="53"/>
      <c r="G289" s="50"/>
      <c r="H289" s="50"/>
      <c r="I289" s="50"/>
      <c r="J289" s="50"/>
      <c r="K289" s="50"/>
      <c r="L289" s="67"/>
      <c r="M289" s="67"/>
      <c r="N289" s="65">
        <f t="shared" si="17"/>
        <v>611052.72133847768</v>
      </c>
    </row>
    <row r="290" spans="1:14" ht="14.45" customHeight="1" outlineLevel="1">
      <c r="A290" s="57">
        <v>281</v>
      </c>
      <c r="B290" s="63">
        <v>50679</v>
      </c>
      <c r="C290" s="53"/>
      <c r="D290" s="77"/>
      <c r="E290" s="53"/>
      <c r="F290" s="53"/>
      <c r="G290" s="50"/>
      <c r="H290" s="50"/>
      <c r="I290" s="50"/>
      <c r="J290" s="50"/>
      <c r="K290" s="50"/>
      <c r="L290" s="67"/>
      <c r="M290" s="67"/>
      <c r="N290" s="65">
        <f t="shared" si="17"/>
        <v>611052.72133847768</v>
      </c>
    </row>
    <row r="291" spans="1:14" ht="14.45" customHeight="1" outlineLevel="1">
      <c r="A291" s="57">
        <v>282</v>
      </c>
      <c r="B291" s="63">
        <v>50710</v>
      </c>
      <c r="C291" s="53"/>
      <c r="D291" s="77"/>
      <c r="E291" s="53"/>
      <c r="F291" s="53"/>
      <c r="G291" s="50"/>
      <c r="H291" s="50"/>
      <c r="I291" s="50"/>
      <c r="J291" s="50"/>
      <c r="K291" s="50"/>
      <c r="L291" s="67"/>
      <c r="M291" s="67"/>
      <c r="N291" s="65">
        <f t="shared" si="17"/>
        <v>611052.72133847768</v>
      </c>
    </row>
    <row r="292" spans="1:14" ht="14.45" customHeight="1" outlineLevel="1">
      <c r="A292" s="57">
        <v>283</v>
      </c>
      <c r="B292" s="63">
        <v>50740</v>
      </c>
      <c r="C292" s="53"/>
      <c r="D292" s="77"/>
      <c r="E292" s="53"/>
      <c r="F292" s="53"/>
      <c r="G292" s="50"/>
      <c r="H292" s="50"/>
      <c r="I292" s="50"/>
      <c r="J292" s="50"/>
      <c r="K292" s="50"/>
      <c r="L292" s="67"/>
      <c r="M292" s="67"/>
      <c r="N292" s="65">
        <f t="shared" si="17"/>
        <v>611052.72133847768</v>
      </c>
    </row>
    <row r="293" spans="1:14" ht="14.45" customHeight="1" outlineLevel="1">
      <c r="A293" s="57">
        <v>284</v>
      </c>
      <c r="B293" s="63">
        <v>50771</v>
      </c>
      <c r="C293" s="53"/>
      <c r="D293" s="77"/>
      <c r="E293" s="53"/>
      <c r="F293" s="53"/>
      <c r="G293" s="50"/>
      <c r="H293" s="50"/>
      <c r="I293" s="50"/>
      <c r="J293" s="50"/>
      <c r="K293" s="50"/>
      <c r="L293" s="67"/>
      <c r="M293" s="67"/>
      <c r="N293" s="65">
        <f t="shared" si="17"/>
        <v>611052.72133847768</v>
      </c>
    </row>
    <row r="294" spans="1:14" ht="14.45" customHeight="1" outlineLevel="1">
      <c r="A294" s="57">
        <v>285</v>
      </c>
      <c r="B294" s="63">
        <v>50802</v>
      </c>
      <c r="C294" s="53"/>
      <c r="D294" s="77"/>
      <c r="E294" s="53"/>
      <c r="F294" s="53"/>
      <c r="G294" s="50"/>
      <c r="H294" s="50"/>
      <c r="I294" s="50"/>
      <c r="J294" s="50"/>
      <c r="K294" s="50"/>
      <c r="L294" s="67"/>
      <c r="M294" s="67"/>
      <c r="N294" s="65">
        <f t="shared" si="17"/>
        <v>611052.72133847768</v>
      </c>
    </row>
    <row r="295" spans="1:14" ht="14.45" customHeight="1" outlineLevel="1">
      <c r="A295" s="57">
        <v>286</v>
      </c>
      <c r="B295" s="63">
        <v>50830</v>
      </c>
      <c r="C295" s="53"/>
      <c r="D295" s="77"/>
      <c r="E295" s="53"/>
      <c r="F295" s="53"/>
      <c r="G295" s="50"/>
      <c r="H295" s="50"/>
      <c r="I295" s="50"/>
      <c r="J295" s="50"/>
      <c r="K295" s="50"/>
      <c r="L295" s="67"/>
      <c r="M295" s="67"/>
      <c r="N295" s="65">
        <f t="shared" si="17"/>
        <v>611052.72133847768</v>
      </c>
    </row>
    <row r="296" spans="1:14" ht="14.45" customHeight="1" outlineLevel="1">
      <c r="A296" s="57">
        <v>287</v>
      </c>
      <c r="B296" s="63">
        <v>50861</v>
      </c>
      <c r="C296" s="53"/>
      <c r="D296" s="77"/>
      <c r="E296" s="53"/>
      <c r="F296" s="53"/>
      <c r="G296" s="50"/>
      <c r="H296" s="50"/>
      <c r="I296" s="50"/>
      <c r="J296" s="50"/>
      <c r="K296" s="50"/>
      <c r="L296" s="67"/>
      <c r="M296" s="67"/>
      <c r="N296" s="65">
        <f t="shared" si="17"/>
        <v>611052.72133847768</v>
      </c>
    </row>
    <row r="297" spans="1:14" ht="14.45" customHeight="1" outlineLevel="1">
      <c r="A297" s="57">
        <v>288</v>
      </c>
      <c r="B297" s="63">
        <v>50891</v>
      </c>
      <c r="C297" s="53"/>
      <c r="D297" s="77"/>
      <c r="E297" s="53"/>
      <c r="F297" s="53"/>
      <c r="G297" s="50"/>
      <c r="H297" s="50"/>
      <c r="I297" s="50"/>
      <c r="J297" s="50"/>
      <c r="K297" s="50"/>
      <c r="L297" s="67"/>
      <c r="M297" s="67"/>
      <c r="N297" s="65">
        <f t="shared" si="17"/>
        <v>611052.72133847768</v>
      </c>
    </row>
    <row r="298" spans="1:14" ht="14.45" customHeight="1" outlineLevel="1">
      <c r="A298" s="57">
        <v>289</v>
      </c>
      <c r="B298" s="63">
        <v>50922</v>
      </c>
      <c r="C298" s="53"/>
      <c r="D298" s="77"/>
      <c r="E298" s="53"/>
      <c r="F298" s="53"/>
      <c r="G298" s="50"/>
      <c r="H298" s="50"/>
      <c r="I298" s="50"/>
      <c r="J298" s="50"/>
      <c r="K298" s="50"/>
      <c r="L298" s="67"/>
      <c r="M298" s="67"/>
      <c r="N298" s="65">
        <f t="shared" si="17"/>
        <v>611052.72133847768</v>
      </c>
    </row>
    <row r="299" spans="1:14" ht="14.45" customHeight="1" outlineLevel="1">
      <c r="A299" s="57">
        <v>290</v>
      </c>
      <c r="B299" s="63">
        <v>50952</v>
      </c>
      <c r="C299" s="53"/>
      <c r="D299" s="77"/>
      <c r="E299" s="53"/>
      <c r="F299" s="53"/>
      <c r="G299" s="50"/>
      <c r="H299" s="50"/>
      <c r="I299" s="50"/>
      <c r="J299" s="50"/>
      <c r="K299" s="50"/>
      <c r="L299" s="67"/>
      <c r="M299" s="67"/>
      <c r="N299" s="65">
        <f t="shared" si="17"/>
        <v>611052.72133847768</v>
      </c>
    </row>
    <row r="300" spans="1:14" ht="14.45" customHeight="1" outlineLevel="1">
      <c r="A300" s="57">
        <v>291</v>
      </c>
      <c r="B300" s="63">
        <v>50983</v>
      </c>
      <c r="C300" s="53"/>
      <c r="D300" s="77"/>
      <c r="E300" s="53"/>
      <c r="F300" s="53"/>
      <c r="G300" s="50"/>
      <c r="H300" s="50"/>
      <c r="I300" s="50"/>
      <c r="J300" s="50"/>
      <c r="K300" s="50"/>
      <c r="L300" s="67"/>
      <c r="M300" s="67"/>
      <c r="N300" s="65">
        <f t="shared" si="17"/>
        <v>611052.72133847768</v>
      </c>
    </row>
    <row r="301" spans="1:14" ht="14.45" customHeight="1" outlineLevel="1">
      <c r="A301" s="57">
        <v>292</v>
      </c>
      <c r="B301" s="63">
        <v>51014</v>
      </c>
      <c r="C301" s="53"/>
      <c r="D301" s="77"/>
      <c r="E301" s="53"/>
      <c r="F301" s="53"/>
      <c r="G301" s="50"/>
      <c r="H301" s="50"/>
      <c r="I301" s="50"/>
      <c r="J301" s="50"/>
      <c r="K301" s="50"/>
      <c r="L301" s="67"/>
      <c r="M301" s="67"/>
      <c r="N301" s="65">
        <f t="shared" si="17"/>
        <v>611052.72133847768</v>
      </c>
    </row>
    <row r="302" spans="1:14" ht="14.45" customHeight="1" outlineLevel="1">
      <c r="A302" s="57">
        <v>293</v>
      </c>
      <c r="B302" s="63">
        <v>51044</v>
      </c>
      <c r="C302" s="53"/>
      <c r="D302" s="77"/>
      <c r="E302" s="53"/>
      <c r="F302" s="53"/>
      <c r="G302" s="50"/>
      <c r="H302" s="50"/>
      <c r="I302" s="50"/>
      <c r="J302" s="50"/>
      <c r="K302" s="50"/>
      <c r="L302" s="67"/>
      <c r="M302" s="67"/>
      <c r="N302" s="65">
        <f t="shared" si="17"/>
        <v>611052.72133847768</v>
      </c>
    </row>
    <row r="303" spans="1:14" ht="14.45" customHeight="1" outlineLevel="1">
      <c r="A303" s="57">
        <v>294</v>
      </c>
      <c r="B303" s="63">
        <v>51075</v>
      </c>
      <c r="C303" s="53"/>
      <c r="D303" s="77"/>
      <c r="E303" s="53"/>
      <c r="F303" s="53"/>
      <c r="G303" s="50"/>
      <c r="H303" s="50"/>
      <c r="I303" s="50"/>
      <c r="J303" s="50"/>
      <c r="K303" s="50"/>
      <c r="L303" s="67"/>
      <c r="M303" s="67"/>
      <c r="N303" s="65">
        <f t="shared" si="17"/>
        <v>611052.72133847768</v>
      </c>
    </row>
    <row r="304" spans="1:14" ht="14.45" customHeight="1" outlineLevel="1">
      <c r="A304" s="57">
        <v>295</v>
      </c>
      <c r="B304" s="63">
        <v>51105</v>
      </c>
      <c r="C304" s="53"/>
      <c r="D304" s="77"/>
      <c r="E304" s="53"/>
      <c r="F304" s="53"/>
      <c r="G304" s="50"/>
      <c r="H304" s="50"/>
      <c r="I304" s="50"/>
      <c r="J304" s="50"/>
      <c r="K304" s="50"/>
      <c r="L304" s="67"/>
      <c r="M304" s="67"/>
      <c r="N304" s="65">
        <f t="shared" si="17"/>
        <v>611052.72133847768</v>
      </c>
    </row>
    <row r="305" spans="1:14" ht="14.45" customHeight="1" outlineLevel="1">
      <c r="A305" s="57">
        <v>296</v>
      </c>
      <c r="B305" s="63">
        <v>51136</v>
      </c>
      <c r="C305" s="53"/>
      <c r="D305" s="77"/>
      <c r="E305" s="53"/>
      <c r="F305" s="53"/>
      <c r="G305" s="50"/>
      <c r="H305" s="50"/>
      <c r="I305" s="50"/>
      <c r="J305" s="50"/>
      <c r="K305" s="50"/>
      <c r="L305" s="67"/>
      <c r="M305" s="67"/>
      <c r="N305" s="65">
        <f t="shared" si="17"/>
        <v>611052.72133847768</v>
      </c>
    </row>
    <row r="306" spans="1:14" ht="14.45" customHeight="1" outlineLevel="1">
      <c r="A306" s="57">
        <v>297</v>
      </c>
      <c r="B306" s="146">
        <v>51167</v>
      </c>
      <c r="C306" s="53"/>
      <c r="D306" s="77"/>
      <c r="E306" s="53"/>
      <c r="F306" s="53"/>
      <c r="G306" s="50"/>
      <c r="H306" s="50"/>
      <c r="I306" s="50"/>
      <c r="J306" s="50"/>
      <c r="K306" s="50"/>
      <c r="L306" s="67"/>
      <c r="M306" s="67"/>
      <c r="N306" s="65">
        <f t="shared" si="17"/>
        <v>611052.72133847768</v>
      </c>
    </row>
    <row r="307" spans="1:14" ht="14.45" customHeight="1" outlineLevel="1">
      <c r="A307" s="57">
        <v>298</v>
      </c>
      <c r="B307" s="146">
        <v>51196</v>
      </c>
      <c r="C307" s="53"/>
      <c r="D307" s="77"/>
      <c r="E307" s="53"/>
      <c r="F307" s="53"/>
      <c r="G307" s="50"/>
      <c r="H307" s="50"/>
      <c r="I307" s="50"/>
      <c r="J307" s="50"/>
      <c r="K307" s="50"/>
      <c r="L307" s="67"/>
      <c r="M307" s="67"/>
      <c r="N307" s="65">
        <f t="shared" si="17"/>
        <v>611052.72133847768</v>
      </c>
    </row>
    <row r="308" spans="1:14" outlineLevel="1">
      <c r="A308" s="57">
        <v>299</v>
      </c>
      <c r="B308" s="146">
        <v>51227</v>
      </c>
      <c r="C308" s="53"/>
      <c r="D308" s="77"/>
      <c r="E308" s="53"/>
      <c r="F308" s="53"/>
      <c r="G308" s="50"/>
      <c r="H308" s="50"/>
      <c r="I308" s="50"/>
      <c r="J308" s="50"/>
      <c r="K308" s="50"/>
      <c r="L308" s="67"/>
      <c r="M308" s="67"/>
      <c r="N308" s="65">
        <f t="shared" si="17"/>
        <v>611052.72133847768</v>
      </c>
    </row>
    <row r="309" spans="1:14">
      <c r="A309" s="103">
        <v>300</v>
      </c>
      <c r="B309" s="146">
        <v>51257</v>
      </c>
      <c r="C309" s="53"/>
      <c r="D309" s="77"/>
      <c r="E309" s="53"/>
      <c r="F309" s="53"/>
      <c r="G309" s="50"/>
      <c r="H309" s="50"/>
      <c r="I309" s="50"/>
      <c r="J309" s="50"/>
      <c r="K309" s="50"/>
      <c r="L309" s="67"/>
      <c r="M309" s="67"/>
      <c r="N309" s="65">
        <f t="shared" si="17"/>
        <v>611052.72133847768</v>
      </c>
    </row>
    <row r="310" spans="1:14">
      <c r="A310" s="57">
        <v>301</v>
      </c>
      <c r="B310" s="146">
        <v>51288</v>
      </c>
      <c r="C310" s="147"/>
      <c r="D310" s="78"/>
      <c r="E310" s="147"/>
      <c r="F310" s="147"/>
      <c r="G310" s="148"/>
      <c r="H310" s="148"/>
      <c r="I310" s="148"/>
      <c r="J310" s="148"/>
      <c r="K310" s="148"/>
      <c r="L310" s="67"/>
      <c r="M310" s="67"/>
      <c r="N310" s="65">
        <f t="shared" si="17"/>
        <v>611052.72133847768</v>
      </c>
    </row>
    <row r="311" spans="1:14">
      <c r="A311" s="57">
        <v>302</v>
      </c>
      <c r="B311" s="146">
        <v>51318</v>
      </c>
      <c r="C311" s="149"/>
      <c r="D311" s="78"/>
      <c r="E311" s="147"/>
      <c r="F311" s="147"/>
      <c r="G311" s="148"/>
      <c r="H311" s="148"/>
      <c r="I311" s="148"/>
      <c r="J311" s="148"/>
      <c r="K311" s="148"/>
      <c r="L311" s="67"/>
      <c r="N311" s="65">
        <f>-$D$6</f>
        <v>-1631044.1973001531</v>
      </c>
    </row>
    <row r="312" spans="1:14">
      <c r="A312" s="57">
        <v>303</v>
      </c>
      <c r="B312" s="146">
        <v>51349</v>
      </c>
      <c r="C312" s="149"/>
      <c r="D312" s="78"/>
      <c r="E312" s="147"/>
      <c r="F312" s="147"/>
      <c r="G312" s="148"/>
      <c r="H312" s="148"/>
      <c r="I312" s="148"/>
      <c r="J312" s="148"/>
      <c r="K312" s="148"/>
      <c r="L312" s="67"/>
      <c r="N312" s="65">
        <f t="shared" ref="N312:N369" si="18">-$D$6</f>
        <v>-1631044.1973001531</v>
      </c>
    </row>
    <row r="313" spans="1:14">
      <c r="A313" s="57">
        <v>304</v>
      </c>
      <c r="B313" s="146">
        <v>51380</v>
      </c>
      <c r="D313" s="78"/>
      <c r="E313" s="147"/>
      <c r="F313" s="147"/>
      <c r="G313" s="148"/>
      <c r="H313" s="148"/>
      <c r="I313" s="148"/>
      <c r="J313" s="148"/>
      <c r="K313" s="148"/>
      <c r="L313" s="67"/>
      <c r="N313" s="65">
        <f t="shared" si="18"/>
        <v>-1631044.1973001531</v>
      </c>
    </row>
    <row r="314" spans="1:14">
      <c r="A314" s="113">
        <v>305</v>
      </c>
      <c r="B314" s="146">
        <v>51410</v>
      </c>
      <c r="D314" s="78"/>
      <c r="E314" s="147"/>
      <c r="F314" s="147"/>
      <c r="G314" s="148"/>
      <c r="H314" s="148"/>
      <c r="I314" s="148"/>
      <c r="J314" s="148"/>
      <c r="K314" s="148"/>
      <c r="L314" s="67"/>
      <c r="N314" s="65">
        <f t="shared" si="18"/>
        <v>-1631044.1973001531</v>
      </c>
    </row>
    <row r="315" spans="1:14">
      <c r="A315" s="57">
        <v>306</v>
      </c>
      <c r="B315" s="146">
        <v>51441</v>
      </c>
      <c r="D315" s="78"/>
      <c r="E315" s="147"/>
      <c r="F315" s="147"/>
      <c r="G315" s="148"/>
      <c r="H315" s="148"/>
      <c r="I315" s="148"/>
      <c r="J315" s="148"/>
      <c r="K315" s="148"/>
      <c r="L315" s="67"/>
      <c r="N315" s="65">
        <f t="shared" si="18"/>
        <v>-1631044.1973001531</v>
      </c>
    </row>
    <row r="316" spans="1:14">
      <c r="A316" s="57">
        <v>307</v>
      </c>
      <c r="B316" s="146">
        <v>51471</v>
      </c>
      <c r="D316" s="78"/>
      <c r="E316" s="147"/>
      <c r="F316" s="147"/>
      <c r="G316" s="148"/>
      <c r="H316" s="148"/>
      <c r="I316" s="148"/>
      <c r="J316" s="148"/>
      <c r="K316" s="148"/>
      <c r="L316" s="67"/>
      <c r="N316" s="65">
        <f t="shared" si="18"/>
        <v>-1631044.1973001531</v>
      </c>
    </row>
    <row r="317" spans="1:14">
      <c r="A317" s="57">
        <v>308</v>
      </c>
      <c r="B317" s="146">
        <v>51502</v>
      </c>
      <c r="D317" s="78"/>
      <c r="E317" s="147"/>
      <c r="F317" s="147"/>
      <c r="G317" s="148"/>
      <c r="H317" s="148"/>
      <c r="I317" s="148"/>
      <c r="J317" s="148"/>
      <c r="K317" s="148"/>
      <c r="L317" s="67"/>
      <c r="N317" s="65">
        <f t="shared" si="18"/>
        <v>-1631044.1973001531</v>
      </c>
    </row>
    <row r="318" spans="1:14">
      <c r="A318" s="57">
        <v>309</v>
      </c>
      <c r="B318" s="146">
        <v>51533</v>
      </c>
      <c r="D318" s="78"/>
      <c r="E318" s="147"/>
      <c r="F318" s="147"/>
      <c r="G318" s="148"/>
      <c r="H318" s="148"/>
      <c r="I318" s="148"/>
      <c r="J318" s="148"/>
      <c r="K318" s="148"/>
      <c r="L318" s="67"/>
      <c r="N318" s="65">
        <f t="shared" si="18"/>
        <v>-1631044.1973001531</v>
      </c>
    </row>
    <row r="319" spans="1:14">
      <c r="A319" s="113">
        <v>310</v>
      </c>
      <c r="B319" s="146">
        <v>51561</v>
      </c>
      <c r="D319" s="78"/>
      <c r="E319" s="147"/>
      <c r="F319" s="147"/>
      <c r="G319" s="148"/>
      <c r="H319" s="148"/>
      <c r="I319" s="148"/>
      <c r="J319" s="148"/>
      <c r="K319" s="148"/>
      <c r="L319" s="67"/>
      <c r="N319" s="65">
        <f t="shared" si="18"/>
        <v>-1631044.1973001531</v>
      </c>
    </row>
    <row r="320" spans="1:14">
      <c r="A320" s="57">
        <v>311</v>
      </c>
      <c r="B320" s="146">
        <v>51592</v>
      </c>
      <c r="D320" s="78"/>
      <c r="E320" s="147"/>
      <c r="F320" s="147"/>
      <c r="G320" s="148"/>
      <c r="H320" s="148"/>
      <c r="I320" s="148"/>
      <c r="J320" s="148"/>
      <c r="K320" s="148"/>
      <c r="L320" s="67"/>
      <c r="N320" s="65">
        <f t="shared" si="18"/>
        <v>-1631044.1973001531</v>
      </c>
    </row>
    <row r="321" spans="1:14">
      <c r="A321" s="57">
        <v>312</v>
      </c>
      <c r="B321" s="146">
        <v>51622</v>
      </c>
      <c r="D321" s="78"/>
      <c r="E321" s="147"/>
      <c r="F321" s="147"/>
      <c r="G321" s="148"/>
      <c r="H321" s="148"/>
      <c r="I321" s="148"/>
      <c r="J321" s="148"/>
      <c r="K321" s="148"/>
      <c r="L321" s="67"/>
      <c r="N321" s="65">
        <f t="shared" si="18"/>
        <v>-1631044.1973001531</v>
      </c>
    </row>
    <row r="322" spans="1:14">
      <c r="A322" s="57">
        <v>313</v>
      </c>
      <c r="B322" s="146">
        <v>51653</v>
      </c>
      <c r="D322" s="78"/>
      <c r="E322" s="147"/>
      <c r="F322" s="147"/>
      <c r="G322" s="148"/>
      <c r="H322" s="148"/>
      <c r="I322" s="148"/>
      <c r="J322" s="148"/>
      <c r="K322" s="148"/>
      <c r="L322" s="67"/>
      <c r="N322" s="65">
        <f t="shared" si="18"/>
        <v>-1631044.1973001531</v>
      </c>
    </row>
    <row r="323" spans="1:14">
      <c r="A323" s="57">
        <v>314</v>
      </c>
      <c r="B323" s="146">
        <v>51683</v>
      </c>
      <c r="D323" s="78"/>
      <c r="E323" s="147"/>
      <c r="F323" s="147"/>
      <c r="G323" s="148"/>
      <c r="H323" s="148"/>
      <c r="I323" s="148"/>
      <c r="J323" s="148"/>
      <c r="K323" s="148"/>
      <c r="L323" s="67"/>
      <c r="N323" s="65">
        <f t="shared" si="18"/>
        <v>-1631044.1973001531</v>
      </c>
    </row>
    <row r="324" spans="1:14">
      <c r="A324" s="113">
        <v>315</v>
      </c>
      <c r="B324" s="146">
        <v>51714</v>
      </c>
      <c r="D324" s="78"/>
      <c r="E324" s="147"/>
      <c r="F324" s="147"/>
      <c r="G324" s="148"/>
      <c r="H324" s="148"/>
      <c r="I324" s="148"/>
      <c r="J324" s="148"/>
      <c r="K324" s="148"/>
      <c r="L324" s="67"/>
      <c r="N324" s="65">
        <f t="shared" si="18"/>
        <v>-1631044.1973001531</v>
      </c>
    </row>
    <row r="325" spans="1:14">
      <c r="A325" s="57">
        <v>316</v>
      </c>
      <c r="B325" s="146">
        <v>51745</v>
      </c>
      <c r="D325" s="78"/>
      <c r="E325" s="147"/>
      <c r="F325" s="147"/>
      <c r="G325" s="148"/>
      <c r="H325" s="148"/>
      <c r="I325" s="148"/>
      <c r="J325" s="148"/>
      <c r="K325" s="148"/>
      <c r="L325" s="67"/>
      <c r="N325" s="65">
        <f t="shared" si="18"/>
        <v>-1631044.1973001531</v>
      </c>
    </row>
    <row r="326" spans="1:14">
      <c r="A326" s="57">
        <v>317</v>
      </c>
      <c r="B326" s="146">
        <v>51775</v>
      </c>
      <c r="D326" s="78"/>
      <c r="E326" s="147"/>
      <c r="F326" s="147"/>
      <c r="G326" s="148"/>
      <c r="H326" s="148"/>
      <c r="I326" s="148"/>
      <c r="J326" s="148"/>
      <c r="K326" s="148"/>
      <c r="L326" s="67"/>
      <c r="N326" s="65">
        <f t="shared" si="18"/>
        <v>-1631044.1973001531</v>
      </c>
    </row>
    <row r="327" spans="1:14">
      <c r="A327" s="57">
        <v>318</v>
      </c>
      <c r="B327" s="146">
        <v>51806</v>
      </c>
      <c r="D327" s="78"/>
      <c r="E327" s="147"/>
      <c r="F327" s="147"/>
      <c r="G327" s="148"/>
      <c r="H327" s="148"/>
      <c r="I327" s="148"/>
      <c r="J327" s="148"/>
      <c r="K327" s="148"/>
      <c r="L327" s="67"/>
      <c r="N327" s="65">
        <f t="shared" si="18"/>
        <v>-1631044.1973001531</v>
      </c>
    </row>
    <row r="328" spans="1:14">
      <c r="A328" s="57">
        <v>319</v>
      </c>
      <c r="B328" s="146">
        <v>51836</v>
      </c>
      <c r="D328" s="78"/>
      <c r="E328" s="147"/>
      <c r="F328" s="147"/>
      <c r="G328" s="148"/>
      <c r="H328" s="148"/>
      <c r="I328" s="148"/>
      <c r="J328" s="148"/>
      <c r="K328" s="148"/>
      <c r="L328" s="67"/>
      <c r="N328" s="65">
        <f t="shared" si="18"/>
        <v>-1631044.1973001531</v>
      </c>
    </row>
    <row r="329" spans="1:14">
      <c r="A329" s="113">
        <v>320</v>
      </c>
      <c r="B329" s="146">
        <v>51867</v>
      </c>
      <c r="D329" s="78"/>
      <c r="E329" s="147"/>
      <c r="F329" s="147"/>
      <c r="G329" s="148"/>
      <c r="H329" s="148"/>
      <c r="I329" s="148"/>
      <c r="J329" s="148"/>
      <c r="K329" s="148"/>
      <c r="L329" s="67"/>
      <c r="N329" s="65">
        <f t="shared" si="18"/>
        <v>-1631044.1973001531</v>
      </c>
    </row>
    <row r="330" spans="1:14">
      <c r="A330" s="57">
        <v>321</v>
      </c>
      <c r="B330" s="146">
        <v>51898</v>
      </c>
      <c r="D330" s="78"/>
      <c r="E330" s="147"/>
      <c r="F330" s="147"/>
      <c r="G330" s="148"/>
      <c r="H330" s="148"/>
      <c r="I330" s="148"/>
      <c r="J330" s="148"/>
      <c r="K330" s="148"/>
      <c r="L330" s="67"/>
      <c r="N330" s="65">
        <f t="shared" si="18"/>
        <v>-1631044.1973001531</v>
      </c>
    </row>
    <row r="331" spans="1:14">
      <c r="A331" s="57">
        <v>322</v>
      </c>
      <c r="B331" s="146">
        <v>51926</v>
      </c>
      <c r="D331" s="78"/>
      <c r="E331" s="147"/>
      <c r="F331" s="147"/>
      <c r="G331" s="148"/>
      <c r="H331" s="148"/>
      <c r="I331" s="148"/>
      <c r="J331" s="148"/>
      <c r="K331" s="148"/>
      <c r="L331" s="67"/>
      <c r="N331" s="65">
        <f t="shared" si="18"/>
        <v>-1631044.1973001531</v>
      </c>
    </row>
    <row r="332" spans="1:14">
      <c r="A332" s="57">
        <v>323</v>
      </c>
      <c r="B332" s="146">
        <v>51957</v>
      </c>
      <c r="D332" s="78"/>
      <c r="E332" s="147"/>
      <c r="F332" s="147"/>
      <c r="G332" s="148"/>
      <c r="H332" s="148"/>
      <c r="I332" s="148"/>
      <c r="J332" s="148"/>
      <c r="K332" s="148"/>
      <c r="L332" s="67"/>
      <c r="N332" s="65">
        <f t="shared" si="18"/>
        <v>-1631044.1973001531</v>
      </c>
    </row>
    <row r="333" spans="1:14">
      <c r="A333" s="57">
        <v>324</v>
      </c>
      <c r="B333" s="146">
        <v>51987</v>
      </c>
      <c r="D333" s="78"/>
      <c r="E333" s="147"/>
      <c r="F333" s="147"/>
      <c r="G333" s="148"/>
      <c r="H333" s="148"/>
      <c r="I333" s="148"/>
      <c r="J333" s="148"/>
      <c r="K333" s="148"/>
      <c r="L333" s="67"/>
      <c r="N333" s="65">
        <f t="shared" si="18"/>
        <v>-1631044.1973001531</v>
      </c>
    </row>
    <row r="334" spans="1:14">
      <c r="A334" s="113">
        <v>325</v>
      </c>
      <c r="B334" s="146">
        <v>52018</v>
      </c>
      <c r="D334" s="78"/>
      <c r="E334" s="147"/>
      <c r="F334" s="147"/>
      <c r="G334" s="148"/>
      <c r="H334" s="148"/>
      <c r="I334" s="148"/>
      <c r="J334" s="148"/>
      <c r="K334" s="148"/>
      <c r="L334" s="67"/>
      <c r="N334" s="65">
        <f t="shared" si="18"/>
        <v>-1631044.1973001531</v>
      </c>
    </row>
    <row r="335" spans="1:14">
      <c r="A335" s="57">
        <v>326</v>
      </c>
      <c r="B335" s="146">
        <v>52048</v>
      </c>
      <c r="D335" s="78"/>
      <c r="E335" s="147"/>
      <c r="F335" s="147"/>
      <c r="G335" s="148"/>
      <c r="H335" s="148"/>
      <c r="I335" s="148"/>
      <c r="J335" s="148"/>
      <c r="K335" s="148"/>
      <c r="L335" s="67"/>
      <c r="N335" s="65">
        <f t="shared" si="18"/>
        <v>-1631044.1973001531</v>
      </c>
    </row>
    <row r="336" spans="1:14">
      <c r="A336" s="57">
        <v>327</v>
      </c>
      <c r="B336" s="146">
        <v>52079</v>
      </c>
      <c r="D336" s="78"/>
      <c r="E336" s="147"/>
      <c r="F336" s="147"/>
      <c r="G336" s="148"/>
      <c r="H336" s="148"/>
      <c r="I336" s="148"/>
      <c r="J336" s="148"/>
      <c r="K336" s="148"/>
      <c r="L336" s="67"/>
      <c r="N336" s="65">
        <f t="shared" si="18"/>
        <v>-1631044.1973001531</v>
      </c>
    </row>
    <row r="337" spans="1:14">
      <c r="A337" s="57">
        <v>328</v>
      </c>
      <c r="B337" s="146">
        <v>52110</v>
      </c>
      <c r="D337" s="78"/>
      <c r="E337" s="147"/>
      <c r="F337" s="147"/>
      <c r="G337" s="148"/>
      <c r="H337" s="148"/>
      <c r="I337" s="148"/>
      <c r="J337" s="148"/>
      <c r="K337" s="148"/>
      <c r="L337" s="67"/>
      <c r="N337" s="65">
        <f t="shared" si="18"/>
        <v>-1631044.1973001531</v>
      </c>
    </row>
    <row r="338" spans="1:14">
      <c r="A338" s="57">
        <v>329</v>
      </c>
      <c r="B338" s="146">
        <v>52140</v>
      </c>
      <c r="D338" s="78"/>
      <c r="E338" s="147"/>
      <c r="F338" s="147"/>
      <c r="G338" s="148"/>
      <c r="H338" s="148"/>
      <c r="I338" s="148"/>
      <c r="J338" s="148"/>
      <c r="K338" s="148"/>
      <c r="L338" s="67"/>
      <c r="N338" s="65">
        <f t="shared" si="18"/>
        <v>-1631044.1973001531</v>
      </c>
    </row>
    <row r="339" spans="1:14">
      <c r="A339" s="113">
        <v>330</v>
      </c>
      <c r="B339" s="146">
        <v>52171</v>
      </c>
      <c r="D339" s="78"/>
      <c r="E339" s="147"/>
      <c r="F339" s="147"/>
      <c r="G339" s="148"/>
      <c r="H339" s="148"/>
      <c r="I339" s="148"/>
      <c r="J339" s="148"/>
      <c r="K339" s="148"/>
      <c r="L339" s="67"/>
      <c r="N339" s="65">
        <f t="shared" si="18"/>
        <v>-1631044.1973001531</v>
      </c>
    </row>
    <row r="340" spans="1:14">
      <c r="A340" s="57">
        <v>331</v>
      </c>
      <c r="B340" s="146">
        <v>52201</v>
      </c>
      <c r="D340" s="78"/>
      <c r="E340" s="147"/>
      <c r="F340" s="147"/>
      <c r="G340" s="148"/>
      <c r="H340" s="148"/>
      <c r="I340" s="148"/>
      <c r="J340" s="148"/>
      <c r="K340" s="148"/>
      <c r="L340" s="67"/>
      <c r="N340" s="65">
        <f t="shared" si="18"/>
        <v>-1631044.1973001531</v>
      </c>
    </row>
    <row r="341" spans="1:14">
      <c r="A341" s="57">
        <v>332</v>
      </c>
      <c r="B341" s="146">
        <v>52232</v>
      </c>
      <c r="D341" s="78"/>
      <c r="E341" s="147"/>
      <c r="F341" s="147"/>
      <c r="G341" s="148"/>
      <c r="H341" s="148"/>
      <c r="I341" s="148"/>
      <c r="J341" s="148"/>
      <c r="K341" s="148"/>
      <c r="L341" s="67"/>
      <c r="N341" s="65">
        <f t="shared" si="18"/>
        <v>-1631044.1973001531</v>
      </c>
    </row>
    <row r="342" spans="1:14">
      <c r="A342" s="57">
        <v>333</v>
      </c>
      <c r="B342" s="146">
        <v>52263</v>
      </c>
      <c r="D342" s="78"/>
      <c r="E342" s="147"/>
      <c r="F342" s="147"/>
      <c r="G342" s="148"/>
      <c r="H342" s="148"/>
      <c r="I342" s="148"/>
      <c r="J342" s="148"/>
      <c r="K342" s="148"/>
      <c r="L342" s="67"/>
      <c r="N342" s="65">
        <f t="shared" si="18"/>
        <v>-1631044.1973001531</v>
      </c>
    </row>
    <row r="343" spans="1:14">
      <c r="A343" s="57">
        <v>334</v>
      </c>
      <c r="B343" s="146">
        <v>52291</v>
      </c>
      <c r="D343" s="78"/>
      <c r="E343" s="147"/>
      <c r="F343" s="147"/>
      <c r="G343" s="148"/>
      <c r="H343" s="148"/>
      <c r="I343" s="148"/>
      <c r="J343" s="148"/>
      <c r="K343" s="148"/>
      <c r="L343" s="67"/>
      <c r="N343" s="65">
        <f t="shared" si="18"/>
        <v>-1631044.1973001531</v>
      </c>
    </row>
    <row r="344" spans="1:14">
      <c r="A344" s="113">
        <v>335</v>
      </c>
      <c r="B344" s="146">
        <v>52322</v>
      </c>
      <c r="D344" s="78"/>
      <c r="E344" s="147"/>
      <c r="F344" s="147"/>
      <c r="G344" s="148"/>
      <c r="H344" s="148"/>
      <c r="I344" s="148"/>
      <c r="J344" s="148"/>
      <c r="K344" s="148"/>
      <c r="L344" s="67"/>
      <c r="N344" s="65">
        <f t="shared" si="18"/>
        <v>-1631044.1973001531</v>
      </c>
    </row>
    <row r="345" spans="1:14">
      <c r="A345" s="57">
        <v>336</v>
      </c>
      <c r="B345" s="146">
        <v>52352</v>
      </c>
      <c r="D345" s="78"/>
      <c r="E345" s="147"/>
      <c r="F345" s="147"/>
      <c r="G345" s="148"/>
      <c r="H345" s="148"/>
      <c r="I345" s="148"/>
      <c r="J345" s="148"/>
      <c r="K345" s="148"/>
      <c r="L345" s="67"/>
      <c r="N345" s="65">
        <f t="shared" si="18"/>
        <v>-1631044.1973001531</v>
      </c>
    </row>
    <row r="346" spans="1:14">
      <c r="A346" s="57">
        <v>337</v>
      </c>
      <c r="B346" s="146">
        <v>52383</v>
      </c>
      <c r="D346" s="78"/>
      <c r="E346" s="147"/>
      <c r="F346" s="147"/>
      <c r="G346" s="148"/>
      <c r="H346" s="148"/>
      <c r="I346" s="148"/>
      <c r="J346" s="148"/>
      <c r="K346" s="148"/>
      <c r="L346" s="67"/>
      <c r="N346" s="65">
        <f t="shared" si="18"/>
        <v>-1631044.1973001531</v>
      </c>
    </row>
    <row r="347" spans="1:14">
      <c r="A347" s="57">
        <v>338</v>
      </c>
      <c r="B347" s="146">
        <v>52413</v>
      </c>
      <c r="D347" s="78"/>
      <c r="E347" s="147"/>
      <c r="F347" s="147"/>
      <c r="G347" s="148"/>
      <c r="H347" s="148"/>
      <c r="I347" s="148"/>
      <c r="J347" s="148"/>
      <c r="K347" s="148"/>
      <c r="L347" s="67"/>
      <c r="N347" s="65">
        <f t="shared" si="18"/>
        <v>-1631044.1973001531</v>
      </c>
    </row>
    <row r="348" spans="1:14">
      <c r="A348" s="57">
        <v>339</v>
      </c>
      <c r="B348" s="146">
        <v>52444</v>
      </c>
      <c r="D348" s="78"/>
      <c r="E348" s="147"/>
      <c r="F348" s="147"/>
      <c r="G348" s="148"/>
      <c r="H348" s="148"/>
      <c r="I348" s="148"/>
      <c r="J348" s="148"/>
      <c r="K348" s="148"/>
      <c r="L348" s="67"/>
      <c r="N348" s="65">
        <f t="shared" si="18"/>
        <v>-1631044.1973001531</v>
      </c>
    </row>
    <row r="349" spans="1:14">
      <c r="A349" s="113">
        <v>340</v>
      </c>
      <c r="B349" s="146">
        <v>52475</v>
      </c>
      <c r="D349" s="78"/>
      <c r="E349" s="147"/>
      <c r="F349" s="147"/>
      <c r="G349" s="148"/>
      <c r="H349" s="148"/>
      <c r="I349" s="148"/>
      <c r="J349" s="148"/>
      <c r="K349" s="148"/>
      <c r="L349" s="67"/>
      <c r="N349" s="65">
        <f t="shared" si="18"/>
        <v>-1631044.1973001531</v>
      </c>
    </row>
    <row r="350" spans="1:14">
      <c r="A350" s="57">
        <v>341</v>
      </c>
      <c r="B350" s="146">
        <v>52505</v>
      </c>
      <c r="D350" s="78"/>
      <c r="E350" s="147"/>
      <c r="F350" s="147"/>
      <c r="G350" s="148"/>
      <c r="H350" s="148"/>
      <c r="I350" s="148"/>
      <c r="J350" s="148"/>
      <c r="K350" s="148"/>
      <c r="L350" s="67"/>
      <c r="N350" s="65">
        <f t="shared" si="18"/>
        <v>-1631044.1973001531</v>
      </c>
    </row>
    <row r="351" spans="1:14">
      <c r="A351" s="57">
        <v>342</v>
      </c>
      <c r="B351" s="146">
        <v>52536</v>
      </c>
      <c r="D351" s="78"/>
      <c r="E351" s="147"/>
      <c r="F351" s="147"/>
      <c r="G351" s="148"/>
      <c r="H351" s="148"/>
      <c r="I351" s="148"/>
      <c r="J351" s="148"/>
      <c r="K351" s="148"/>
      <c r="L351" s="67"/>
      <c r="N351" s="65">
        <f t="shared" si="18"/>
        <v>-1631044.1973001531</v>
      </c>
    </row>
    <row r="352" spans="1:14">
      <c r="A352" s="57">
        <v>343</v>
      </c>
      <c r="B352" s="146">
        <v>52566</v>
      </c>
      <c r="D352" s="78"/>
      <c r="E352" s="147"/>
      <c r="F352" s="147"/>
      <c r="G352" s="148"/>
      <c r="H352" s="148"/>
      <c r="I352" s="148"/>
      <c r="J352" s="148"/>
      <c r="K352" s="148"/>
      <c r="L352" s="67"/>
      <c r="N352" s="65">
        <f t="shared" si="18"/>
        <v>-1631044.1973001531</v>
      </c>
    </row>
    <row r="353" spans="1:14">
      <c r="A353" s="57">
        <v>344</v>
      </c>
      <c r="B353" s="146">
        <v>52597</v>
      </c>
      <c r="D353" s="78"/>
      <c r="E353" s="147"/>
      <c r="F353" s="147"/>
      <c r="G353" s="148"/>
      <c r="H353" s="148"/>
      <c r="I353" s="148"/>
      <c r="J353" s="148"/>
      <c r="K353" s="148"/>
      <c r="L353" s="67"/>
      <c r="N353" s="65">
        <f t="shared" si="18"/>
        <v>-1631044.1973001531</v>
      </c>
    </row>
    <row r="354" spans="1:14">
      <c r="A354" s="113">
        <v>345</v>
      </c>
      <c r="B354" s="146">
        <v>52628</v>
      </c>
      <c r="D354" s="78"/>
      <c r="E354" s="147"/>
      <c r="F354" s="147"/>
      <c r="G354" s="148"/>
      <c r="H354" s="148"/>
      <c r="I354" s="148"/>
      <c r="J354" s="148"/>
      <c r="K354" s="148"/>
      <c r="L354" s="67"/>
      <c r="N354" s="65">
        <f t="shared" si="18"/>
        <v>-1631044.1973001531</v>
      </c>
    </row>
    <row r="355" spans="1:14">
      <c r="A355" s="57">
        <v>346</v>
      </c>
      <c r="B355" s="146">
        <v>52657</v>
      </c>
      <c r="D355" s="78"/>
      <c r="E355" s="147"/>
      <c r="F355" s="147"/>
      <c r="G355" s="148"/>
      <c r="H355" s="148"/>
      <c r="I355" s="148"/>
      <c r="J355" s="148"/>
      <c r="K355" s="148"/>
      <c r="L355" s="67"/>
      <c r="N355" s="65">
        <f t="shared" si="18"/>
        <v>-1631044.1973001531</v>
      </c>
    </row>
    <row r="356" spans="1:14">
      <c r="A356" s="57">
        <v>347</v>
      </c>
      <c r="B356" s="146">
        <v>52688</v>
      </c>
      <c r="D356" s="78"/>
      <c r="E356" s="147"/>
      <c r="F356" s="147"/>
      <c r="G356" s="148"/>
      <c r="H356" s="148"/>
      <c r="I356" s="148"/>
      <c r="J356" s="148"/>
      <c r="K356" s="148"/>
      <c r="L356" s="67"/>
      <c r="N356" s="65">
        <f t="shared" si="18"/>
        <v>-1631044.1973001531</v>
      </c>
    </row>
    <row r="357" spans="1:14">
      <c r="A357" s="57">
        <v>348</v>
      </c>
      <c r="B357" s="146">
        <v>52718</v>
      </c>
      <c r="D357" s="78"/>
      <c r="E357" s="147"/>
      <c r="F357" s="147"/>
      <c r="G357" s="148"/>
      <c r="H357" s="148"/>
      <c r="I357" s="148"/>
      <c r="J357" s="148"/>
      <c r="K357" s="148"/>
      <c r="L357" s="67"/>
      <c r="N357" s="65">
        <f t="shared" si="18"/>
        <v>-1631044.1973001531</v>
      </c>
    </row>
    <row r="358" spans="1:14">
      <c r="A358" s="57">
        <v>349</v>
      </c>
      <c r="B358" s="146">
        <v>52749</v>
      </c>
      <c r="D358" s="78"/>
      <c r="E358" s="147"/>
      <c r="F358" s="147"/>
      <c r="G358" s="148"/>
      <c r="H358" s="148"/>
      <c r="I358" s="148"/>
      <c r="J358" s="148"/>
      <c r="K358" s="148"/>
      <c r="L358" s="67"/>
      <c r="N358" s="65">
        <f t="shared" si="18"/>
        <v>-1631044.1973001531</v>
      </c>
    </row>
    <row r="359" spans="1:14">
      <c r="A359" s="113">
        <v>350</v>
      </c>
      <c r="B359" s="146">
        <v>52779</v>
      </c>
      <c r="D359" s="78"/>
      <c r="E359" s="147"/>
      <c r="F359" s="147"/>
      <c r="G359" s="148"/>
      <c r="H359" s="148"/>
      <c r="I359" s="148"/>
      <c r="J359" s="148"/>
      <c r="K359" s="148"/>
      <c r="L359" s="67"/>
      <c r="N359" s="65">
        <f t="shared" si="18"/>
        <v>-1631044.1973001531</v>
      </c>
    </row>
    <row r="360" spans="1:14">
      <c r="A360" s="57">
        <v>351</v>
      </c>
      <c r="B360" s="146">
        <v>52810</v>
      </c>
      <c r="D360" s="78"/>
      <c r="E360" s="147"/>
      <c r="F360" s="147"/>
      <c r="G360" s="148"/>
      <c r="H360" s="148"/>
      <c r="I360" s="148"/>
      <c r="J360" s="148"/>
      <c r="K360" s="148"/>
      <c r="L360" s="67"/>
      <c r="N360" s="65">
        <f t="shared" si="18"/>
        <v>-1631044.1973001531</v>
      </c>
    </row>
    <row r="361" spans="1:14">
      <c r="A361" s="57">
        <v>352</v>
      </c>
      <c r="B361" s="146">
        <v>52841</v>
      </c>
      <c r="D361" s="78"/>
      <c r="E361" s="147"/>
      <c r="F361" s="147"/>
      <c r="G361" s="148"/>
      <c r="H361" s="148"/>
      <c r="I361" s="148"/>
      <c r="J361" s="148"/>
      <c r="K361" s="148"/>
      <c r="L361" s="67"/>
      <c r="N361" s="65">
        <f t="shared" si="18"/>
        <v>-1631044.1973001531</v>
      </c>
    </row>
    <row r="362" spans="1:14">
      <c r="A362" s="57">
        <v>353</v>
      </c>
      <c r="B362" s="146">
        <v>52871</v>
      </c>
      <c r="D362" s="78"/>
      <c r="E362" s="147"/>
      <c r="F362" s="147"/>
      <c r="G362" s="148"/>
      <c r="H362" s="148"/>
      <c r="I362" s="148"/>
      <c r="J362" s="148"/>
      <c r="K362" s="148"/>
      <c r="L362" s="67"/>
      <c r="N362" s="65">
        <f t="shared" si="18"/>
        <v>-1631044.1973001531</v>
      </c>
    </row>
    <row r="363" spans="1:14">
      <c r="A363" s="57">
        <v>354</v>
      </c>
      <c r="B363" s="146">
        <v>52902</v>
      </c>
      <c r="D363" s="78"/>
      <c r="E363" s="147"/>
      <c r="F363" s="147"/>
      <c r="G363" s="148"/>
      <c r="H363" s="148"/>
      <c r="I363" s="148"/>
      <c r="J363" s="148"/>
      <c r="K363" s="148"/>
      <c r="L363" s="67"/>
      <c r="N363" s="65">
        <f t="shared" si="18"/>
        <v>-1631044.1973001531</v>
      </c>
    </row>
    <row r="364" spans="1:14">
      <c r="A364" s="113">
        <v>355</v>
      </c>
      <c r="B364" s="146">
        <v>52932</v>
      </c>
      <c r="D364" s="78"/>
      <c r="E364" s="147"/>
      <c r="F364" s="147"/>
      <c r="G364" s="148"/>
      <c r="H364" s="148"/>
      <c r="I364" s="148"/>
      <c r="J364" s="148"/>
      <c r="K364" s="148"/>
      <c r="L364" s="67"/>
      <c r="N364" s="65">
        <f t="shared" si="18"/>
        <v>-1631044.1973001531</v>
      </c>
    </row>
    <row r="365" spans="1:14">
      <c r="A365" s="57">
        <v>356</v>
      </c>
      <c r="B365" s="146">
        <v>52963</v>
      </c>
      <c r="D365" s="78"/>
      <c r="E365" s="147"/>
      <c r="F365" s="147"/>
      <c r="G365" s="148"/>
      <c r="H365" s="148"/>
      <c r="I365" s="148"/>
      <c r="J365" s="148"/>
      <c r="K365" s="148"/>
      <c r="L365" s="67"/>
      <c r="N365" s="65">
        <f t="shared" si="18"/>
        <v>-1631044.1973001531</v>
      </c>
    </row>
    <row r="366" spans="1:14">
      <c r="A366" s="57">
        <v>357</v>
      </c>
      <c r="B366" s="146">
        <v>52994</v>
      </c>
      <c r="D366" s="78"/>
      <c r="E366" s="147"/>
      <c r="F366" s="147"/>
      <c r="G366" s="148"/>
      <c r="H366" s="148"/>
      <c r="I366" s="148"/>
      <c r="J366" s="148"/>
      <c r="K366" s="148"/>
      <c r="L366" s="67"/>
      <c r="N366" s="65">
        <f t="shared" si="18"/>
        <v>-1631044.1973001531</v>
      </c>
    </row>
    <row r="367" spans="1:14">
      <c r="A367" s="57">
        <v>358</v>
      </c>
      <c r="B367" s="146">
        <v>53022</v>
      </c>
      <c r="D367" s="78"/>
      <c r="E367" s="147"/>
      <c r="F367" s="147"/>
      <c r="G367" s="148"/>
      <c r="H367" s="148"/>
      <c r="I367" s="148"/>
      <c r="J367" s="148"/>
      <c r="K367" s="148"/>
      <c r="L367" s="67"/>
      <c r="N367" s="65">
        <f t="shared" si="18"/>
        <v>-1631044.1973001531</v>
      </c>
    </row>
    <row r="368" spans="1:14">
      <c r="A368" s="57">
        <v>359</v>
      </c>
      <c r="B368" s="146">
        <v>53053</v>
      </c>
      <c r="D368" s="78"/>
      <c r="E368" s="147"/>
      <c r="F368" s="147"/>
      <c r="G368" s="148"/>
      <c r="H368" s="148"/>
      <c r="I368" s="148"/>
      <c r="J368" s="148"/>
      <c r="K368" s="148"/>
      <c r="L368" s="67"/>
      <c r="N368" s="65">
        <f t="shared" si="18"/>
        <v>-1631044.1973001531</v>
      </c>
    </row>
    <row r="369" spans="1:14">
      <c r="A369" s="113">
        <v>360</v>
      </c>
      <c r="B369" s="146">
        <v>53083</v>
      </c>
      <c r="D369" s="78"/>
      <c r="E369" s="147"/>
      <c r="F369" s="147"/>
      <c r="G369" s="148"/>
      <c r="H369" s="148"/>
      <c r="I369" s="148"/>
      <c r="J369" s="148"/>
      <c r="K369" s="148"/>
      <c r="L369" s="67"/>
      <c r="N369" s="65">
        <f t="shared" si="18"/>
        <v>-1631044.1973001531</v>
      </c>
    </row>
    <row r="370" spans="1:14">
      <c r="A370" s="57">
        <v>361</v>
      </c>
      <c r="B370" s="146"/>
      <c r="D370" s="78"/>
      <c r="E370" s="147"/>
      <c r="F370" s="147"/>
      <c r="G370" s="148"/>
      <c r="H370" s="148"/>
      <c r="I370" s="148"/>
      <c r="J370" s="148"/>
      <c r="K370" s="148"/>
      <c r="L370" s="67"/>
    </row>
    <row r="371" spans="1:14">
      <c r="A371" s="57">
        <v>362</v>
      </c>
      <c r="B371" s="146"/>
      <c r="D371" s="78"/>
      <c r="E371" s="147"/>
      <c r="F371" s="147"/>
      <c r="G371" s="148"/>
      <c r="H371" s="148"/>
      <c r="I371" s="148"/>
      <c r="J371" s="148"/>
      <c r="K371" s="148"/>
      <c r="L371" s="67"/>
    </row>
    <row r="372" spans="1:14">
      <c r="A372" s="57">
        <v>363</v>
      </c>
      <c r="B372" s="146"/>
      <c r="D372" s="78"/>
      <c r="E372" s="147"/>
      <c r="F372" s="147"/>
      <c r="G372" s="148"/>
      <c r="H372" s="148"/>
      <c r="I372" s="148"/>
      <c r="J372" s="148"/>
      <c r="K372" s="148"/>
      <c r="L372" s="67"/>
    </row>
    <row r="373" spans="1:14">
      <c r="A373" s="57">
        <v>364</v>
      </c>
      <c r="B373" s="146"/>
      <c r="D373" s="78"/>
      <c r="E373" s="147"/>
      <c r="F373" s="147"/>
      <c r="G373" s="148"/>
      <c r="H373" s="148"/>
      <c r="I373" s="148"/>
      <c r="J373" s="148"/>
      <c r="K373" s="148"/>
      <c r="L373" s="67"/>
    </row>
    <row r="374" spans="1:14">
      <c r="A374" s="113">
        <v>365</v>
      </c>
      <c r="B374" s="146"/>
      <c r="D374" s="78"/>
      <c r="E374" s="147"/>
      <c r="F374" s="147"/>
      <c r="G374" s="148"/>
      <c r="H374" s="148"/>
      <c r="I374" s="148"/>
      <c r="J374" s="148"/>
      <c r="K374" s="148"/>
      <c r="L374" s="67"/>
    </row>
    <row r="375" spans="1:14">
      <c r="A375" s="57">
        <v>366</v>
      </c>
      <c r="B375" s="146"/>
      <c r="D375" s="78"/>
      <c r="E375" s="147"/>
      <c r="F375" s="147"/>
      <c r="G375" s="148"/>
      <c r="H375" s="148"/>
      <c r="I375" s="148"/>
      <c r="J375" s="148"/>
      <c r="K375" s="148"/>
      <c r="L375" s="67"/>
    </row>
    <row r="376" spans="1:14">
      <c r="A376" s="57">
        <v>367</v>
      </c>
      <c r="B376" s="146"/>
      <c r="D376" s="78"/>
      <c r="E376" s="147"/>
      <c r="F376" s="147"/>
      <c r="G376" s="148"/>
      <c r="H376" s="148"/>
      <c r="I376" s="148"/>
      <c r="J376" s="148"/>
      <c r="K376" s="148"/>
      <c r="L376" s="67"/>
    </row>
    <row r="377" spans="1:14">
      <c r="A377" s="57">
        <v>368</v>
      </c>
      <c r="B377" s="146"/>
      <c r="D377" s="78"/>
      <c r="E377" s="147"/>
      <c r="F377" s="147"/>
      <c r="G377" s="148"/>
      <c r="H377" s="148"/>
      <c r="I377" s="148"/>
      <c r="J377" s="148"/>
      <c r="K377" s="148"/>
      <c r="L377" s="67"/>
    </row>
    <row r="378" spans="1:14">
      <c r="A378" s="57">
        <v>369</v>
      </c>
      <c r="B378" s="146"/>
      <c r="D378" s="78"/>
      <c r="E378" s="147"/>
      <c r="F378" s="147"/>
      <c r="G378" s="148"/>
      <c r="H378" s="148"/>
      <c r="I378" s="148"/>
      <c r="J378" s="148"/>
      <c r="K378" s="148"/>
      <c r="L378" s="67"/>
    </row>
    <row r="379" spans="1:14">
      <c r="A379" s="113">
        <v>370</v>
      </c>
      <c r="B379" s="146"/>
      <c r="D379" s="78"/>
      <c r="E379" s="147"/>
      <c r="F379" s="147"/>
      <c r="G379" s="148"/>
      <c r="H379" s="148"/>
      <c r="I379" s="148"/>
      <c r="J379" s="148"/>
      <c r="K379" s="148"/>
      <c r="L379" s="67"/>
    </row>
    <row r="380" spans="1:14">
      <c r="A380" s="57">
        <v>371</v>
      </c>
      <c r="B380" s="146"/>
      <c r="D380" s="78"/>
      <c r="E380" s="147"/>
      <c r="F380" s="147"/>
      <c r="G380" s="148"/>
      <c r="H380" s="148"/>
      <c r="I380" s="148"/>
      <c r="J380" s="148"/>
      <c r="K380" s="148"/>
      <c r="L380" s="67"/>
    </row>
    <row r="381" spans="1:14">
      <c r="A381" s="57">
        <v>372</v>
      </c>
      <c r="B381" s="146"/>
      <c r="D381" s="78"/>
      <c r="E381" s="147"/>
      <c r="F381" s="147"/>
      <c r="G381" s="148"/>
      <c r="H381" s="148"/>
      <c r="I381" s="148"/>
      <c r="J381" s="148"/>
      <c r="K381" s="148"/>
      <c r="L381" s="67"/>
    </row>
    <row r="382" spans="1:14">
      <c r="A382" s="57">
        <v>373</v>
      </c>
      <c r="B382" s="146"/>
      <c r="D382" s="78"/>
      <c r="E382" s="147"/>
      <c r="F382" s="147"/>
      <c r="G382" s="148"/>
      <c r="H382" s="148"/>
      <c r="I382" s="148"/>
      <c r="J382" s="148"/>
      <c r="K382" s="148"/>
      <c r="L382" s="67"/>
    </row>
    <row r="383" spans="1:14">
      <c r="A383" s="57">
        <v>374</v>
      </c>
      <c r="B383" s="146"/>
      <c r="D383" s="78"/>
      <c r="E383" s="147"/>
      <c r="F383" s="147"/>
      <c r="G383" s="148"/>
      <c r="H383" s="148"/>
      <c r="I383" s="148"/>
      <c r="J383" s="148"/>
      <c r="K383" s="148"/>
      <c r="L383" s="67"/>
    </row>
    <row r="384" spans="1:14">
      <c r="A384" s="113">
        <v>375</v>
      </c>
      <c r="B384" s="146"/>
      <c r="D384" s="78"/>
      <c r="E384" s="147"/>
      <c r="F384" s="147"/>
      <c r="G384" s="148"/>
      <c r="H384" s="148"/>
      <c r="I384" s="148"/>
      <c r="J384" s="148"/>
      <c r="K384" s="148"/>
      <c r="L384" s="67"/>
    </row>
    <row r="385" spans="1:12">
      <c r="A385" s="57">
        <v>376</v>
      </c>
      <c r="B385" s="146"/>
      <c r="D385" s="78"/>
      <c r="E385" s="147"/>
      <c r="F385" s="147"/>
      <c r="G385" s="148"/>
      <c r="H385" s="148"/>
      <c r="I385" s="148"/>
      <c r="J385" s="148"/>
      <c r="K385" s="148"/>
      <c r="L385" s="67"/>
    </row>
    <row r="386" spans="1:12">
      <c r="A386" s="57">
        <v>377</v>
      </c>
      <c r="B386" s="146"/>
      <c r="D386" s="78"/>
      <c r="E386" s="147"/>
      <c r="F386" s="147"/>
      <c r="G386" s="148"/>
      <c r="H386" s="148"/>
      <c r="I386" s="148"/>
      <c r="J386" s="148"/>
      <c r="K386" s="148"/>
      <c r="L386" s="67"/>
    </row>
    <row r="387" spans="1:12">
      <c r="A387" s="57">
        <v>378</v>
      </c>
      <c r="B387" s="146"/>
      <c r="D387" s="78"/>
      <c r="E387" s="147"/>
      <c r="F387" s="147"/>
      <c r="G387" s="148"/>
      <c r="H387" s="148"/>
      <c r="I387" s="148"/>
      <c r="J387" s="148"/>
      <c r="K387" s="148"/>
      <c r="L387" s="67"/>
    </row>
    <row r="388" spans="1:12">
      <c r="A388" s="57">
        <v>379</v>
      </c>
      <c r="B388" s="146"/>
      <c r="D388" s="78"/>
      <c r="E388" s="147"/>
      <c r="F388" s="147"/>
      <c r="G388" s="148"/>
      <c r="H388" s="148"/>
      <c r="I388" s="148"/>
      <c r="J388" s="148"/>
      <c r="K388" s="148"/>
      <c r="L388" s="67"/>
    </row>
    <row r="389" spans="1:12">
      <c r="A389" s="113">
        <v>380</v>
      </c>
      <c r="B389" s="146"/>
      <c r="D389" s="78"/>
      <c r="E389" s="147"/>
      <c r="F389" s="147"/>
      <c r="G389" s="148"/>
      <c r="H389" s="148"/>
      <c r="I389" s="148"/>
      <c r="J389" s="148"/>
      <c r="K389" s="148"/>
      <c r="L389" s="67"/>
    </row>
    <row r="390" spans="1:12">
      <c r="A390" s="57">
        <v>381</v>
      </c>
      <c r="B390" s="146"/>
      <c r="D390" s="78"/>
      <c r="E390" s="147"/>
      <c r="F390" s="147"/>
      <c r="G390" s="148"/>
      <c r="H390" s="148"/>
      <c r="I390" s="148"/>
      <c r="J390" s="148"/>
      <c r="K390" s="148"/>
      <c r="L390" s="67"/>
    </row>
    <row r="391" spans="1:12">
      <c r="A391" s="57">
        <v>382</v>
      </c>
      <c r="B391" s="146"/>
      <c r="D391" s="78"/>
      <c r="E391" s="147"/>
      <c r="F391" s="147"/>
      <c r="G391" s="148"/>
      <c r="H391" s="148"/>
      <c r="I391" s="148"/>
      <c r="J391" s="148"/>
      <c r="K391" s="148"/>
      <c r="L391" s="67"/>
    </row>
    <row r="392" spans="1:12">
      <c r="A392" s="57">
        <v>383</v>
      </c>
      <c r="B392" s="146"/>
      <c r="D392" s="78"/>
      <c r="E392" s="147"/>
      <c r="F392" s="147"/>
      <c r="G392" s="148"/>
      <c r="H392" s="148"/>
      <c r="I392" s="148"/>
      <c r="J392" s="148"/>
      <c r="K392" s="148"/>
      <c r="L392" s="67"/>
    </row>
    <row r="393" spans="1:12">
      <c r="A393" s="57">
        <v>384</v>
      </c>
      <c r="B393" s="146"/>
      <c r="D393" s="78"/>
      <c r="E393" s="147"/>
      <c r="F393" s="147"/>
      <c r="G393" s="148"/>
      <c r="H393" s="148"/>
      <c r="I393" s="148"/>
      <c r="J393" s="148"/>
      <c r="K393" s="148"/>
      <c r="L393" s="67"/>
    </row>
    <row r="394" spans="1:12">
      <c r="A394" s="113">
        <v>385</v>
      </c>
      <c r="B394" s="146"/>
      <c r="D394" s="78"/>
      <c r="E394" s="147"/>
      <c r="F394" s="147"/>
      <c r="G394" s="148"/>
      <c r="H394" s="148"/>
      <c r="I394" s="148"/>
      <c r="J394" s="148"/>
      <c r="K394" s="148"/>
      <c r="L394" s="67"/>
    </row>
    <row r="395" spans="1:12">
      <c r="A395" s="57">
        <v>386</v>
      </c>
      <c r="B395" s="146"/>
      <c r="D395" s="78"/>
      <c r="E395" s="147"/>
      <c r="F395" s="147"/>
      <c r="G395" s="148"/>
      <c r="H395" s="148"/>
      <c r="I395" s="148"/>
      <c r="J395" s="148"/>
      <c r="K395" s="148"/>
      <c r="L395" s="67"/>
    </row>
    <row r="396" spans="1:12">
      <c r="A396" s="57">
        <v>387</v>
      </c>
      <c r="B396" s="146"/>
      <c r="D396" s="78"/>
      <c r="E396" s="147"/>
      <c r="F396" s="147"/>
      <c r="G396" s="148"/>
      <c r="H396" s="148"/>
      <c r="I396" s="148"/>
      <c r="J396" s="148"/>
      <c r="K396" s="148"/>
      <c r="L396" s="67"/>
    </row>
    <row r="397" spans="1:12">
      <c r="A397" s="57">
        <v>388</v>
      </c>
      <c r="B397" s="146"/>
      <c r="D397" s="78"/>
      <c r="E397" s="147"/>
      <c r="F397" s="147"/>
      <c r="G397" s="148"/>
      <c r="H397" s="148"/>
      <c r="I397" s="148"/>
      <c r="J397" s="148"/>
      <c r="K397" s="148"/>
      <c r="L397" s="67"/>
    </row>
    <row r="398" spans="1:12">
      <c r="A398" s="57">
        <v>389</v>
      </c>
      <c r="B398" s="146"/>
      <c r="D398" s="78"/>
      <c r="E398" s="147"/>
      <c r="F398" s="147"/>
      <c r="G398" s="148"/>
      <c r="H398" s="148"/>
      <c r="I398" s="148"/>
      <c r="J398" s="148"/>
      <c r="K398" s="148"/>
      <c r="L398" s="67"/>
    </row>
    <row r="399" spans="1:12">
      <c r="A399" s="113">
        <v>390</v>
      </c>
      <c r="B399" s="146"/>
      <c r="D399" s="78"/>
      <c r="E399" s="147"/>
      <c r="F399" s="147"/>
      <c r="G399" s="148"/>
      <c r="H399" s="148"/>
      <c r="I399" s="148"/>
      <c r="J399" s="148"/>
      <c r="K399" s="148"/>
      <c r="L399" s="67"/>
    </row>
    <row r="400" spans="1:12">
      <c r="A400" s="57">
        <v>391</v>
      </c>
      <c r="B400" s="146"/>
      <c r="D400" s="78"/>
      <c r="E400" s="147"/>
      <c r="F400" s="147"/>
      <c r="G400" s="148"/>
      <c r="H400" s="148"/>
      <c r="I400" s="148"/>
      <c r="J400" s="148"/>
      <c r="K400" s="148"/>
      <c r="L400" s="67"/>
    </row>
    <row r="401" spans="1:12">
      <c r="A401" s="57">
        <v>392</v>
      </c>
      <c r="B401" s="146"/>
      <c r="D401" s="78"/>
      <c r="E401" s="147"/>
      <c r="F401" s="147"/>
      <c r="G401" s="148"/>
      <c r="H401" s="148"/>
      <c r="I401" s="148"/>
      <c r="J401" s="148"/>
      <c r="K401" s="148"/>
      <c r="L401" s="67"/>
    </row>
    <row r="402" spans="1:12">
      <c r="A402" s="57">
        <v>393</v>
      </c>
      <c r="B402" s="146"/>
      <c r="D402" s="78"/>
      <c r="E402" s="147"/>
      <c r="F402" s="147"/>
      <c r="G402" s="148"/>
      <c r="H402" s="148"/>
      <c r="I402" s="148"/>
      <c r="J402" s="148"/>
      <c r="K402" s="148"/>
      <c r="L402" s="67"/>
    </row>
    <row r="403" spans="1:12">
      <c r="A403" s="57">
        <v>394</v>
      </c>
      <c r="B403" s="146"/>
      <c r="D403" s="78"/>
      <c r="E403" s="147"/>
      <c r="F403" s="147"/>
      <c r="G403" s="148"/>
      <c r="H403" s="148"/>
      <c r="I403" s="148"/>
      <c r="J403" s="148"/>
      <c r="K403" s="148"/>
      <c r="L403" s="67"/>
    </row>
    <row r="404" spans="1:12">
      <c r="A404" s="113">
        <v>395</v>
      </c>
      <c r="B404" s="146"/>
      <c r="D404" s="78"/>
      <c r="E404" s="147"/>
      <c r="F404" s="147"/>
      <c r="G404" s="148"/>
      <c r="H404" s="148"/>
      <c r="I404" s="148"/>
      <c r="J404" s="148"/>
      <c r="K404" s="148"/>
      <c r="L404" s="67"/>
    </row>
    <row r="405" spans="1:12">
      <c r="A405" s="57">
        <v>396</v>
      </c>
      <c r="B405" s="146"/>
      <c r="D405" s="78"/>
      <c r="E405" s="147"/>
      <c r="F405" s="147"/>
      <c r="G405" s="148"/>
      <c r="H405" s="148"/>
      <c r="I405" s="148"/>
      <c r="J405" s="148"/>
      <c r="K405" s="148"/>
      <c r="L405" s="67"/>
    </row>
    <row r="406" spans="1:12">
      <c r="A406" s="57">
        <v>397</v>
      </c>
      <c r="B406" s="146"/>
      <c r="D406" s="78"/>
      <c r="E406" s="147"/>
      <c r="F406" s="147"/>
      <c r="G406" s="148"/>
      <c r="H406" s="148"/>
      <c r="I406" s="148"/>
      <c r="J406" s="148"/>
      <c r="K406" s="148"/>
      <c r="L406" s="67"/>
    </row>
    <row r="407" spans="1:12">
      <c r="A407" s="57">
        <v>398</v>
      </c>
      <c r="B407" s="146"/>
      <c r="D407" s="78"/>
      <c r="E407" s="147"/>
      <c r="F407" s="147"/>
      <c r="G407" s="148"/>
      <c r="H407" s="148"/>
      <c r="I407" s="148"/>
      <c r="J407" s="148"/>
      <c r="K407" s="148"/>
      <c r="L407" s="67"/>
    </row>
    <row r="408" spans="1:12">
      <c r="A408" s="57">
        <v>399</v>
      </c>
      <c r="B408" s="146"/>
      <c r="D408" s="78"/>
      <c r="E408" s="147"/>
      <c r="F408" s="147"/>
      <c r="G408" s="148"/>
      <c r="H408" s="148"/>
      <c r="I408" s="148"/>
      <c r="J408" s="148"/>
      <c r="K408" s="148"/>
      <c r="L408" s="67"/>
    </row>
    <row r="409" spans="1:12">
      <c r="A409" s="113">
        <v>400</v>
      </c>
      <c r="B409" s="146"/>
      <c r="D409" s="78"/>
      <c r="E409" s="147"/>
      <c r="F409" s="147"/>
      <c r="G409" s="148"/>
      <c r="H409" s="148"/>
      <c r="I409" s="148"/>
      <c r="J409" s="148"/>
      <c r="K409" s="148"/>
      <c r="L409" s="67"/>
    </row>
    <row r="410" spans="1:12">
      <c r="A410" s="57">
        <v>401</v>
      </c>
      <c r="B410" s="146"/>
      <c r="D410" s="78"/>
      <c r="E410" s="147"/>
      <c r="F410" s="147"/>
      <c r="G410" s="148"/>
      <c r="H410" s="148"/>
      <c r="I410" s="148"/>
      <c r="J410" s="148"/>
      <c r="K410" s="148"/>
      <c r="L410" s="67"/>
    </row>
    <row r="411" spans="1:12">
      <c r="A411" s="57">
        <v>402</v>
      </c>
      <c r="B411" s="146"/>
      <c r="D411" s="78"/>
      <c r="E411" s="147"/>
      <c r="F411" s="147"/>
      <c r="G411" s="148"/>
      <c r="H411" s="148"/>
      <c r="I411" s="148"/>
      <c r="J411" s="148"/>
      <c r="K411" s="148"/>
      <c r="L411" s="67"/>
    </row>
    <row r="412" spans="1:12">
      <c r="A412" s="57">
        <v>403</v>
      </c>
      <c r="B412" s="146"/>
      <c r="D412" s="78"/>
      <c r="E412" s="147"/>
      <c r="F412" s="147"/>
      <c r="G412" s="148"/>
      <c r="H412" s="148"/>
      <c r="I412" s="148"/>
      <c r="J412" s="148"/>
      <c r="K412" s="148"/>
      <c r="L412" s="67"/>
    </row>
    <row r="413" spans="1:12">
      <c r="A413" s="57">
        <v>404</v>
      </c>
      <c r="B413" s="146"/>
      <c r="D413" s="78"/>
      <c r="E413" s="147"/>
      <c r="F413" s="147"/>
      <c r="G413" s="148"/>
      <c r="H413" s="148"/>
      <c r="I413" s="148"/>
      <c r="J413" s="148"/>
      <c r="K413" s="148"/>
      <c r="L413" s="67"/>
    </row>
    <row r="414" spans="1:12">
      <c r="A414" s="113">
        <v>405</v>
      </c>
      <c r="B414" s="146"/>
      <c r="D414" s="78"/>
      <c r="E414" s="147"/>
      <c r="F414" s="147"/>
      <c r="G414" s="148"/>
      <c r="H414" s="148"/>
      <c r="I414" s="148"/>
      <c r="J414" s="148"/>
      <c r="K414" s="148"/>
      <c r="L414" s="67"/>
    </row>
    <row r="415" spans="1:12">
      <c r="A415" s="57">
        <v>406</v>
      </c>
      <c r="B415" s="146"/>
      <c r="D415" s="78"/>
      <c r="E415" s="147"/>
      <c r="F415" s="147"/>
      <c r="G415" s="148"/>
      <c r="H415" s="148"/>
      <c r="I415" s="148"/>
      <c r="J415" s="148"/>
      <c r="K415" s="148"/>
      <c r="L415" s="67"/>
    </row>
    <row r="416" spans="1:12">
      <c r="A416" s="57">
        <v>407</v>
      </c>
      <c r="B416" s="146"/>
      <c r="D416" s="78"/>
      <c r="E416" s="147"/>
      <c r="F416" s="147"/>
      <c r="G416" s="148"/>
      <c r="H416" s="148"/>
      <c r="I416" s="148"/>
      <c r="J416" s="148"/>
      <c r="K416" s="148"/>
      <c r="L416" s="67"/>
    </row>
    <row r="417" spans="1:12">
      <c r="A417" s="57">
        <v>408</v>
      </c>
      <c r="B417" s="146"/>
      <c r="D417" s="78"/>
      <c r="E417" s="147"/>
      <c r="F417" s="147"/>
      <c r="G417" s="148"/>
      <c r="H417" s="148"/>
      <c r="I417" s="148"/>
      <c r="J417" s="148"/>
      <c r="K417" s="148"/>
      <c r="L417" s="67"/>
    </row>
    <row r="418" spans="1:12">
      <c r="A418" s="57">
        <v>409</v>
      </c>
      <c r="B418" s="146"/>
      <c r="D418" s="78"/>
      <c r="E418" s="147"/>
      <c r="F418" s="147"/>
      <c r="G418" s="148"/>
      <c r="H418" s="148"/>
      <c r="I418" s="148"/>
      <c r="J418" s="148"/>
      <c r="K418" s="148"/>
      <c r="L418" s="67"/>
    </row>
    <row r="419" spans="1:12">
      <c r="A419" s="113">
        <v>410</v>
      </c>
      <c r="B419" s="146"/>
      <c r="D419" s="78"/>
      <c r="E419" s="147"/>
      <c r="F419" s="147"/>
      <c r="G419" s="148"/>
      <c r="H419" s="148"/>
      <c r="I419" s="148"/>
      <c r="J419" s="148"/>
      <c r="K419" s="148"/>
      <c r="L419" s="67"/>
    </row>
    <row r="420" spans="1:12">
      <c r="A420" s="57">
        <v>411</v>
      </c>
      <c r="B420" s="146"/>
      <c r="D420" s="78"/>
      <c r="E420" s="147"/>
      <c r="F420" s="147"/>
      <c r="G420" s="148"/>
      <c r="H420" s="148"/>
      <c r="I420" s="148"/>
      <c r="J420" s="148"/>
      <c r="K420" s="148"/>
      <c r="L420" s="67"/>
    </row>
    <row r="421" spans="1:12">
      <c r="A421" s="57">
        <v>412</v>
      </c>
      <c r="B421" s="146"/>
      <c r="D421" s="78"/>
      <c r="E421" s="147"/>
      <c r="F421" s="147"/>
      <c r="G421" s="148"/>
      <c r="H421" s="148"/>
      <c r="I421" s="148"/>
      <c r="J421" s="148"/>
      <c r="K421" s="148"/>
      <c r="L421" s="67"/>
    </row>
    <row r="422" spans="1:12">
      <c r="A422" s="57">
        <v>413</v>
      </c>
      <c r="B422" s="146"/>
      <c r="D422" s="78"/>
      <c r="E422" s="147"/>
      <c r="F422" s="147"/>
      <c r="G422" s="148"/>
      <c r="H422" s="148"/>
      <c r="I422" s="148"/>
      <c r="J422" s="148"/>
      <c r="K422" s="148"/>
      <c r="L422" s="67"/>
    </row>
    <row r="423" spans="1:12">
      <c r="A423" s="57">
        <v>414</v>
      </c>
      <c r="B423" s="146"/>
      <c r="D423" s="78"/>
      <c r="E423" s="147"/>
      <c r="F423" s="147"/>
      <c r="G423" s="148"/>
      <c r="H423" s="148"/>
      <c r="I423" s="148"/>
      <c r="J423" s="148"/>
      <c r="K423" s="148"/>
      <c r="L423" s="67"/>
    </row>
    <row r="424" spans="1:12">
      <c r="A424" s="113">
        <v>415</v>
      </c>
      <c r="B424" s="146"/>
      <c r="D424" s="78"/>
      <c r="E424" s="147"/>
      <c r="F424" s="147"/>
      <c r="G424" s="148"/>
      <c r="H424" s="148"/>
      <c r="I424" s="148"/>
      <c r="J424" s="148"/>
      <c r="K424" s="148"/>
      <c r="L424" s="67"/>
    </row>
    <row r="425" spans="1:12">
      <c r="A425" s="57">
        <v>416</v>
      </c>
      <c r="B425" s="146"/>
      <c r="D425" s="78"/>
      <c r="E425" s="147"/>
      <c r="F425" s="147"/>
      <c r="G425" s="148"/>
      <c r="H425" s="148"/>
      <c r="I425" s="148"/>
      <c r="J425" s="148"/>
      <c r="K425" s="148"/>
      <c r="L425" s="67"/>
    </row>
    <row r="426" spans="1:12">
      <c r="A426" s="57">
        <v>417</v>
      </c>
      <c r="B426" s="146"/>
      <c r="D426" s="78"/>
      <c r="E426" s="147"/>
      <c r="F426" s="147"/>
      <c r="G426" s="148"/>
      <c r="H426" s="148"/>
      <c r="I426" s="148"/>
      <c r="J426" s="148"/>
      <c r="K426" s="148"/>
      <c r="L426" s="67"/>
    </row>
    <row r="427" spans="1:12">
      <c r="A427" s="57">
        <v>418</v>
      </c>
      <c r="B427" s="146"/>
      <c r="D427" s="78"/>
      <c r="E427" s="147"/>
      <c r="F427" s="147"/>
      <c r="G427" s="148"/>
      <c r="H427" s="148"/>
      <c r="I427" s="148"/>
      <c r="J427" s="148"/>
      <c r="K427" s="148"/>
      <c r="L427" s="67"/>
    </row>
    <row r="428" spans="1:12">
      <c r="A428" s="57">
        <v>419</v>
      </c>
      <c r="B428" s="146"/>
      <c r="D428" s="78"/>
      <c r="E428" s="147"/>
      <c r="F428" s="147"/>
      <c r="G428" s="148"/>
      <c r="H428" s="148"/>
      <c r="I428" s="148"/>
      <c r="J428" s="148"/>
      <c r="K428" s="148"/>
      <c r="L428" s="67"/>
    </row>
    <row r="429" spans="1:12">
      <c r="A429" s="113">
        <v>420</v>
      </c>
      <c r="B429" s="146"/>
      <c r="D429" s="78"/>
      <c r="E429" s="147"/>
      <c r="F429" s="147"/>
      <c r="G429" s="148"/>
      <c r="H429" s="148"/>
      <c r="I429" s="148"/>
      <c r="J429" s="148"/>
      <c r="K429" s="148"/>
      <c r="L429" s="67"/>
    </row>
    <row r="430" spans="1:12">
      <c r="A430" s="57">
        <v>421</v>
      </c>
      <c r="B430" s="146"/>
      <c r="D430" s="78"/>
      <c r="E430" s="147"/>
      <c r="F430" s="147"/>
      <c r="G430" s="148"/>
      <c r="H430" s="148"/>
      <c r="I430" s="148"/>
      <c r="J430" s="148"/>
      <c r="K430" s="148"/>
      <c r="L430" s="67"/>
    </row>
    <row r="431" spans="1:12">
      <c r="A431" s="57">
        <v>422</v>
      </c>
      <c r="B431" s="146"/>
      <c r="D431" s="78"/>
      <c r="E431" s="147"/>
      <c r="F431" s="147"/>
      <c r="G431" s="148"/>
      <c r="H431" s="148"/>
      <c r="I431" s="148"/>
      <c r="J431" s="148"/>
      <c r="K431" s="148"/>
      <c r="L431" s="67"/>
    </row>
    <row r="432" spans="1:12">
      <c r="A432" s="57">
        <v>423</v>
      </c>
      <c r="B432" s="146"/>
      <c r="D432" s="78"/>
      <c r="E432" s="147"/>
      <c r="F432" s="147"/>
      <c r="G432" s="148"/>
      <c r="H432" s="148"/>
      <c r="I432" s="148"/>
      <c r="J432" s="148"/>
      <c r="K432" s="148"/>
      <c r="L432" s="67"/>
    </row>
    <row r="433" spans="1:12">
      <c r="A433" s="57">
        <v>424</v>
      </c>
      <c r="B433" s="146"/>
      <c r="D433" s="78"/>
      <c r="E433" s="147"/>
      <c r="F433" s="147"/>
      <c r="G433" s="148"/>
      <c r="H433" s="148"/>
      <c r="I433" s="148"/>
      <c r="J433" s="148"/>
      <c r="K433" s="148"/>
      <c r="L433" s="67"/>
    </row>
    <row r="434" spans="1:12">
      <c r="A434" s="113">
        <v>425</v>
      </c>
      <c r="B434" s="146"/>
      <c r="D434" s="78"/>
      <c r="E434" s="147"/>
      <c r="F434" s="147"/>
      <c r="G434" s="148"/>
      <c r="H434" s="148"/>
      <c r="I434" s="148"/>
      <c r="J434" s="148"/>
      <c r="K434" s="148"/>
      <c r="L434" s="67"/>
    </row>
    <row r="435" spans="1:12">
      <c r="A435" s="57">
        <v>426</v>
      </c>
      <c r="B435" s="146"/>
      <c r="D435" s="78"/>
      <c r="E435" s="147"/>
      <c r="F435" s="147"/>
      <c r="G435" s="148"/>
      <c r="H435" s="148"/>
      <c r="I435" s="148"/>
      <c r="J435" s="148"/>
      <c r="K435" s="148"/>
      <c r="L435" s="67"/>
    </row>
    <row r="436" spans="1:12">
      <c r="A436" s="57">
        <v>427</v>
      </c>
      <c r="B436" s="146"/>
      <c r="D436" s="78"/>
      <c r="E436" s="147"/>
      <c r="F436" s="147"/>
      <c r="G436" s="148"/>
      <c r="H436" s="148"/>
      <c r="I436" s="148"/>
      <c r="J436" s="148"/>
      <c r="K436" s="148"/>
      <c r="L436" s="67"/>
    </row>
    <row r="437" spans="1:12">
      <c r="A437" s="57">
        <v>428</v>
      </c>
      <c r="B437" s="146"/>
      <c r="D437" s="78"/>
      <c r="E437" s="147"/>
      <c r="F437" s="147"/>
      <c r="G437" s="148"/>
      <c r="H437" s="148"/>
      <c r="I437" s="148"/>
      <c r="J437" s="148"/>
      <c r="K437" s="148"/>
      <c r="L437" s="67"/>
    </row>
    <row r="438" spans="1:12">
      <c r="A438" s="57">
        <v>429</v>
      </c>
      <c r="B438" s="146"/>
      <c r="D438" s="78"/>
      <c r="E438" s="147"/>
      <c r="F438" s="147"/>
      <c r="G438" s="148"/>
      <c r="H438" s="148"/>
      <c r="I438" s="148"/>
      <c r="J438" s="148"/>
      <c r="K438" s="148"/>
      <c r="L438" s="67"/>
    </row>
    <row r="439" spans="1:12">
      <c r="A439" s="113">
        <v>430</v>
      </c>
      <c r="B439" s="146"/>
      <c r="D439" s="78"/>
      <c r="E439" s="147"/>
      <c r="F439" s="147"/>
      <c r="G439" s="148"/>
      <c r="H439" s="148"/>
      <c r="I439" s="148"/>
      <c r="J439" s="148"/>
      <c r="K439" s="148"/>
      <c r="L439" s="67"/>
    </row>
    <row r="440" spans="1:12">
      <c r="A440" s="57">
        <v>431</v>
      </c>
      <c r="B440" s="146"/>
      <c r="D440" s="78"/>
      <c r="E440" s="147"/>
      <c r="F440" s="147"/>
      <c r="G440" s="148"/>
      <c r="H440" s="148"/>
      <c r="I440" s="148"/>
      <c r="J440" s="148"/>
      <c r="K440" s="148"/>
      <c r="L440" s="67"/>
    </row>
    <row r="441" spans="1:12">
      <c r="A441" s="57">
        <v>432</v>
      </c>
      <c r="D441" s="78"/>
      <c r="E441" s="147"/>
      <c r="F441" s="147"/>
      <c r="G441" s="148"/>
      <c r="H441" s="148"/>
      <c r="I441" s="148"/>
      <c r="J441" s="148"/>
      <c r="K441" s="148"/>
      <c r="L441" s="67"/>
    </row>
    <row r="442" spans="1:12">
      <c r="D442" s="78"/>
      <c r="E442" s="147"/>
      <c r="F442" s="147"/>
      <c r="G442" s="148"/>
      <c r="H442" s="148"/>
      <c r="I442" s="148"/>
      <c r="J442" s="148"/>
      <c r="K442" s="148"/>
      <c r="L442" s="67"/>
    </row>
    <row r="443" spans="1:12">
      <c r="D443" s="78"/>
      <c r="E443" s="147"/>
      <c r="F443" s="147"/>
      <c r="G443" s="148"/>
      <c r="H443" s="148"/>
      <c r="I443" s="148"/>
      <c r="J443" s="148"/>
      <c r="K443" s="148"/>
      <c r="L443" s="67"/>
    </row>
    <row r="444" spans="1:12">
      <c r="D444" s="78"/>
      <c r="E444" s="147"/>
      <c r="F444" s="147"/>
      <c r="G444" s="148"/>
      <c r="H444" s="148"/>
      <c r="I444" s="148"/>
      <c r="J444" s="148"/>
      <c r="K444" s="148"/>
      <c r="L444" s="67"/>
    </row>
    <row r="445" spans="1:12">
      <c r="D445" s="78"/>
      <c r="E445" s="147"/>
      <c r="F445" s="147"/>
      <c r="G445" s="148"/>
      <c r="H445" s="148"/>
      <c r="I445" s="148"/>
      <c r="J445" s="148"/>
      <c r="K445" s="148"/>
      <c r="L445" s="67"/>
    </row>
    <row r="446" spans="1:12">
      <c r="D446" s="78"/>
      <c r="E446" s="147"/>
      <c r="F446" s="147"/>
      <c r="G446" s="148"/>
      <c r="H446" s="148"/>
      <c r="I446" s="148"/>
      <c r="J446" s="148"/>
      <c r="K446" s="148"/>
      <c r="L446" s="67"/>
    </row>
    <row r="447" spans="1:12">
      <c r="D447" s="78"/>
      <c r="E447" s="147"/>
      <c r="F447" s="147"/>
      <c r="G447" s="148"/>
      <c r="H447" s="148"/>
      <c r="I447" s="148"/>
      <c r="J447" s="148"/>
      <c r="K447" s="148"/>
      <c r="L447" s="67"/>
    </row>
    <row r="448" spans="1:12">
      <c r="D448" s="78"/>
      <c r="E448" s="147"/>
      <c r="F448" s="147"/>
      <c r="G448" s="148"/>
      <c r="H448" s="148"/>
      <c r="I448" s="148"/>
      <c r="J448" s="148"/>
      <c r="K448" s="148"/>
      <c r="L448" s="67"/>
    </row>
  </sheetData>
  <mergeCells count="1">
    <mergeCell ref="C7:H7"/>
  </mergeCells>
  <pageMargins left="0.2" right="0.2" top="0.5" bottom="0.5" header="0.3" footer="0.3"/>
  <pageSetup scale="10" firstPageNumber="6" fitToHeight="0" orientation="portrait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FC9E42CA4F9B47A349445E3345664C" ma:contentTypeVersion="7" ma:contentTypeDescription="Create a new document." ma:contentTypeScope="" ma:versionID="6bb01df71314bbf633fe2bdd95ddb43d">
  <xsd:schema xmlns:xsd="http://www.w3.org/2001/XMLSchema" xmlns:xs="http://www.w3.org/2001/XMLSchema" xmlns:p="http://schemas.microsoft.com/office/2006/metadata/properties" xmlns:ns3="e2c96c59-c662-42fa-bdec-24ec03e86f22" xmlns:ns4="340e69fb-696d-4e5d-b24b-ee0fb9d3028c" targetNamespace="http://schemas.microsoft.com/office/2006/metadata/properties" ma:root="true" ma:fieldsID="4a28da36d19f4610e98991b3f30eca46" ns3:_="" ns4:_="">
    <xsd:import namespace="e2c96c59-c662-42fa-bdec-24ec03e86f22"/>
    <xsd:import namespace="340e69fb-696d-4e5d-b24b-ee0fb9d3028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96c59-c662-42fa-bdec-24ec03e86f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e69fb-696d-4e5d-b24b-ee0fb9d3028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DE21CF3E-3219-4030-8107-5132F77BD964}">
  <ds:schemaRefs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340e69fb-696d-4e5d-b24b-ee0fb9d3028c"/>
    <ds:schemaRef ds:uri="e2c96c59-c662-42fa-bdec-24ec03e86f2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CA9BFB9-9791-4D68-A7D3-BFFBD5377D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D86DE6-A2B6-4A62-ABB3-F6F5C4336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c96c59-c662-42fa-bdec-24ec03e86f22"/>
    <ds:schemaRef ds:uri="340e69fb-696d-4e5d-b24b-ee0fb9d302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33DD068-EBF4-4001-B92C-4917F025266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Fuel + SS Rev (Test)</vt:lpstr>
      <vt:lpstr>BSDR-Page 1</vt:lpstr>
      <vt:lpstr>BSDR-Page 2</vt:lpstr>
      <vt:lpstr>Calculation</vt:lpstr>
      <vt:lpstr>'BSDR-Page 1'!Print_Area</vt:lpstr>
      <vt:lpstr>'BSDR-Page 2'!Print_Area</vt:lpstr>
      <vt:lpstr>Calculation!Print_Titles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 Sundararajan</dc:creator>
  <cp:lastModifiedBy>Peter Eichler</cp:lastModifiedBy>
  <dcterms:created xsi:type="dcterms:W3CDTF">2022-03-04T21:32:59Z</dcterms:created>
  <dcterms:modified xsi:type="dcterms:W3CDTF">2022-03-17T00:35:41Z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0x010100E5FC9E42CA4F9B47A349445E3345664C</vt:lpwstr>
  </property>
</Properties>
</file>