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E:\1-2005 Active\1-2011 Active\2020 Kentucky Power Rate Case\Baron Testimony\Workpapers\As-Sent\Fig 1\"/>
    </mc:Choice>
  </mc:AlternateContent>
  <xr:revisionPtr revIDLastSave="0" documentId="8_{F40DB4D0-C8AB-4112-B8DF-F3B6D92C245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EP Operating Companies" sheetId="13" r:id="rId1"/>
    <sheet name="All Companies" sheetId="12" r:id="rId2"/>
  </sheets>
  <definedNames>
    <definedName name="_xlnm._FilterDatabase" localSheetId="1" hidden="1">'All Companies'!$A$1:$G$249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3" l="1"/>
  <c r="E50" i="13"/>
  <c r="D50" i="13"/>
  <c r="C50" i="13"/>
  <c r="B50" i="13"/>
  <c r="F64" i="13"/>
  <c r="E64" i="13"/>
  <c r="D64" i="13"/>
  <c r="C64" i="13"/>
  <c r="B64" i="13"/>
  <c r="F63" i="13"/>
  <c r="E63" i="13"/>
  <c r="D63" i="13"/>
  <c r="C63" i="13"/>
  <c r="B63" i="13"/>
  <c r="F62" i="13"/>
  <c r="E62" i="13"/>
  <c r="D62" i="13"/>
  <c r="C62" i="13"/>
  <c r="B62" i="13"/>
  <c r="F61" i="13"/>
  <c r="E61" i="13"/>
  <c r="D61" i="13"/>
  <c r="C61" i="13"/>
  <c r="B61" i="13"/>
  <c r="F60" i="13"/>
  <c r="E60" i="13"/>
  <c r="D60" i="13"/>
  <c r="C60" i="13"/>
  <c r="B60" i="13"/>
  <c r="F56" i="13"/>
  <c r="E56" i="13"/>
  <c r="D56" i="13"/>
  <c r="C56" i="13"/>
  <c r="F55" i="13"/>
  <c r="E55" i="13"/>
  <c r="D55" i="13"/>
  <c r="C55" i="13"/>
  <c r="F54" i="13"/>
  <c r="E54" i="13"/>
  <c r="D54" i="13"/>
  <c r="C54" i="13"/>
  <c r="F53" i="13"/>
  <c r="F57" i="13" s="1"/>
  <c r="E53" i="13"/>
  <c r="E57" i="13" s="1"/>
  <c r="D53" i="13"/>
  <c r="D57" i="13" s="1"/>
  <c r="C53" i="13"/>
  <c r="C57" i="13" s="1"/>
  <c r="B57" i="13"/>
  <c r="B56" i="13"/>
  <c r="B55" i="13"/>
  <c r="B54" i="13"/>
  <c r="B53" i="13"/>
  <c r="F48" i="13" l="1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B48" i="13"/>
  <c r="B47" i="13"/>
  <c r="B46" i="13"/>
  <c r="B45" i="13"/>
  <c r="B49" i="13" l="1"/>
  <c r="E49" i="13"/>
  <c r="D49" i="13"/>
  <c r="F49" i="13"/>
  <c r="C49" i="13"/>
  <c r="I107" i="12" l="1"/>
  <c r="L98" i="12"/>
  <c r="G105" i="12"/>
  <c r="I104" i="12" s="1"/>
  <c r="L100" i="12" s="1"/>
  <c r="G104" i="12"/>
  <c r="G103" i="12"/>
  <c r="N10" i="13"/>
  <c r="M96" i="12"/>
  <c r="M98" i="12"/>
  <c r="M100" i="12"/>
  <c r="M102" i="12"/>
  <c r="M99" i="12"/>
  <c r="M97" i="12"/>
  <c r="G98" i="12" l="1"/>
  <c r="I98" i="12" s="1"/>
  <c r="I106" i="12" s="1"/>
  <c r="I109" i="12" s="1"/>
  <c r="N97" i="12"/>
  <c r="N102" i="12"/>
  <c r="N100" i="12"/>
  <c r="N98" i="12"/>
  <c r="M101" i="12"/>
  <c r="M103" i="12" s="1"/>
  <c r="N96" i="12"/>
  <c r="L99" i="12" l="1"/>
  <c r="N99" i="12" s="1"/>
  <c r="N101" i="12" s="1"/>
  <c r="N103" i="12" s="1"/>
  <c r="G209" i="12"/>
  <c r="G207" i="12"/>
  <c r="G208" i="12"/>
  <c r="L101" i="12" l="1"/>
  <c r="G14" i="13" l="1"/>
  <c r="G10" i="13"/>
  <c r="I10" i="13"/>
  <c r="G220" i="12"/>
  <c r="H239" i="12" s="1"/>
  <c r="G227" i="12"/>
  <c r="G230" i="12"/>
  <c r="G239" i="12"/>
  <c r="G202" i="12"/>
  <c r="G219" i="12"/>
  <c r="G228" i="12"/>
  <c r="E251" i="12"/>
  <c r="I14" i="13"/>
  <c r="G16" i="13" l="1"/>
  <c r="H10" i="13" s="1"/>
  <c r="I16" i="13"/>
  <c r="L10" i="13" s="1"/>
  <c r="L11" i="13" s="1"/>
  <c r="J10" i="13" l="1"/>
</calcChain>
</file>

<file path=xl/sharedStrings.xml><?xml version="1.0" encoding="utf-8"?>
<sst xmlns="http://schemas.openxmlformats.org/spreadsheetml/2006/main" count="1191" uniqueCount="204">
  <si>
    <t>Area</t>
  </si>
  <si>
    <t>NSPL</t>
  </si>
  <si>
    <t>APCO</t>
  </si>
  <si>
    <t>AEPAPD</t>
  </si>
  <si>
    <t>Appalachian Power</t>
  </si>
  <si>
    <t>CBEC</t>
  </si>
  <si>
    <t>CRAIG-BOTETOURT</t>
  </si>
  <si>
    <t>ELK</t>
  </si>
  <si>
    <t>ELK POWER/MUSSER CO</t>
  </si>
  <si>
    <t>ODEC</t>
  </si>
  <si>
    <t>RADFORD</t>
  </si>
  <si>
    <t>SALEM</t>
  </si>
  <si>
    <t>VATECH</t>
  </si>
  <si>
    <t>IMP_FIRM_SALE</t>
  </si>
  <si>
    <t>AEPIMD</t>
  </si>
  <si>
    <t>AEP FIRM SALE TO IMPA</t>
  </si>
  <si>
    <t>AUBURN</t>
  </si>
  <si>
    <t>DOWAGIAC</t>
  </si>
  <si>
    <t>IM</t>
  </si>
  <si>
    <t>Indiana Michigan Power</t>
  </si>
  <si>
    <t>STURGIS</t>
  </si>
  <si>
    <t>STURGS</t>
  </si>
  <si>
    <t>WABASH_AEP</t>
  </si>
  <si>
    <t>Wabash - AEP</t>
  </si>
  <si>
    <t>AVILLA</t>
  </si>
  <si>
    <t>WPSAVI</t>
  </si>
  <si>
    <t>IMMDA Avilla</t>
  </si>
  <si>
    <t>BLUFFTON</t>
  </si>
  <si>
    <t>WPSBLF</t>
  </si>
  <si>
    <t>IMMDA Bluffton</t>
  </si>
  <si>
    <t>MISHAWAKA</t>
  </si>
  <si>
    <t>WPSMIS</t>
  </si>
  <si>
    <t>IMMDA Mishawak</t>
  </si>
  <si>
    <t>NEWCARLISLE</t>
  </si>
  <si>
    <t>WPSNCA</t>
  </si>
  <si>
    <t>IMMDA New Carlisle</t>
  </si>
  <si>
    <t>NILES</t>
  </si>
  <si>
    <t>IMMDA Niles</t>
  </si>
  <si>
    <t>PAWPAW</t>
  </si>
  <si>
    <t>IMMDA Paw Paw</t>
  </si>
  <si>
    <t>SOUTHHAVEN</t>
  </si>
  <si>
    <t>SHAVEN</t>
  </si>
  <si>
    <t>IMMDA South Haven</t>
  </si>
  <si>
    <t>WARREN</t>
  </si>
  <si>
    <t>WPSWAR</t>
  </si>
  <si>
    <t>IMMDA Warren</t>
  </si>
  <si>
    <t>KPCO</t>
  </si>
  <si>
    <t>AEPKPD</t>
  </si>
  <si>
    <t>Kentucky Power</t>
  </si>
  <si>
    <t>VANCE_OLIVE</t>
  </si>
  <si>
    <t>VANCEBURG</t>
  </si>
  <si>
    <t>OLIVE HILL</t>
  </si>
  <si>
    <t>AEPOHIO</t>
  </si>
  <si>
    <t>AEPOPD</t>
  </si>
  <si>
    <t>Ohio Power Residual</t>
  </si>
  <si>
    <t>WHEELING</t>
  </si>
  <si>
    <t>AEPWPD</t>
  </si>
  <si>
    <t>Wheeling Power</t>
  </si>
  <si>
    <t>ROCKPORT</t>
  </si>
  <si>
    <t>AKSTL</t>
  </si>
  <si>
    <t>AK STEEL</t>
  </si>
  <si>
    <t>AMPO</t>
  </si>
  <si>
    <t>AMPAEP</t>
  </si>
  <si>
    <t>AMP Partners</t>
  </si>
  <si>
    <t>BEDFORD_WHEEL</t>
  </si>
  <si>
    <t>AMPBWH</t>
  </si>
  <si>
    <t>Bedford Moseley 13 kV</t>
  </si>
  <si>
    <t>DANVILLE</t>
  </si>
  <si>
    <t>AMPDAN</t>
  </si>
  <si>
    <t>OMEG</t>
  </si>
  <si>
    <t>AMPOMG</t>
  </si>
  <si>
    <t>WAPAKONETA</t>
  </si>
  <si>
    <t>AMPWAP</t>
  </si>
  <si>
    <t>AMP Wapakoneta</t>
  </si>
  <si>
    <t>WVP</t>
  </si>
  <si>
    <t>APWVP</t>
  </si>
  <si>
    <t>WEST VIRGINIA POWER</t>
  </si>
  <si>
    <t>BEDFORD</t>
  </si>
  <si>
    <t>BEDFRD</t>
  </si>
  <si>
    <t>BUCKEYE</t>
  </si>
  <si>
    <t>BUCK</t>
  </si>
  <si>
    <t>Buckeye AEP Ohio</t>
  </si>
  <si>
    <t>Buckeye IMP</t>
  </si>
  <si>
    <t>COLGCE</t>
  </si>
  <si>
    <t>Collegiate VA Retail</t>
  </si>
  <si>
    <t>CVEC</t>
  </si>
  <si>
    <t>EIPAPV</t>
  </si>
  <si>
    <t>EDF VA Retail</t>
  </si>
  <si>
    <t>COLUMBUS</t>
  </si>
  <si>
    <t>EPPCOL</t>
  </si>
  <si>
    <t>EP City of Columbus</t>
  </si>
  <si>
    <t>WESTERVILLE</t>
  </si>
  <si>
    <t>EPPCOW</t>
  </si>
  <si>
    <t>City of Westerville EP</t>
  </si>
  <si>
    <t>STCLAIRSVILLE</t>
  </si>
  <si>
    <t>EPSCOH</t>
  </si>
  <si>
    <t>St Clairsville</t>
  </si>
  <si>
    <t>SHELBY</t>
  </si>
  <si>
    <t>EPSHOH</t>
  </si>
  <si>
    <t>GLOUSTER</t>
  </si>
  <si>
    <t>EPVOGO</t>
  </si>
  <si>
    <t>HOOSIER</t>
  </si>
  <si>
    <t>HEREC</t>
  </si>
  <si>
    <t>ANDERFRANK</t>
  </si>
  <si>
    <t>IMPA</t>
  </si>
  <si>
    <t>IMPA NETWORK AND/FRANK</t>
  </si>
  <si>
    <t>MP2APO</t>
  </si>
  <si>
    <t>MP2 AP Retail</t>
  </si>
  <si>
    <t>MARTINSVILLE</t>
  </si>
  <si>
    <t>MRTNSV</t>
  </si>
  <si>
    <t>NORTHEAST</t>
  </si>
  <si>
    <t>NEREMC</t>
  </si>
  <si>
    <t>Northeastern REMC</t>
  </si>
  <si>
    <t>RICHLANDS</t>
  </si>
  <si>
    <t>RCHLDS</t>
  </si>
  <si>
    <t>SESAEV</t>
  </si>
  <si>
    <t>Calpine Energy VA Retail</t>
  </si>
  <si>
    <t>MIDWEST</t>
  </si>
  <si>
    <t>WPSCMW</t>
  </si>
  <si>
    <t>Wolverine Midwest</t>
  </si>
  <si>
    <t>GARRETT</t>
  </si>
  <si>
    <t>WPSGAR</t>
  </si>
  <si>
    <t>Garrett</t>
  </si>
  <si>
    <t>WABASHSDI</t>
  </si>
  <si>
    <t>WVSDI</t>
  </si>
  <si>
    <t>Wabash - SDI</t>
  </si>
  <si>
    <t>Name</t>
  </si>
  <si>
    <t>Allocation MW</t>
  </si>
  <si>
    <t>American Municipal Power-Ohio</t>
  </si>
  <si>
    <t>Blue Ridge Power Ag.-Bedford</t>
  </si>
  <si>
    <t>EP Columbus</t>
  </si>
  <si>
    <t>Central Virginia Electric Coop.</t>
  </si>
  <si>
    <t>Blue Ridge Power Ag.-Danville</t>
  </si>
  <si>
    <t>Glouster</t>
  </si>
  <si>
    <t>Hoosier</t>
  </si>
  <si>
    <t>Blue Ridge Power Ag.-Martinsville</t>
  </si>
  <si>
    <t xml:space="preserve">Northeastern </t>
  </si>
  <si>
    <t>Ohio Municipal Electric Group</t>
  </si>
  <si>
    <t>Blue Ridge Power Ag.-Richlands</t>
  </si>
  <si>
    <t>AK Steel</t>
  </si>
  <si>
    <t>Shelby</t>
  </si>
  <si>
    <t>Wabash Valley Power (SDI)</t>
  </si>
  <si>
    <t xml:space="preserve">WVSDI </t>
  </si>
  <si>
    <t>Westerville</t>
  </si>
  <si>
    <t>Midwest Wolverine</t>
  </si>
  <si>
    <t>West Virginia Power</t>
  </si>
  <si>
    <t xml:space="preserve">Auburn, City of </t>
  </si>
  <si>
    <t>BlueRidge Craig-Botetourt</t>
  </si>
  <si>
    <t xml:space="preserve">Dowagiac, City of </t>
  </si>
  <si>
    <t>Musser Companies of WV</t>
  </si>
  <si>
    <t>IMMDA Cities</t>
  </si>
  <si>
    <t>IMMDA</t>
  </si>
  <si>
    <t>Anderson/Frankton/Columbia City,Gas City</t>
  </si>
  <si>
    <t>IMPA Firm Sale</t>
  </si>
  <si>
    <t>Old Dominion Electric Coop.</t>
  </si>
  <si>
    <t>Blue Ridge Power Ag.-Radford</t>
  </si>
  <si>
    <t>Blue Ridge Power Ag.-Salem</t>
  </si>
  <si>
    <t>City of Sturgis</t>
  </si>
  <si>
    <t>Vanceburg/Olive Hill</t>
  </si>
  <si>
    <t>Virginia Tech</t>
  </si>
  <si>
    <t>Wabash Valley Power AEP Served</t>
  </si>
  <si>
    <t>AEP Ohio</t>
  </si>
  <si>
    <t>AEPBCK</t>
  </si>
  <si>
    <t>MIDDLEBORO</t>
  </si>
  <si>
    <t>DAYMID</t>
  </si>
  <si>
    <t>Buckeye Power</t>
  </si>
  <si>
    <t>Middleboro Tap</t>
  </si>
  <si>
    <t>KP</t>
  </si>
  <si>
    <t>Year</t>
  </si>
  <si>
    <t>2020-01</t>
  </si>
  <si>
    <t>2020-06</t>
  </si>
  <si>
    <t>Buckeye</t>
  </si>
  <si>
    <t>OPCo/State</t>
  </si>
  <si>
    <t>Column Labels</t>
  </si>
  <si>
    <t>Grand Total</t>
  </si>
  <si>
    <t>Sum of Allocation MW</t>
  </si>
  <si>
    <t>Row Labels</t>
  </si>
  <si>
    <t>APCo</t>
  </si>
  <si>
    <t>I&amp;M</t>
  </si>
  <si>
    <t>Indiana</t>
  </si>
  <si>
    <t>Ohio</t>
  </si>
  <si>
    <t>West Virginia</t>
  </si>
  <si>
    <t>Virginia</t>
  </si>
  <si>
    <t>Michigan</t>
  </si>
  <si>
    <t>1 CP NSPL</t>
  </si>
  <si>
    <t>kp</t>
  </si>
  <si>
    <t>Less</t>
  </si>
  <si>
    <t>Total</t>
  </si>
  <si>
    <t>Per AEP</t>
  </si>
  <si>
    <t>OPCo</t>
  </si>
  <si>
    <t>AEP Zone</t>
  </si>
  <si>
    <t>%</t>
  </si>
  <si>
    <t>Wheeling</t>
  </si>
  <si>
    <t>Adjusted</t>
  </si>
  <si>
    <t>Actual %</t>
  </si>
  <si>
    <t>******</t>
  </si>
  <si>
    <t>[NOTE: ADDJUSTMENT NOT LARGE ENOUGH</t>
  </si>
  <si>
    <t>TO MATCH ACTUAL]</t>
  </si>
  <si>
    <t>APCO/WPCO</t>
  </si>
  <si>
    <t>TOTAL BY STATE</t>
  </si>
  <si>
    <t>Kentucky</t>
  </si>
  <si>
    <t>Indiana/Michigan</t>
  </si>
  <si>
    <t>WV/VA/TN</t>
  </si>
  <si>
    <t>OPCO % OF 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</si>
</sst>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%"/>
    <numFmt numFmtId="167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NumberFormat="1"/>
    <xf numFmtId="0" fontId="0" fillId="0" borderId="0" xfId="0" applyFill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NumberFormat="1" applyFill="1"/>
    <xf numFmtId="0" fontId="2" fillId="0" borderId="1" xfId="0" applyFont="1" applyBorder="1"/>
    <xf numFmtId="165" fontId="0" fillId="0" borderId="0" xfId="2" applyNumberFormat="1" applyFont="1"/>
    <xf numFmtId="10" fontId="0" fillId="0" borderId="0" xfId="0" applyNumberFormat="1"/>
    <xf numFmtId="0" fontId="0" fillId="5" borderId="0" xfId="0" applyFill="1"/>
    <xf numFmtId="0" fontId="3" fillId="5" borderId="0" xfId="0" applyFont="1" applyFill="1"/>
    <xf numFmtId="0" fontId="2" fillId="5" borderId="0" xfId="0" applyFont="1" applyFill="1"/>
    <xf numFmtId="164" fontId="0" fillId="5" borderId="0" xfId="0" applyNumberFormat="1" applyFill="1"/>
    <xf numFmtId="166" fontId="0" fillId="5" borderId="0" xfId="2" applyNumberFormat="1" applyFont="1" applyFill="1"/>
    <xf numFmtId="0" fontId="2" fillId="0" borderId="0" xfId="0" applyFont="1" applyFill="1"/>
    <xf numFmtId="164" fontId="0" fillId="0" borderId="0" xfId="0" applyNumberFormat="1" applyFill="1"/>
    <xf numFmtId="0" fontId="3" fillId="0" borderId="0" xfId="0" applyFont="1" applyFill="1"/>
    <xf numFmtId="166" fontId="0" fillId="0" borderId="0" xfId="2" applyNumberFormat="1" applyFont="1" applyFill="1"/>
    <xf numFmtId="0" fontId="0" fillId="6" borderId="0" xfId="0" applyFill="1"/>
    <xf numFmtId="166" fontId="0" fillId="6" borderId="0" xfId="2" applyNumberFormat="1" applyFont="1" applyFill="1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/>
    </xf>
    <xf numFmtId="167" fontId="0" fillId="2" borderId="0" xfId="1" applyNumberFormat="1" applyFont="1" applyFill="1"/>
    <xf numFmtId="167" fontId="0" fillId="2" borderId="2" xfId="1" applyNumberFormat="1" applyFont="1" applyFill="1" applyBorder="1"/>
    <xf numFmtId="10" fontId="0" fillId="2" borderId="0" xfId="2" applyNumberFormat="1" applyFont="1" applyFill="1"/>
    <xf numFmtId="165" fontId="0" fillId="0" borderId="0" xfId="2" applyNumberFormat="1" applyFont="1" applyFill="1"/>
    <xf numFmtId="43" fontId="0" fillId="0" borderId="0" xfId="1" applyFont="1" applyFill="1"/>
    <xf numFmtId="0" fontId="0" fillId="0" borderId="0" xfId="0" quotePrefix="1" applyFill="1"/>
  </cellXfs>
  <cellStyles count="3">
    <cellStyle name="Comma" xfId="1" builtinId="3"/>
    <cellStyle name="Normal" xfId="0" builtinId="0"/>
    <cellStyle name="Percent" xfId="2" builtinId="5"/>
  </cellStyles>
  <dxfs count="6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numFmt numFmtId="164" formatCode="0.0"/>
    </dxf>
    <dxf>
      <numFmt numFmtId="2" formatCode="0.00"/>
    </dxf>
    <dxf>
      <numFmt numFmtId="168" formatCode="0.0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81154" refreshedDate="44091.647548842593" createdVersion="6" refreshedVersion="6" minRefreshableVersion="3" recordCount="249" xr:uid="{00000000-000A-0000-FFFF-FFFF00000000}">
  <cacheSource type="worksheet">
    <worksheetSource ref="A1:F1048576" sheet="All Companies"/>
  </cacheSource>
  <cacheFields count="6">
    <cacheField name="Year" numFmtId="0">
      <sharedItems containsBlank="1" containsMixedTypes="1" containsNumber="1" containsInteger="1" minValue="2017" maxValue="2019" count="6">
        <n v="2017"/>
        <n v="2018"/>
        <n v="2019"/>
        <s v="2020-01"/>
        <s v="2020-06"/>
        <m/>
      </sharedItems>
    </cacheField>
    <cacheField name="Name" numFmtId="0">
      <sharedItems containsBlank="1"/>
    </cacheField>
    <cacheField name="Area" numFmtId="0">
      <sharedItems containsBlank="1" count="127">
        <s v="BEDFORD_WHEEL"/>
        <s v="AMPO"/>
        <s v="BEDFORD"/>
        <s v="BUCKEYE"/>
        <s v="COLUMBUS"/>
        <s v="CVEC"/>
        <s v="DANVILLE"/>
        <s v="GLOUSTER"/>
        <s v="HOOSIER"/>
        <s v="MARTINSVILLE"/>
        <s v="MIDDLEBORO"/>
        <s v="NORTHEAST"/>
        <s v="OMEG"/>
        <s v="WAPAKONETA"/>
        <s v="STCLAIRSVILLE"/>
        <s v="RICHLANDS"/>
        <s v="ROCKPORT"/>
        <s v="SHELBY"/>
        <s v="WABASHSDI"/>
        <s v="WESTERVILLE"/>
        <s v="WVP"/>
        <s v="AUBURN"/>
        <s v="CBEC"/>
        <s v="DOWAGIAC"/>
        <s v="ELK"/>
        <s v="IMMDA"/>
        <s v="ANDERFRANK"/>
        <s v="IMP_FIRM_SALE"/>
        <s v="ODEC"/>
        <s v="RADFORD"/>
        <s v="SALEM"/>
        <s v="STURGIS"/>
        <s v="VANCE_OLIVE"/>
        <s v="VATECH"/>
        <s v="WABASH_AEP"/>
        <s v="APCO"/>
        <s v="IM"/>
        <s v="KPCO"/>
        <s v="AEPOHIO"/>
        <s v="WHEELING"/>
        <s v="MIDWEST"/>
        <s v="AVILLA"/>
        <s v="BLUFFTON"/>
        <s v="NEWCARLISLE"/>
        <s v="NILES"/>
        <s v="MISHAWAKA"/>
        <s v="PAWPAW"/>
        <s v="GARRETT"/>
        <s v="WARREN"/>
        <s v="SOUTHHAVEN"/>
        <m/>
        <s v="EPPCOW" u="1"/>
        <s v="WPSCMW" u="1"/>
        <s v="Buckeye AEP Ohio" u="1"/>
        <s v="IMMDA New Carlisle" u="1"/>
        <s v="BEDFRD" u="1"/>
        <s v="RCHLDS" u="1"/>
        <s v="CRAIG-BOTETOURT" u="1"/>
        <s v="Wabash - AEP" u="1"/>
        <s v="AK STEEL" u="1"/>
        <s v="AMPAEP" u="1"/>
        <s v="AMPOMG" u="1"/>
        <s v="IMMDA Bluffton" u="1"/>
        <s v="WPSAVI" u="1"/>
        <s v="COLGCE" u="1"/>
        <s v="MP2APO" u="1"/>
        <s v="WPSGAR" u="1"/>
        <s v="IMMDA Avilla" u="1"/>
        <s v="Wabash - SDI" u="1"/>
        <s v="EIPAPV" u="1"/>
        <s v="Buckeye IMP" u="1"/>
        <s v="NEREMC" u="1"/>
        <s v="BUCKEYE " u="1"/>
        <s v="AMP Partners" u="1"/>
        <s v="AEPOPD" u="1"/>
        <s v="AMPDAN" u="1"/>
        <s v="Bedford Moseley 13 kV" u="1"/>
        <s v="EPSCOH" u="1"/>
        <s v="WPSMIS" u="1"/>
        <s v="Northeastern REMC" u="1"/>
        <s v="ELK POWER/MUSSER CO" u="1"/>
        <s v="Collegiate VA Retail" u="1"/>
        <s v="AEPIMD" u="1"/>
        <s v="IMMDA Niles" u="1"/>
        <s v="IMMDA Warren" u="1"/>
        <s v="EPPCOL" u="1"/>
        <s v="WPSBLF" u="1"/>
        <s v="WPSNCA" u="1"/>
        <s v="HEREC" u="1"/>
        <s v="IMMDA South Haven" u="1"/>
        <s v="Wolverine Midwest" u="1"/>
        <s v="Calpine Energy VA Retail" u="1"/>
        <s v="Appalachian Power" u="1"/>
        <s v="Ohio Power Residual" u="1"/>
        <s v="St Clairsville" u="1"/>
        <s v="City of Westerville EP" u="1"/>
        <s v="SHAVEN" u="1"/>
        <s v="IMMDA Mishawak" u="1"/>
        <s v="Kentucky Power" u="1"/>
        <s v="VANCEBURG" u="1"/>
        <s v="AEPWPD" u="1"/>
        <s v="AMPWAP" u="1"/>
        <s v="WPSWAR" u="1"/>
        <s v="EP City of Columbus" u="1"/>
        <s v="BUCK" u="1"/>
        <s v="STURGS" u="1"/>
        <s v="Indiana Michigan Power" u="1"/>
        <s v="MP2 AP Retail" u="1"/>
        <s v="AMP Wapakoneta" u="1"/>
        <s v="APWVP" u="1"/>
        <s v="MRTNSV" u="1"/>
        <s v="EDF VA Retail" u="1"/>
        <s v="IMMDA Paw Paw" u="1"/>
        <s v="AEPAPD" u="1"/>
        <s v="AEP FIRM SALE TO IMPA" u="1"/>
        <s v="AEPKPD" u="1"/>
        <s v="Wheeling Power" u="1"/>
        <s v="IMPA" u="1"/>
        <s v="AKSTL" u="1"/>
        <s v="EPVOGO" u="1"/>
        <s v="OLIVE HILL" u="1"/>
        <s v="WVSDI" u="1"/>
        <s v="EPSHOH" u="1"/>
        <s v="IMPA NETWORK AND/FRANK" u="1"/>
        <s v="AMPBWH" u="1"/>
        <s v="SESAEV" u="1"/>
        <s v="WEST VIRGINIA POWER" u="1"/>
      </sharedItems>
    </cacheField>
    <cacheField name="NSPL" numFmtId="0">
      <sharedItems containsBlank="1"/>
    </cacheField>
    <cacheField name="Allocation MW" numFmtId="0">
      <sharedItems containsString="0" containsBlank="1" containsNumber="1" minValue="0.3" maxValue="8528.7000000000007"/>
    </cacheField>
    <cacheField name="OPCo/State" numFmtId="0">
      <sharedItems containsBlank="1" count="11">
        <s v="Ohio"/>
        <s v="Virginia"/>
        <s v="Indiana"/>
        <s v="West Virginia"/>
        <s v="I&amp;M"/>
        <s v="APCo"/>
        <s v="KP"/>
        <s v="AEP Ohio"/>
        <s v="Wheeling Power"/>
        <s v="Michiga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x v="0"/>
    <s v="Bedford Moseley 13 kV"/>
    <x v="0"/>
    <s v="AMPBWH"/>
    <n v="0.6"/>
    <x v="0"/>
  </r>
  <r>
    <x v="0"/>
    <s v="American Municipal Power-Ohio"/>
    <x v="1"/>
    <s v="AMPAEP"/>
    <n v="106.4"/>
    <x v="0"/>
  </r>
  <r>
    <x v="0"/>
    <s v="Blue Ridge Power Ag.-Bedford"/>
    <x v="2"/>
    <s v="BEDFRD"/>
    <n v="31.6"/>
    <x v="1"/>
  </r>
  <r>
    <x v="0"/>
    <s v="Buckeye Power"/>
    <x v="3"/>
    <s v="AEPBCK"/>
    <n v="1075.6999999999998"/>
    <x v="0"/>
  </r>
  <r>
    <x v="0"/>
    <s v="EP Columbus"/>
    <x v="4"/>
    <s v="EPPCOL"/>
    <n v="148.5"/>
    <x v="0"/>
  </r>
  <r>
    <x v="0"/>
    <s v="Central Virginia Electric Coop."/>
    <x v="5"/>
    <s v="CVEC"/>
    <n v="17"/>
    <x v="1"/>
  </r>
  <r>
    <x v="0"/>
    <s v="Blue Ridge Power Ag.-Danville"/>
    <x v="6"/>
    <s v="AMPDAN"/>
    <n v="191.6"/>
    <x v="0"/>
  </r>
  <r>
    <x v="0"/>
    <s v="Glouster"/>
    <x v="7"/>
    <s v="EPVOGO"/>
    <n v="2.7"/>
    <x v="0"/>
  </r>
  <r>
    <x v="0"/>
    <s v="Hoosier"/>
    <x v="8"/>
    <s v="HEREC"/>
    <n v="9.3000000000000007"/>
    <x v="2"/>
  </r>
  <r>
    <x v="0"/>
    <s v="Blue Ridge Power Ag.-Martinsville"/>
    <x v="9"/>
    <s v="MRTNSV"/>
    <n v="32.1"/>
    <x v="1"/>
  </r>
  <r>
    <x v="0"/>
    <s v="Middleboro Tap"/>
    <x v="10"/>
    <s v="DAYMID"/>
    <n v="3.1"/>
    <x v="0"/>
  </r>
  <r>
    <x v="0"/>
    <s v="Northeastern "/>
    <x v="11"/>
    <s v="NEREMC"/>
    <n v="120.4"/>
    <x v="2"/>
  </r>
  <r>
    <x v="0"/>
    <s v="Ohio Municipal Electric Group"/>
    <x v="12"/>
    <s v="AMPOMG"/>
    <n v="71.8"/>
    <x v="0"/>
  </r>
  <r>
    <x v="0"/>
    <s v="AMP Wapakoneta"/>
    <x v="13"/>
    <s v="AMPWAP"/>
    <n v="31.4"/>
    <x v="0"/>
  </r>
  <r>
    <x v="0"/>
    <s v="St Clairsville"/>
    <x v="14"/>
    <s v="EPSCOH"/>
    <n v="13"/>
    <x v="0"/>
  </r>
  <r>
    <x v="0"/>
    <s v="Blue Ridge Power Ag.-Richlands"/>
    <x v="15"/>
    <s v="RCHLDS"/>
    <n v="10.199999999999999"/>
    <x v="1"/>
  </r>
  <r>
    <x v="0"/>
    <s v="AK Steel"/>
    <x v="16"/>
    <s v="AKSTL"/>
    <n v="35.200000000000003"/>
    <x v="2"/>
  </r>
  <r>
    <x v="0"/>
    <s v="Shelby"/>
    <x v="17"/>
    <s v="EPSHOH"/>
    <n v="19.100000000000001"/>
    <x v="0"/>
  </r>
  <r>
    <x v="0"/>
    <s v="Wabash Valley Power (SDI)"/>
    <x v="18"/>
    <s v="WVSDI "/>
    <n v="34.6"/>
    <x v="2"/>
  </r>
  <r>
    <x v="0"/>
    <s v="Westerville"/>
    <x v="19"/>
    <s v="EPPCOW"/>
    <n v="103.9"/>
    <x v="0"/>
  </r>
  <r>
    <x v="0"/>
    <s v="West Virginia Power"/>
    <x v="20"/>
    <s v="APWVP"/>
    <n v="92.8"/>
    <x v="3"/>
  </r>
  <r>
    <x v="0"/>
    <s v="Auburn, City of "/>
    <x v="21"/>
    <s v="AEPIMD"/>
    <n v="77.5"/>
    <x v="4"/>
  </r>
  <r>
    <x v="0"/>
    <s v="BlueRidge Craig-Botetourt"/>
    <x v="22"/>
    <s v="AEPAPD"/>
    <n v="9.5"/>
    <x v="5"/>
  </r>
  <r>
    <x v="0"/>
    <s v="Dowagiac, City of "/>
    <x v="23"/>
    <s v="AEPIMD"/>
    <n v="14.3"/>
    <x v="4"/>
  </r>
  <r>
    <x v="0"/>
    <s v="Musser Companies of WV"/>
    <x v="24"/>
    <s v="AEPAPD"/>
    <n v="11.4"/>
    <x v="5"/>
  </r>
  <r>
    <x v="0"/>
    <s v="IMMDA Cities"/>
    <x v="25"/>
    <s v="AEPIMD"/>
    <n v="296.10000000000002"/>
    <x v="4"/>
  </r>
  <r>
    <x v="0"/>
    <s v="Anderson/Frankton/Columbia City,Gas City"/>
    <x v="26"/>
    <s v="IMPA"/>
    <n v="77.599999999999994"/>
    <x v="2"/>
  </r>
  <r>
    <x v="0"/>
    <s v="IMPA Firm Sale"/>
    <x v="27"/>
    <s v="AEPIMD"/>
    <n v="196.5"/>
    <x v="4"/>
  </r>
  <r>
    <x v="0"/>
    <s v="Old Dominion Electric Coop."/>
    <x v="28"/>
    <s v="AEPAPD"/>
    <n v="28.7"/>
    <x v="5"/>
  </r>
  <r>
    <x v="0"/>
    <s v="Blue Ridge Power Ag.-Radford"/>
    <x v="29"/>
    <s v="AEPAPD"/>
    <n v="32"/>
    <x v="5"/>
  </r>
  <r>
    <x v="0"/>
    <s v="Blue Ridge Power Ag.-Salem"/>
    <x v="30"/>
    <s v="AEPAPD"/>
    <n v="77.5"/>
    <x v="5"/>
  </r>
  <r>
    <x v="0"/>
    <s v="City of Sturgis"/>
    <x v="31"/>
    <s v="AEPIMD"/>
    <n v="49.2"/>
    <x v="4"/>
  </r>
  <r>
    <x v="0"/>
    <s v="Vanceburg/Olive Hill"/>
    <x v="32"/>
    <s v="AEPKPD"/>
    <n v="16"/>
    <x v="6"/>
  </r>
  <r>
    <x v="0"/>
    <s v="Virginia Tech"/>
    <x v="33"/>
    <s v="AEPAPD"/>
    <n v="56.6"/>
    <x v="5"/>
  </r>
  <r>
    <x v="0"/>
    <s v="Wabash Valley Power AEP Served"/>
    <x v="34"/>
    <s v="AEPIMD"/>
    <n v="251.2"/>
    <x v="4"/>
  </r>
  <r>
    <x v="0"/>
    <s v="Appalachian Power"/>
    <x v="35"/>
    <s v="AEPAPD"/>
    <n v="5435.6"/>
    <x v="5"/>
  </r>
  <r>
    <x v="0"/>
    <s v="Indiana Michigan Power"/>
    <x v="36"/>
    <s v="AEPIMD"/>
    <n v="3609.5"/>
    <x v="4"/>
  </r>
  <r>
    <x v="0"/>
    <s v="Kentucky Power"/>
    <x v="37"/>
    <s v="AEPKPD"/>
    <n v="994.4"/>
    <x v="6"/>
  </r>
  <r>
    <x v="0"/>
    <s v="AEP Ohio"/>
    <x v="38"/>
    <s v="AEPOPD"/>
    <n v="8528.7000000000007"/>
    <x v="7"/>
  </r>
  <r>
    <x v="0"/>
    <s v="Wheeling Power"/>
    <x v="39"/>
    <s v="AEPWPD"/>
    <n v="562.4"/>
    <x v="8"/>
  </r>
  <r>
    <x v="1"/>
    <s v="Bedford Moseley 13 kV"/>
    <x v="0"/>
    <s v="AMPBWH"/>
    <n v="0.6"/>
    <x v="0"/>
  </r>
  <r>
    <x v="1"/>
    <s v="American Municipal Power-Ohio"/>
    <x v="1"/>
    <s v="AMPAEP"/>
    <n v="86.8"/>
    <x v="0"/>
  </r>
  <r>
    <x v="1"/>
    <s v="Blue Ridge Power Ag.-Bedford"/>
    <x v="2"/>
    <s v="BEDFRD"/>
    <n v="29.3"/>
    <x v="1"/>
  </r>
  <r>
    <x v="1"/>
    <s v="Buckeye"/>
    <x v="3"/>
    <s v="BUCK"/>
    <n v="1093.0999999999999"/>
    <x v="0"/>
  </r>
  <r>
    <x v="1"/>
    <s v="EP Columbus"/>
    <x v="4"/>
    <s v="EPPCOL"/>
    <n v="141.9"/>
    <x v="0"/>
  </r>
  <r>
    <x v="1"/>
    <s v="Central Virginia Electric Coop."/>
    <x v="5"/>
    <s v="CVEC"/>
    <n v="24.7"/>
    <x v="1"/>
  </r>
  <r>
    <x v="1"/>
    <s v="Blue Ridge Power Ag.-Danville"/>
    <x v="6"/>
    <s v="AMPDAN"/>
    <n v="189"/>
    <x v="0"/>
  </r>
  <r>
    <x v="1"/>
    <s v="Glouster"/>
    <x v="7"/>
    <s v="EPVOGO"/>
    <n v="2.4"/>
    <x v="0"/>
  </r>
  <r>
    <x v="1"/>
    <s v="Hoosier"/>
    <x v="8"/>
    <s v="HEREC"/>
    <n v="9.6999999999999993"/>
    <x v="2"/>
  </r>
  <r>
    <x v="1"/>
    <s v="Blue Ridge Power Ag.-Martinsville"/>
    <x v="9"/>
    <s v="MRTNSV"/>
    <n v="33.200000000000003"/>
    <x v="1"/>
  </r>
  <r>
    <x v="1"/>
    <s v="Northeastern "/>
    <x v="11"/>
    <s v="NEREMC"/>
    <n v="123"/>
    <x v="2"/>
  </r>
  <r>
    <x v="1"/>
    <s v="Ohio Municipal Electric Group"/>
    <x v="12"/>
    <s v="AMPOMG"/>
    <n v="87.9"/>
    <x v="0"/>
  </r>
  <r>
    <x v="1"/>
    <s v="AMP Wapakoneta"/>
    <x v="13"/>
    <s v="AMPWAP"/>
    <n v="0.3"/>
    <x v="0"/>
  </r>
  <r>
    <x v="1"/>
    <s v="St Clairsville"/>
    <x v="14"/>
    <s v="EPSCOH"/>
    <n v="12.5"/>
    <x v="0"/>
  </r>
  <r>
    <x v="1"/>
    <s v="Blue Ridge Power Ag.-Richlands"/>
    <x v="15"/>
    <s v="RCHLDS"/>
    <n v="10.4"/>
    <x v="1"/>
  </r>
  <r>
    <x v="1"/>
    <s v="AK Steel"/>
    <x v="16"/>
    <s v="AKSTL"/>
    <n v="32.1"/>
    <x v="2"/>
  </r>
  <r>
    <x v="1"/>
    <s v="Shelby"/>
    <x v="17"/>
    <s v="EPSHOH"/>
    <n v="14.8"/>
    <x v="0"/>
  </r>
  <r>
    <x v="1"/>
    <s v="Wabash Valley Power (SDI)"/>
    <x v="18"/>
    <s v="WVSDI "/>
    <n v="41"/>
    <x v="2"/>
  </r>
  <r>
    <x v="1"/>
    <s v="Westerville"/>
    <x v="19"/>
    <s v="EPPCOW"/>
    <n v="105.8"/>
    <x v="0"/>
  </r>
  <r>
    <x v="1"/>
    <s v="Midwest Wolverine"/>
    <x v="40"/>
    <s v="WPSCMW"/>
    <n v="107.5"/>
    <x v="9"/>
  </r>
  <r>
    <x v="1"/>
    <s v="West Virginia Power"/>
    <x v="20"/>
    <s v="APWVP"/>
    <n v="87.7"/>
    <x v="3"/>
  </r>
  <r>
    <x v="1"/>
    <s v="Auburn, City of "/>
    <x v="21"/>
    <s v="AEPIMD"/>
    <n v="78.3"/>
    <x v="4"/>
  </r>
  <r>
    <x v="1"/>
    <s v="BlueRidge Craig-Botetourt"/>
    <x v="22"/>
    <s v="AEPAPD"/>
    <n v="9.9"/>
    <x v="5"/>
  </r>
  <r>
    <x v="1"/>
    <s v="Dowagiac, City of "/>
    <x v="23"/>
    <s v="AEPIMD"/>
    <n v="12.2"/>
    <x v="4"/>
  </r>
  <r>
    <x v="1"/>
    <s v="Musser Companies of WV"/>
    <x v="24"/>
    <s v="AEPAPD"/>
    <n v="10.7"/>
    <x v="5"/>
  </r>
  <r>
    <x v="1"/>
    <s v="IMMDA Cities"/>
    <x v="41"/>
    <s v="AEPIMD"/>
    <n v="7"/>
    <x v="4"/>
  </r>
  <r>
    <x v="1"/>
    <s v="IMMDA Cities"/>
    <x v="42"/>
    <s v="AEPIMD"/>
    <n v="49.6"/>
    <x v="4"/>
  </r>
  <r>
    <x v="1"/>
    <s v="IMMDA Cities"/>
    <x v="43"/>
    <s v="AEPIMD"/>
    <n v="3"/>
    <x v="4"/>
  </r>
  <r>
    <x v="1"/>
    <s v="IMMDA Cities"/>
    <x v="44"/>
    <s v="AEPIMD"/>
    <n v="25.2"/>
    <x v="4"/>
  </r>
  <r>
    <x v="1"/>
    <s v="IMMDA Cities"/>
    <x v="45"/>
    <s v="AEPIMD"/>
    <n v="131.5"/>
    <x v="4"/>
  </r>
  <r>
    <x v="1"/>
    <s v="IMMDA Cities"/>
    <x v="46"/>
    <s v="AEPIMD"/>
    <n v="9.1999999999999993"/>
    <x v="4"/>
  </r>
  <r>
    <x v="1"/>
    <s v="IMMDA Cities"/>
    <x v="47"/>
    <s v="AEPIMD"/>
    <n v="17.399999999999999"/>
    <x v="4"/>
  </r>
  <r>
    <x v="1"/>
    <s v="IMMDA Cities"/>
    <x v="48"/>
    <s v="AEPIMD"/>
    <n v="3.9"/>
    <x v="4"/>
  </r>
  <r>
    <x v="1"/>
    <s v="IMMDA Cities"/>
    <x v="49"/>
    <s v="AEPIMD"/>
    <n v="29.8"/>
    <x v="4"/>
  </r>
  <r>
    <x v="1"/>
    <s v="Anderson/Frankton/Columbia City,Gas City"/>
    <x v="26"/>
    <s v="IMPA"/>
    <n v="65.8"/>
    <x v="2"/>
  </r>
  <r>
    <x v="1"/>
    <s v="IMPA Firm Sale"/>
    <x v="27"/>
    <s v="AEPIMD"/>
    <n v="196.5"/>
    <x v="4"/>
  </r>
  <r>
    <x v="1"/>
    <s v="Old Dominion Electric Coop."/>
    <x v="28"/>
    <s v="AEPAPD"/>
    <n v="31.5"/>
    <x v="5"/>
  </r>
  <r>
    <x v="1"/>
    <s v="Blue Ridge Power Ag.-Radford"/>
    <x v="29"/>
    <s v="AEPAPD"/>
    <n v="31.6"/>
    <x v="5"/>
  </r>
  <r>
    <x v="1"/>
    <s v="Blue Ridge Power Ag.-Salem"/>
    <x v="30"/>
    <s v="AEPAPD"/>
    <n v="79.7"/>
    <x v="5"/>
  </r>
  <r>
    <x v="1"/>
    <s v="City of Sturgis"/>
    <x v="31"/>
    <s v="AEPIMD"/>
    <n v="45.1"/>
    <x v="4"/>
  </r>
  <r>
    <x v="1"/>
    <s v="Vanceburg/Olive Hill"/>
    <x v="32"/>
    <s v="AEPKPD"/>
    <n v="15.5"/>
    <x v="6"/>
  </r>
  <r>
    <x v="1"/>
    <s v="Virginia Tech"/>
    <x v="33"/>
    <s v="AEPAPD"/>
    <n v="53.2"/>
    <x v="5"/>
  </r>
  <r>
    <x v="1"/>
    <s v="Collegiate VA Retail"/>
    <x v="35"/>
    <s v="COLGCE"/>
    <n v="12.1"/>
    <x v="5"/>
  </r>
  <r>
    <x v="1"/>
    <s v="MP2 AP Retail"/>
    <x v="35"/>
    <s v="MP2APO"/>
    <n v="20"/>
    <x v="5"/>
  </r>
  <r>
    <x v="1"/>
    <s v="Wabash Valley Power AEP Served"/>
    <x v="34"/>
    <s v="AEPIMD"/>
    <n v="136.80000000000001"/>
    <x v="4"/>
  </r>
  <r>
    <x v="1"/>
    <s v="Appalachian Power"/>
    <x v="35"/>
    <s v="AEPAPD"/>
    <n v="5262.4949999999999"/>
    <x v="5"/>
  </r>
  <r>
    <x v="1"/>
    <s v="Indiana Michigan Power"/>
    <x v="36"/>
    <s v="AEPIMD"/>
    <n v="3370.3"/>
    <x v="4"/>
  </r>
  <r>
    <x v="1"/>
    <s v="Kentucky Power"/>
    <x v="37"/>
    <s v="AEPKPD"/>
    <n v="989.9"/>
    <x v="6"/>
  </r>
  <r>
    <x v="1"/>
    <s v="AEP Ohio"/>
    <x v="38"/>
    <s v="AEPOPD"/>
    <n v="8168.6"/>
    <x v="7"/>
  </r>
  <r>
    <x v="1"/>
    <s v="Wheeling Power"/>
    <x v="39"/>
    <s v="AEPWPD"/>
    <n v="546.70000000000005"/>
    <x v="8"/>
  </r>
  <r>
    <x v="2"/>
    <s v="Bedford Moseley 13 kV"/>
    <x v="0"/>
    <s v="AMPBWH"/>
    <n v="1"/>
    <x v="0"/>
  </r>
  <r>
    <x v="2"/>
    <s v="American Municipal Power-Ohio"/>
    <x v="1"/>
    <s v="AMPAEP"/>
    <n v="78.399999999999991"/>
    <x v="0"/>
  </r>
  <r>
    <x v="2"/>
    <s v="Blue Ridge Power Ag.-Bedford"/>
    <x v="2"/>
    <s v="BEDFRD"/>
    <n v="48.4"/>
    <x v="1"/>
  </r>
  <r>
    <x v="2"/>
    <s v="Buckeye"/>
    <x v="3"/>
    <s v="BUCK"/>
    <n v="1187.5999999999999"/>
    <x v="0"/>
  </r>
  <r>
    <x v="2"/>
    <s v="EP Columbus"/>
    <x v="4"/>
    <s v="EPPCOL"/>
    <n v="125.9"/>
    <x v="0"/>
  </r>
  <r>
    <x v="2"/>
    <s v="Central Virginia Electric Coop."/>
    <x v="5"/>
    <s v="CVEC"/>
    <n v="40.299999999999997"/>
    <x v="1"/>
  </r>
  <r>
    <x v="2"/>
    <s v="Blue Ridge Power Ag.-Danville"/>
    <x v="6"/>
    <s v="AMPDAN"/>
    <n v="204.7"/>
    <x v="0"/>
  </r>
  <r>
    <x v="2"/>
    <s v="Glouster"/>
    <x v="7"/>
    <s v="EPVOGO"/>
    <n v="2.1"/>
    <x v="0"/>
  </r>
  <r>
    <x v="2"/>
    <s v="Hoosier"/>
    <x v="8"/>
    <s v="HEREC"/>
    <n v="12"/>
    <x v="2"/>
  </r>
  <r>
    <x v="2"/>
    <s v="Blue Ridge Power Ag.-Martinsville"/>
    <x v="9"/>
    <s v="MRTNSV"/>
    <n v="36.700000000000003"/>
    <x v="1"/>
  </r>
  <r>
    <x v="2"/>
    <s v="Northeastern "/>
    <x v="11"/>
    <s v="NEREMC"/>
    <n v="95.4"/>
    <x v="2"/>
  </r>
  <r>
    <x v="2"/>
    <s v="Ohio Municipal Electric Group"/>
    <x v="12"/>
    <s v="AMPOMG"/>
    <n v="79.400000000000006"/>
    <x v="0"/>
  </r>
  <r>
    <x v="2"/>
    <s v="AMP Wapakoneta"/>
    <x v="13"/>
    <s v="AMPWAP"/>
    <n v="8.8000000000000007"/>
    <x v="0"/>
  </r>
  <r>
    <x v="2"/>
    <s v="St Clairsville"/>
    <x v="14"/>
    <s v="EPSCOH"/>
    <n v="9.5"/>
    <x v="0"/>
  </r>
  <r>
    <x v="2"/>
    <s v="Blue Ridge Power Ag.-Richlands"/>
    <x v="15"/>
    <s v="RCHLDS"/>
    <n v="20.5"/>
    <x v="1"/>
  </r>
  <r>
    <x v="2"/>
    <s v="AK Steel"/>
    <x v="16"/>
    <s v="AKSTL"/>
    <n v="26.9"/>
    <x v="2"/>
  </r>
  <r>
    <x v="2"/>
    <s v="Shelby"/>
    <x v="17"/>
    <s v="EPSHOH"/>
    <n v="11.6"/>
    <x v="0"/>
  </r>
  <r>
    <x v="2"/>
    <s v="Wabash Valley Power (SDI)"/>
    <x v="18"/>
    <s v="WVSDI "/>
    <n v="35.5"/>
    <x v="2"/>
  </r>
  <r>
    <x v="2"/>
    <s v="Westerville"/>
    <x v="19"/>
    <s v="EPPCOW"/>
    <n v="87.1"/>
    <x v="0"/>
  </r>
  <r>
    <x v="2"/>
    <s v="Midwest Wolverine"/>
    <x v="40"/>
    <s v="WPSCMW"/>
    <n v="81.7"/>
    <x v="9"/>
  </r>
  <r>
    <x v="2"/>
    <s v="West Virginia Power"/>
    <x v="20"/>
    <s v="APWVP"/>
    <n v="140.6"/>
    <x v="3"/>
  </r>
  <r>
    <x v="2"/>
    <s v="Auburn, City of "/>
    <x v="21"/>
    <s v="AEPIMD"/>
    <n v="64.400000000000006"/>
    <x v="4"/>
  </r>
  <r>
    <x v="2"/>
    <s v="BlueRidge Craig-Botetourt"/>
    <x v="22"/>
    <s v="AEPAPD"/>
    <n v="15.8"/>
    <x v="5"/>
  </r>
  <r>
    <x v="2"/>
    <s v="Dowagiac, City of "/>
    <x v="23"/>
    <s v="AEPIMD"/>
    <n v="11.3"/>
    <x v="4"/>
  </r>
  <r>
    <x v="2"/>
    <s v="Musser Companies of WV"/>
    <x v="24"/>
    <s v="AEPAPD"/>
    <n v="14.5"/>
    <x v="5"/>
  </r>
  <r>
    <x v="2"/>
    <s v="IMMDA Cities"/>
    <x v="41"/>
    <s v="AEPIMD"/>
    <n v="5.9"/>
    <x v="4"/>
  </r>
  <r>
    <x v="2"/>
    <s v="IMMDA Cities"/>
    <x v="42"/>
    <s v="AEPIMD"/>
    <n v="40.4"/>
    <x v="4"/>
  </r>
  <r>
    <x v="2"/>
    <s v="IMMDA Cities"/>
    <x v="43"/>
    <s v="AEPIMD"/>
    <n v="1.6"/>
    <x v="4"/>
  </r>
  <r>
    <x v="2"/>
    <s v="IMMDA Cities"/>
    <x v="44"/>
    <s v="AEPIMD"/>
    <n v="19.8"/>
    <x v="4"/>
  </r>
  <r>
    <x v="2"/>
    <s v="IMMDA Cities"/>
    <x v="45"/>
    <s v="AEPIMD"/>
    <n v="88.1"/>
    <x v="4"/>
  </r>
  <r>
    <x v="2"/>
    <s v="IMMDA Cities"/>
    <x v="46"/>
    <s v="AEPIMD"/>
    <n v="5.9"/>
    <x v="4"/>
  </r>
  <r>
    <x v="2"/>
    <s v="IMMDA Cities"/>
    <x v="47"/>
    <s v="WPSCMW"/>
    <n v="15.5"/>
    <x v="2"/>
  </r>
  <r>
    <x v="2"/>
    <s v="IMMDA Cities"/>
    <x v="48"/>
    <s v="AEPIMD"/>
    <n v="3.2"/>
    <x v="4"/>
  </r>
  <r>
    <x v="2"/>
    <s v="IMMDA Cities"/>
    <x v="49"/>
    <s v="AEPIMD"/>
    <n v="19.7"/>
    <x v="4"/>
  </r>
  <r>
    <x v="2"/>
    <s v="Anderson/Frankton/Columbia City,Gas City"/>
    <x v="26"/>
    <s v="IMPA"/>
    <n v="14.5"/>
    <x v="2"/>
  </r>
  <r>
    <x v="2"/>
    <s v="IMPA Firm Sale"/>
    <x v="27"/>
    <s v="AEPIMD"/>
    <n v="196.5"/>
    <x v="4"/>
  </r>
  <r>
    <x v="2"/>
    <s v="Old Dominion Electric Coop."/>
    <x v="28"/>
    <s v="AEPAPD"/>
    <n v="46.4"/>
    <x v="5"/>
  </r>
  <r>
    <x v="2"/>
    <s v="Blue Ridge Power Ag.-Radford"/>
    <x v="29"/>
    <s v="AEPAPD"/>
    <n v="40.1"/>
    <x v="5"/>
  </r>
  <r>
    <x v="2"/>
    <s v="Blue Ridge Power Ag.-Salem"/>
    <x v="30"/>
    <s v="AEPAPD"/>
    <n v="69.400000000000006"/>
    <x v="5"/>
  </r>
  <r>
    <x v="2"/>
    <s v="City of Sturgis"/>
    <x v="31"/>
    <s v="AEPIMD"/>
    <n v="32.9"/>
    <x v="4"/>
  </r>
  <r>
    <x v="2"/>
    <s v="Vanceburg/Olive Hill"/>
    <x v="32"/>
    <s v="AEPKPD"/>
    <n v="21.5"/>
    <x v="6"/>
  </r>
  <r>
    <x v="2"/>
    <s v="Virginia Tech"/>
    <x v="33"/>
    <s v="AEPAPD"/>
    <n v="47.6"/>
    <x v="5"/>
  </r>
  <r>
    <x v="2"/>
    <s v="Collegiate VA Retail"/>
    <x v="35"/>
    <s v="COLGCE"/>
    <n v="19.5"/>
    <x v="5"/>
  </r>
  <r>
    <x v="2"/>
    <s v="MP2 AP Retail"/>
    <x v="35"/>
    <s v="MP2APO"/>
    <n v="25.9"/>
    <x v="5"/>
  </r>
  <r>
    <x v="2"/>
    <s v="Wabash Valley Power AEP Served"/>
    <x v="34"/>
    <s v="AEPIMD"/>
    <n v="134.4"/>
    <x v="4"/>
  </r>
  <r>
    <x v="2"/>
    <s v="Appalachian Power"/>
    <x v="35"/>
    <s v="AEPAPD"/>
    <n v="7217.1629999999996"/>
    <x v="5"/>
  </r>
  <r>
    <x v="2"/>
    <s v="Indiana Michigan Power"/>
    <x v="36"/>
    <s v="AEPIMD"/>
    <n v="2949.5"/>
    <x v="4"/>
  </r>
  <r>
    <x v="2"/>
    <s v="Kentucky Power"/>
    <x v="37"/>
    <s v="AEPKPD"/>
    <n v="1353.3"/>
    <x v="6"/>
  </r>
  <r>
    <x v="2"/>
    <s v="AEP Ohio"/>
    <x v="38"/>
    <s v="AEPOPD"/>
    <n v="7361.2"/>
    <x v="7"/>
  </r>
  <r>
    <x v="2"/>
    <s v="Wheeling Power"/>
    <x v="39"/>
    <s v="AEPWPD"/>
    <n v="568.9"/>
    <x v="8"/>
  </r>
  <r>
    <x v="3"/>
    <s v="Appalachian Power"/>
    <x v="35"/>
    <s v="AEPAPD"/>
    <n v="6891.4"/>
    <x v="5"/>
  </r>
  <r>
    <x v="3"/>
    <s v="CRAIG-BOTETOURT"/>
    <x v="22"/>
    <s v="AEPAPD"/>
    <n v="15.6"/>
    <x v="5"/>
  </r>
  <r>
    <x v="3"/>
    <s v="ELK POWER/MUSSER CO"/>
    <x v="24"/>
    <s v="AEPAPD"/>
    <n v="12.6"/>
    <x v="5"/>
  </r>
  <r>
    <x v="3"/>
    <s v="ODEC"/>
    <x v="28"/>
    <s v="AEPAPD"/>
    <n v="45.7"/>
    <x v="5"/>
  </r>
  <r>
    <x v="3"/>
    <s v="RADFORD"/>
    <x v="29"/>
    <s v="AEPAPD"/>
    <n v="39.6"/>
    <x v="5"/>
  </r>
  <r>
    <x v="3"/>
    <s v="SALEM"/>
    <x v="30"/>
    <s v="AEPAPD"/>
    <n v="67.8"/>
    <x v="5"/>
  </r>
  <r>
    <x v="3"/>
    <s v="VATECH"/>
    <x v="33"/>
    <s v="AEPAPD"/>
    <n v="54.7"/>
    <x v="5"/>
  </r>
  <r>
    <x v="3"/>
    <s v="AEP FIRM SALE TO IMPA"/>
    <x v="27"/>
    <s v="AEPIMD"/>
    <n v="196.5"/>
    <x v="4"/>
  </r>
  <r>
    <x v="3"/>
    <s v="AUBURN"/>
    <x v="21"/>
    <s v="AEPIMD"/>
    <n v="69.2"/>
    <x v="4"/>
  </r>
  <r>
    <x v="3"/>
    <s v="DOWAGIAC"/>
    <x v="23"/>
    <s v="AEPIMD"/>
    <n v="8.6"/>
    <x v="4"/>
  </r>
  <r>
    <x v="3"/>
    <s v="Indiana Michigan Power"/>
    <x v="36"/>
    <s v="AEPIMD"/>
    <n v="2964.9"/>
    <x v="4"/>
  </r>
  <r>
    <x v="3"/>
    <s v="STURGIS"/>
    <x v="31"/>
    <s v="AEPIMD"/>
    <n v="30.4"/>
    <x v="4"/>
  </r>
  <r>
    <x v="3"/>
    <s v="Wabash - AEP"/>
    <x v="34"/>
    <s v="AEPIMD"/>
    <n v="155.1"/>
    <x v="4"/>
  </r>
  <r>
    <x v="3"/>
    <s v="IMMDA Avilla"/>
    <x v="41"/>
    <s v="AEPIMD"/>
    <n v="6.7"/>
    <x v="4"/>
  </r>
  <r>
    <x v="3"/>
    <s v="IMMDA Bluffton"/>
    <x v="42"/>
    <s v="AEPIMD"/>
    <n v="40.799999999999997"/>
    <x v="4"/>
  </r>
  <r>
    <x v="3"/>
    <s v="IMMDA Mishawak"/>
    <x v="45"/>
    <s v="AEPIMD"/>
    <n v="91.8"/>
    <x v="4"/>
  </r>
  <r>
    <x v="3"/>
    <s v="IMMDA New Carlisle"/>
    <x v="43"/>
    <s v="AEPIMD"/>
    <n v="1.8"/>
    <x v="4"/>
  </r>
  <r>
    <x v="3"/>
    <s v="IMMDA Niles"/>
    <x v="44"/>
    <s v="AEPIMD"/>
    <n v="19.899999999999999"/>
    <x v="4"/>
  </r>
  <r>
    <x v="3"/>
    <s v="IMMDA Paw Paw"/>
    <x v="46"/>
    <s v="AEPIMD"/>
    <n v="6.3"/>
    <x v="4"/>
  </r>
  <r>
    <x v="3"/>
    <s v="IMMDA South Haven"/>
    <x v="49"/>
    <s v="AEPIMD"/>
    <n v="21"/>
    <x v="4"/>
  </r>
  <r>
    <x v="3"/>
    <s v="IMMDA Warren"/>
    <x v="48"/>
    <s v="AEPIMD"/>
    <n v="3.3"/>
    <x v="4"/>
  </r>
  <r>
    <x v="3"/>
    <s v="Kentucky Power"/>
    <x v="37"/>
    <s v="AEPKPD"/>
    <n v="1273.0999999999999"/>
    <x v="6"/>
  </r>
  <r>
    <x v="3"/>
    <s v="VANCEBURG"/>
    <x v="32"/>
    <s v="AEPKPD"/>
    <n v="14.4"/>
    <x v="6"/>
  </r>
  <r>
    <x v="3"/>
    <s v="OLIVE HILL"/>
    <x v="32"/>
    <s v="AEPKPD"/>
    <n v="6.5"/>
    <x v="6"/>
  </r>
  <r>
    <x v="3"/>
    <s v="Ohio Power Residual"/>
    <x v="38"/>
    <s v="AEPOPD"/>
    <n v="7422.1"/>
    <x v="7"/>
  </r>
  <r>
    <x v="3"/>
    <s v="Wheeling Power"/>
    <x v="39"/>
    <s v="AEPWPD"/>
    <n v="503"/>
    <x v="8"/>
  </r>
  <r>
    <x v="3"/>
    <s v="AK STEEL"/>
    <x v="16"/>
    <s v="AKSTL"/>
    <n v="29"/>
    <x v="2"/>
  </r>
  <r>
    <x v="3"/>
    <s v="AMP Partners"/>
    <x v="1"/>
    <s v="AMPAEP"/>
    <n v="72.099999999999994"/>
    <x v="0"/>
  </r>
  <r>
    <x v="3"/>
    <s v="Bedford Moseley 13 kV"/>
    <x v="0"/>
    <s v="AMPBWH"/>
    <n v="1"/>
    <x v="0"/>
  </r>
  <r>
    <x v="3"/>
    <s v="DANVILLE"/>
    <x v="6"/>
    <s v="AMPDAN"/>
    <n v="184.6"/>
    <x v="0"/>
  </r>
  <r>
    <x v="3"/>
    <s v="OMEG"/>
    <x v="12"/>
    <s v="AMPOMG"/>
    <n v="88.7"/>
    <x v="0"/>
  </r>
  <r>
    <x v="3"/>
    <s v="AMP Wapakoneta"/>
    <x v="13"/>
    <s v="AMPWAP"/>
    <n v="0.3"/>
    <x v="0"/>
  </r>
  <r>
    <x v="3"/>
    <s v="WEST VIRGINIA POWER"/>
    <x v="20"/>
    <s v="APWVP"/>
    <n v="141.9"/>
    <x v="3"/>
  </r>
  <r>
    <x v="3"/>
    <s v="BEDFORD"/>
    <x v="2"/>
    <s v="BEDFRD"/>
    <n v="39.1"/>
    <x v="1"/>
  </r>
  <r>
    <x v="3"/>
    <s v="Buckeye AEP Ohio"/>
    <x v="3"/>
    <s v="BUCK"/>
    <n v="1221.5999999999999"/>
    <x v="0"/>
  </r>
  <r>
    <x v="3"/>
    <s v="Buckeye IMP"/>
    <x v="3"/>
    <s v="BUCK"/>
    <n v="20.2"/>
    <x v="2"/>
  </r>
  <r>
    <x v="3"/>
    <s v="Collegiate VA Retail"/>
    <x v="35"/>
    <s v="COLGCE"/>
    <n v="19.3"/>
    <x v="5"/>
  </r>
  <r>
    <x v="3"/>
    <s v="CVEC"/>
    <x v="5"/>
    <s v="CVEC"/>
    <n v="37.9"/>
    <x v="1"/>
  </r>
  <r>
    <x v="3"/>
    <s v="EDF VA Retail"/>
    <x v="35"/>
    <s v="EIPAPV"/>
    <n v="7.5"/>
    <x v="5"/>
  </r>
  <r>
    <x v="3"/>
    <s v="EP City of Columbus"/>
    <x v="4"/>
    <s v="EPPCOL"/>
    <n v="125.4"/>
    <x v="0"/>
  </r>
  <r>
    <x v="3"/>
    <s v="City of Westerville EP"/>
    <x v="19"/>
    <s v="EPPCOW"/>
    <n v="89.8"/>
    <x v="0"/>
  </r>
  <r>
    <x v="3"/>
    <s v="St Clairsville"/>
    <x v="14"/>
    <s v="EPSCOH"/>
    <n v="9.9"/>
    <x v="0"/>
  </r>
  <r>
    <x v="3"/>
    <s v="SHELBY"/>
    <x v="17"/>
    <s v="EPSHOH"/>
    <n v="12.3"/>
    <x v="0"/>
  </r>
  <r>
    <x v="3"/>
    <s v="GLOUSTER"/>
    <x v="7"/>
    <s v="EPVOGO"/>
    <n v="2.1"/>
    <x v="0"/>
  </r>
  <r>
    <x v="3"/>
    <s v="HOOSIER"/>
    <x v="8"/>
    <s v="HEREC"/>
    <n v="13.2"/>
    <x v="2"/>
  </r>
  <r>
    <x v="3"/>
    <s v="IMPA NETWORK AND/FRANK"/>
    <x v="26"/>
    <s v="IMPA"/>
    <n v="111.5"/>
    <x v="2"/>
  </r>
  <r>
    <x v="3"/>
    <s v="MP2 AP Retail"/>
    <x v="35"/>
    <s v="MP2APO"/>
    <n v="18.600000000000001"/>
    <x v="5"/>
  </r>
  <r>
    <x v="3"/>
    <s v="MARTINSVILLE"/>
    <x v="9"/>
    <s v="MRTNSV"/>
    <n v="33.1"/>
    <x v="1"/>
  </r>
  <r>
    <x v="3"/>
    <s v="Northeastern REMC"/>
    <x v="11"/>
    <s v="NEREMC"/>
    <n v="106.6"/>
    <x v="2"/>
  </r>
  <r>
    <x v="3"/>
    <s v="RICHLANDS"/>
    <x v="15"/>
    <s v="RCHLDS"/>
    <n v="18"/>
    <x v="1"/>
  </r>
  <r>
    <x v="3"/>
    <s v="Calpine Energy VA Retail"/>
    <x v="35"/>
    <s v="SESAEV"/>
    <n v="0.7"/>
    <x v="5"/>
  </r>
  <r>
    <x v="3"/>
    <s v="Wolverine Midwest"/>
    <x v="40"/>
    <s v="WPSCMW"/>
    <n v="86.2"/>
    <x v="9"/>
  </r>
  <r>
    <x v="3"/>
    <s v="Garrett"/>
    <x v="47"/>
    <s v="WPSGAR"/>
    <n v="16.2"/>
    <x v="2"/>
  </r>
  <r>
    <x v="3"/>
    <s v="Wabash - SDI"/>
    <x v="18"/>
    <s v="WVSDI"/>
    <n v="28.3"/>
    <x v="2"/>
  </r>
  <r>
    <x v="4"/>
    <s v="Appalachian Power"/>
    <x v="35"/>
    <s v="AEPAPD"/>
    <n v="6891.4"/>
    <x v="5"/>
  </r>
  <r>
    <x v="4"/>
    <s v="CRAIG-BOTETOURT"/>
    <x v="22"/>
    <s v="AEPAPD"/>
    <n v="15.6"/>
    <x v="5"/>
  </r>
  <r>
    <x v="4"/>
    <s v="ELK POWER/MUSSER CO"/>
    <x v="24"/>
    <s v="AEPAPD"/>
    <n v="12.6"/>
    <x v="5"/>
  </r>
  <r>
    <x v="4"/>
    <s v="ODEC"/>
    <x v="28"/>
    <s v="AEPAPD"/>
    <n v="45.7"/>
    <x v="5"/>
  </r>
  <r>
    <x v="4"/>
    <s v="RADFORD"/>
    <x v="29"/>
    <s v="AEPAPD"/>
    <n v="39.6"/>
    <x v="5"/>
  </r>
  <r>
    <x v="4"/>
    <s v="SALEM"/>
    <x v="30"/>
    <s v="AEPAPD"/>
    <n v="67.8"/>
    <x v="5"/>
  </r>
  <r>
    <x v="4"/>
    <s v="VATECH"/>
    <x v="33"/>
    <s v="AEPAPD"/>
    <n v="54.7"/>
    <x v="5"/>
  </r>
  <r>
    <x v="4"/>
    <s v="AEP FIRM SALE TO IMPA"/>
    <x v="27"/>
    <s v="AEPIMD"/>
    <n v="196.5"/>
    <x v="4"/>
  </r>
  <r>
    <x v="4"/>
    <s v="AUBURN"/>
    <x v="21"/>
    <s v="AEPIMD"/>
    <n v="69.2"/>
    <x v="4"/>
  </r>
  <r>
    <x v="4"/>
    <s v="DOWAGIAC"/>
    <x v="23"/>
    <s v="AEPIMD"/>
    <n v="8.6"/>
    <x v="4"/>
  </r>
  <r>
    <x v="4"/>
    <s v="Indiana Michigan Power"/>
    <x v="36"/>
    <s v="AEPIMD"/>
    <n v="2964.9"/>
    <x v="4"/>
  </r>
  <r>
    <x v="4"/>
    <s v="STURGIS"/>
    <x v="31"/>
    <s v="STURGS"/>
    <n v="30.4"/>
    <x v="9"/>
  </r>
  <r>
    <x v="4"/>
    <s v="Wabash - AEP"/>
    <x v="34"/>
    <s v="AEPIMD"/>
    <n v="155.1"/>
    <x v="4"/>
  </r>
  <r>
    <x v="4"/>
    <s v="IMMDA Avilla"/>
    <x v="41"/>
    <s v="WPSAVI"/>
    <n v="6.7"/>
    <x v="2"/>
  </r>
  <r>
    <x v="4"/>
    <s v="IMMDA Bluffton"/>
    <x v="42"/>
    <s v="WPSBLF"/>
    <n v="40.799999999999997"/>
    <x v="2"/>
  </r>
  <r>
    <x v="4"/>
    <s v="IMMDA Mishawak"/>
    <x v="45"/>
    <s v="WPSMIS"/>
    <n v="91.8"/>
    <x v="2"/>
  </r>
  <r>
    <x v="4"/>
    <s v="IMMDA New Carlisle"/>
    <x v="43"/>
    <s v="WPSNCA"/>
    <n v="1.8"/>
    <x v="2"/>
  </r>
  <r>
    <x v="4"/>
    <s v="IMMDA Niles"/>
    <x v="44"/>
    <s v="NILES"/>
    <n v="19.899999999999999"/>
    <x v="9"/>
  </r>
  <r>
    <x v="4"/>
    <s v="IMMDA Paw Paw"/>
    <x v="46"/>
    <s v="PAWPAW"/>
    <n v="6.3"/>
    <x v="9"/>
  </r>
  <r>
    <x v="4"/>
    <s v="IMMDA South Haven"/>
    <x v="49"/>
    <s v="SHAVEN"/>
    <n v="21"/>
    <x v="9"/>
  </r>
  <r>
    <x v="4"/>
    <s v="IMMDA Warren"/>
    <x v="48"/>
    <s v="WPSWAR"/>
    <n v="3.3"/>
    <x v="2"/>
  </r>
  <r>
    <x v="4"/>
    <s v="Kentucky Power"/>
    <x v="37"/>
    <s v="AEPKPD"/>
    <n v="1273.0999999999999"/>
    <x v="6"/>
  </r>
  <r>
    <x v="4"/>
    <s v="VANCEBURG"/>
    <x v="32"/>
    <s v="AEPKPD"/>
    <n v="14.4"/>
    <x v="6"/>
  </r>
  <r>
    <x v="4"/>
    <s v="OLIVE HILL"/>
    <x v="32"/>
    <s v="AEPKPD"/>
    <n v="6.5"/>
    <x v="6"/>
  </r>
  <r>
    <x v="4"/>
    <s v="Ohio Power Residual"/>
    <x v="38"/>
    <s v="AEPOPD"/>
    <n v="7422.1"/>
    <x v="7"/>
  </r>
  <r>
    <x v="4"/>
    <s v="Wheeling Power"/>
    <x v="39"/>
    <s v="AEPWPD"/>
    <n v="503"/>
    <x v="8"/>
  </r>
  <r>
    <x v="4"/>
    <s v="AK STEEL"/>
    <x v="16"/>
    <s v="AKSTL"/>
    <n v="29"/>
    <x v="2"/>
  </r>
  <r>
    <x v="4"/>
    <s v="AMP Partners"/>
    <x v="1"/>
    <s v="AMPAEP"/>
    <n v="72.099999999999994"/>
    <x v="0"/>
  </r>
  <r>
    <x v="4"/>
    <s v="Bedford Moseley 13 kV"/>
    <x v="0"/>
    <s v="AMPBWH"/>
    <n v="1"/>
    <x v="0"/>
  </r>
  <r>
    <x v="4"/>
    <s v="DANVILLE"/>
    <x v="6"/>
    <s v="AMPDAN"/>
    <n v="184.6"/>
    <x v="0"/>
  </r>
  <r>
    <x v="4"/>
    <s v="OMEG"/>
    <x v="12"/>
    <s v="AMPOMG"/>
    <n v="88.7"/>
    <x v="0"/>
  </r>
  <r>
    <x v="4"/>
    <s v="AMP Wapakoneta"/>
    <x v="13"/>
    <s v="AMPWAP"/>
    <n v="0.3"/>
    <x v="0"/>
  </r>
  <r>
    <x v="4"/>
    <s v="WEST VIRGINIA POWER"/>
    <x v="20"/>
    <s v="APWVP"/>
    <n v="141.9"/>
    <x v="3"/>
  </r>
  <r>
    <x v="4"/>
    <s v="BEDFORD"/>
    <x v="2"/>
    <s v="BEDFRD"/>
    <n v="39.1"/>
    <x v="1"/>
  </r>
  <r>
    <x v="4"/>
    <s v="Buckeye AEP Ohio"/>
    <x v="3"/>
    <s v="BUCK"/>
    <n v="1221.5999999999999"/>
    <x v="0"/>
  </r>
  <r>
    <x v="4"/>
    <s v="Buckeye IMP"/>
    <x v="3"/>
    <s v="BUCK"/>
    <n v="20.2"/>
    <x v="2"/>
  </r>
  <r>
    <x v="4"/>
    <s v="Collegiate VA Retail"/>
    <x v="35"/>
    <s v="COLGCE"/>
    <n v="19.3"/>
    <x v="5"/>
  </r>
  <r>
    <x v="4"/>
    <s v="CVEC"/>
    <x v="5"/>
    <s v="CVEC"/>
    <n v="37.9"/>
    <x v="1"/>
  </r>
  <r>
    <x v="4"/>
    <s v="EDF VA Retail"/>
    <x v="35"/>
    <s v="EIPAPV"/>
    <n v="7.5"/>
    <x v="5"/>
  </r>
  <r>
    <x v="4"/>
    <s v="EP City of Columbus"/>
    <x v="4"/>
    <s v="EPPCOL"/>
    <n v="125.4"/>
    <x v="0"/>
  </r>
  <r>
    <x v="4"/>
    <s v="City of Westerville EP"/>
    <x v="19"/>
    <s v="EPPCOW"/>
    <n v="89.8"/>
    <x v="0"/>
  </r>
  <r>
    <x v="4"/>
    <s v="St Clairsville"/>
    <x v="14"/>
    <s v="EPSCOH"/>
    <n v="9.9"/>
    <x v="0"/>
  </r>
  <r>
    <x v="4"/>
    <s v="SHELBY"/>
    <x v="17"/>
    <s v="EPSHOH"/>
    <n v="12.3"/>
    <x v="0"/>
  </r>
  <r>
    <x v="4"/>
    <s v="GLOUSTER"/>
    <x v="7"/>
    <s v="EPVOGO"/>
    <n v="2.1"/>
    <x v="0"/>
  </r>
  <r>
    <x v="4"/>
    <s v="HOOSIER"/>
    <x v="8"/>
    <s v="HEREC"/>
    <n v="13.2"/>
    <x v="2"/>
  </r>
  <r>
    <x v="4"/>
    <s v="IMPA NETWORK AND/FRANK"/>
    <x v="26"/>
    <s v="IMPA"/>
    <n v="111.5"/>
    <x v="2"/>
  </r>
  <r>
    <x v="4"/>
    <s v="MP2 AP Retail"/>
    <x v="35"/>
    <s v="MP2APO"/>
    <n v="18.600000000000001"/>
    <x v="5"/>
  </r>
  <r>
    <x v="4"/>
    <s v="MARTINSVILLE"/>
    <x v="9"/>
    <s v="MRTNSV"/>
    <n v="33.1"/>
    <x v="1"/>
  </r>
  <r>
    <x v="4"/>
    <s v="Northeastern REMC"/>
    <x v="11"/>
    <s v="NEREMC"/>
    <n v="106.6"/>
    <x v="2"/>
  </r>
  <r>
    <x v="4"/>
    <s v="RICHLANDS"/>
    <x v="15"/>
    <s v="RCHLDS"/>
    <n v="18"/>
    <x v="1"/>
  </r>
  <r>
    <x v="4"/>
    <s v="Calpine Energy VA Retail"/>
    <x v="35"/>
    <s v="SESAEV"/>
    <n v="0.7"/>
    <x v="5"/>
  </r>
  <r>
    <x v="4"/>
    <s v="Wolverine Midwest"/>
    <x v="40"/>
    <s v="WPSCMW"/>
    <n v="86.2"/>
    <x v="9"/>
  </r>
  <r>
    <x v="4"/>
    <s v="Garrett"/>
    <x v="47"/>
    <s v="WPSGAR"/>
    <n v="16.2"/>
    <x v="2"/>
  </r>
  <r>
    <x v="4"/>
    <s v="Wabash - SDI"/>
    <x v="18"/>
    <s v="WVSDI"/>
    <n v="28.3"/>
    <x v="2"/>
  </r>
  <r>
    <x v="5"/>
    <m/>
    <x v="50"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F42" firstHeaderRow="1" firstDataRow="2" firstDataCol="1"/>
  <pivotFields count="6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showAll="0"/>
    <pivotField axis="axisRow" showAll="0">
      <items count="128">
        <item m="1" x="113"/>
        <item m="1" x="82"/>
        <item m="1" x="115"/>
        <item x="38"/>
        <item m="1" x="74"/>
        <item m="1" x="100"/>
        <item m="1" x="118"/>
        <item m="1" x="108"/>
        <item m="1" x="60"/>
        <item m="1" x="124"/>
        <item m="1" x="75"/>
        <item x="1"/>
        <item m="1" x="61"/>
        <item m="1" x="101"/>
        <item x="26"/>
        <item x="35"/>
        <item m="1" x="109"/>
        <item x="21"/>
        <item x="41"/>
        <item x="2"/>
        <item x="0"/>
        <item m="1" x="55"/>
        <item x="42"/>
        <item m="1" x="104"/>
        <item x="3"/>
        <item m="1" x="72"/>
        <item x="22"/>
        <item m="1" x="64"/>
        <item x="4"/>
        <item x="5"/>
        <item x="6"/>
        <item x="23"/>
        <item m="1" x="69"/>
        <item x="24"/>
        <item m="1" x="85"/>
        <item m="1" x="51"/>
        <item m="1" x="77"/>
        <item m="1" x="122"/>
        <item m="1" x="119"/>
        <item x="47"/>
        <item x="7"/>
        <item m="1" x="88"/>
        <item x="8"/>
        <item x="36"/>
        <item x="25"/>
        <item x="27"/>
        <item m="1" x="117"/>
        <item x="37"/>
        <item x="9"/>
        <item x="10"/>
        <item x="40"/>
        <item x="45"/>
        <item m="1" x="65"/>
        <item m="1" x="110"/>
        <item m="1" x="71"/>
        <item x="43"/>
        <item x="44"/>
        <item x="11"/>
        <item x="28"/>
        <item x="12"/>
        <item x="46"/>
        <item x="29"/>
        <item m="1" x="56"/>
        <item x="15"/>
        <item x="16"/>
        <item x="30"/>
        <item m="1" x="125"/>
        <item m="1" x="96"/>
        <item x="17"/>
        <item x="49"/>
        <item x="14"/>
        <item x="31"/>
        <item m="1" x="105"/>
        <item x="32"/>
        <item x="33"/>
        <item x="34"/>
        <item x="18"/>
        <item x="48"/>
        <item x="19"/>
        <item x="39"/>
        <item m="1" x="63"/>
        <item m="1" x="86"/>
        <item m="1" x="52"/>
        <item m="1" x="66"/>
        <item m="1" x="78"/>
        <item m="1" x="87"/>
        <item m="1" x="102"/>
        <item x="20"/>
        <item m="1" x="121"/>
        <item x="50"/>
        <item m="1" x="92"/>
        <item m="1" x="57"/>
        <item m="1" x="80"/>
        <item m="1" x="114"/>
        <item m="1" x="106"/>
        <item m="1" x="58"/>
        <item m="1" x="67"/>
        <item m="1" x="62"/>
        <item m="1" x="97"/>
        <item m="1" x="54"/>
        <item m="1" x="83"/>
        <item m="1" x="112"/>
        <item m="1" x="89"/>
        <item m="1" x="84"/>
        <item m="1" x="98"/>
        <item m="1" x="99"/>
        <item m="1" x="120"/>
        <item m="1" x="93"/>
        <item m="1" x="116"/>
        <item m="1" x="59"/>
        <item m="1" x="73"/>
        <item m="1" x="76"/>
        <item m="1" x="126"/>
        <item m="1" x="53"/>
        <item m="1" x="70"/>
        <item m="1" x="81"/>
        <item m="1" x="111"/>
        <item m="1" x="103"/>
        <item m="1" x="95"/>
        <item m="1" x="94"/>
        <item m="1" x="123"/>
        <item m="1" x="107"/>
        <item m="1" x="79"/>
        <item m="1" x="91"/>
        <item m="1" x="90"/>
        <item m="1" x="68"/>
        <item x="13"/>
        <item t="default"/>
      </items>
    </pivotField>
    <pivotField showAll="0"/>
    <pivotField dataField="1" showAll="0"/>
    <pivotField axis="axisRow" showAll="0">
      <items count="12">
        <item x="10"/>
        <item x="7"/>
        <item x="5"/>
        <item x="4"/>
        <item x="6"/>
        <item x="8"/>
        <item sd="0" x="0"/>
        <item sd="0" x="2"/>
        <item sd="0" x="9"/>
        <item sd="0" x="1"/>
        <item sd="0" x="3"/>
        <item t="default"/>
      </items>
    </pivotField>
  </pivotFields>
  <rowFields count="2">
    <field x="5"/>
    <field x="2"/>
  </rowFields>
  <rowItems count="38">
    <i>
      <x v="1"/>
    </i>
    <i r="1">
      <x v="3"/>
    </i>
    <i>
      <x v="2"/>
    </i>
    <i r="1">
      <x v="15"/>
    </i>
    <i r="1">
      <x v="26"/>
    </i>
    <i r="1">
      <x v="33"/>
    </i>
    <i r="1">
      <x v="58"/>
    </i>
    <i r="1">
      <x v="61"/>
    </i>
    <i r="1">
      <x v="65"/>
    </i>
    <i r="1">
      <x v="74"/>
    </i>
    <i>
      <x v="3"/>
    </i>
    <i r="1">
      <x v="17"/>
    </i>
    <i r="1">
      <x v="18"/>
    </i>
    <i r="1">
      <x v="22"/>
    </i>
    <i r="1">
      <x v="31"/>
    </i>
    <i r="1">
      <x v="39"/>
    </i>
    <i r="1">
      <x v="43"/>
    </i>
    <i r="1">
      <x v="44"/>
    </i>
    <i r="1">
      <x v="45"/>
    </i>
    <i r="1">
      <x v="51"/>
    </i>
    <i r="1">
      <x v="55"/>
    </i>
    <i r="1">
      <x v="56"/>
    </i>
    <i r="1">
      <x v="60"/>
    </i>
    <i r="1">
      <x v="69"/>
    </i>
    <i r="1">
      <x v="71"/>
    </i>
    <i r="1">
      <x v="75"/>
    </i>
    <i r="1">
      <x v="77"/>
    </i>
    <i>
      <x v="4"/>
    </i>
    <i r="1">
      <x v="47"/>
    </i>
    <i r="1">
      <x v="73"/>
    </i>
    <i>
      <x v="5"/>
    </i>
    <i r="1">
      <x v="79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Allocation MW" fld="4" baseField="0" baseItem="0"/>
  </dataFields>
  <formats count="6">
    <format dxfId="5">
      <pivotArea grandRow="1" outline="0" collapsedLevelsAreSubtotals="1" fieldPosition="0"/>
    </format>
    <format dxfId="4">
      <pivotArea grandRow="1" outline="0" collapsedLevelsAreSubtotals="1" fieldPosition="0"/>
    </format>
    <format dxfId="3">
      <pivotArea grandRow="1" outline="0" collapsedLevelsAreSubtotals="1" fieldPosition="0"/>
    </format>
    <format dxfId="2">
      <pivotArea grandRow="1" outline="0" collapsedLevelsAreSubtotals="1" fieldPosition="0"/>
    </format>
    <format dxfId="1">
      <pivotArea collapsedLevelsAreSubtotals="1" fieldPosition="0">
        <references count="2">
          <reference field="0" count="1" selected="0">
            <x v="4"/>
          </reference>
          <reference field="5" count="1">
            <x v="6"/>
          </reference>
        </references>
      </pivotArea>
    </format>
    <format dxfId="0">
      <pivotArea collapsedLevelsAreSubtotals="1" fieldPosition="0">
        <references count="2">
          <reference field="0" count="1" selected="0">
            <x v="4"/>
          </reference>
          <reference field="5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49" workbookViewId="0">
      <selection activeCell="A64" sqref="A64"/>
    </sheetView>
  </sheetViews>
  <sheetFormatPr defaultRowHeight="14.5" x14ac:dyDescent="0.35"/>
  <cols>
    <col min="1" max="1" width="21.1796875" bestFit="1" customWidth="1"/>
    <col min="2" max="6" width="11.7265625" customWidth="1"/>
    <col min="7" max="7" width="10.81640625" bestFit="1" customWidth="1"/>
    <col min="8" max="8" width="11" bestFit="1" customWidth="1"/>
  </cols>
  <sheetData>
    <row r="1" spans="1:14" x14ac:dyDescent="0.35">
      <c r="B1" s="6" t="s">
        <v>184</v>
      </c>
    </row>
    <row r="3" spans="1:14" x14ac:dyDescent="0.35">
      <c r="A3" s="4" t="s">
        <v>175</v>
      </c>
      <c r="B3" s="4" t="s">
        <v>173</v>
      </c>
    </row>
    <row r="4" spans="1:14" x14ac:dyDescent="0.35">
      <c r="A4" s="4" t="s">
        <v>176</v>
      </c>
      <c r="B4">
        <v>2017</v>
      </c>
      <c r="C4">
        <v>2018</v>
      </c>
      <c r="D4">
        <v>2019</v>
      </c>
      <c r="E4" t="s">
        <v>169</v>
      </c>
      <c r="F4" t="s">
        <v>170</v>
      </c>
    </row>
    <row r="5" spans="1:14" x14ac:dyDescent="0.35">
      <c r="A5" s="5" t="s">
        <v>161</v>
      </c>
      <c r="B5" s="1">
        <v>8528.7000000000007</v>
      </c>
      <c r="C5" s="1">
        <v>8168.6</v>
      </c>
      <c r="D5" s="1">
        <v>7361.2</v>
      </c>
      <c r="E5" s="1">
        <v>7422.1</v>
      </c>
      <c r="F5" s="10">
        <v>7422.1</v>
      </c>
      <c r="L5" s="11"/>
    </row>
    <row r="6" spans="1:14" x14ac:dyDescent="0.35">
      <c r="A6" s="25" t="s">
        <v>52</v>
      </c>
      <c r="B6" s="1">
        <v>8528.7000000000007</v>
      </c>
      <c r="C6" s="1">
        <v>8168.6</v>
      </c>
      <c r="D6" s="1">
        <v>7361.2</v>
      </c>
      <c r="E6" s="1">
        <v>7422.1</v>
      </c>
      <c r="F6" s="1">
        <v>7422.1</v>
      </c>
      <c r="L6" s="11"/>
    </row>
    <row r="7" spans="1:14" x14ac:dyDescent="0.35">
      <c r="A7" s="5" t="s">
        <v>177</v>
      </c>
      <c r="B7" s="1">
        <v>5651.3</v>
      </c>
      <c r="C7" s="1">
        <v>5511.1949999999997</v>
      </c>
      <c r="D7" s="1">
        <v>7496.3629999999994</v>
      </c>
      <c r="E7" s="1">
        <v>7173.5000000000009</v>
      </c>
      <c r="F7" s="1">
        <v>7173.5000000000009</v>
      </c>
      <c r="L7" s="11"/>
    </row>
    <row r="8" spans="1:14" x14ac:dyDescent="0.35">
      <c r="A8" s="25" t="s">
        <v>2</v>
      </c>
      <c r="B8" s="1">
        <v>5435.6</v>
      </c>
      <c r="C8" s="1">
        <v>5294.5950000000003</v>
      </c>
      <c r="D8" s="1">
        <v>7262.5629999999992</v>
      </c>
      <c r="E8" s="1">
        <v>6937.5</v>
      </c>
      <c r="F8" s="1">
        <v>6937.5</v>
      </c>
      <c r="L8" s="11"/>
    </row>
    <row r="9" spans="1:14" x14ac:dyDescent="0.35">
      <c r="A9" s="25" t="s">
        <v>5</v>
      </c>
      <c r="B9" s="1">
        <v>9.5</v>
      </c>
      <c r="C9" s="1">
        <v>9.9</v>
      </c>
      <c r="D9" s="1">
        <v>15.8</v>
      </c>
      <c r="E9" s="1">
        <v>15.6</v>
      </c>
      <c r="F9" s="1">
        <v>15.6</v>
      </c>
      <c r="L9" s="11"/>
    </row>
    <row r="10" spans="1:14" x14ac:dyDescent="0.35">
      <c r="A10" s="25" t="s">
        <v>7</v>
      </c>
      <c r="B10" s="1">
        <v>11.4</v>
      </c>
      <c r="C10" s="1">
        <v>10.7</v>
      </c>
      <c r="D10" s="1">
        <v>14.5</v>
      </c>
      <c r="E10" s="1">
        <v>12.6</v>
      </c>
      <c r="F10" s="1">
        <v>12.6</v>
      </c>
      <c r="G10">
        <f>SUM(E5:E9)</f>
        <v>28970.799999999999</v>
      </c>
      <c r="H10" s="12">
        <f>G10/G16</f>
        <v>0.99244977938556822</v>
      </c>
      <c r="I10">
        <f>SUM(F5:F9)</f>
        <v>28970.799999999999</v>
      </c>
      <c r="J10" s="12">
        <f>I10/I16</f>
        <v>0.99244977938556822</v>
      </c>
      <c r="K10" s="13">
        <v>0.84899000000000002</v>
      </c>
      <c r="L10" s="11">
        <f>K10*I16</f>
        <v>24783.036888000002</v>
      </c>
      <c r="N10">
        <f>SUM(D5:D9)</f>
        <v>29497.125999999997</v>
      </c>
    </row>
    <row r="11" spans="1:14" x14ac:dyDescent="0.35">
      <c r="A11" s="25" t="s">
        <v>9</v>
      </c>
      <c r="B11" s="1">
        <v>28.7</v>
      </c>
      <c r="C11" s="1">
        <v>31.5</v>
      </c>
      <c r="D11" s="1">
        <v>46.4</v>
      </c>
      <c r="E11" s="1">
        <v>45.7</v>
      </c>
      <c r="F11" s="1">
        <v>45.7</v>
      </c>
      <c r="L11" s="11">
        <f>I10-L10</f>
        <v>4187.7631119999969</v>
      </c>
    </row>
    <row r="12" spans="1:14" x14ac:dyDescent="0.35">
      <c r="A12" s="25" t="s">
        <v>10</v>
      </c>
      <c r="B12" s="1">
        <v>32</v>
      </c>
      <c r="C12" s="1">
        <v>31.6</v>
      </c>
      <c r="D12" s="1">
        <v>40.1</v>
      </c>
      <c r="E12" s="1">
        <v>39.6</v>
      </c>
      <c r="F12" s="1">
        <v>39.6</v>
      </c>
      <c r="L12" s="11"/>
    </row>
    <row r="13" spans="1:14" x14ac:dyDescent="0.35">
      <c r="A13" s="25" t="s">
        <v>11</v>
      </c>
      <c r="B13" s="1">
        <v>77.5</v>
      </c>
      <c r="C13" s="1">
        <v>79.7</v>
      </c>
      <c r="D13" s="1">
        <v>69.400000000000006</v>
      </c>
      <c r="E13" s="1">
        <v>67.8</v>
      </c>
      <c r="F13" s="1">
        <v>67.8</v>
      </c>
      <c r="L13" s="11"/>
    </row>
    <row r="14" spans="1:14" x14ac:dyDescent="0.35">
      <c r="A14" s="25" t="s">
        <v>12</v>
      </c>
      <c r="B14" s="1">
        <v>56.6</v>
      </c>
      <c r="C14" s="1">
        <v>53.2</v>
      </c>
      <c r="D14" s="1">
        <v>47.6</v>
      </c>
      <c r="E14" s="1">
        <v>54.7</v>
      </c>
      <c r="F14" s="1">
        <v>54.7</v>
      </c>
      <c r="G14">
        <f>SUM(E10:E14)</f>
        <v>220.39999999999998</v>
      </c>
      <c r="I14">
        <f>SUM(F10:F14)</f>
        <v>220.39999999999998</v>
      </c>
    </row>
    <row r="15" spans="1:14" x14ac:dyDescent="0.35">
      <c r="A15" s="5" t="s">
        <v>178</v>
      </c>
      <c r="B15" s="1">
        <v>4494.2999999999993</v>
      </c>
      <c r="C15" s="1">
        <v>4115.7999999999993</v>
      </c>
      <c r="D15" s="1">
        <v>3573.6</v>
      </c>
      <c r="E15" s="1">
        <v>3616.3000000000011</v>
      </c>
      <c r="F15" s="1">
        <v>3394.3</v>
      </c>
    </row>
    <row r="16" spans="1:14" x14ac:dyDescent="0.35">
      <c r="A16" s="25" t="s">
        <v>16</v>
      </c>
      <c r="B16" s="1">
        <v>77.5</v>
      </c>
      <c r="C16" s="1">
        <v>78.3</v>
      </c>
      <c r="D16" s="1">
        <v>64.400000000000006</v>
      </c>
      <c r="E16" s="1">
        <v>69.2</v>
      </c>
      <c r="F16" s="1">
        <v>69.2</v>
      </c>
      <c r="G16">
        <f>SUM(G10:G14)</f>
        <v>29191.200000000001</v>
      </c>
      <c r="I16">
        <f>SUM(I10:I14)</f>
        <v>29191.200000000001</v>
      </c>
    </row>
    <row r="17" spans="1:6" x14ac:dyDescent="0.35">
      <c r="A17" s="25" t="s">
        <v>24</v>
      </c>
      <c r="B17" s="1"/>
      <c r="C17" s="1">
        <v>7</v>
      </c>
      <c r="D17" s="1">
        <v>5.9</v>
      </c>
      <c r="E17" s="1">
        <v>6.7</v>
      </c>
      <c r="F17" s="1"/>
    </row>
    <row r="18" spans="1:6" x14ac:dyDescent="0.35">
      <c r="A18" s="25" t="s">
        <v>27</v>
      </c>
      <c r="B18" s="1"/>
      <c r="C18" s="1">
        <v>49.6</v>
      </c>
      <c r="D18" s="1">
        <v>40.4</v>
      </c>
      <c r="E18" s="1">
        <v>40.799999999999997</v>
      </c>
      <c r="F18" s="1"/>
    </row>
    <row r="19" spans="1:6" x14ac:dyDescent="0.35">
      <c r="A19" s="25" t="s">
        <v>17</v>
      </c>
      <c r="B19" s="1">
        <v>14.3</v>
      </c>
      <c r="C19" s="1">
        <v>12.2</v>
      </c>
      <c r="D19" s="1">
        <v>11.3</v>
      </c>
      <c r="E19" s="1">
        <v>8.6</v>
      </c>
      <c r="F19" s="1">
        <v>8.6</v>
      </c>
    </row>
    <row r="20" spans="1:6" x14ac:dyDescent="0.35">
      <c r="A20" s="25" t="s">
        <v>120</v>
      </c>
      <c r="B20" s="1"/>
      <c r="C20" s="1">
        <v>17.399999999999999</v>
      </c>
      <c r="D20" s="1"/>
      <c r="E20" s="1"/>
      <c r="F20" s="1"/>
    </row>
    <row r="21" spans="1:6" x14ac:dyDescent="0.35">
      <c r="A21" s="25" t="s">
        <v>18</v>
      </c>
      <c r="B21" s="1">
        <v>3609.5</v>
      </c>
      <c r="C21" s="1">
        <v>3370.3</v>
      </c>
      <c r="D21" s="1">
        <v>2949.5</v>
      </c>
      <c r="E21" s="1">
        <v>2964.9</v>
      </c>
      <c r="F21" s="1">
        <v>2964.9</v>
      </c>
    </row>
    <row r="22" spans="1:6" x14ac:dyDescent="0.35">
      <c r="A22" s="25" t="s">
        <v>151</v>
      </c>
      <c r="B22" s="1">
        <v>296.10000000000002</v>
      </c>
      <c r="C22" s="1"/>
      <c r="D22" s="1"/>
      <c r="E22" s="1"/>
      <c r="F22" s="1"/>
    </row>
    <row r="23" spans="1:6" x14ac:dyDescent="0.35">
      <c r="A23" s="25" t="s">
        <v>13</v>
      </c>
      <c r="B23" s="1">
        <v>196.5</v>
      </c>
      <c r="C23" s="1">
        <v>196.5</v>
      </c>
      <c r="D23" s="1">
        <v>196.5</v>
      </c>
      <c r="E23" s="1">
        <v>196.5</v>
      </c>
      <c r="F23" s="1">
        <v>196.5</v>
      </c>
    </row>
    <row r="24" spans="1:6" x14ac:dyDescent="0.35">
      <c r="A24" s="25" t="s">
        <v>30</v>
      </c>
      <c r="B24" s="1"/>
      <c r="C24" s="1">
        <v>131.5</v>
      </c>
      <c r="D24" s="1">
        <v>88.1</v>
      </c>
      <c r="E24" s="1">
        <v>91.8</v>
      </c>
      <c r="F24" s="1"/>
    </row>
    <row r="25" spans="1:6" x14ac:dyDescent="0.35">
      <c r="A25" s="25" t="s">
        <v>33</v>
      </c>
      <c r="B25" s="1"/>
      <c r="C25" s="1">
        <v>3</v>
      </c>
      <c r="D25" s="1">
        <v>1.6</v>
      </c>
      <c r="E25" s="1">
        <v>1.8</v>
      </c>
      <c r="F25" s="1"/>
    </row>
    <row r="26" spans="1:6" x14ac:dyDescent="0.35">
      <c r="A26" s="25" t="s">
        <v>36</v>
      </c>
      <c r="B26" s="1"/>
      <c r="C26" s="1">
        <v>25.2</v>
      </c>
      <c r="D26" s="1">
        <v>19.8</v>
      </c>
      <c r="E26" s="1">
        <v>19.899999999999999</v>
      </c>
      <c r="F26" s="1"/>
    </row>
    <row r="27" spans="1:6" x14ac:dyDescent="0.35">
      <c r="A27" s="25" t="s">
        <v>38</v>
      </c>
      <c r="B27" s="1"/>
      <c r="C27" s="1">
        <v>9.1999999999999993</v>
      </c>
      <c r="D27" s="1">
        <v>5.9</v>
      </c>
      <c r="E27" s="1">
        <v>6.3</v>
      </c>
      <c r="F27" s="1"/>
    </row>
    <row r="28" spans="1:6" x14ac:dyDescent="0.35">
      <c r="A28" s="25" t="s">
        <v>40</v>
      </c>
      <c r="B28" s="1"/>
      <c r="C28" s="1">
        <v>29.8</v>
      </c>
      <c r="D28" s="1">
        <v>19.7</v>
      </c>
      <c r="E28" s="1">
        <v>21</v>
      </c>
      <c r="F28" s="1"/>
    </row>
    <row r="29" spans="1:6" x14ac:dyDescent="0.35">
      <c r="A29" s="25" t="s">
        <v>20</v>
      </c>
      <c r="B29" s="1">
        <v>49.2</v>
      </c>
      <c r="C29" s="1">
        <v>45.1</v>
      </c>
      <c r="D29" s="1">
        <v>32.9</v>
      </c>
      <c r="E29" s="1">
        <v>30.4</v>
      </c>
      <c r="F29" s="1"/>
    </row>
    <row r="30" spans="1:6" x14ac:dyDescent="0.35">
      <c r="A30" s="25" t="s">
        <v>22</v>
      </c>
      <c r="B30" s="1">
        <v>251.2</v>
      </c>
      <c r="C30" s="1">
        <v>136.80000000000001</v>
      </c>
      <c r="D30" s="1">
        <v>134.4</v>
      </c>
      <c r="E30" s="1">
        <v>155.1</v>
      </c>
      <c r="F30" s="1">
        <v>155.1</v>
      </c>
    </row>
    <row r="31" spans="1:6" x14ac:dyDescent="0.35">
      <c r="A31" s="25" t="s">
        <v>43</v>
      </c>
      <c r="B31" s="1"/>
      <c r="C31" s="1">
        <v>3.9</v>
      </c>
      <c r="D31" s="1">
        <v>3.2</v>
      </c>
      <c r="E31" s="1">
        <v>3.3</v>
      </c>
      <c r="F31" s="1"/>
    </row>
    <row r="32" spans="1:6" x14ac:dyDescent="0.35">
      <c r="A32" s="5" t="s">
        <v>167</v>
      </c>
      <c r="B32" s="1">
        <v>1010.4</v>
      </c>
      <c r="C32" s="1">
        <v>1005.4</v>
      </c>
      <c r="D32" s="1">
        <v>1374.8</v>
      </c>
      <c r="E32" s="1">
        <v>1294</v>
      </c>
      <c r="F32" s="1">
        <v>1294</v>
      </c>
    </row>
    <row r="33" spans="1:6" x14ac:dyDescent="0.35">
      <c r="A33" s="25" t="s">
        <v>46</v>
      </c>
      <c r="B33" s="1">
        <v>994.4</v>
      </c>
      <c r="C33" s="1">
        <v>989.9</v>
      </c>
      <c r="D33" s="1">
        <v>1353.3</v>
      </c>
      <c r="E33" s="1">
        <v>1273.0999999999999</v>
      </c>
      <c r="F33" s="1">
        <v>1273.0999999999999</v>
      </c>
    </row>
    <row r="34" spans="1:6" x14ac:dyDescent="0.35">
      <c r="A34" s="25" t="s">
        <v>49</v>
      </c>
      <c r="B34" s="1">
        <v>16</v>
      </c>
      <c r="C34" s="1">
        <v>15.5</v>
      </c>
      <c r="D34" s="1">
        <v>21.5</v>
      </c>
      <c r="E34" s="1">
        <v>20.9</v>
      </c>
      <c r="F34" s="1">
        <v>20.9</v>
      </c>
    </row>
    <row r="35" spans="1:6" x14ac:dyDescent="0.35">
      <c r="A35" s="5" t="s">
        <v>57</v>
      </c>
      <c r="B35" s="1">
        <v>562.4</v>
      </c>
      <c r="C35" s="1">
        <v>546.70000000000005</v>
      </c>
      <c r="D35" s="1">
        <v>568.9</v>
      </c>
      <c r="E35" s="1">
        <v>503</v>
      </c>
      <c r="F35" s="1">
        <v>503</v>
      </c>
    </row>
    <row r="36" spans="1:6" x14ac:dyDescent="0.35">
      <c r="A36" s="25" t="s">
        <v>55</v>
      </c>
      <c r="B36" s="1">
        <v>562.4</v>
      </c>
      <c r="C36" s="1">
        <v>546.70000000000005</v>
      </c>
      <c r="D36" s="1">
        <v>568.9</v>
      </c>
      <c r="E36" s="1">
        <v>503</v>
      </c>
      <c r="F36" s="1">
        <v>503</v>
      </c>
    </row>
    <row r="37" spans="1:6" x14ac:dyDescent="0.35">
      <c r="A37" s="5" t="s">
        <v>180</v>
      </c>
      <c r="B37" s="1">
        <v>1767.7999999999997</v>
      </c>
      <c r="C37" s="1">
        <v>1735.1000000000001</v>
      </c>
      <c r="D37" s="1">
        <v>1796.1</v>
      </c>
      <c r="E37" s="1">
        <v>1807.8</v>
      </c>
      <c r="F37" s="10">
        <v>1807.8</v>
      </c>
    </row>
    <row r="38" spans="1:6" x14ac:dyDescent="0.35">
      <c r="A38" s="5" t="s">
        <v>179</v>
      </c>
      <c r="B38" s="1">
        <v>277.10000000000002</v>
      </c>
      <c r="C38" s="1">
        <v>271.59999999999997</v>
      </c>
      <c r="D38" s="1">
        <v>199.8</v>
      </c>
      <c r="E38" s="1">
        <v>325</v>
      </c>
      <c r="F38" s="1">
        <v>469.4</v>
      </c>
    </row>
    <row r="39" spans="1:6" x14ac:dyDescent="0.35">
      <c r="A39" s="5" t="s">
        <v>183</v>
      </c>
      <c r="B39" s="1"/>
      <c r="C39" s="1">
        <v>107.5</v>
      </c>
      <c r="D39" s="1">
        <v>81.7</v>
      </c>
      <c r="E39" s="1">
        <v>86.2</v>
      </c>
      <c r="F39" s="1">
        <v>163.80000000000001</v>
      </c>
    </row>
    <row r="40" spans="1:6" x14ac:dyDescent="0.35">
      <c r="A40" s="5" t="s">
        <v>182</v>
      </c>
      <c r="B40" s="1">
        <v>90.9</v>
      </c>
      <c r="C40" s="1">
        <v>97.600000000000009</v>
      </c>
      <c r="D40" s="1">
        <v>145.89999999999998</v>
      </c>
      <c r="E40" s="1">
        <v>128.1</v>
      </c>
      <c r="F40" s="1">
        <v>128.1</v>
      </c>
    </row>
    <row r="41" spans="1:6" x14ac:dyDescent="0.35">
      <c r="A41" s="5" t="s">
        <v>181</v>
      </c>
      <c r="B41" s="1">
        <v>92.8</v>
      </c>
      <c r="C41" s="1">
        <v>87.7</v>
      </c>
      <c r="D41" s="1">
        <v>140.6</v>
      </c>
      <c r="E41" s="1">
        <v>141.9</v>
      </c>
      <c r="F41" s="1">
        <v>141.9</v>
      </c>
    </row>
    <row r="42" spans="1:6" x14ac:dyDescent="0.35">
      <c r="A42" s="5" t="s">
        <v>174</v>
      </c>
      <c r="B42" s="3">
        <v>22475.700000000004</v>
      </c>
      <c r="C42" s="3">
        <v>21647.195</v>
      </c>
      <c r="D42" s="3">
        <v>22738.962999999996</v>
      </c>
      <c r="E42" s="3">
        <v>22497.9</v>
      </c>
      <c r="F42" s="3">
        <v>22497.9</v>
      </c>
    </row>
    <row r="45" spans="1:6" x14ac:dyDescent="0.35">
      <c r="A45" s="26" t="s">
        <v>161</v>
      </c>
      <c r="B45" s="27">
        <f>B6</f>
        <v>8528.7000000000007</v>
      </c>
      <c r="C45" s="27">
        <f t="shared" ref="C45:F45" si="0">C6</f>
        <v>8168.6</v>
      </c>
      <c r="D45" s="27">
        <f t="shared" si="0"/>
        <v>7361.2</v>
      </c>
      <c r="E45" s="27">
        <f t="shared" si="0"/>
        <v>7422.1</v>
      </c>
      <c r="F45" s="27">
        <f t="shared" si="0"/>
        <v>7422.1</v>
      </c>
    </row>
    <row r="46" spans="1:6" x14ac:dyDescent="0.35">
      <c r="A46" s="26" t="s">
        <v>198</v>
      </c>
      <c r="B46" s="27">
        <f>B8+B36</f>
        <v>5998</v>
      </c>
      <c r="C46" s="27">
        <f t="shared" ref="C46:F46" si="1">C8+C36</f>
        <v>5841.2950000000001</v>
      </c>
      <c r="D46" s="27">
        <f t="shared" si="1"/>
        <v>7831.4629999999988</v>
      </c>
      <c r="E46" s="27">
        <f t="shared" si="1"/>
        <v>7440.5</v>
      </c>
      <c r="F46" s="27">
        <f t="shared" si="1"/>
        <v>7440.5</v>
      </c>
    </row>
    <row r="47" spans="1:6" x14ac:dyDescent="0.35">
      <c r="A47" s="26" t="s">
        <v>178</v>
      </c>
      <c r="B47" s="27">
        <f>B21</f>
        <v>3609.5</v>
      </c>
      <c r="C47" s="27">
        <f t="shared" ref="C47:F47" si="2">C21</f>
        <v>3370.3</v>
      </c>
      <c r="D47" s="27">
        <f t="shared" si="2"/>
        <v>2949.5</v>
      </c>
      <c r="E47" s="27">
        <f t="shared" si="2"/>
        <v>2964.9</v>
      </c>
      <c r="F47" s="27">
        <f t="shared" si="2"/>
        <v>2964.9</v>
      </c>
    </row>
    <row r="48" spans="1:6" x14ac:dyDescent="0.35">
      <c r="A48" s="26" t="s">
        <v>167</v>
      </c>
      <c r="B48" s="28">
        <f>B33</f>
        <v>994.4</v>
      </c>
      <c r="C48" s="28">
        <f t="shared" ref="C48:F48" si="3">C33</f>
        <v>989.9</v>
      </c>
      <c r="D48" s="28">
        <f t="shared" si="3"/>
        <v>1353.3</v>
      </c>
      <c r="E48" s="28">
        <f t="shared" si="3"/>
        <v>1273.0999999999999</v>
      </c>
      <c r="F48" s="28">
        <f t="shared" si="3"/>
        <v>1273.0999999999999</v>
      </c>
    </row>
    <row r="49" spans="1:6" x14ac:dyDescent="0.35">
      <c r="A49" s="7" t="s">
        <v>187</v>
      </c>
      <c r="B49" s="27">
        <f>SUM(B45:B48)</f>
        <v>19130.600000000002</v>
      </c>
      <c r="C49" s="27">
        <f t="shared" ref="C49:F49" si="4">SUM(C45:C48)</f>
        <v>18370.095000000001</v>
      </c>
      <c r="D49" s="27">
        <f t="shared" si="4"/>
        <v>19495.463</v>
      </c>
      <c r="E49" s="27">
        <f t="shared" si="4"/>
        <v>19100.599999999999</v>
      </c>
      <c r="F49" s="27">
        <f t="shared" si="4"/>
        <v>19100.599999999999</v>
      </c>
    </row>
    <row r="50" spans="1:6" x14ac:dyDescent="0.35">
      <c r="A50" s="7"/>
      <c r="B50" s="29">
        <f>B49/B42</f>
        <v>0.85116815049141958</v>
      </c>
      <c r="C50" s="29">
        <f>C49/C42</f>
        <v>0.84861318059914925</v>
      </c>
      <c r="D50" s="29">
        <f t="shared" ref="D50:F50" si="5">D49/D42</f>
        <v>0.85735937034595655</v>
      </c>
      <c r="E50" s="29">
        <f t="shared" si="5"/>
        <v>0.84899479506976194</v>
      </c>
      <c r="F50" s="29">
        <f t="shared" si="5"/>
        <v>0.84899479506976194</v>
      </c>
    </row>
    <row r="52" spans="1:6" x14ac:dyDescent="0.35">
      <c r="A52" s="7" t="s">
        <v>199</v>
      </c>
      <c r="B52" s="7"/>
      <c r="C52" s="7"/>
      <c r="D52" s="7"/>
      <c r="E52" s="7"/>
      <c r="F52" s="7"/>
    </row>
    <row r="53" spans="1:6" x14ac:dyDescent="0.35">
      <c r="A53" s="7" t="s">
        <v>180</v>
      </c>
      <c r="B53" s="27">
        <f>B5+B37</f>
        <v>10296.5</v>
      </c>
      <c r="C53" s="27">
        <f t="shared" ref="C53:F53" si="6">C5+C37</f>
        <v>9903.7000000000007</v>
      </c>
      <c r="D53" s="27">
        <f t="shared" si="6"/>
        <v>9157.2999999999993</v>
      </c>
      <c r="E53" s="27">
        <f t="shared" si="6"/>
        <v>9229.9</v>
      </c>
      <c r="F53" s="27">
        <f t="shared" si="6"/>
        <v>9229.9</v>
      </c>
    </row>
    <row r="54" spans="1:6" x14ac:dyDescent="0.35">
      <c r="A54" s="7" t="s">
        <v>202</v>
      </c>
      <c r="B54" s="27">
        <f>B7+B35+B40+B41</f>
        <v>6397.4</v>
      </c>
      <c r="C54" s="27">
        <f t="shared" ref="C54:F54" si="7">C7+C35+C40+C41</f>
        <v>6243.1949999999997</v>
      </c>
      <c r="D54" s="27">
        <f t="shared" si="7"/>
        <v>8351.762999999999</v>
      </c>
      <c r="E54" s="27">
        <f t="shared" si="7"/>
        <v>7946.5000000000009</v>
      </c>
      <c r="F54" s="27">
        <f t="shared" si="7"/>
        <v>7946.5000000000009</v>
      </c>
    </row>
    <row r="55" spans="1:6" x14ac:dyDescent="0.35">
      <c r="A55" s="7" t="s">
        <v>201</v>
      </c>
      <c r="B55" s="27">
        <f>B15+B38+B39</f>
        <v>4771.3999999999996</v>
      </c>
      <c r="C55" s="27">
        <f t="shared" ref="C55:F55" si="8">C15+C38+C39</f>
        <v>4494.8999999999996</v>
      </c>
      <c r="D55" s="27">
        <f t="shared" si="8"/>
        <v>3855.1</v>
      </c>
      <c r="E55" s="27">
        <f t="shared" si="8"/>
        <v>4027.5000000000009</v>
      </c>
      <c r="F55" s="27">
        <f t="shared" si="8"/>
        <v>4027.5000000000005</v>
      </c>
    </row>
    <row r="56" spans="1:6" x14ac:dyDescent="0.35">
      <c r="A56" s="7" t="s">
        <v>200</v>
      </c>
      <c r="B56" s="28">
        <f>B32</f>
        <v>1010.4</v>
      </c>
      <c r="C56" s="28">
        <f t="shared" ref="C56:F56" si="9">C32</f>
        <v>1005.4</v>
      </c>
      <c r="D56" s="28">
        <f t="shared" si="9"/>
        <v>1374.8</v>
      </c>
      <c r="E56" s="28">
        <f t="shared" si="9"/>
        <v>1294</v>
      </c>
      <c r="F56" s="28">
        <f t="shared" si="9"/>
        <v>1294</v>
      </c>
    </row>
    <row r="57" spans="1:6" x14ac:dyDescent="0.35">
      <c r="A57" s="7" t="s">
        <v>187</v>
      </c>
      <c r="B57" s="27">
        <f>SUM(B53:B56)</f>
        <v>22475.700000000004</v>
      </c>
      <c r="C57" s="27">
        <f t="shared" ref="C57:F57" si="10">SUM(C53:C56)</f>
        <v>21647.195</v>
      </c>
      <c r="D57" s="27">
        <f t="shared" si="10"/>
        <v>22738.962999999996</v>
      </c>
      <c r="E57" s="27">
        <f t="shared" si="10"/>
        <v>22497.9</v>
      </c>
      <c r="F57" s="27">
        <f t="shared" si="10"/>
        <v>22497.9</v>
      </c>
    </row>
    <row r="59" spans="1:6" x14ac:dyDescent="0.35">
      <c r="A59" s="7" t="s">
        <v>203</v>
      </c>
      <c r="B59" s="7"/>
      <c r="C59" s="7"/>
      <c r="D59" s="7"/>
      <c r="E59" s="7"/>
      <c r="F59" s="7"/>
    </row>
    <row r="60" spans="1:6" x14ac:dyDescent="0.35">
      <c r="A60" s="26" t="s">
        <v>161</v>
      </c>
      <c r="B60" s="29">
        <f>B45/B53</f>
        <v>0.82831059097751669</v>
      </c>
      <c r="C60" s="29">
        <f t="shared" ref="C60:F60" si="11">C45/C53</f>
        <v>0.82480285145955545</v>
      </c>
      <c r="D60" s="29">
        <f t="shared" si="11"/>
        <v>0.80386140019438046</v>
      </c>
      <c r="E60" s="29">
        <f t="shared" si="11"/>
        <v>0.8041365561923749</v>
      </c>
      <c r="F60" s="29">
        <f t="shared" si="11"/>
        <v>0.8041365561923749</v>
      </c>
    </row>
    <row r="61" spans="1:6" x14ac:dyDescent="0.35">
      <c r="A61" s="26" t="s">
        <v>198</v>
      </c>
      <c r="B61" s="29">
        <f t="shared" ref="B61:F61" si="12">B46/B54</f>
        <v>0.93756838715728275</v>
      </c>
      <c r="C61" s="29">
        <f t="shared" si="12"/>
        <v>0.93562590949025304</v>
      </c>
      <c r="D61" s="29">
        <f t="shared" si="12"/>
        <v>0.93770177625969509</v>
      </c>
      <c r="E61" s="29">
        <f t="shared" si="12"/>
        <v>0.93632416787264827</v>
      </c>
      <c r="F61" s="29">
        <f t="shared" si="12"/>
        <v>0.93632416787264827</v>
      </c>
    </row>
    <row r="62" spans="1:6" x14ac:dyDescent="0.35">
      <c r="A62" s="26" t="s">
        <v>178</v>
      </c>
      <c r="B62" s="29">
        <f t="shared" ref="B62:F62" si="13">B47/B55</f>
        <v>0.75648656578781914</v>
      </c>
      <c r="C62" s="29">
        <f t="shared" si="13"/>
        <v>0.74980533493514878</v>
      </c>
      <c r="D62" s="29">
        <f t="shared" si="13"/>
        <v>0.76509039973022752</v>
      </c>
      <c r="E62" s="29">
        <f t="shared" si="13"/>
        <v>0.73616387337057709</v>
      </c>
      <c r="F62" s="29">
        <f t="shared" si="13"/>
        <v>0.7361638733705772</v>
      </c>
    </row>
    <row r="63" spans="1:6" x14ac:dyDescent="0.35">
      <c r="A63" s="26" t="s">
        <v>167</v>
      </c>
      <c r="B63" s="29">
        <f t="shared" ref="B63:F63" si="14">B48/B56</f>
        <v>0.98416468725257322</v>
      </c>
      <c r="C63" s="29">
        <f t="shared" si="14"/>
        <v>0.9845832504475831</v>
      </c>
      <c r="D63" s="29">
        <f t="shared" si="14"/>
        <v>0.98436136165260402</v>
      </c>
      <c r="E63" s="29">
        <f t="shared" si="14"/>
        <v>0.98384853168469855</v>
      </c>
      <c r="F63" s="29">
        <f t="shared" si="14"/>
        <v>0.98384853168469855</v>
      </c>
    </row>
    <row r="64" spans="1:6" x14ac:dyDescent="0.35">
      <c r="A64" s="7" t="s">
        <v>187</v>
      </c>
      <c r="B64" s="29">
        <f t="shared" ref="B64:F64" si="15">B49/B57</f>
        <v>0.85116815049141958</v>
      </c>
      <c r="C64" s="29">
        <f t="shared" si="15"/>
        <v>0.84861318059914925</v>
      </c>
      <c r="D64" s="29">
        <f t="shared" si="15"/>
        <v>0.85735937034595655</v>
      </c>
      <c r="E64" s="29">
        <f t="shared" si="15"/>
        <v>0.84899479506976194</v>
      </c>
      <c r="F64" s="29">
        <f t="shared" si="15"/>
        <v>0.84899479506976194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2"/>
  <sheetViews>
    <sheetView topLeftCell="C238" zoomScaleNormal="100" workbookViewId="0">
      <selection activeCell="G247" sqref="G247"/>
    </sheetView>
  </sheetViews>
  <sheetFormatPr defaultRowHeight="14.5" x14ac:dyDescent="0.35"/>
  <cols>
    <col min="1" max="1" width="7.54296875" style="2" bestFit="1" customWidth="1"/>
    <col min="2" max="2" width="36.453125" style="2" bestFit="1" customWidth="1"/>
    <col min="3" max="3" width="15.81640625" style="2" bestFit="1" customWidth="1"/>
    <col min="4" max="4" width="9.1796875" style="2" bestFit="1" customWidth="1"/>
    <col min="5" max="6" width="13.1796875" style="2" bestFit="1" customWidth="1"/>
    <col min="7" max="7" width="13.1796875" bestFit="1" customWidth="1"/>
    <col min="15" max="15" width="10" customWidth="1"/>
    <col min="16" max="16" width="12.1796875" customWidth="1"/>
  </cols>
  <sheetData>
    <row r="1" spans="1:6" x14ac:dyDescent="0.35">
      <c r="A1" s="2" t="s">
        <v>168</v>
      </c>
      <c r="B1" s="2" t="s">
        <v>126</v>
      </c>
      <c r="C1" s="2" t="s">
        <v>0</v>
      </c>
      <c r="D1" s="2" t="s">
        <v>1</v>
      </c>
      <c r="E1" s="2" t="s">
        <v>127</v>
      </c>
      <c r="F1" s="2" t="s">
        <v>172</v>
      </c>
    </row>
    <row r="2" spans="1:6" ht="14.5" customHeight="1" x14ac:dyDescent="0.35">
      <c r="A2" s="2">
        <v>2017</v>
      </c>
      <c r="B2" s="2" t="s">
        <v>66</v>
      </c>
      <c r="C2" s="2" t="s">
        <v>64</v>
      </c>
      <c r="D2" s="2" t="s">
        <v>65</v>
      </c>
      <c r="E2" s="2">
        <v>0.6</v>
      </c>
      <c r="F2" s="2" t="s">
        <v>180</v>
      </c>
    </row>
    <row r="3" spans="1:6" ht="14.5" customHeight="1" x14ac:dyDescent="0.35">
      <c r="A3" s="2">
        <v>2017</v>
      </c>
      <c r="B3" s="2" t="s">
        <v>128</v>
      </c>
      <c r="C3" s="2" t="s">
        <v>61</v>
      </c>
      <c r="D3" s="2" t="s">
        <v>62</v>
      </c>
      <c r="E3" s="2">
        <v>106.4</v>
      </c>
      <c r="F3" s="2" t="s">
        <v>180</v>
      </c>
    </row>
    <row r="4" spans="1:6" ht="14.5" customHeight="1" x14ac:dyDescent="0.35">
      <c r="A4" s="2">
        <v>2017</v>
      </c>
      <c r="B4" s="2" t="s">
        <v>129</v>
      </c>
      <c r="C4" s="2" t="s">
        <v>77</v>
      </c>
      <c r="D4" s="2" t="s">
        <v>78</v>
      </c>
      <c r="E4" s="2">
        <v>31.6</v>
      </c>
      <c r="F4" s="2" t="s">
        <v>182</v>
      </c>
    </row>
    <row r="5" spans="1:6" ht="14.5" customHeight="1" x14ac:dyDescent="0.35">
      <c r="A5" s="2">
        <v>2017</v>
      </c>
      <c r="B5" s="2" t="s">
        <v>165</v>
      </c>
      <c r="C5" s="2" t="s">
        <v>79</v>
      </c>
      <c r="D5" s="2" t="s">
        <v>162</v>
      </c>
      <c r="E5" s="2">
        <v>1075.6999999999998</v>
      </c>
      <c r="F5" s="2" t="s">
        <v>180</v>
      </c>
    </row>
    <row r="6" spans="1:6" ht="14.5" customHeight="1" x14ac:dyDescent="0.35">
      <c r="A6" s="2">
        <v>2017</v>
      </c>
      <c r="B6" s="2" t="s">
        <v>130</v>
      </c>
      <c r="C6" s="2" t="s">
        <v>88</v>
      </c>
      <c r="D6" s="2" t="s">
        <v>89</v>
      </c>
      <c r="E6" s="2">
        <v>148.5</v>
      </c>
      <c r="F6" s="2" t="s">
        <v>180</v>
      </c>
    </row>
    <row r="7" spans="1:6" ht="14.5" customHeight="1" x14ac:dyDescent="0.35">
      <c r="A7" s="2">
        <v>2017</v>
      </c>
      <c r="B7" s="2" t="s">
        <v>131</v>
      </c>
      <c r="C7" s="2" t="s">
        <v>85</v>
      </c>
      <c r="D7" s="2" t="s">
        <v>85</v>
      </c>
      <c r="E7" s="2">
        <v>17</v>
      </c>
      <c r="F7" s="2" t="s">
        <v>182</v>
      </c>
    </row>
    <row r="8" spans="1:6" ht="14.5" customHeight="1" x14ac:dyDescent="0.35">
      <c r="A8" s="2">
        <v>2017</v>
      </c>
      <c r="B8" s="2" t="s">
        <v>132</v>
      </c>
      <c r="C8" s="2" t="s">
        <v>67</v>
      </c>
      <c r="D8" s="2" t="s">
        <v>68</v>
      </c>
      <c r="E8" s="2">
        <v>191.6</v>
      </c>
      <c r="F8" s="2" t="s">
        <v>180</v>
      </c>
    </row>
    <row r="9" spans="1:6" ht="14.5" customHeight="1" x14ac:dyDescent="0.35">
      <c r="A9" s="2">
        <v>2017</v>
      </c>
      <c r="B9" s="2" t="s">
        <v>133</v>
      </c>
      <c r="C9" s="2" t="s">
        <v>99</v>
      </c>
      <c r="D9" s="2" t="s">
        <v>100</v>
      </c>
      <c r="E9" s="2">
        <v>2.7</v>
      </c>
      <c r="F9" s="2" t="s">
        <v>180</v>
      </c>
    </row>
    <row r="10" spans="1:6" ht="14.5" customHeight="1" x14ac:dyDescent="0.35">
      <c r="A10" s="2">
        <v>2017</v>
      </c>
      <c r="B10" s="2" t="s">
        <v>134</v>
      </c>
      <c r="C10" s="2" t="s">
        <v>101</v>
      </c>
      <c r="D10" s="2" t="s">
        <v>102</v>
      </c>
      <c r="E10" s="2">
        <v>9.3000000000000007</v>
      </c>
      <c r="F10" s="2" t="s">
        <v>179</v>
      </c>
    </row>
    <row r="11" spans="1:6" ht="14.5" customHeight="1" x14ac:dyDescent="0.35">
      <c r="A11" s="2">
        <v>2017</v>
      </c>
      <c r="B11" s="2" t="s">
        <v>135</v>
      </c>
      <c r="C11" s="2" t="s">
        <v>108</v>
      </c>
      <c r="D11" s="2" t="s">
        <v>109</v>
      </c>
      <c r="E11" s="2">
        <v>32.1</v>
      </c>
      <c r="F11" s="2" t="s">
        <v>182</v>
      </c>
    </row>
    <row r="12" spans="1:6" ht="14.5" customHeight="1" x14ac:dyDescent="0.35">
      <c r="A12" s="2">
        <v>2017</v>
      </c>
      <c r="B12" s="2" t="s">
        <v>166</v>
      </c>
      <c r="C12" s="2" t="s">
        <v>163</v>
      </c>
      <c r="D12" s="2" t="s">
        <v>164</v>
      </c>
      <c r="E12" s="2">
        <v>3.1</v>
      </c>
      <c r="F12" s="2" t="s">
        <v>180</v>
      </c>
    </row>
    <row r="13" spans="1:6" ht="14.5" customHeight="1" x14ac:dyDescent="0.35">
      <c r="A13" s="2">
        <v>2017</v>
      </c>
      <c r="B13" s="2" t="s">
        <v>136</v>
      </c>
      <c r="C13" s="2" t="s">
        <v>110</v>
      </c>
      <c r="D13" s="2" t="s">
        <v>111</v>
      </c>
      <c r="E13" s="2">
        <v>120.4</v>
      </c>
      <c r="F13" s="2" t="s">
        <v>179</v>
      </c>
    </row>
    <row r="14" spans="1:6" ht="14.5" customHeight="1" x14ac:dyDescent="0.35">
      <c r="A14" s="2">
        <v>2017</v>
      </c>
      <c r="B14" s="2" t="s">
        <v>137</v>
      </c>
      <c r="C14" s="2" t="s">
        <v>69</v>
      </c>
      <c r="D14" s="2" t="s">
        <v>70</v>
      </c>
      <c r="E14" s="2">
        <v>71.8</v>
      </c>
      <c r="F14" s="2" t="s">
        <v>180</v>
      </c>
    </row>
    <row r="15" spans="1:6" x14ac:dyDescent="0.35">
      <c r="A15" s="2">
        <v>2017</v>
      </c>
      <c r="B15" s="2" t="s">
        <v>73</v>
      </c>
      <c r="C15" s="2" t="s">
        <v>71</v>
      </c>
      <c r="D15" s="2" t="s">
        <v>72</v>
      </c>
      <c r="E15" s="2">
        <v>31.4</v>
      </c>
      <c r="F15" s="2" t="s">
        <v>180</v>
      </c>
    </row>
    <row r="16" spans="1:6" ht="14.5" customHeight="1" x14ac:dyDescent="0.35">
      <c r="A16" s="2">
        <v>2017</v>
      </c>
      <c r="B16" s="2" t="s">
        <v>96</v>
      </c>
      <c r="C16" s="2" t="s">
        <v>94</v>
      </c>
      <c r="D16" s="2" t="s">
        <v>95</v>
      </c>
      <c r="E16" s="2">
        <v>13</v>
      </c>
      <c r="F16" s="2" t="s">
        <v>180</v>
      </c>
    </row>
    <row r="17" spans="1:6" ht="14.5" customHeight="1" x14ac:dyDescent="0.35">
      <c r="A17" s="2">
        <v>2017</v>
      </c>
      <c r="B17" s="2" t="s">
        <v>138</v>
      </c>
      <c r="C17" s="2" t="s">
        <v>113</v>
      </c>
      <c r="D17" s="2" t="s">
        <v>114</v>
      </c>
      <c r="E17" s="2">
        <v>10.199999999999999</v>
      </c>
      <c r="F17" s="2" t="s">
        <v>182</v>
      </c>
    </row>
    <row r="18" spans="1:6" ht="14.5" customHeight="1" x14ac:dyDescent="0.35">
      <c r="A18" s="2">
        <v>2017</v>
      </c>
      <c r="B18" s="2" t="s">
        <v>139</v>
      </c>
      <c r="C18" s="2" t="s">
        <v>58</v>
      </c>
      <c r="D18" s="2" t="s">
        <v>59</v>
      </c>
      <c r="E18" s="2">
        <v>35.200000000000003</v>
      </c>
      <c r="F18" s="2" t="s">
        <v>179</v>
      </c>
    </row>
    <row r="19" spans="1:6" ht="14.5" customHeight="1" x14ac:dyDescent="0.35">
      <c r="A19" s="2">
        <v>2017</v>
      </c>
      <c r="B19" s="2" t="s">
        <v>140</v>
      </c>
      <c r="C19" s="2" t="s">
        <v>97</v>
      </c>
      <c r="D19" s="2" t="s">
        <v>98</v>
      </c>
      <c r="E19" s="2">
        <v>19.100000000000001</v>
      </c>
      <c r="F19" s="2" t="s">
        <v>180</v>
      </c>
    </row>
    <row r="20" spans="1:6" ht="14.5" customHeight="1" x14ac:dyDescent="0.35">
      <c r="A20" s="2">
        <v>2017</v>
      </c>
      <c r="B20" s="2" t="s">
        <v>141</v>
      </c>
      <c r="C20" s="2" t="s">
        <v>123</v>
      </c>
      <c r="D20" s="2" t="s">
        <v>142</v>
      </c>
      <c r="E20" s="2">
        <v>34.6</v>
      </c>
      <c r="F20" s="2" t="s">
        <v>179</v>
      </c>
    </row>
    <row r="21" spans="1:6" ht="14.5" customHeight="1" x14ac:dyDescent="0.35">
      <c r="A21" s="2">
        <v>2017</v>
      </c>
      <c r="B21" s="2" t="s">
        <v>143</v>
      </c>
      <c r="C21" s="2" t="s">
        <v>91</v>
      </c>
      <c r="D21" s="2" t="s">
        <v>92</v>
      </c>
      <c r="E21" s="2">
        <v>103.9</v>
      </c>
      <c r="F21" s="2" t="s">
        <v>180</v>
      </c>
    </row>
    <row r="22" spans="1:6" ht="14.5" customHeight="1" x14ac:dyDescent="0.35">
      <c r="A22" s="2">
        <v>2017</v>
      </c>
      <c r="B22" s="2" t="s">
        <v>145</v>
      </c>
      <c r="C22" s="2" t="s">
        <v>74</v>
      </c>
      <c r="D22" s="2" t="s">
        <v>75</v>
      </c>
      <c r="E22" s="2">
        <v>92.8</v>
      </c>
      <c r="F22" s="2" t="s">
        <v>181</v>
      </c>
    </row>
    <row r="23" spans="1:6" ht="14.5" customHeight="1" x14ac:dyDescent="0.35">
      <c r="A23" s="2">
        <v>2017</v>
      </c>
      <c r="B23" s="2" t="s">
        <v>146</v>
      </c>
      <c r="C23" s="2" t="s">
        <v>16</v>
      </c>
      <c r="D23" s="2" t="s">
        <v>14</v>
      </c>
      <c r="E23" s="2">
        <v>77.5</v>
      </c>
      <c r="F23" s="2" t="s">
        <v>178</v>
      </c>
    </row>
    <row r="24" spans="1:6" ht="14.5" customHeight="1" x14ac:dyDescent="0.35">
      <c r="A24" s="2">
        <v>2017</v>
      </c>
      <c r="B24" s="2" t="s">
        <v>147</v>
      </c>
      <c r="C24" s="2" t="s">
        <v>5</v>
      </c>
      <c r="D24" s="2" t="s">
        <v>3</v>
      </c>
      <c r="E24" s="2">
        <v>9.5</v>
      </c>
      <c r="F24" s="2" t="s">
        <v>177</v>
      </c>
    </row>
    <row r="25" spans="1:6" ht="14.5" customHeight="1" x14ac:dyDescent="0.35">
      <c r="A25" s="2">
        <v>2017</v>
      </c>
      <c r="B25" s="2" t="s">
        <v>148</v>
      </c>
      <c r="C25" s="2" t="s">
        <v>17</v>
      </c>
      <c r="D25" s="2" t="s">
        <v>14</v>
      </c>
      <c r="E25" s="2">
        <v>14.3</v>
      </c>
      <c r="F25" s="2" t="s">
        <v>178</v>
      </c>
    </row>
    <row r="26" spans="1:6" ht="14.5" customHeight="1" x14ac:dyDescent="0.35">
      <c r="A26" s="2">
        <v>2017</v>
      </c>
      <c r="B26" s="2" t="s">
        <v>149</v>
      </c>
      <c r="C26" s="2" t="s">
        <v>7</v>
      </c>
      <c r="D26" s="2" t="s">
        <v>3</v>
      </c>
      <c r="E26" s="2">
        <v>11.4</v>
      </c>
      <c r="F26" s="2" t="s">
        <v>177</v>
      </c>
    </row>
    <row r="27" spans="1:6" ht="14.5" customHeight="1" x14ac:dyDescent="0.35">
      <c r="A27" s="2">
        <v>2017</v>
      </c>
      <c r="B27" s="2" t="s">
        <v>150</v>
      </c>
      <c r="C27" s="2" t="s">
        <v>151</v>
      </c>
      <c r="D27" s="2" t="s">
        <v>14</v>
      </c>
      <c r="E27" s="2">
        <v>296.10000000000002</v>
      </c>
      <c r="F27" s="2" t="s">
        <v>178</v>
      </c>
    </row>
    <row r="28" spans="1:6" ht="14.5" customHeight="1" x14ac:dyDescent="0.35">
      <c r="A28" s="2">
        <v>2017</v>
      </c>
      <c r="B28" s="2" t="s">
        <v>152</v>
      </c>
      <c r="C28" s="2" t="s">
        <v>103</v>
      </c>
      <c r="D28" s="2" t="s">
        <v>104</v>
      </c>
      <c r="E28" s="2">
        <v>77.599999999999994</v>
      </c>
      <c r="F28" s="2" t="s">
        <v>179</v>
      </c>
    </row>
    <row r="29" spans="1:6" ht="14.5" customHeight="1" x14ac:dyDescent="0.35">
      <c r="A29" s="2">
        <v>2017</v>
      </c>
      <c r="B29" s="2" t="s">
        <v>153</v>
      </c>
      <c r="C29" s="2" t="s">
        <v>13</v>
      </c>
      <c r="D29" s="2" t="s">
        <v>14</v>
      </c>
      <c r="E29" s="2">
        <v>196.5</v>
      </c>
      <c r="F29" s="2" t="s">
        <v>178</v>
      </c>
    </row>
    <row r="30" spans="1:6" ht="14.5" customHeight="1" x14ac:dyDescent="0.35">
      <c r="A30" s="2">
        <v>2017</v>
      </c>
      <c r="B30" s="2" t="s">
        <v>154</v>
      </c>
      <c r="C30" s="2" t="s">
        <v>9</v>
      </c>
      <c r="D30" s="2" t="s">
        <v>3</v>
      </c>
      <c r="E30" s="2">
        <v>28.7</v>
      </c>
      <c r="F30" s="2" t="s">
        <v>177</v>
      </c>
    </row>
    <row r="31" spans="1:6" ht="14.5" customHeight="1" x14ac:dyDescent="0.35">
      <c r="A31" s="2">
        <v>2017</v>
      </c>
      <c r="B31" s="2" t="s">
        <v>155</v>
      </c>
      <c r="C31" s="2" t="s">
        <v>10</v>
      </c>
      <c r="D31" s="2" t="s">
        <v>3</v>
      </c>
      <c r="E31" s="2">
        <v>32</v>
      </c>
      <c r="F31" s="2" t="s">
        <v>177</v>
      </c>
    </row>
    <row r="32" spans="1:6" ht="14.5" customHeight="1" x14ac:dyDescent="0.35">
      <c r="A32" s="2">
        <v>2017</v>
      </c>
      <c r="B32" s="2" t="s">
        <v>156</v>
      </c>
      <c r="C32" s="2" t="s">
        <v>11</v>
      </c>
      <c r="D32" s="2" t="s">
        <v>3</v>
      </c>
      <c r="E32" s="2">
        <v>77.5</v>
      </c>
      <c r="F32" s="2" t="s">
        <v>177</v>
      </c>
    </row>
    <row r="33" spans="1:6" ht="14.5" customHeight="1" x14ac:dyDescent="0.35">
      <c r="A33" s="2">
        <v>2017</v>
      </c>
      <c r="B33" s="2" t="s">
        <v>157</v>
      </c>
      <c r="C33" s="2" t="s">
        <v>20</v>
      </c>
      <c r="D33" s="2" t="s">
        <v>14</v>
      </c>
      <c r="E33" s="2">
        <v>49.2</v>
      </c>
      <c r="F33" s="2" t="s">
        <v>178</v>
      </c>
    </row>
    <row r="34" spans="1:6" ht="14.5" customHeight="1" x14ac:dyDescent="0.35">
      <c r="A34" s="2">
        <v>2017</v>
      </c>
      <c r="B34" s="2" t="s">
        <v>158</v>
      </c>
      <c r="C34" s="2" t="s">
        <v>49</v>
      </c>
      <c r="D34" s="2" t="s">
        <v>47</v>
      </c>
      <c r="E34" s="2">
        <v>16</v>
      </c>
      <c r="F34" s="2" t="s">
        <v>167</v>
      </c>
    </row>
    <row r="35" spans="1:6" ht="14.5" customHeight="1" x14ac:dyDescent="0.35">
      <c r="A35" s="2">
        <v>2017</v>
      </c>
      <c r="B35" s="2" t="s">
        <v>159</v>
      </c>
      <c r="C35" s="2" t="s">
        <v>12</v>
      </c>
      <c r="D35" s="2" t="s">
        <v>3</v>
      </c>
      <c r="E35" s="2">
        <v>56.6</v>
      </c>
      <c r="F35" s="2" t="s">
        <v>177</v>
      </c>
    </row>
    <row r="36" spans="1:6" ht="14.5" customHeight="1" x14ac:dyDescent="0.35">
      <c r="A36" s="2">
        <v>2017</v>
      </c>
      <c r="B36" s="2" t="s">
        <v>160</v>
      </c>
      <c r="C36" s="2" t="s">
        <v>22</v>
      </c>
      <c r="D36" s="2" t="s">
        <v>14</v>
      </c>
      <c r="E36" s="2">
        <v>251.2</v>
      </c>
      <c r="F36" s="2" t="s">
        <v>178</v>
      </c>
    </row>
    <row r="37" spans="1:6" ht="14.5" customHeight="1" x14ac:dyDescent="0.35">
      <c r="A37" s="2">
        <v>2017</v>
      </c>
      <c r="B37" s="2" t="s">
        <v>4</v>
      </c>
      <c r="C37" s="2" t="s">
        <v>2</v>
      </c>
      <c r="D37" s="2" t="s">
        <v>3</v>
      </c>
      <c r="E37" s="2">
        <v>5435.6</v>
      </c>
      <c r="F37" s="2" t="s">
        <v>177</v>
      </c>
    </row>
    <row r="38" spans="1:6" ht="14.5" customHeight="1" x14ac:dyDescent="0.35">
      <c r="A38" s="2">
        <v>2017</v>
      </c>
      <c r="B38" s="2" t="s">
        <v>19</v>
      </c>
      <c r="C38" s="2" t="s">
        <v>18</v>
      </c>
      <c r="D38" s="2" t="s">
        <v>14</v>
      </c>
      <c r="E38" s="2">
        <v>3609.5</v>
      </c>
      <c r="F38" s="2" t="s">
        <v>178</v>
      </c>
    </row>
    <row r="39" spans="1:6" ht="14.5" customHeight="1" x14ac:dyDescent="0.35">
      <c r="A39" s="2">
        <v>2017</v>
      </c>
      <c r="B39" s="2" t="s">
        <v>48</v>
      </c>
      <c r="C39" s="2" t="s">
        <v>46</v>
      </c>
      <c r="D39" s="2" t="s">
        <v>47</v>
      </c>
      <c r="E39" s="2">
        <v>994.4</v>
      </c>
      <c r="F39" s="2" t="s">
        <v>167</v>
      </c>
    </row>
    <row r="40" spans="1:6" ht="14.5" customHeight="1" x14ac:dyDescent="0.35">
      <c r="A40" s="2">
        <v>2017</v>
      </c>
      <c r="B40" s="2" t="s">
        <v>161</v>
      </c>
      <c r="C40" s="2" t="s">
        <v>52</v>
      </c>
      <c r="D40" s="2" t="s">
        <v>53</v>
      </c>
      <c r="E40" s="2">
        <v>8528.7000000000007</v>
      </c>
      <c r="F40" s="2" t="s">
        <v>161</v>
      </c>
    </row>
    <row r="41" spans="1:6" ht="14.5" customHeight="1" x14ac:dyDescent="0.35">
      <c r="A41" s="2">
        <v>2017</v>
      </c>
      <c r="B41" s="2" t="s">
        <v>57</v>
      </c>
      <c r="C41" s="2" t="s">
        <v>55</v>
      </c>
      <c r="D41" s="2" t="s">
        <v>56</v>
      </c>
      <c r="E41" s="2">
        <v>562.4</v>
      </c>
      <c r="F41" s="2" t="s">
        <v>57</v>
      </c>
    </row>
    <row r="42" spans="1:6" ht="14.5" customHeight="1" x14ac:dyDescent="0.35">
      <c r="A42" s="2">
        <v>2018</v>
      </c>
      <c r="B42" s="2" t="s">
        <v>66</v>
      </c>
      <c r="C42" s="2" t="s">
        <v>64</v>
      </c>
      <c r="D42" s="2" t="s">
        <v>65</v>
      </c>
      <c r="E42" s="2">
        <v>0.6</v>
      </c>
      <c r="F42" s="2" t="s">
        <v>180</v>
      </c>
    </row>
    <row r="43" spans="1:6" ht="14.5" customHeight="1" x14ac:dyDescent="0.35">
      <c r="A43" s="2">
        <v>2018</v>
      </c>
      <c r="B43" s="2" t="s">
        <v>128</v>
      </c>
      <c r="C43" s="2" t="s">
        <v>61</v>
      </c>
      <c r="D43" s="2" t="s">
        <v>62</v>
      </c>
      <c r="E43" s="2">
        <v>86.8</v>
      </c>
      <c r="F43" s="2" t="s">
        <v>180</v>
      </c>
    </row>
    <row r="44" spans="1:6" ht="14.5" customHeight="1" x14ac:dyDescent="0.35">
      <c r="A44" s="2">
        <v>2018</v>
      </c>
      <c r="B44" s="2" t="s">
        <v>129</v>
      </c>
      <c r="C44" s="2" t="s">
        <v>77</v>
      </c>
      <c r="D44" s="2" t="s">
        <v>78</v>
      </c>
      <c r="E44" s="2">
        <v>29.3</v>
      </c>
      <c r="F44" s="2" t="s">
        <v>182</v>
      </c>
    </row>
    <row r="45" spans="1:6" ht="14.5" customHeight="1" x14ac:dyDescent="0.35">
      <c r="A45" s="2">
        <v>2018</v>
      </c>
      <c r="B45" s="2" t="s">
        <v>171</v>
      </c>
      <c r="C45" s="2" t="s">
        <v>79</v>
      </c>
      <c r="D45" s="2" t="s">
        <v>80</v>
      </c>
      <c r="E45" s="2">
        <v>1093.0999999999999</v>
      </c>
      <c r="F45" s="2" t="s">
        <v>180</v>
      </c>
    </row>
    <row r="46" spans="1:6" ht="14.5" customHeight="1" x14ac:dyDescent="0.35">
      <c r="A46" s="2">
        <v>2018</v>
      </c>
      <c r="B46" s="2" t="s">
        <v>130</v>
      </c>
      <c r="C46" s="2" t="s">
        <v>88</v>
      </c>
      <c r="D46" s="2" t="s">
        <v>89</v>
      </c>
      <c r="E46" s="2">
        <v>141.9</v>
      </c>
      <c r="F46" s="2" t="s">
        <v>180</v>
      </c>
    </row>
    <row r="47" spans="1:6" ht="14.5" customHeight="1" x14ac:dyDescent="0.35">
      <c r="A47" s="2">
        <v>2018</v>
      </c>
      <c r="B47" s="2" t="s">
        <v>131</v>
      </c>
      <c r="C47" s="2" t="s">
        <v>85</v>
      </c>
      <c r="D47" s="2" t="s">
        <v>85</v>
      </c>
      <c r="E47" s="2">
        <v>24.7</v>
      </c>
      <c r="F47" s="2" t="s">
        <v>182</v>
      </c>
    </row>
    <row r="48" spans="1:6" ht="14.5" customHeight="1" x14ac:dyDescent="0.35">
      <c r="A48" s="2">
        <v>2018</v>
      </c>
      <c r="B48" s="2" t="s">
        <v>132</v>
      </c>
      <c r="C48" s="2" t="s">
        <v>67</v>
      </c>
      <c r="D48" s="2" t="s">
        <v>68</v>
      </c>
      <c r="E48" s="2">
        <v>189</v>
      </c>
      <c r="F48" s="2" t="s">
        <v>180</v>
      </c>
    </row>
    <row r="49" spans="1:6" ht="14.5" customHeight="1" x14ac:dyDescent="0.35">
      <c r="A49" s="2">
        <v>2018</v>
      </c>
      <c r="B49" s="2" t="s">
        <v>133</v>
      </c>
      <c r="C49" s="2" t="s">
        <v>99</v>
      </c>
      <c r="D49" s="2" t="s">
        <v>100</v>
      </c>
      <c r="E49" s="2">
        <v>2.4</v>
      </c>
      <c r="F49" s="2" t="s">
        <v>180</v>
      </c>
    </row>
    <row r="50" spans="1:6" ht="14.5" customHeight="1" x14ac:dyDescent="0.35">
      <c r="A50" s="2">
        <v>2018</v>
      </c>
      <c r="B50" s="2" t="s">
        <v>134</v>
      </c>
      <c r="C50" s="2" t="s">
        <v>101</v>
      </c>
      <c r="D50" s="2" t="s">
        <v>102</v>
      </c>
      <c r="E50" s="2">
        <v>9.6999999999999993</v>
      </c>
      <c r="F50" s="2" t="s">
        <v>179</v>
      </c>
    </row>
    <row r="51" spans="1:6" ht="14.5" customHeight="1" x14ac:dyDescent="0.35">
      <c r="A51" s="2">
        <v>2018</v>
      </c>
      <c r="B51" s="2" t="s">
        <v>135</v>
      </c>
      <c r="C51" s="2" t="s">
        <v>108</v>
      </c>
      <c r="D51" s="2" t="s">
        <v>109</v>
      </c>
      <c r="E51" s="2">
        <v>33.200000000000003</v>
      </c>
      <c r="F51" s="2" t="s">
        <v>182</v>
      </c>
    </row>
    <row r="52" spans="1:6" ht="14.5" customHeight="1" x14ac:dyDescent="0.35">
      <c r="A52" s="2">
        <v>2018</v>
      </c>
      <c r="B52" s="2" t="s">
        <v>136</v>
      </c>
      <c r="C52" s="2" t="s">
        <v>110</v>
      </c>
      <c r="D52" s="2" t="s">
        <v>111</v>
      </c>
      <c r="E52" s="2">
        <v>123</v>
      </c>
      <c r="F52" s="2" t="s">
        <v>179</v>
      </c>
    </row>
    <row r="53" spans="1:6" ht="14.5" customHeight="1" x14ac:dyDescent="0.35">
      <c r="A53" s="2">
        <v>2018</v>
      </c>
      <c r="B53" s="2" t="s">
        <v>137</v>
      </c>
      <c r="C53" s="2" t="s">
        <v>69</v>
      </c>
      <c r="D53" s="2" t="s">
        <v>70</v>
      </c>
      <c r="E53" s="2">
        <v>87.9</v>
      </c>
      <c r="F53" s="2" t="s">
        <v>180</v>
      </c>
    </row>
    <row r="54" spans="1:6" x14ac:dyDescent="0.35">
      <c r="A54" s="2">
        <v>2018</v>
      </c>
      <c r="B54" s="2" t="s">
        <v>73</v>
      </c>
      <c r="C54" s="2" t="s">
        <v>71</v>
      </c>
      <c r="D54" s="2" t="s">
        <v>72</v>
      </c>
      <c r="E54" s="2">
        <v>0.3</v>
      </c>
      <c r="F54" s="2" t="s">
        <v>180</v>
      </c>
    </row>
    <row r="55" spans="1:6" ht="14.5" customHeight="1" x14ac:dyDescent="0.35">
      <c r="A55" s="2">
        <v>2018</v>
      </c>
      <c r="B55" s="2" t="s">
        <v>96</v>
      </c>
      <c r="C55" s="2" t="s">
        <v>94</v>
      </c>
      <c r="D55" s="2" t="s">
        <v>95</v>
      </c>
      <c r="E55" s="2">
        <v>12.5</v>
      </c>
      <c r="F55" s="2" t="s">
        <v>180</v>
      </c>
    </row>
    <row r="56" spans="1:6" ht="14.5" customHeight="1" x14ac:dyDescent="0.35">
      <c r="A56" s="2">
        <v>2018</v>
      </c>
      <c r="B56" s="2" t="s">
        <v>138</v>
      </c>
      <c r="C56" s="2" t="s">
        <v>113</v>
      </c>
      <c r="D56" s="2" t="s">
        <v>114</v>
      </c>
      <c r="E56" s="2">
        <v>10.4</v>
      </c>
      <c r="F56" s="2" t="s">
        <v>182</v>
      </c>
    </row>
    <row r="57" spans="1:6" ht="14.5" customHeight="1" x14ac:dyDescent="0.35">
      <c r="A57" s="2">
        <v>2018</v>
      </c>
      <c r="B57" s="2" t="s">
        <v>139</v>
      </c>
      <c r="C57" s="2" t="s">
        <v>58</v>
      </c>
      <c r="D57" s="2" t="s">
        <v>59</v>
      </c>
      <c r="E57" s="2">
        <v>32.1</v>
      </c>
      <c r="F57" s="2" t="s">
        <v>179</v>
      </c>
    </row>
    <row r="58" spans="1:6" ht="14.5" customHeight="1" x14ac:dyDescent="0.35">
      <c r="A58" s="2">
        <v>2018</v>
      </c>
      <c r="B58" s="2" t="s">
        <v>140</v>
      </c>
      <c r="C58" s="2" t="s">
        <v>97</v>
      </c>
      <c r="D58" s="2" t="s">
        <v>98</v>
      </c>
      <c r="E58" s="2">
        <v>14.8</v>
      </c>
      <c r="F58" s="2" t="s">
        <v>180</v>
      </c>
    </row>
    <row r="59" spans="1:6" ht="14.5" customHeight="1" x14ac:dyDescent="0.35">
      <c r="A59" s="2">
        <v>2018</v>
      </c>
      <c r="B59" s="2" t="s">
        <v>141</v>
      </c>
      <c r="C59" s="2" t="s">
        <v>123</v>
      </c>
      <c r="D59" s="2" t="s">
        <v>142</v>
      </c>
      <c r="E59" s="2">
        <v>41</v>
      </c>
      <c r="F59" s="2" t="s">
        <v>179</v>
      </c>
    </row>
    <row r="60" spans="1:6" ht="14.5" customHeight="1" x14ac:dyDescent="0.35">
      <c r="A60" s="2">
        <v>2018</v>
      </c>
      <c r="B60" s="2" t="s">
        <v>143</v>
      </c>
      <c r="C60" s="2" t="s">
        <v>91</v>
      </c>
      <c r="D60" s="2" t="s">
        <v>92</v>
      </c>
      <c r="E60" s="2">
        <v>105.8</v>
      </c>
      <c r="F60" s="2" t="s">
        <v>180</v>
      </c>
    </row>
    <row r="61" spans="1:6" ht="14.5" customHeight="1" x14ac:dyDescent="0.35">
      <c r="A61" s="2">
        <v>2018</v>
      </c>
      <c r="B61" s="2" t="s">
        <v>144</v>
      </c>
      <c r="C61" s="2" t="s">
        <v>117</v>
      </c>
      <c r="D61" s="2" t="s">
        <v>118</v>
      </c>
      <c r="E61" s="2">
        <v>107.5</v>
      </c>
      <c r="F61" s="2" t="s">
        <v>183</v>
      </c>
    </row>
    <row r="62" spans="1:6" ht="14.5" customHeight="1" x14ac:dyDescent="0.35">
      <c r="A62" s="2">
        <v>2018</v>
      </c>
      <c r="B62" s="2" t="s">
        <v>145</v>
      </c>
      <c r="C62" s="2" t="s">
        <v>74</v>
      </c>
      <c r="D62" s="2" t="s">
        <v>75</v>
      </c>
      <c r="E62" s="2">
        <v>87.7</v>
      </c>
      <c r="F62" s="2" t="s">
        <v>181</v>
      </c>
    </row>
    <row r="63" spans="1:6" ht="14.5" customHeight="1" x14ac:dyDescent="0.35">
      <c r="A63" s="2">
        <v>2018</v>
      </c>
      <c r="B63" s="2" t="s">
        <v>146</v>
      </c>
      <c r="C63" s="2" t="s">
        <v>16</v>
      </c>
      <c r="D63" s="2" t="s">
        <v>14</v>
      </c>
      <c r="E63" s="2">
        <v>78.3</v>
      </c>
      <c r="F63" s="2" t="s">
        <v>178</v>
      </c>
    </row>
    <row r="64" spans="1:6" ht="14.5" customHeight="1" x14ac:dyDescent="0.35">
      <c r="A64" s="2">
        <v>2018</v>
      </c>
      <c r="B64" s="2" t="s">
        <v>147</v>
      </c>
      <c r="C64" s="2" t="s">
        <v>5</v>
      </c>
      <c r="D64" s="2" t="s">
        <v>3</v>
      </c>
      <c r="E64" s="2">
        <v>9.9</v>
      </c>
      <c r="F64" s="2" t="s">
        <v>177</v>
      </c>
    </row>
    <row r="65" spans="1:6" ht="14.5" customHeight="1" x14ac:dyDescent="0.35">
      <c r="A65" s="2">
        <v>2018</v>
      </c>
      <c r="B65" s="2" t="s">
        <v>148</v>
      </c>
      <c r="C65" s="2" t="s">
        <v>17</v>
      </c>
      <c r="D65" s="2" t="s">
        <v>14</v>
      </c>
      <c r="E65" s="2">
        <v>12.2</v>
      </c>
      <c r="F65" s="2" t="s">
        <v>178</v>
      </c>
    </row>
    <row r="66" spans="1:6" ht="14.5" customHeight="1" x14ac:dyDescent="0.35">
      <c r="A66" s="2">
        <v>2018</v>
      </c>
      <c r="B66" s="2" t="s">
        <v>149</v>
      </c>
      <c r="C66" s="2" t="s">
        <v>7</v>
      </c>
      <c r="D66" s="2" t="s">
        <v>3</v>
      </c>
      <c r="E66" s="2">
        <v>10.7</v>
      </c>
      <c r="F66" s="2" t="s">
        <v>177</v>
      </c>
    </row>
    <row r="67" spans="1:6" ht="14.5" customHeight="1" x14ac:dyDescent="0.35">
      <c r="A67" s="2">
        <v>2018</v>
      </c>
      <c r="B67" s="2" t="s">
        <v>150</v>
      </c>
      <c r="C67" s="2" t="s">
        <v>24</v>
      </c>
      <c r="D67" s="2" t="s">
        <v>14</v>
      </c>
      <c r="E67" s="2">
        <v>7</v>
      </c>
      <c r="F67" s="2" t="s">
        <v>178</v>
      </c>
    </row>
    <row r="68" spans="1:6" ht="14.5" customHeight="1" x14ac:dyDescent="0.35">
      <c r="A68" s="2">
        <v>2018</v>
      </c>
      <c r="B68" s="2" t="s">
        <v>150</v>
      </c>
      <c r="C68" s="2" t="s">
        <v>27</v>
      </c>
      <c r="D68" s="2" t="s">
        <v>14</v>
      </c>
      <c r="E68" s="2">
        <v>49.6</v>
      </c>
      <c r="F68" s="2" t="s">
        <v>178</v>
      </c>
    </row>
    <row r="69" spans="1:6" ht="14.5" customHeight="1" x14ac:dyDescent="0.35">
      <c r="A69" s="2">
        <v>2018</v>
      </c>
      <c r="B69" s="2" t="s">
        <v>150</v>
      </c>
      <c r="C69" s="2" t="s">
        <v>33</v>
      </c>
      <c r="D69" s="2" t="s">
        <v>14</v>
      </c>
      <c r="E69" s="2">
        <v>3</v>
      </c>
      <c r="F69" s="2" t="s">
        <v>178</v>
      </c>
    </row>
    <row r="70" spans="1:6" ht="14.5" customHeight="1" x14ac:dyDescent="0.35">
      <c r="A70" s="2">
        <v>2018</v>
      </c>
      <c r="B70" s="2" t="s">
        <v>150</v>
      </c>
      <c r="C70" s="2" t="s">
        <v>36</v>
      </c>
      <c r="D70" s="2" t="s">
        <v>14</v>
      </c>
      <c r="E70" s="2">
        <v>25.2</v>
      </c>
      <c r="F70" s="2" t="s">
        <v>178</v>
      </c>
    </row>
    <row r="71" spans="1:6" ht="14.5" customHeight="1" x14ac:dyDescent="0.35">
      <c r="A71" s="2">
        <v>2018</v>
      </c>
      <c r="B71" s="2" t="s">
        <v>150</v>
      </c>
      <c r="C71" s="2" t="s">
        <v>30</v>
      </c>
      <c r="D71" s="2" t="s">
        <v>14</v>
      </c>
      <c r="E71" s="2">
        <v>131.5</v>
      </c>
      <c r="F71" s="2" t="s">
        <v>178</v>
      </c>
    </row>
    <row r="72" spans="1:6" ht="14.5" customHeight="1" x14ac:dyDescent="0.35">
      <c r="A72" s="2">
        <v>2018</v>
      </c>
      <c r="B72" s="2" t="s">
        <v>150</v>
      </c>
      <c r="C72" s="2" t="s">
        <v>38</v>
      </c>
      <c r="D72" s="2" t="s">
        <v>14</v>
      </c>
      <c r="E72" s="2">
        <v>9.1999999999999993</v>
      </c>
      <c r="F72" s="2" t="s">
        <v>178</v>
      </c>
    </row>
    <row r="73" spans="1:6" ht="14.5" customHeight="1" x14ac:dyDescent="0.35">
      <c r="A73" s="2">
        <v>2018</v>
      </c>
      <c r="B73" s="2" t="s">
        <v>150</v>
      </c>
      <c r="C73" s="2" t="s">
        <v>120</v>
      </c>
      <c r="D73" s="2" t="s">
        <v>14</v>
      </c>
      <c r="E73" s="2">
        <v>17.399999999999999</v>
      </c>
      <c r="F73" s="2" t="s">
        <v>178</v>
      </c>
    </row>
    <row r="74" spans="1:6" ht="14.5" customHeight="1" x14ac:dyDescent="0.35">
      <c r="A74" s="2">
        <v>2018</v>
      </c>
      <c r="B74" s="2" t="s">
        <v>150</v>
      </c>
      <c r="C74" s="2" t="s">
        <v>43</v>
      </c>
      <c r="D74" s="2" t="s">
        <v>14</v>
      </c>
      <c r="E74" s="2">
        <v>3.9</v>
      </c>
      <c r="F74" s="2" t="s">
        <v>178</v>
      </c>
    </row>
    <row r="75" spans="1:6" ht="14.5" customHeight="1" x14ac:dyDescent="0.35">
      <c r="A75" s="2">
        <v>2018</v>
      </c>
      <c r="B75" s="2" t="s">
        <v>150</v>
      </c>
      <c r="C75" s="2" t="s">
        <v>40</v>
      </c>
      <c r="D75" s="2" t="s">
        <v>14</v>
      </c>
      <c r="E75" s="2">
        <v>29.8</v>
      </c>
      <c r="F75" s="2" t="s">
        <v>178</v>
      </c>
    </row>
    <row r="76" spans="1:6" ht="14.5" customHeight="1" x14ac:dyDescent="0.35">
      <c r="A76" s="2">
        <v>2018</v>
      </c>
      <c r="B76" s="2" t="s">
        <v>152</v>
      </c>
      <c r="C76" s="2" t="s">
        <v>103</v>
      </c>
      <c r="D76" s="2" t="s">
        <v>104</v>
      </c>
      <c r="E76" s="2">
        <v>65.8</v>
      </c>
      <c r="F76" s="2" t="s">
        <v>179</v>
      </c>
    </row>
    <row r="77" spans="1:6" ht="14.5" customHeight="1" x14ac:dyDescent="0.35">
      <c r="A77" s="2">
        <v>2018</v>
      </c>
      <c r="B77" s="2" t="s">
        <v>153</v>
      </c>
      <c r="C77" s="2" t="s">
        <v>13</v>
      </c>
      <c r="D77" s="2" t="s">
        <v>14</v>
      </c>
      <c r="E77" s="2">
        <v>196.5</v>
      </c>
      <c r="F77" s="2" t="s">
        <v>178</v>
      </c>
    </row>
    <row r="78" spans="1:6" ht="14.5" customHeight="1" x14ac:dyDescent="0.35">
      <c r="A78" s="2">
        <v>2018</v>
      </c>
      <c r="B78" s="2" t="s">
        <v>154</v>
      </c>
      <c r="C78" s="2" t="s">
        <v>9</v>
      </c>
      <c r="D78" s="2" t="s">
        <v>3</v>
      </c>
      <c r="E78" s="2">
        <v>31.5</v>
      </c>
      <c r="F78" s="2" t="s">
        <v>177</v>
      </c>
    </row>
    <row r="79" spans="1:6" ht="14.5" customHeight="1" x14ac:dyDescent="0.35">
      <c r="A79" s="2">
        <v>2018</v>
      </c>
      <c r="B79" s="2" t="s">
        <v>155</v>
      </c>
      <c r="C79" s="2" t="s">
        <v>10</v>
      </c>
      <c r="D79" s="2" t="s">
        <v>3</v>
      </c>
      <c r="E79" s="2">
        <v>31.6</v>
      </c>
      <c r="F79" s="2" t="s">
        <v>177</v>
      </c>
    </row>
    <row r="80" spans="1:6" ht="14.5" customHeight="1" x14ac:dyDescent="0.35">
      <c r="A80" s="2">
        <v>2018</v>
      </c>
      <c r="B80" s="2" t="s">
        <v>156</v>
      </c>
      <c r="C80" s="2" t="s">
        <v>11</v>
      </c>
      <c r="D80" s="2" t="s">
        <v>3</v>
      </c>
      <c r="E80" s="2">
        <v>79.7</v>
      </c>
      <c r="F80" s="2" t="s">
        <v>177</v>
      </c>
    </row>
    <row r="81" spans="1:14" ht="14.5" customHeight="1" x14ac:dyDescent="0.35">
      <c r="A81" s="2">
        <v>2018</v>
      </c>
      <c r="B81" s="2" t="s">
        <v>157</v>
      </c>
      <c r="C81" s="2" t="s">
        <v>20</v>
      </c>
      <c r="D81" s="2" t="s">
        <v>14</v>
      </c>
      <c r="E81" s="2">
        <v>45.1</v>
      </c>
      <c r="F81" s="2" t="s">
        <v>178</v>
      </c>
    </row>
    <row r="82" spans="1:14" ht="14.5" customHeight="1" x14ac:dyDescent="0.35">
      <c r="A82" s="2">
        <v>2018</v>
      </c>
      <c r="B82" s="2" t="s">
        <v>158</v>
      </c>
      <c r="C82" s="2" t="s">
        <v>49</v>
      </c>
      <c r="D82" s="2" t="s">
        <v>47</v>
      </c>
      <c r="E82" s="2">
        <v>15.5</v>
      </c>
      <c r="F82" s="2" t="s">
        <v>167</v>
      </c>
    </row>
    <row r="83" spans="1:14" ht="14.5" customHeight="1" x14ac:dyDescent="0.35">
      <c r="A83" s="2">
        <v>2018</v>
      </c>
      <c r="B83" s="2" t="s">
        <v>159</v>
      </c>
      <c r="C83" s="2" t="s">
        <v>12</v>
      </c>
      <c r="D83" s="2" t="s">
        <v>3</v>
      </c>
      <c r="E83" s="2">
        <v>53.2</v>
      </c>
      <c r="F83" s="2" t="s">
        <v>177</v>
      </c>
      <c r="G83" s="2" t="s">
        <v>4</v>
      </c>
    </row>
    <row r="84" spans="1:14" ht="14.5" customHeight="1" x14ac:dyDescent="0.35">
      <c r="A84" s="2">
        <v>2018</v>
      </c>
      <c r="B84" s="2" t="s">
        <v>84</v>
      </c>
      <c r="C84" s="2" t="s">
        <v>2</v>
      </c>
      <c r="D84" s="2" t="s">
        <v>83</v>
      </c>
      <c r="E84" s="2">
        <v>12.1</v>
      </c>
      <c r="F84" s="2" t="s">
        <v>177</v>
      </c>
      <c r="G84" s="2" t="s">
        <v>6</v>
      </c>
    </row>
    <row r="85" spans="1:14" ht="14.5" customHeight="1" x14ac:dyDescent="0.35">
      <c r="A85" s="2">
        <v>2018</v>
      </c>
      <c r="B85" s="2" t="s">
        <v>107</v>
      </c>
      <c r="C85" s="2" t="s">
        <v>2</v>
      </c>
      <c r="D85" s="2" t="s">
        <v>106</v>
      </c>
      <c r="E85" s="2">
        <v>20</v>
      </c>
      <c r="F85" s="2" t="s">
        <v>177</v>
      </c>
      <c r="G85" s="2" t="s">
        <v>8</v>
      </c>
    </row>
    <row r="86" spans="1:14" ht="14.5" customHeight="1" x14ac:dyDescent="0.35">
      <c r="A86" s="2">
        <v>2018</v>
      </c>
      <c r="B86" s="2" t="s">
        <v>160</v>
      </c>
      <c r="C86" s="2" t="s">
        <v>22</v>
      </c>
      <c r="D86" s="2" t="s">
        <v>14</v>
      </c>
      <c r="E86" s="2">
        <v>136.80000000000001</v>
      </c>
      <c r="F86" s="2" t="s">
        <v>178</v>
      </c>
      <c r="G86" s="2" t="s">
        <v>9</v>
      </c>
    </row>
    <row r="87" spans="1:14" ht="14.5" customHeight="1" x14ac:dyDescent="0.35">
      <c r="A87" s="2">
        <v>2018</v>
      </c>
      <c r="B87" s="2" t="s">
        <v>4</v>
      </c>
      <c r="C87" s="2" t="s">
        <v>2</v>
      </c>
      <c r="D87" s="2" t="s">
        <v>3</v>
      </c>
      <c r="E87" s="2">
        <v>5262.4949999999999</v>
      </c>
      <c r="F87" s="2" t="s">
        <v>177</v>
      </c>
      <c r="G87" s="2" t="s">
        <v>10</v>
      </c>
    </row>
    <row r="88" spans="1:14" ht="14.5" customHeight="1" x14ac:dyDescent="0.35">
      <c r="A88" s="2">
        <v>2018</v>
      </c>
      <c r="B88" s="2" t="s">
        <v>19</v>
      </c>
      <c r="C88" s="2" t="s">
        <v>18</v>
      </c>
      <c r="D88" s="2" t="s">
        <v>14</v>
      </c>
      <c r="E88" s="2">
        <v>3370.3</v>
      </c>
      <c r="F88" s="2" t="s">
        <v>178</v>
      </c>
      <c r="G88" s="2" t="s">
        <v>11</v>
      </c>
    </row>
    <row r="89" spans="1:14" ht="14.5" customHeight="1" x14ac:dyDescent="0.35">
      <c r="A89" s="2">
        <v>2018</v>
      </c>
      <c r="B89" s="2" t="s">
        <v>48</v>
      </c>
      <c r="C89" s="2" t="s">
        <v>46</v>
      </c>
      <c r="D89" s="2" t="s">
        <v>47</v>
      </c>
      <c r="E89" s="2">
        <v>989.9</v>
      </c>
      <c r="F89" s="2" t="s">
        <v>167</v>
      </c>
      <c r="G89" s="2" t="s">
        <v>12</v>
      </c>
    </row>
    <row r="90" spans="1:14" ht="14.5" customHeight="1" x14ac:dyDescent="0.35">
      <c r="A90" s="2">
        <v>2018</v>
      </c>
      <c r="B90" s="2" t="s">
        <v>161</v>
      </c>
      <c r="C90" s="2" t="s">
        <v>52</v>
      </c>
      <c r="D90" s="2" t="s">
        <v>53</v>
      </c>
      <c r="E90" s="2">
        <v>8168.6</v>
      </c>
      <c r="F90" s="2" t="s">
        <v>161</v>
      </c>
    </row>
    <row r="91" spans="1:14" ht="14.5" customHeight="1" x14ac:dyDescent="0.35">
      <c r="A91" s="2">
        <v>2018</v>
      </c>
      <c r="B91" s="2" t="s">
        <v>57</v>
      </c>
      <c r="C91" s="2" t="s">
        <v>55</v>
      </c>
      <c r="D91" s="2" t="s">
        <v>56</v>
      </c>
      <c r="E91" s="2">
        <v>546.70000000000005</v>
      </c>
      <c r="F91" s="2" t="s">
        <v>57</v>
      </c>
    </row>
    <row r="92" spans="1:14" ht="14.5" customHeight="1" x14ac:dyDescent="0.35">
      <c r="A92" s="2">
        <v>2019</v>
      </c>
      <c r="B92" s="2" t="s">
        <v>66</v>
      </c>
      <c r="C92" s="2" t="s">
        <v>64</v>
      </c>
      <c r="D92" s="2" t="s">
        <v>65</v>
      </c>
      <c r="E92" s="2">
        <v>1</v>
      </c>
      <c r="F92" s="2" t="s">
        <v>180</v>
      </c>
    </row>
    <row r="93" spans="1:14" ht="14.5" customHeight="1" x14ac:dyDescent="0.35">
      <c r="A93" s="2">
        <v>2019</v>
      </c>
      <c r="B93" s="2" t="s">
        <v>128</v>
      </c>
      <c r="C93" s="2" t="s">
        <v>61</v>
      </c>
      <c r="D93" s="2" t="s">
        <v>62</v>
      </c>
      <c r="E93" s="2">
        <v>78.399999999999991</v>
      </c>
      <c r="F93" s="2" t="s">
        <v>180</v>
      </c>
    </row>
    <row r="94" spans="1:14" ht="14.5" customHeight="1" x14ac:dyDescent="0.35">
      <c r="A94" s="2">
        <v>2019</v>
      </c>
      <c r="B94" s="2" t="s">
        <v>129</v>
      </c>
      <c r="C94" s="2" t="s">
        <v>77</v>
      </c>
      <c r="D94" s="2" t="s">
        <v>78</v>
      </c>
      <c r="E94" s="2">
        <v>48.4</v>
      </c>
      <c r="F94" s="2" t="s">
        <v>182</v>
      </c>
      <c r="K94" s="14">
        <v>2019</v>
      </c>
    </row>
    <row r="95" spans="1:14" ht="14.5" customHeight="1" x14ac:dyDescent="0.35">
      <c r="A95" s="2">
        <v>2019</v>
      </c>
      <c r="B95" s="2" t="s">
        <v>171</v>
      </c>
      <c r="C95" s="2" t="s">
        <v>79</v>
      </c>
      <c r="D95" s="2" t="s">
        <v>80</v>
      </c>
      <c r="E95" s="2">
        <v>1187.5999999999999</v>
      </c>
      <c r="F95" s="2" t="s">
        <v>180</v>
      </c>
      <c r="K95" s="16" t="s">
        <v>186</v>
      </c>
      <c r="L95" s="16"/>
      <c r="M95" s="16" t="s">
        <v>188</v>
      </c>
      <c r="N95" s="16" t="s">
        <v>193</v>
      </c>
    </row>
    <row r="96" spans="1:14" ht="14.5" customHeight="1" x14ac:dyDescent="0.35">
      <c r="A96" s="2">
        <v>2019</v>
      </c>
      <c r="B96" s="2" t="s">
        <v>130</v>
      </c>
      <c r="C96" s="2" t="s">
        <v>88</v>
      </c>
      <c r="D96" s="2" t="s">
        <v>89</v>
      </c>
      <c r="E96" s="2">
        <v>125.9</v>
      </c>
      <c r="F96" s="2" t="s">
        <v>180</v>
      </c>
      <c r="K96" s="14" t="s">
        <v>192</v>
      </c>
      <c r="L96" s="14">
        <v>0</v>
      </c>
      <c r="M96" s="14">
        <f>GETPIVOTDATA("Allocation MW",'AEP Operating Companies'!$A$3,"Year",2019,"OPCo/State","Wheeling Power")</f>
        <v>568.9</v>
      </c>
      <c r="N96" s="14">
        <f>M96-L96</f>
        <v>568.9</v>
      </c>
    </row>
    <row r="97" spans="1:18" ht="14.5" customHeight="1" x14ac:dyDescent="0.35">
      <c r="A97" s="2">
        <v>2019</v>
      </c>
      <c r="B97" s="2" t="s">
        <v>131</v>
      </c>
      <c r="C97" s="2" t="s">
        <v>85</v>
      </c>
      <c r="D97" s="2" t="s">
        <v>85</v>
      </c>
      <c r="E97" s="2">
        <v>40.299999999999997</v>
      </c>
      <c r="F97" s="2" t="s">
        <v>182</v>
      </c>
      <c r="K97" s="14" t="s">
        <v>189</v>
      </c>
      <c r="L97" s="14">
        <v>0</v>
      </c>
      <c r="M97" s="14">
        <f>GETPIVOTDATA("Allocation MW",'AEP Operating Companies'!$A$3,"Year",2019,"OPCo/State","AEP Ohio")</f>
        <v>7361.2</v>
      </c>
      <c r="N97" s="14">
        <f t="shared" ref="N97:N100" si="0">M97-L97</f>
        <v>7361.2</v>
      </c>
    </row>
    <row r="98" spans="1:18" ht="14.5" customHeight="1" x14ac:dyDescent="0.35">
      <c r="A98" s="2">
        <v>2019</v>
      </c>
      <c r="B98" s="2" t="s">
        <v>132</v>
      </c>
      <c r="C98" s="2" t="s">
        <v>67</v>
      </c>
      <c r="D98" s="2" t="s">
        <v>68</v>
      </c>
      <c r="E98" s="2">
        <v>204.7</v>
      </c>
      <c r="F98" s="2" t="s">
        <v>180</v>
      </c>
      <c r="G98" s="7">
        <f>M99</f>
        <v>7496.3629999999994</v>
      </c>
      <c r="I98" s="14">
        <f>G98-(E137)</f>
        <v>279.19999999999982</v>
      </c>
      <c r="K98" s="14" t="s">
        <v>185</v>
      </c>
      <c r="L98" s="14">
        <f>I107</f>
        <v>21.5</v>
      </c>
      <c r="M98" s="14">
        <f>GETPIVOTDATA("Allocation MW",'AEP Operating Companies'!$A$3,"Year",2019,"OPCo/State","KP")</f>
        <v>1374.8</v>
      </c>
      <c r="N98" s="14">
        <f t="shared" si="0"/>
        <v>1353.3</v>
      </c>
    </row>
    <row r="99" spans="1:18" ht="14.5" customHeight="1" x14ac:dyDescent="0.35">
      <c r="A99" s="2">
        <v>2019</v>
      </c>
      <c r="B99" s="2" t="s">
        <v>133</v>
      </c>
      <c r="C99" s="2" t="s">
        <v>99</v>
      </c>
      <c r="D99" s="2" t="s">
        <v>100</v>
      </c>
      <c r="E99" s="2">
        <v>2.1</v>
      </c>
      <c r="F99" s="2" t="s">
        <v>180</v>
      </c>
      <c r="K99" s="14" t="s">
        <v>177</v>
      </c>
      <c r="L99" s="17">
        <f>I98</f>
        <v>279.19999999999982</v>
      </c>
      <c r="M99" s="14">
        <f>GETPIVOTDATA("Allocation MW",'AEP Operating Companies'!$A$3,"Year",2019,"OPCo/State","APCo")</f>
        <v>7496.3629999999994</v>
      </c>
      <c r="N99" s="14">
        <f t="shared" si="0"/>
        <v>7217.1629999999996</v>
      </c>
    </row>
    <row r="100" spans="1:18" ht="14.5" customHeight="1" x14ac:dyDescent="0.35">
      <c r="A100" s="2">
        <v>2019</v>
      </c>
      <c r="B100" s="2" t="s">
        <v>134</v>
      </c>
      <c r="C100" s="2" t="s">
        <v>101</v>
      </c>
      <c r="D100" s="2" t="s">
        <v>102</v>
      </c>
      <c r="E100" s="2">
        <v>12</v>
      </c>
      <c r="F100" s="2" t="s">
        <v>179</v>
      </c>
      <c r="K100" s="14" t="s">
        <v>178</v>
      </c>
      <c r="L100" s="15">
        <f>I104</f>
        <v>59.600000000000023</v>
      </c>
      <c r="M100" s="15">
        <f>GETPIVOTDATA("Allocation MW",'AEP Operating Companies'!$A$3,"Year",2019,"OPCo/State","I&amp;M")</f>
        <v>3573.6</v>
      </c>
      <c r="N100" s="15">
        <f t="shared" si="0"/>
        <v>3514</v>
      </c>
    </row>
    <row r="101" spans="1:18" ht="14.5" customHeight="1" x14ac:dyDescent="0.35">
      <c r="A101" s="2">
        <v>2019</v>
      </c>
      <c r="B101" s="2" t="s">
        <v>135</v>
      </c>
      <c r="C101" s="2" t="s">
        <v>108</v>
      </c>
      <c r="D101" s="2" t="s">
        <v>109</v>
      </c>
      <c r="E101" s="2">
        <v>36.700000000000003</v>
      </c>
      <c r="F101" s="2" t="s">
        <v>182</v>
      </c>
      <c r="K101" s="14" t="s">
        <v>187</v>
      </c>
      <c r="L101" s="14">
        <f>SUM(L98:L100)</f>
        <v>360.29999999999984</v>
      </c>
      <c r="M101" s="14">
        <f>SUM(M96:M100)</f>
        <v>20374.862999999998</v>
      </c>
      <c r="N101" s="14">
        <f>SUM(N96:N100)</f>
        <v>20014.562999999998</v>
      </c>
    </row>
    <row r="102" spans="1:18" ht="14.5" customHeight="1" x14ac:dyDescent="0.35">
      <c r="A102" s="2">
        <v>2019</v>
      </c>
      <c r="B102" s="2" t="s">
        <v>136</v>
      </c>
      <c r="C102" s="2" t="s">
        <v>110</v>
      </c>
      <c r="D102" s="2" t="s">
        <v>111</v>
      </c>
      <c r="E102" s="2">
        <v>95.4</v>
      </c>
      <c r="F102" s="2" t="s">
        <v>179</v>
      </c>
      <c r="K102" s="14" t="s">
        <v>190</v>
      </c>
      <c r="L102" s="14"/>
      <c r="M102" s="14">
        <f>GETPIVOTDATA("Allocation MW",'AEP Operating Companies'!$A$3,"Year",2019)</f>
        <v>22738.962999999996</v>
      </c>
      <c r="N102" s="14">
        <f>M102</f>
        <v>22738.962999999996</v>
      </c>
    </row>
    <row r="103" spans="1:18" ht="14.5" customHeight="1" x14ac:dyDescent="0.35">
      <c r="A103" s="2">
        <v>2019</v>
      </c>
      <c r="B103" s="2" t="s">
        <v>137</v>
      </c>
      <c r="C103" s="2" t="s">
        <v>69</v>
      </c>
      <c r="D103" s="2" t="s">
        <v>70</v>
      </c>
      <c r="E103" s="2">
        <v>79.400000000000006</v>
      </c>
      <c r="F103" s="2" t="s">
        <v>180</v>
      </c>
      <c r="G103">
        <f>E104</f>
        <v>8.8000000000000007</v>
      </c>
      <c r="K103" s="14" t="s">
        <v>191</v>
      </c>
      <c r="L103" s="14"/>
      <c r="M103" s="18">
        <f>M101/M102</f>
        <v>0.89603307767377083</v>
      </c>
      <c r="N103" s="24">
        <f>N101/N102</f>
        <v>0.88018802792370088</v>
      </c>
      <c r="O103" s="23" t="s">
        <v>196</v>
      </c>
      <c r="P103" s="23"/>
      <c r="Q103" s="23"/>
      <c r="R103" s="23"/>
    </row>
    <row r="104" spans="1:18" x14ac:dyDescent="0.35">
      <c r="A104" s="2">
        <v>2019</v>
      </c>
      <c r="B104" s="2" t="s">
        <v>73</v>
      </c>
      <c r="C104" s="2" t="s">
        <v>71</v>
      </c>
      <c r="D104" s="2" t="s">
        <v>72</v>
      </c>
      <c r="E104" s="2">
        <v>8.8000000000000007</v>
      </c>
      <c r="F104" s="2" t="s">
        <v>180</v>
      </c>
      <c r="G104">
        <f>SUM(E99:E102)</f>
        <v>146.20000000000002</v>
      </c>
      <c r="I104" s="14">
        <f>G105-E102</f>
        <v>59.600000000000023</v>
      </c>
      <c r="O104" s="23" t="s">
        <v>197</v>
      </c>
      <c r="P104" s="23"/>
      <c r="Q104" s="23"/>
      <c r="R104" s="23"/>
    </row>
    <row r="105" spans="1:18" ht="14.5" customHeight="1" x14ac:dyDescent="0.35">
      <c r="A105" s="2">
        <v>2019</v>
      </c>
      <c r="B105" s="2" t="s">
        <v>96</v>
      </c>
      <c r="C105" s="2" t="s">
        <v>94</v>
      </c>
      <c r="D105" s="2" t="s">
        <v>95</v>
      </c>
      <c r="E105" s="2">
        <v>9.5</v>
      </c>
      <c r="F105" s="2" t="s">
        <v>180</v>
      </c>
      <c r="G105">
        <f>SUM(G103:G104)</f>
        <v>155.00000000000003</v>
      </c>
      <c r="I105" s="14"/>
      <c r="L105" s="23" t="s">
        <v>195</v>
      </c>
      <c r="M105" s="23" t="s">
        <v>194</v>
      </c>
      <c r="N105" s="23">
        <v>85.74</v>
      </c>
      <c r="O105" s="23" t="s">
        <v>195</v>
      </c>
    </row>
    <row r="106" spans="1:18" ht="14.5" customHeight="1" x14ac:dyDescent="0.35">
      <c r="A106" s="2">
        <v>2019</v>
      </c>
      <c r="B106" s="2" t="s">
        <v>138</v>
      </c>
      <c r="C106" s="2" t="s">
        <v>113</v>
      </c>
      <c r="D106" s="2" t="s">
        <v>114</v>
      </c>
      <c r="E106" s="2">
        <v>20.5</v>
      </c>
      <c r="F106" s="2" t="s">
        <v>182</v>
      </c>
      <c r="I106" s="14">
        <f>SUM(I98:I104)</f>
        <v>338.79999999999984</v>
      </c>
    </row>
    <row r="107" spans="1:18" ht="14.5" customHeight="1" x14ac:dyDescent="0.35">
      <c r="A107" s="2">
        <v>2019</v>
      </c>
      <c r="B107" s="2" t="s">
        <v>139</v>
      </c>
      <c r="C107" s="2" t="s">
        <v>58</v>
      </c>
      <c r="D107" s="2" t="s">
        <v>59</v>
      </c>
      <c r="E107" s="2">
        <v>26.9</v>
      </c>
      <c r="F107" s="2" t="s">
        <v>179</v>
      </c>
      <c r="I107" s="14">
        <f>E132</f>
        <v>21.5</v>
      </c>
    </row>
    <row r="108" spans="1:18" ht="14.5" customHeight="1" x14ac:dyDescent="0.35">
      <c r="A108" s="2">
        <v>2019</v>
      </c>
      <c r="B108" s="2" t="s">
        <v>140</v>
      </c>
      <c r="C108" s="2" t="s">
        <v>97</v>
      </c>
      <c r="D108" s="2" t="s">
        <v>98</v>
      </c>
      <c r="E108" s="2">
        <v>11.6</v>
      </c>
      <c r="F108" s="2" t="s">
        <v>180</v>
      </c>
      <c r="I108" s="14"/>
    </row>
    <row r="109" spans="1:18" ht="14.5" customHeight="1" x14ac:dyDescent="0.35">
      <c r="A109" s="2">
        <v>2019</v>
      </c>
      <c r="B109" s="2" t="s">
        <v>141</v>
      </c>
      <c r="C109" s="2" t="s">
        <v>123</v>
      </c>
      <c r="D109" s="2" t="s">
        <v>142</v>
      </c>
      <c r="E109" s="2">
        <v>35.5</v>
      </c>
      <c r="F109" s="2" t="s">
        <v>179</v>
      </c>
      <c r="I109" s="14">
        <f>I107+I106</f>
        <v>360.29999999999984</v>
      </c>
    </row>
    <row r="110" spans="1:18" ht="14.5" customHeight="1" x14ac:dyDescent="0.35">
      <c r="A110" s="2">
        <v>2019</v>
      </c>
      <c r="B110" s="2" t="s">
        <v>143</v>
      </c>
      <c r="C110" s="2" t="s">
        <v>91</v>
      </c>
      <c r="D110" s="2" t="s">
        <v>92</v>
      </c>
      <c r="E110" s="2">
        <v>87.1</v>
      </c>
      <c r="F110" s="2" t="s">
        <v>180</v>
      </c>
    </row>
    <row r="111" spans="1:18" ht="14.5" customHeight="1" x14ac:dyDescent="0.35">
      <c r="A111" s="2">
        <v>2019</v>
      </c>
      <c r="B111" s="2" t="s">
        <v>144</v>
      </c>
      <c r="C111" s="2" t="s">
        <v>117</v>
      </c>
      <c r="D111" s="2" t="s">
        <v>118</v>
      </c>
      <c r="E111" s="2">
        <v>81.7</v>
      </c>
      <c r="F111" s="2" t="s">
        <v>183</v>
      </c>
    </row>
    <row r="112" spans="1:18" ht="14.5" customHeight="1" x14ac:dyDescent="0.35">
      <c r="A112" s="2">
        <v>2019</v>
      </c>
      <c r="B112" s="2" t="s">
        <v>145</v>
      </c>
      <c r="C112" s="2" t="s">
        <v>74</v>
      </c>
      <c r="D112" s="2" t="s">
        <v>75</v>
      </c>
      <c r="E112" s="2">
        <v>140.6</v>
      </c>
      <c r="F112" s="2" t="s">
        <v>181</v>
      </c>
    </row>
    <row r="113" spans="1:6" ht="14.5" customHeight="1" x14ac:dyDescent="0.35">
      <c r="A113" s="2">
        <v>2019</v>
      </c>
      <c r="B113" s="2" t="s">
        <v>146</v>
      </c>
      <c r="C113" s="2" t="s">
        <v>16</v>
      </c>
      <c r="D113" s="2" t="s">
        <v>14</v>
      </c>
      <c r="E113" s="2">
        <v>64.400000000000006</v>
      </c>
      <c r="F113" s="2" t="s">
        <v>178</v>
      </c>
    </row>
    <row r="114" spans="1:6" ht="14.5" customHeight="1" x14ac:dyDescent="0.35">
      <c r="A114" s="2">
        <v>2019</v>
      </c>
      <c r="B114" s="2" t="s">
        <v>147</v>
      </c>
      <c r="C114" s="2" t="s">
        <v>5</v>
      </c>
      <c r="D114" s="2" t="s">
        <v>3</v>
      </c>
      <c r="E114" s="2">
        <v>15.8</v>
      </c>
      <c r="F114" s="2" t="s">
        <v>177</v>
      </c>
    </row>
    <row r="115" spans="1:6" ht="14.5" customHeight="1" x14ac:dyDescent="0.35">
      <c r="A115" s="2">
        <v>2019</v>
      </c>
      <c r="B115" s="2" t="s">
        <v>148</v>
      </c>
      <c r="C115" s="2" t="s">
        <v>17</v>
      </c>
      <c r="D115" s="2" t="s">
        <v>14</v>
      </c>
      <c r="E115" s="2">
        <v>11.3</v>
      </c>
      <c r="F115" s="2" t="s">
        <v>178</v>
      </c>
    </row>
    <row r="116" spans="1:6" ht="14.5" customHeight="1" x14ac:dyDescent="0.35">
      <c r="A116" s="2">
        <v>2019</v>
      </c>
      <c r="B116" s="2" t="s">
        <v>149</v>
      </c>
      <c r="C116" s="2" t="s">
        <v>7</v>
      </c>
      <c r="D116" s="2" t="s">
        <v>3</v>
      </c>
      <c r="E116" s="2">
        <v>14.5</v>
      </c>
      <c r="F116" s="2" t="s">
        <v>177</v>
      </c>
    </row>
    <row r="117" spans="1:6" ht="14.5" customHeight="1" x14ac:dyDescent="0.35">
      <c r="A117" s="2">
        <v>2019</v>
      </c>
      <c r="B117" s="2" t="s">
        <v>150</v>
      </c>
      <c r="C117" s="2" t="s">
        <v>24</v>
      </c>
      <c r="D117" s="2" t="s">
        <v>14</v>
      </c>
      <c r="E117" s="2">
        <v>5.9</v>
      </c>
      <c r="F117" s="2" t="s">
        <v>178</v>
      </c>
    </row>
    <row r="118" spans="1:6" ht="14.5" customHeight="1" x14ac:dyDescent="0.35">
      <c r="A118" s="2">
        <v>2019</v>
      </c>
      <c r="B118" s="2" t="s">
        <v>150</v>
      </c>
      <c r="C118" s="2" t="s">
        <v>27</v>
      </c>
      <c r="D118" s="2" t="s">
        <v>14</v>
      </c>
      <c r="E118" s="2">
        <v>40.4</v>
      </c>
      <c r="F118" s="2" t="s">
        <v>178</v>
      </c>
    </row>
    <row r="119" spans="1:6" ht="14.5" customHeight="1" x14ac:dyDescent="0.35">
      <c r="A119" s="2">
        <v>2019</v>
      </c>
      <c r="B119" s="2" t="s">
        <v>150</v>
      </c>
      <c r="C119" s="2" t="s">
        <v>33</v>
      </c>
      <c r="D119" s="2" t="s">
        <v>14</v>
      </c>
      <c r="E119" s="2">
        <v>1.6</v>
      </c>
      <c r="F119" s="2" t="s">
        <v>178</v>
      </c>
    </row>
    <row r="120" spans="1:6" ht="14.5" customHeight="1" x14ac:dyDescent="0.35">
      <c r="A120" s="2">
        <v>2019</v>
      </c>
      <c r="B120" s="2" t="s">
        <v>150</v>
      </c>
      <c r="C120" s="2" t="s">
        <v>36</v>
      </c>
      <c r="D120" s="2" t="s">
        <v>14</v>
      </c>
      <c r="E120" s="2">
        <v>19.8</v>
      </c>
      <c r="F120" s="2" t="s">
        <v>178</v>
      </c>
    </row>
    <row r="121" spans="1:6" ht="14.5" customHeight="1" x14ac:dyDescent="0.35">
      <c r="A121" s="2">
        <v>2019</v>
      </c>
      <c r="B121" s="2" t="s">
        <v>150</v>
      </c>
      <c r="C121" s="2" t="s">
        <v>30</v>
      </c>
      <c r="D121" s="2" t="s">
        <v>14</v>
      </c>
      <c r="E121" s="2">
        <v>88.1</v>
      </c>
      <c r="F121" s="2" t="s">
        <v>178</v>
      </c>
    </row>
    <row r="122" spans="1:6" ht="14.5" customHeight="1" x14ac:dyDescent="0.35">
      <c r="A122" s="2">
        <v>2019</v>
      </c>
      <c r="B122" s="2" t="s">
        <v>150</v>
      </c>
      <c r="C122" s="2" t="s">
        <v>38</v>
      </c>
      <c r="D122" s="2" t="s">
        <v>14</v>
      </c>
      <c r="E122" s="2">
        <v>5.9</v>
      </c>
      <c r="F122" s="2" t="s">
        <v>178</v>
      </c>
    </row>
    <row r="123" spans="1:6" ht="14.5" customHeight="1" x14ac:dyDescent="0.35">
      <c r="A123" s="2">
        <v>2019</v>
      </c>
      <c r="B123" s="2" t="s">
        <v>150</v>
      </c>
      <c r="C123" s="2" t="s">
        <v>120</v>
      </c>
      <c r="D123" s="2" t="s">
        <v>118</v>
      </c>
      <c r="E123" s="2">
        <v>15.5</v>
      </c>
      <c r="F123" s="2" t="s">
        <v>179</v>
      </c>
    </row>
    <row r="124" spans="1:6" ht="14.5" customHeight="1" x14ac:dyDescent="0.35">
      <c r="A124" s="2">
        <v>2019</v>
      </c>
      <c r="B124" s="2" t="s">
        <v>150</v>
      </c>
      <c r="C124" s="2" t="s">
        <v>43</v>
      </c>
      <c r="D124" s="2" t="s">
        <v>14</v>
      </c>
      <c r="E124" s="2">
        <v>3.2</v>
      </c>
      <c r="F124" s="2" t="s">
        <v>178</v>
      </c>
    </row>
    <row r="125" spans="1:6" ht="14.5" customHeight="1" x14ac:dyDescent="0.35">
      <c r="A125" s="2">
        <v>2019</v>
      </c>
      <c r="B125" s="2" t="s">
        <v>150</v>
      </c>
      <c r="C125" s="2" t="s">
        <v>40</v>
      </c>
      <c r="D125" s="2" t="s">
        <v>14</v>
      </c>
      <c r="E125" s="2">
        <v>19.7</v>
      </c>
      <c r="F125" s="2" t="s">
        <v>178</v>
      </c>
    </row>
    <row r="126" spans="1:6" ht="14.5" customHeight="1" x14ac:dyDescent="0.35">
      <c r="A126" s="2">
        <v>2019</v>
      </c>
      <c r="B126" s="2" t="s">
        <v>152</v>
      </c>
      <c r="C126" s="2" t="s">
        <v>103</v>
      </c>
      <c r="D126" s="2" t="s">
        <v>104</v>
      </c>
      <c r="E126" s="2">
        <v>14.5</v>
      </c>
      <c r="F126" s="2" t="s">
        <v>179</v>
      </c>
    </row>
    <row r="127" spans="1:6" ht="14.5" customHeight="1" x14ac:dyDescent="0.35">
      <c r="A127" s="2">
        <v>2019</v>
      </c>
      <c r="B127" s="2" t="s">
        <v>153</v>
      </c>
      <c r="C127" s="2" t="s">
        <v>13</v>
      </c>
      <c r="D127" s="2" t="s">
        <v>14</v>
      </c>
      <c r="E127" s="2">
        <v>196.5</v>
      </c>
      <c r="F127" s="2" t="s">
        <v>178</v>
      </c>
    </row>
    <row r="128" spans="1:6" ht="14.5" customHeight="1" x14ac:dyDescent="0.35">
      <c r="A128" s="2">
        <v>2019</v>
      </c>
      <c r="B128" s="2" t="s">
        <v>154</v>
      </c>
      <c r="C128" s="2" t="s">
        <v>9</v>
      </c>
      <c r="D128" s="2" t="s">
        <v>3</v>
      </c>
      <c r="E128" s="2">
        <v>46.4</v>
      </c>
      <c r="F128" s="2" t="s">
        <v>177</v>
      </c>
    </row>
    <row r="129" spans="1:14" ht="14.5" customHeight="1" x14ac:dyDescent="0.35">
      <c r="A129" s="2">
        <v>2019</v>
      </c>
      <c r="B129" s="2" t="s">
        <v>155</v>
      </c>
      <c r="C129" s="2" t="s">
        <v>10</v>
      </c>
      <c r="D129" s="2" t="s">
        <v>3</v>
      </c>
      <c r="E129" s="2">
        <v>40.1</v>
      </c>
      <c r="F129" s="2" t="s">
        <v>177</v>
      </c>
    </row>
    <row r="130" spans="1:14" ht="14.5" customHeight="1" x14ac:dyDescent="0.35">
      <c r="A130" s="2">
        <v>2019</v>
      </c>
      <c r="B130" s="2" t="s">
        <v>156</v>
      </c>
      <c r="C130" s="2" t="s">
        <v>11</v>
      </c>
      <c r="D130" s="2" t="s">
        <v>3</v>
      </c>
      <c r="E130" s="2">
        <v>69.400000000000006</v>
      </c>
      <c r="F130" s="2" t="s">
        <v>177</v>
      </c>
    </row>
    <row r="131" spans="1:14" ht="14.5" customHeight="1" x14ac:dyDescent="0.35">
      <c r="A131" s="2">
        <v>2019</v>
      </c>
      <c r="B131" s="2" t="s">
        <v>157</v>
      </c>
      <c r="C131" s="2" t="s">
        <v>20</v>
      </c>
      <c r="D131" s="2" t="s">
        <v>14</v>
      </c>
      <c r="E131" s="2">
        <v>32.9</v>
      </c>
      <c r="F131" s="2" t="s">
        <v>178</v>
      </c>
    </row>
    <row r="132" spans="1:14" ht="14.5" customHeight="1" x14ac:dyDescent="0.35">
      <c r="A132" s="2">
        <v>2019</v>
      </c>
      <c r="B132" s="2" t="s">
        <v>158</v>
      </c>
      <c r="C132" s="2" t="s">
        <v>49</v>
      </c>
      <c r="D132" s="2" t="s">
        <v>47</v>
      </c>
      <c r="E132" s="2">
        <v>21.5</v>
      </c>
      <c r="F132" s="2" t="s">
        <v>167</v>
      </c>
    </row>
    <row r="133" spans="1:14" ht="14.5" customHeight="1" x14ac:dyDescent="0.35">
      <c r="A133" s="2">
        <v>2019</v>
      </c>
      <c r="B133" s="2" t="s">
        <v>159</v>
      </c>
      <c r="C133" s="2" t="s">
        <v>12</v>
      </c>
      <c r="D133" s="2" t="s">
        <v>3</v>
      </c>
      <c r="E133" s="2">
        <v>47.6</v>
      </c>
      <c r="F133" s="2" t="s">
        <v>177</v>
      </c>
    </row>
    <row r="134" spans="1:14" ht="14.5" customHeight="1" x14ac:dyDescent="0.35">
      <c r="A134" s="2">
        <v>2019</v>
      </c>
      <c r="B134" s="2" t="s">
        <v>84</v>
      </c>
      <c r="C134" s="2" t="s">
        <v>2</v>
      </c>
      <c r="D134" s="2" t="s">
        <v>83</v>
      </c>
      <c r="E134" s="2">
        <v>19.5</v>
      </c>
      <c r="F134" s="2" t="s">
        <v>177</v>
      </c>
    </row>
    <row r="135" spans="1:14" ht="14.5" customHeight="1" x14ac:dyDescent="0.35">
      <c r="A135" s="2">
        <v>2019</v>
      </c>
      <c r="B135" s="2" t="s">
        <v>107</v>
      </c>
      <c r="C135" s="2" t="s">
        <v>2</v>
      </c>
      <c r="D135" s="2" t="s">
        <v>106</v>
      </c>
      <c r="E135" s="2">
        <v>25.9</v>
      </c>
      <c r="F135" s="2" t="s">
        <v>177</v>
      </c>
    </row>
    <row r="136" spans="1:14" ht="14.5" customHeight="1" x14ac:dyDescent="0.35">
      <c r="A136" s="2">
        <v>2019</v>
      </c>
      <c r="B136" s="2" t="s">
        <v>160</v>
      </c>
      <c r="C136" s="2" t="s">
        <v>22</v>
      </c>
      <c r="D136" s="2" t="s">
        <v>14</v>
      </c>
      <c r="E136" s="2">
        <v>134.4</v>
      </c>
      <c r="F136" s="2" t="s">
        <v>178</v>
      </c>
    </row>
    <row r="137" spans="1:14" ht="14.5" customHeight="1" x14ac:dyDescent="0.35">
      <c r="A137" s="2">
        <v>2019</v>
      </c>
      <c r="B137" s="2" t="s">
        <v>4</v>
      </c>
      <c r="C137" s="2" t="s">
        <v>2</v>
      </c>
      <c r="D137" s="2" t="s">
        <v>3</v>
      </c>
      <c r="E137" s="2">
        <v>7217.1629999999996</v>
      </c>
      <c r="F137" s="2" t="s">
        <v>177</v>
      </c>
    </row>
    <row r="138" spans="1:14" ht="14.5" customHeight="1" x14ac:dyDescent="0.35">
      <c r="A138" s="2">
        <v>2019</v>
      </c>
      <c r="B138" s="2" t="s">
        <v>19</v>
      </c>
      <c r="C138" s="2" t="s">
        <v>18</v>
      </c>
      <c r="D138" s="2" t="s">
        <v>14</v>
      </c>
      <c r="E138" s="2">
        <v>2949.5</v>
      </c>
      <c r="F138" s="2" t="s">
        <v>178</v>
      </c>
    </row>
    <row r="139" spans="1:14" ht="14.5" customHeight="1" x14ac:dyDescent="0.35">
      <c r="A139" s="2">
        <v>2019</v>
      </c>
      <c r="B139" s="2" t="s">
        <v>48</v>
      </c>
      <c r="C139" s="2" t="s">
        <v>46</v>
      </c>
      <c r="D139" s="2" t="s">
        <v>47</v>
      </c>
      <c r="E139" s="2">
        <v>1353.3</v>
      </c>
      <c r="F139" s="2" t="s">
        <v>167</v>
      </c>
    </row>
    <row r="140" spans="1:14" ht="14.5" customHeight="1" x14ac:dyDescent="0.35">
      <c r="A140" s="2">
        <v>2019</v>
      </c>
      <c r="B140" s="2" t="s">
        <v>161</v>
      </c>
      <c r="C140" s="2" t="s">
        <v>52</v>
      </c>
      <c r="D140" s="2" t="s">
        <v>53</v>
      </c>
      <c r="E140" s="2">
        <v>7361.2</v>
      </c>
      <c r="F140" s="2" t="s">
        <v>161</v>
      </c>
    </row>
    <row r="141" spans="1:14" ht="14.5" customHeight="1" x14ac:dyDescent="0.35">
      <c r="A141" s="2">
        <v>2019</v>
      </c>
      <c r="B141" s="2" t="s">
        <v>57</v>
      </c>
      <c r="C141" s="2" t="s">
        <v>55</v>
      </c>
      <c r="D141" s="2" t="s">
        <v>56</v>
      </c>
      <c r="E141" s="2">
        <v>568.9</v>
      </c>
      <c r="F141" s="2" t="s">
        <v>57</v>
      </c>
    </row>
    <row r="142" spans="1:14" ht="14.5" customHeight="1" x14ac:dyDescent="0.35">
      <c r="A142" s="2" t="s">
        <v>169</v>
      </c>
      <c r="B142" s="2" t="s">
        <v>4</v>
      </c>
      <c r="C142" s="2" t="s">
        <v>2</v>
      </c>
      <c r="D142" s="2" t="s">
        <v>3</v>
      </c>
      <c r="E142" s="2">
        <v>6891.4</v>
      </c>
      <c r="F142" s="2" t="s">
        <v>177</v>
      </c>
    </row>
    <row r="143" spans="1:14" ht="14.5" customHeight="1" x14ac:dyDescent="0.35">
      <c r="A143" s="2" t="s">
        <v>169</v>
      </c>
      <c r="B143" s="2" t="s">
        <v>6</v>
      </c>
      <c r="C143" s="2" t="s">
        <v>5</v>
      </c>
      <c r="D143" s="2" t="s">
        <v>3</v>
      </c>
      <c r="E143" s="2">
        <v>15.6</v>
      </c>
      <c r="F143" s="2" t="s">
        <v>177</v>
      </c>
    </row>
    <row r="144" spans="1:14" ht="14.5" customHeight="1" x14ac:dyDescent="0.35">
      <c r="A144" s="2" t="s">
        <v>169</v>
      </c>
      <c r="B144" s="2" t="s">
        <v>8</v>
      </c>
      <c r="C144" s="2" t="s">
        <v>7</v>
      </c>
      <c r="D144" s="2" t="s">
        <v>3</v>
      </c>
      <c r="E144" s="2">
        <v>12.6</v>
      </c>
      <c r="F144" s="2" t="s">
        <v>177</v>
      </c>
      <c r="G144" s="2"/>
      <c r="H144" s="2"/>
      <c r="I144" s="2"/>
      <c r="J144" s="2"/>
      <c r="K144" s="2"/>
      <c r="L144" s="2"/>
      <c r="M144" s="2"/>
      <c r="N144" s="2"/>
    </row>
    <row r="145" spans="1:14" ht="14.5" customHeight="1" x14ac:dyDescent="0.35">
      <c r="A145" s="2" t="s">
        <v>169</v>
      </c>
      <c r="B145" s="2" t="s">
        <v>9</v>
      </c>
      <c r="C145" s="2" t="s">
        <v>9</v>
      </c>
      <c r="D145" s="2" t="s">
        <v>3</v>
      </c>
      <c r="E145" s="2">
        <v>45.7</v>
      </c>
      <c r="F145" s="2" t="s">
        <v>177</v>
      </c>
      <c r="G145" s="2"/>
      <c r="H145" s="2"/>
      <c r="I145" s="2"/>
      <c r="J145" s="2"/>
      <c r="K145" s="19"/>
      <c r="L145" s="19"/>
      <c r="M145" s="19"/>
      <c r="N145" s="19"/>
    </row>
    <row r="146" spans="1:14" ht="14.5" customHeight="1" x14ac:dyDescent="0.35">
      <c r="A146" s="2" t="s">
        <v>169</v>
      </c>
      <c r="B146" s="2" t="s">
        <v>10</v>
      </c>
      <c r="C146" s="2" t="s">
        <v>10</v>
      </c>
      <c r="D146" s="2" t="s">
        <v>3</v>
      </c>
      <c r="E146" s="2">
        <v>39.6</v>
      </c>
      <c r="F146" s="2" t="s">
        <v>177</v>
      </c>
      <c r="G146" s="2"/>
      <c r="H146" s="2"/>
      <c r="I146" s="2"/>
      <c r="J146" s="2"/>
      <c r="K146" s="2"/>
      <c r="L146" s="2"/>
      <c r="M146" s="2"/>
      <c r="N146" s="2"/>
    </row>
    <row r="147" spans="1:14" ht="14.5" customHeight="1" x14ac:dyDescent="0.35">
      <c r="A147" s="2" t="s">
        <v>169</v>
      </c>
      <c r="B147" s="2" t="s">
        <v>11</v>
      </c>
      <c r="C147" s="2" t="s">
        <v>11</v>
      </c>
      <c r="D147" s="2" t="s">
        <v>3</v>
      </c>
      <c r="E147" s="2">
        <v>67.8</v>
      </c>
      <c r="F147" s="2" t="s">
        <v>177</v>
      </c>
      <c r="G147" s="2"/>
      <c r="H147" s="2"/>
      <c r="I147" s="2"/>
      <c r="J147" s="2"/>
      <c r="K147" s="2"/>
      <c r="L147" s="2"/>
      <c r="M147" s="2"/>
      <c r="N147" s="2"/>
    </row>
    <row r="148" spans="1:14" ht="14.5" customHeight="1" x14ac:dyDescent="0.35">
      <c r="A148" s="2" t="s">
        <v>169</v>
      </c>
      <c r="B148" s="2" t="s">
        <v>12</v>
      </c>
      <c r="C148" s="2" t="s">
        <v>12</v>
      </c>
      <c r="D148" s="2" t="s">
        <v>3</v>
      </c>
      <c r="E148" s="2">
        <v>54.7</v>
      </c>
      <c r="F148" s="2" t="s">
        <v>177</v>
      </c>
      <c r="G148" s="2"/>
      <c r="H148" s="2"/>
      <c r="I148" s="2"/>
      <c r="J148" s="2"/>
      <c r="K148" s="2"/>
      <c r="L148" s="2"/>
      <c r="M148" s="2"/>
      <c r="N148" s="2"/>
    </row>
    <row r="149" spans="1:14" ht="14.5" customHeight="1" x14ac:dyDescent="0.35">
      <c r="A149" s="2" t="s">
        <v>169</v>
      </c>
      <c r="B149" s="2" t="s">
        <v>15</v>
      </c>
      <c r="C149" s="2" t="s">
        <v>13</v>
      </c>
      <c r="D149" s="2" t="s">
        <v>14</v>
      </c>
      <c r="E149" s="14">
        <v>196.5</v>
      </c>
      <c r="F149" s="2" t="s">
        <v>178</v>
      </c>
      <c r="G149" s="2"/>
      <c r="H149" s="2"/>
      <c r="I149" s="2"/>
      <c r="J149" s="2"/>
      <c r="K149" s="2"/>
      <c r="L149" s="20"/>
      <c r="M149" s="2"/>
      <c r="N149" s="2"/>
    </row>
    <row r="150" spans="1:14" ht="14.5" customHeight="1" x14ac:dyDescent="0.35">
      <c r="A150" s="2" t="s">
        <v>169</v>
      </c>
      <c r="B150" s="2" t="s">
        <v>16</v>
      </c>
      <c r="C150" s="2" t="s">
        <v>16</v>
      </c>
      <c r="D150" s="2" t="s">
        <v>14</v>
      </c>
      <c r="E150" s="14">
        <v>69.2</v>
      </c>
      <c r="F150" s="2" t="s">
        <v>178</v>
      </c>
      <c r="G150" s="2"/>
      <c r="H150" s="2"/>
      <c r="I150" s="2"/>
      <c r="J150" s="2"/>
      <c r="K150" s="2"/>
      <c r="L150" s="21"/>
      <c r="M150" s="21"/>
      <c r="N150" s="21"/>
    </row>
    <row r="151" spans="1:14" ht="14.5" customHeight="1" x14ac:dyDescent="0.35">
      <c r="A151" s="2" t="s">
        <v>169</v>
      </c>
      <c r="B151" s="2" t="s">
        <v>17</v>
      </c>
      <c r="C151" s="2" t="s">
        <v>17</v>
      </c>
      <c r="D151" s="2" t="s">
        <v>14</v>
      </c>
      <c r="E151" s="14">
        <v>8.6</v>
      </c>
      <c r="F151" s="2" t="s">
        <v>178</v>
      </c>
      <c r="G151" s="2"/>
      <c r="H151" s="2"/>
      <c r="I151" s="2"/>
      <c r="J151" s="2"/>
      <c r="K151" s="2"/>
      <c r="L151" s="2"/>
      <c r="M151" s="2"/>
      <c r="N151" s="2"/>
    </row>
    <row r="152" spans="1:14" ht="14.5" customHeight="1" x14ac:dyDescent="0.35">
      <c r="A152" s="2" t="s">
        <v>169</v>
      </c>
      <c r="B152" s="2" t="s">
        <v>19</v>
      </c>
      <c r="C152" s="2" t="s">
        <v>18</v>
      </c>
      <c r="D152" s="2" t="s">
        <v>14</v>
      </c>
      <c r="E152" s="14">
        <v>2964.9</v>
      </c>
      <c r="F152" s="2" t="s">
        <v>178</v>
      </c>
      <c r="G152" s="2"/>
      <c r="H152" s="2"/>
      <c r="I152" s="2"/>
      <c r="J152" s="2"/>
      <c r="K152" s="2"/>
      <c r="L152" s="2"/>
      <c r="M152" s="2"/>
      <c r="N152" s="2"/>
    </row>
    <row r="153" spans="1:14" ht="14.5" customHeight="1" x14ac:dyDescent="0.35">
      <c r="A153" s="2" t="s">
        <v>169</v>
      </c>
      <c r="B153" s="2" t="s">
        <v>20</v>
      </c>
      <c r="C153" s="2" t="s">
        <v>20</v>
      </c>
      <c r="D153" s="2" t="s">
        <v>14</v>
      </c>
      <c r="E153" s="2">
        <v>30.4</v>
      </c>
      <c r="F153" s="2" t="s">
        <v>178</v>
      </c>
      <c r="G153" s="2"/>
      <c r="H153" s="2"/>
      <c r="I153" s="2"/>
      <c r="J153" s="2"/>
      <c r="K153" s="2"/>
      <c r="L153" s="2"/>
      <c r="M153" s="22"/>
      <c r="N153" s="22"/>
    </row>
    <row r="154" spans="1:14" ht="14.5" customHeight="1" x14ac:dyDescent="0.35">
      <c r="A154" s="2" t="s">
        <v>169</v>
      </c>
      <c r="B154" s="2" t="s">
        <v>23</v>
      </c>
      <c r="C154" s="2" t="s">
        <v>22</v>
      </c>
      <c r="D154" s="2" t="s">
        <v>14</v>
      </c>
      <c r="E154" s="14">
        <v>155.1</v>
      </c>
      <c r="F154" s="2" t="s">
        <v>178</v>
      </c>
      <c r="G154" s="2"/>
      <c r="H154" s="2"/>
      <c r="I154" s="2"/>
      <c r="J154" s="2"/>
      <c r="K154" s="2"/>
      <c r="L154" s="2"/>
      <c r="M154" s="2"/>
      <c r="N154" s="2"/>
    </row>
    <row r="155" spans="1:14" ht="14.5" customHeight="1" x14ac:dyDescent="0.35">
      <c r="A155" s="2" t="s">
        <v>169</v>
      </c>
      <c r="B155" s="2" t="s">
        <v>26</v>
      </c>
      <c r="C155" s="2" t="s">
        <v>24</v>
      </c>
      <c r="D155" s="2" t="s">
        <v>14</v>
      </c>
      <c r="E155" s="2">
        <v>6.7</v>
      </c>
      <c r="F155" s="2" t="s">
        <v>178</v>
      </c>
      <c r="G155" s="2"/>
      <c r="H155" s="2"/>
      <c r="I155" s="2"/>
      <c r="J155" s="2"/>
      <c r="K155" s="2"/>
      <c r="L155" s="2"/>
      <c r="M155" s="2"/>
      <c r="N155" s="2"/>
    </row>
    <row r="156" spans="1:14" ht="14.5" customHeight="1" x14ac:dyDescent="0.35">
      <c r="A156" s="2" t="s">
        <v>169</v>
      </c>
      <c r="B156" s="2" t="s">
        <v>29</v>
      </c>
      <c r="C156" s="2" t="s">
        <v>27</v>
      </c>
      <c r="D156" s="2" t="s">
        <v>14</v>
      </c>
      <c r="E156" s="2">
        <v>40.799999999999997</v>
      </c>
      <c r="F156" s="2" t="s">
        <v>178</v>
      </c>
      <c r="G156" s="2"/>
      <c r="H156" s="2"/>
      <c r="I156" s="2"/>
      <c r="J156" s="2"/>
      <c r="K156" s="2"/>
      <c r="L156" s="2"/>
      <c r="M156" s="2"/>
      <c r="N156" s="2"/>
    </row>
    <row r="157" spans="1:14" ht="14.5" customHeight="1" x14ac:dyDescent="0.35">
      <c r="A157" s="2" t="s">
        <v>169</v>
      </c>
      <c r="B157" s="2" t="s">
        <v>32</v>
      </c>
      <c r="C157" s="2" t="s">
        <v>30</v>
      </c>
      <c r="D157" s="2" t="s">
        <v>14</v>
      </c>
      <c r="E157" s="2">
        <v>91.8</v>
      </c>
      <c r="F157" s="2" t="s">
        <v>178</v>
      </c>
      <c r="G157" s="2"/>
      <c r="H157" s="2"/>
      <c r="I157" s="2"/>
      <c r="J157" s="2"/>
      <c r="K157" s="2"/>
      <c r="L157" s="2"/>
      <c r="M157" s="2"/>
      <c r="N157" s="2"/>
    </row>
    <row r="158" spans="1:14" ht="14.5" customHeight="1" x14ac:dyDescent="0.35">
      <c r="A158" s="2" t="s">
        <v>169</v>
      </c>
      <c r="B158" s="2" t="s">
        <v>35</v>
      </c>
      <c r="C158" s="2" t="s">
        <v>33</v>
      </c>
      <c r="D158" s="2" t="s">
        <v>14</v>
      </c>
      <c r="E158" s="2">
        <v>1.8</v>
      </c>
      <c r="F158" s="2" t="s">
        <v>178</v>
      </c>
      <c r="G158" s="2"/>
      <c r="H158" s="2"/>
      <c r="I158" s="2"/>
      <c r="J158" s="2"/>
      <c r="K158" s="2"/>
      <c r="L158" s="2"/>
      <c r="M158" s="2"/>
      <c r="N158" s="2"/>
    </row>
    <row r="159" spans="1:14" ht="14.5" customHeight="1" x14ac:dyDescent="0.35">
      <c r="A159" s="2" t="s">
        <v>169</v>
      </c>
      <c r="B159" s="2" t="s">
        <v>37</v>
      </c>
      <c r="C159" s="2" t="s">
        <v>36</v>
      </c>
      <c r="D159" s="2" t="s">
        <v>14</v>
      </c>
      <c r="E159" s="2">
        <v>19.899999999999999</v>
      </c>
      <c r="F159" s="2" t="s">
        <v>178</v>
      </c>
      <c r="G159" s="2"/>
      <c r="H159" s="2"/>
      <c r="I159" s="2"/>
      <c r="J159" s="2"/>
      <c r="K159" s="2"/>
      <c r="L159" s="2"/>
      <c r="M159" s="2"/>
      <c r="N159" s="2"/>
    </row>
    <row r="160" spans="1:14" ht="14.5" customHeight="1" x14ac:dyDescent="0.35">
      <c r="A160" s="2" t="s">
        <v>169</v>
      </c>
      <c r="B160" s="2" t="s">
        <v>39</v>
      </c>
      <c r="C160" s="2" t="s">
        <v>38</v>
      </c>
      <c r="D160" s="2" t="s">
        <v>14</v>
      </c>
      <c r="E160" s="2">
        <v>6.3</v>
      </c>
      <c r="F160" s="2" t="s">
        <v>178</v>
      </c>
    </row>
    <row r="161" spans="1:6" ht="14.5" customHeight="1" x14ac:dyDescent="0.35">
      <c r="A161" s="2" t="s">
        <v>169</v>
      </c>
      <c r="B161" s="2" t="s">
        <v>42</v>
      </c>
      <c r="C161" s="2" t="s">
        <v>40</v>
      </c>
      <c r="D161" s="2" t="s">
        <v>14</v>
      </c>
      <c r="E161" s="2">
        <v>21</v>
      </c>
      <c r="F161" s="2" t="s">
        <v>178</v>
      </c>
    </row>
    <row r="162" spans="1:6" ht="14.5" customHeight="1" x14ac:dyDescent="0.35">
      <c r="A162" s="2" t="s">
        <v>169</v>
      </c>
      <c r="B162" s="2" t="s">
        <v>45</v>
      </c>
      <c r="C162" s="2" t="s">
        <v>43</v>
      </c>
      <c r="D162" s="2" t="s">
        <v>14</v>
      </c>
      <c r="E162" s="2">
        <v>3.3</v>
      </c>
      <c r="F162" s="2" t="s">
        <v>178</v>
      </c>
    </row>
    <row r="163" spans="1:6" ht="14.5" customHeight="1" x14ac:dyDescent="0.35">
      <c r="A163" s="2" t="s">
        <v>169</v>
      </c>
      <c r="B163" s="2" t="s">
        <v>48</v>
      </c>
      <c r="C163" s="2" t="s">
        <v>46</v>
      </c>
      <c r="D163" s="2" t="s">
        <v>47</v>
      </c>
      <c r="E163" s="2">
        <v>1273.0999999999999</v>
      </c>
      <c r="F163" s="2" t="s">
        <v>167</v>
      </c>
    </row>
    <row r="164" spans="1:6" ht="14.5" customHeight="1" x14ac:dyDescent="0.35">
      <c r="A164" s="2" t="s">
        <v>169</v>
      </c>
      <c r="B164" s="2" t="s">
        <v>50</v>
      </c>
      <c r="C164" s="2" t="s">
        <v>49</v>
      </c>
      <c r="D164" s="2" t="s">
        <v>47</v>
      </c>
      <c r="E164" s="14">
        <v>14.4</v>
      </c>
      <c r="F164" s="2" t="s">
        <v>167</v>
      </c>
    </row>
    <row r="165" spans="1:6" ht="14.5" customHeight="1" x14ac:dyDescent="0.35">
      <c r="A165" s="2" t="s">
        <v>169</v>
      </c>
      <c r="B165" s="2" t="s">
        <v>51</v>
      </c>
      <c r="C165" s="2" t="s">
        <v>49</v>
      </c>
      <c r="D165" s="2" t="s">
        <v>47</v>
      </c>
      <c r="E165" s="14">
        <v>6.5</v>
      </c>
      <c r="F165" s="2" t="s">
        <v>167</v>
      </c>
    </row>
    <row r="166" spans="1:6" ht="14.5" customHeight="1" x14ac:dyDescent="0.35">
      <c r="A166" s="2" t="s">
        <v>169</v>
      </c>
      <c r="B166" s="2" t="s">
        <v>54</v>
      </c>
      <c r="C166" s="2" t="s">
        <v>52</v>
      </c>
      <c r="D166" s="2" t="s">
        <v>53</v>
      </c>
      <c r="E166" s="2">
        <v>7422.1</v>
      </c>
      <c r="F166" s="2" t="s">
        <v>161</v>
      </c>
    </row>
    <row r="167" spans="1:6" ht="14.5" customHeight="1" x14ac:dyDescent="0.35">
      <c r="A167" s="2" t="s">
        <v>169</v>
      </c>
      <c r="B167" s="2" t="s">
        <v>57</v>
      </c>
      <c r="C167" s="2" t="s">
        <v>55</v>
      </c>
      <c r="D167" s="2" t="s">
        <v>56</v>
      </c>
      <c r="E167" s="2">
        <v>503</v>
      </c>
      <c r="F167" s="2" t="s">
        <v>57</v>
      </c>
    </row>
    <row r="168" spans="1:6" ht="14.5" customHeight="1" x14ac:dyDescent="0.35">
      <c r="A168" s="2" t="s">
        <v>169</v>
      </c>
      <c r="B168" s="2" t="s">
        <v>60</v>
      </c>
      <c r="C168" s="2" t="s">
        <v>58</v>
      </c>
      <c r="D168" s="2" t="s">
        <v>59</v>
      </c>
      <c r="E168" s="2">
        <v>29</v>
      </c>
      <c r="F168" s="2" t="s">
        <v>179</v>
      </c>
    </row>
    <row r="169" spans="1:6" ht="14.5" customHeight="1" x14ac:dyDescent="0.35">
      <c r="A169" s="2" t="s">
        <v>169</v>
      </c>
      <c r="B169" s="2" t="s">
        <v>63</v>
      </c>
      <c r="C169" s="2" t="s">
        <v>61</v>
      </c>
      <c r="D169" s="2" t="s">
        <v>62</v>
      </c>
      <c r="E169" s="2">
        <v>72.099999999999994</v>
      </c>
      <c r="F169" s="2" t="s">
        <v>180</v>
      </c>
    </row>
    <row r="170" spans="1:6" ht="14.5" customHeight="1" x14ac:dyDescent="0.35">
      <c r="A170" s="2" t="s">
        <v>169</v>
      </c>
      <c r="B170" s="2" t="s">
        <v>66</v>
      </c>
      <c r="C170" s="2" t="s">
        <v>64</v>
      </c>
      <c r="D170" s="2" t="s">
        <v>65</v>
      </c>
      <c r="E170" s="2">
        <v>1</v>
      </c>
      <c r="F170" s="2" t="s">
        <v>180</v>
      </c>
    </row>
    <row r="171" spans="1:6" ht="14.5" customHeight="1" x14ac:dyDescent="0.35">
      <c r="A171" s="2" t="s">
        <v>169</v>
      </c>
      <c r="B171" s="2" t="s">
        <v>67</v>
      </c>
      <c r="C171" s="2" t="s">
        <v>67</v>
      </c>
      <c r="D171" s="2" t="s">
        <v>68</v>
      </c>
      <c r="E171" s="2">
        <v>184.6</v>
      </c>
      <c r="F171" s="2" t="s">
        <v>180</v>
      </c>
    </row>
    <row r="172" spans="1:6" ht="14.5" customHeight="1" x14ac:dyDescent="0.35">
      <c r="A172" s="2" t="s">
        <v>169</v>
      </c>
      <c r="B172" s="2" t="s">
        <v>69</v>
      </c>
      <c r="C172" s="2" t="s">
        <v>69</v>
      </c>
      <c r="D172" s="2" t="s">
        <v>70</v>
      </c>
      <c r="E172" s="2">
        <v>88.7</v>
      </c>
      <c r="F172" s="2" t="s">
        <v>180</v>
      </c>
    </row>
    <row r="173" spans="1:6" x14ac:dyDescent="0.35">
      <c r="A173" s="2" t="s">
        <v>169</v>
      </c>
      <c r="B173" s="2" t="s">
        <v>73</v>
      </c>
      <c r="C173" s="2" t="s">
        <v>71</v>
      </c>
      <c r="D173" s="2" t="s">
        <v>72</v>
      </c>
      <c r="E173" s="2">
        <v>0.3</v>
      </c>
      <c r="F173" s="2" t="s">
        <v>180</v>
      </c>
    </row>
    <row r="174" spans="1:6" ht="14.5" customHeight="1" x14ac:dyDescent="0.35">
      <c r="A174" s="2" t="s">
        <v>169</v>
      </c>
      <c r="B174" s="2" t="s">
        <v>76</v>
      </c>
      <c r="C174" s="2" t="s">
        <v>74</v>
      </c>
      <c r="D174" s="2" t="s">
        <v>75</v>
      </c>
      <c r="E174" s="2">
        <v>141.9</v>
      </c>
      <c r="F174" s="2" t="s">
        <v>181</v>
      </c>
    </row>
    <row r="175" spans="1:6" ht="14.5" customHeight="1" x14ac:dyDescent="0.35">
      <c r="A175" s="2" t="s">
        <v>169</v>
      </c>
      <c r="B175" s="2" t="s">
        <v>77</v>
      </c>
      <c r="C175" s="2" t="s">
        <v>77</v>
      </c>
      <c r="D175" s="2" t="s">
        <v>78</v>
      </c>
      <c r="E175" s="2">
        <v>39.1</v>
      </c>
      <c r="F175" s="2" t="s">
        <v>182</v>
      </c>
    </row>
    <row r="176" spans="1:6" ht="14.5" customHeight="1" x14ac:dyDescent="0.35">
      <c r="A176" s="2" t="s">
        <v>169</v>
      </c>
      <c r="B176" s="2" t="s">
        <v>81</v>
      </c>
      <c r="C176" s="2" t="s">
        <v>79</v>
      </c>
      <c r="D176" s="2" t="s">
        <v>80</v>
      </c>
      <c r="E176" s="2">
        <v>1221.5999999999999</v>
      </c>
      <c r="F176" s="2" t="s">
        <v>180</v>
      </c>
    </row>
    <row r="177" spans="1:6" ht="14.5" customHeight="1" x14ac:dyDescent="0.35">
      <c r="A177" s="2" t="s">
        <v>169</v>
      </c>
      <c r="B177" s="2" t="s">
        <v>82</v>
      </c>
      <c r="C177" s="2" t="s">
        <v>79</v>
      </c>
      <c r="D177" s="2" t="s">
        <v>80</v>
      </c>
      <c r="E177" s="2">
        <v>20.2</v>
      </c>
      <c r="F177" s="2" t="s">
        <v>179</v>
      </c>
    </row>
    <row r="178" spans="1:6" ht="14.5" customHeight="1" x14ac:dyDescent="0.35">
      <c r="A178" s="2" t="s">
        <v>169</v>
      </c>
      <c r="B178" s="2" t="s">
        <v>84</v>
      </c>
      <c r="C178" s="2" t="s">
        <v>2</v>
      </c>
      <c r="D178" s="2" t="s">
        <v>83</v>
      </c>
      <c r="E178" s="2">
        <v>19.3</v>
      </c>
      <c r="F178" s="2" t="s">
        <v>177</v>
      </c>
    </row>
    <row r="179" spans="1:6" ht="14.5" customHeight="1" x14ac:dyDescent="0.35">
      <c r="A179" s="2" t="s">
        <v>169</v>
      </c>
      <c r="B179" s="2" t="s">
        <v>85</v>
      </c>
      <c r="C179" s="2" t="s">
        <v>85</v>
      </c>
      <c r="D179" s="2" t="s">
        <v>85</v>
      </c>
      <c r="E179" s="2">
        <v>37.9</v>
      </c>
      <c r="F179" s="2" t="s">
        <v>182</v>
      </c>
    </row>
    <row r="180" spans="1:6" ht="14.5" customHeight="1" x14ac:dyDescent="0.35">
      <c r="A180" s="2" t="s">
        <v>169</v>
      </c>
      <c r="B180" s="2" t="s">
        <v>87</v>
      </c>
      <c r="C180" s="2" t="s">
        <v>2</v>
      </c>
      <c r="D180" s="2" t="s">
        <v>86</v>
      </c>
      <c r="E180" s="2">
        <v>7.5</v>
      </c>
      <c r="F180" s="2" t="s">
        <v>177</v>
      </c>
    </row>
    <row r="181" spans="1:6" ht="14.5" customHeight="1" x14ac:dyDescent="0.35">
      <c r="A181" s="2" t="s">
        <v>169</v>
      </c>
      <c r="B181" s="2" t="s">
        <v>90</v>
      </c>
      <c r="C181" s="2" t="s">
        <v>88</v>
      </c>
      <c r="D181" s="2" t="s">
        <v>89</v>
      </c>
      <c r="E181" s="2">
        <v>125.4</v>
      </c>
      <c r="F181" s="2" t="s">
        <v>180</v>
      </c>
    </row>
    <row r="182" spans="1:6" ht="14.5" customHeight="1" x14ac:dyDescent="0.35">
      <c r="A182" s="2" t="s">
        <v>169</v>
      </c>
      <c r="B182" s="2" t="s">
        <v>93</v>
      </c>
      <c r="C182" s="2" t="s">
        <v>91</v>
      </c>
      <c r="D182" s="2" t="s">
        <v>92</v>
      </c>
      <c r="E182" s="2">
        <v>89.8</v>
      </c>
      <c r="F182" s="2" t="s">
        <v>180</v>
      </c>
    </row>
    <row r="183" spans="1:6" ht="14.5" customHeight="1" x14ac:dyDescent="0.35">
      <c r="A183" s="2" t="s">
        <v>169</v>
      </c>
      <c r="B183" s="2" t="s">
        <v>96</v>
      </c>
      <c r="C183" s="2" t="s">
        <v>94</v>
      </c>
      <c r="D183" s="2" t="s">
        <v>95</v>
      </c>
      <c r="E183" s="2">
        <v>9.9</v>
      </c>
      <c r="F183" s="2" t="s">
        <v>180</v>
      </c>
    </row>
    <row r="184" spans="1:6" ht="14.5" customHeight="1" x14ac:dyDescent="0.35">
      <c r="A184" s="2" t="s">
        <v>169</v>
      </c>
      <c r="B184" s="2" t="s">
        <v>97</v>
      </c>
      <c r="C184" s="2" t="s">
        <v>97</v>
      </c>
      <c r="D184" s="2" t="s">
        <v>98</v>
      </c>
      <c r="E184" s="2">
        <v>12.3</v>
      </c>
      <c r="F184" s="2" t="s">
        <v>180</v>
      </c>
    </row>
    <row r="185" spans="1:6" ht="14.5" customHeight="1" x14ac:dyDescent="0.35">
      <c r="A185" s="2" t="s">
        <v>169</v>
      </c>
      <c r="B185" s="2" t="s">
        <v>99</v>
      </c>
      <c r="C185" s="2" t="s">
        <v>99</v>
      </c>
      <c r="D185" s="2" t="s">
        <v>100</v>
      </c>
      <c r="E185" s="2">
        <v>2.1</v>
      </c>
      <c r="F185" s="2" t="s">
        <v>180</v>
      </c>
    </row>
    <row r="186" spans="1:6" ht="14.5" customHeight="1" x14ac:dyDescent="0.35">
      <c r="A186" s="2" t="s">
        <v>169</v>
      </c>
      <c r="B186" s="2" t="s">
        <v>101</v>
      </c>
      <c r="C186" s="2" t="s">
        <v>101</v>
      </c>
      <c r="D186" s="2" t="s">
        <v>102</v>
      </c>
      <c r="E186" s="2">
        <v>13.2</v>
      </c>
      <c r="F186" s="2" t="s">
        <v>179</v>
      </c>
    </row>
    <row r="187" spans="1:6" ht="14.5" customHeight="1" x14ac:dyDescent="0.35">
      <c r="A187" s="2" t="s">
        <v>169</v>
      </c>
      <c r="B187" s="2" t="s">
        <v>105</v>
      </c>
      <c r="C187" s="2" t="s">
        <v>103</v>
      </c>
      <c r="D187" s="2" t="s">
        <v>104</v>
      </c>
      <c r="E187" s="2">
        <v>111.5</v>
      </c>
      <c r="F187" s="2" t="s">
        <v>179</v>
      </c>
    </row>
    <row r="188" spans="1:6" ht="14.5" customHeight="1" x14ac:dyDescent="0.35">
      <c r="A188" s="2" t="s">
        <v>169</v>
      </c>
      <c r="B188" s="2" t="s">
        <v>107</v>
      </c>
      <c r="C188" s="2" t="s">
        <v>2</v>
      </c>
      <c r="D188" s="2" t="s">
        <v>106</v>
      </c>
      <c r="E188" s="2">
        <v>18.600000000000001</v>
      </c>
      <c r="F188" s="2" t="s">
        <v>177</v>
      </c>
    </row>
    <row r="189" spans="1:6" ht="14.5" customHeight="1" x14ac:dyDescent="0.35">
      <c r="A189" s="2" t="s">
        <v>169</v>
      </c>
      <c r="B189" s="2" t="s">
        <v>108</v>
      </c>
      <c r="C189" s="2" t="s">
        <v>108</v>
      </c>
      <c r="D189" s="2" t="s">
        <v>109</v>
      </c>
      <c r="E189" s="2">
        <v>33.1</v>
      </c>
      <c r="F189" s="2" t="s">
        <v>182</v>
      </c>
    </row>
    <row r="190" spans="1:6" ht="14.5" customHeight="1" x14ac:dyDescent="0.35">
      <c r="A190" s="2" t="s">
        <v>169</v>
      </c>
      <c r="B190" s="2" t="s">
        <v>112</v>
      </c>
      <c r="C190" s="2" t="s">
        <v>110</v>
      </c>
      <c r="D190" s="2" t="s">
        <v>111</v>
      </c>
      <c r="E190" s="2">
        <v>106.6</v>
      </c>
      <c r="F190" s="2" t="s">
        <v>179</v>
      </c>
    </row>
    <row r="191" spans="1:6" ht="14.5" customHeight="1" x14ac:dyDescent="0.35">
      <c r="A191" s="2" t="s">
        <v>169</v>
      </c>
      <c r="B191" s="2" t="s">
        <v>113</v>
      </c>
      <c r="C191" s="2" t="s">
        <v>113</v>
      </c>
      <c r="D191" s="2" t="s">
        <v>114</v>
      </c>
      <c r="E191" s="2">
        <v>18</v>
      </c>
      <c r="F191" s="2" t="s">
        <v>182</v>
      </c>
    </row>
    <row r="192" spans="1:6" ht="14.5" customHeight="1" x14ac:dyDescent="0.35">
      <c r="A192" s="2" t="s">
        <v>169</v>
      </c>
      <c r="B192" s="2" t="s">
        <v>116</v>
      </c>
      <c r="C192" s="2" t="s">
        <v>2</v>
      </c>
      <c r="D192" s="2" t="s">
        <v>115</v>
      </c>
      <c r="E192" s="2">
        <v>0.7</v>
      </c>
      <c r="F192" s="2" t="s">
        <v>177</v>
      </c>
    </row>
    <row r="193" spans="1:17" ht="14.5" customHeight="1" x14ac:dyDescent="0.35">
      <c r="A193" s="2" t="s">
        <v>169</v>
      </c>
      <c r="B193" s="2" t="s">
        <v>119</v>
      </c>
      <c r="C193" s="2" t="s">
        <v>117</v>
      </c>
      <c r="D193" s="2" t="s">
        <v>118</v>
      </c>
      <c r="E193" s="2">
        <v>86.2</v>
      </c>
      <c r="F193" s="2" t="s">
        <v>183</v>
      </c>
    </row>
    <row r="194" spans="1:17" ht="14.5" customHeight="1" x14ac:dyDescent="0.35">
      <c r="A194" s="2" t="s">
        <v>169</v>
      </c>
      <c r="B194" s="2" t="s">
        <v>122</v>
      </c>
      <c r="C194" s="2" t="s">
        <v>120</v>
      </c>
      <c r="D194" s="2" t="s">
        <v>121</v>
      </c>
      <c r="E194" s="2">
        <v>16.2</v>
      </c>
      <c r="F194" s="2" t="s">
        <v>179</v>
      </c>
    </row>
    <row r="195" spans="1:17" ht="14.5" customHeight="1" x14ac:dyDescent="0.35">
      <c r="A195" s="2" t="s">
        <v>169</v>
      </c>
      <c r="B195" s="2" t="s">
        <v>125</v>
      </c>
      <c r="C195" s="2" t="s">
        <v>123</v>
      </c>
      <c r="D195" s="2" t="s">
        <v>124</v>
      </c>
      <c r="E195" s="2">
        <v>28.3</v>
      </c>
      <c r="F195" s="2" t="s">
        <v>179</v>
      </c>
      <c r="G195" s="2"/>
      <c r="H195" s="2"/>
      <c r="I195" s="2"/>
    </row>
    <row r="196" spans="1:17" ht="14.5" customHeight="1" x14ac:dyDescent="0.35">
      <c r="A196" s="2" t="s">
        <v>170</v>
      </c>
      <c r="B196" s="2" t="s">
        <v>4</v>
      </c>
      <c r="C196" s="2" t="s">
        <v>2</v>
      </c>
      <c r="D196" s="2" t="s">
        <v>3</v>
      </c>
      <c r="E196" s="2">
        <v>6891.4</v>
      </c>
      <c r="F196" s="2" t="s">
        <v>177</v>
      </c>
      <c r="G196" s="2"/>
      <c r="H196" s="2"/>
      <c r="I196" s="2"/>
    </row>
    <row r="197" spans="1:17" ht="14.5" customHeight="1" x14ac:dyDescent="0.35">
      <c r="A197" s="2" t="s">
        <v>170</v>
      </c>
      <c r="B197" s="2" t="s">
        <v>6</v>
      </c>
      <c r="C197" s="2" t="s">
        <v>5</v>
      </c>
      <c r="D197" s="2" t="s">
        <v>3</v>
      </c>
      <c r="E197" s="2">
        <v>15.6</v>
      </c>
      <c r="F197" s="2" t="s">
        <v>177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4.5" customHeight="1" x14ac:dyDescent="0.35">
      <c r="A198" s="2" t="s">
        <v>170</v>
      </c>
      <c r="B198" s="2" t="s">
        <v>8</v>
      </c>
      <c r="C198" s="2" t="s">
        <v>7</v>
      </c>
      <c r="D198" s="2" t="s">
        <v>3</v>
      </c>
      <c r="E198" s="2">
        <v>12.6</v>
      </c>
      <c r="F198" s="2" t="s">
        <v>177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4.5" customHeight="1" x14ac:dyDescent="0.35">
      <c r="A199" s="2" t="s">
        <v>170</v>
      </c>
      <c r="B199" s="2" t="s">
        <v>9</v>
      </c>
      <c r="C199" s="2" t="s">
        <v>9</v>
      </c>
      <c r="D199" s="2" t="s">
        <v>3</v>
      </c>
      <c r="E199" s="2">
        <v>45.7</v>
      </c>
      <c r="F199" s="2" t="s">
        <v>177</v>
      </c>
      <c r="G199" s="2"/>
      <c r="H199" s="2"/>
      <c r="I199" s="2"/>
      <c r="J199" s="2"/>
      <c r="K199" s="19"/>
      <c r="L199" s="19"/>
      <c r="M199" s="19"/>
      <c r="N199" s="19"/>
      <c r="O199" s="2"/>
      <c r="P199" s="2"/>
      <c r="Q199" s="2"/>
    </row>
    <row r="200" spans="1:17" ht="14.5" customHeight="1" x14ac:dyDescent="0.35">
      <c r="A200" s="2" t="s">
        <v>170</v>
      </c>
      <c r="B200" s="2" t="s">
        <v>10</v>
      </c>
      <c r="C200" s="2" t="s">
        <v>10</v>
      </c>
      <c r="D200" s="2" t="s">
        <v>3</v>
      </c>
      <c r="E200" s="2">
        <v>39.6</v>
      </c>
      <c r="F200" s="2" t="s">
        <v>177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4.5" customHeight="1" x14ac:dyDescent="0.35">
      <c r="A201" s="2" t="s">
        <v>170</v>
      </c>
      <c r="B201" s="2" t="s">
        <v>11</v>
      </c>
      <c r="C201" s="2" t="s">
        <v>11</v>
      </c>
      <c r="D201" s="2" t="s">
        <v>3</v>
      </c>
      <c r="E201" s="2">
        <v>67.8</v>
      </c>
      <c r="F201" s="2" t="s">
        <v>177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0"/>
    </row>
    <row r="202" spans="1:17" ht="14.5" customHeight="1" x14ac:dyDescent="0.35">
      <c r="A202" s="2" t="s">
        <v>170</v>
      </c>
      <c r="B202" s="2" t="s">
        <v>12</v>
      </c>
      <c r="C202" s="2" t="s">
        <v>12</v>
      </c>
      <c r="D202" s="2" t="s">
        <v>3</v>
      </c>
      <c r="E202" s="2">
        <v>54.7</v>
      </c>
      <c r="F202" s="2" t="s">
        <v>177</v>
      </c>
      <c r="G202" s="2">
        <f>SUM(E196:E202)</f>
        <v>7127.4000000000005</v>
      </c>
      <c r="H202" s="2"/>
      <c r="I202" s="2"/>
      <c r="J202" s="2"/>
      <c r="K202" s="2"/>
      <c r="L202" s="2"/>
      <c r="M202" s="2"/>
      <c r="N202" s="2"/>
      <c r="O202" s="2"/>
      <c r="P202" s="2"/>
      <c r="Q202" s="30"/>
    </row>
    <row r="203" spans="1:17" ht="14.5" customHeight="1" x14ac:dyDescent="0.35">
      <c r="A203" s="2" t="s">
        <v>170</v>
      </c>
      <c r="B203" s="2" t="s">
        <v>15</v>
      </c>
      <c r="C203" s="2" t="s">
        <v>13</v>
      </c>
      <c r="D203" s="2" t="s">
        <v>14</v>
      </c>
      <c r="E203" s="2">
        <v>196.5</v>
      </c>
      <c r="F203" s="2" t="s">
        <v>178</v>
      </c>
      <c r="G203" s="2"/>
      <c r="H203" s="2"/>
      <c r="I203" s="2"/>
      <c r="J203" s="2"/>
      <c r="K203" s="2"/>
      <c r="L203" s="20"/>
      <c r="M203" s="2"/>
      <c r="N203" s="2"/>
      <c r="O203" s="2"/>
      <c r="P203" s="2"/>
      <c r="Q203" s="30"/>
    </row>
    <row r="204" spans="1:17" ht="14.5" customHeight="1" x14ac:dyDescent="0.35">
      <c r="A204" s="2" t="s">
        <v>170</v>
      </c>
      <c r="B204" s="2" t="s">
        <v>16</v>
      </c>
      <c r="C204" s="2" t="s">
        <v>16</v>
      </c>
      <c r="D204" s="2" t="s">
        <v>14</v>
      </c>
      <c r="E204" s="2">
        <v>69.2</v>
      </c>
      <c r="F204" s="2" t="s">
        <v>178</v>
      </c>
      <c r="G204" s="2"/>
      <c r="H204" s="2"/>
      <c r="I204" s="2"/>
      <c r="J204" s="2"/>
      <c r="K204" s="2"/>
      <c r="L204" s="21"/>
      <c r="M204" s="21"/>
      <c r="N204" s="21"/>
      <c r="O204" s="2"/>
      <c r="P204" s="2"/>
      <c r="Q204" s="30"/>
    </row>
    <row r="205" spans="1:17" ht="14.5" customHeight="1" x14ac:dyDescent="0.35">
      <c r="A205" s="2" t="s">
        <v>170</v>
      </c>
      <c r="B205" s="2" t="s">
        <v>17</v>
      </c>
      <c r="C205" s="2" t="s">
        <v>17</v>
      </c>
      <c r="D205" s="2" t="s">
        <v>14</v>
      </c>
      <c r="E205" s="2">
        <v>8.6</v>
      </c>
      <c r="F205" s="2" t="s">
        <v>178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0"/>
    </row>
    <row r="206" spans="1:17" ht="14.5" customHeight="1" x14ac:dyDescent="0.35">
      <c r="A206" s="2" t="s">
        <v>170</v>
      </c>
      <c r="B206" s="2" t="s">
        <v>19</v>
      </c>
      <c r="C206" s="2" t="s">
        <v>18</v>
      </c>
      <c r="D206" s="2" t="s">
        <v>14</v>
      </c>
      <c r="E206" s="2">
        <v>2964.9</v>
      </c>
      <c r="F206" s="2" t="s">
        <v>178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0"/>
    </row>
    <row r="207" spans="1:17" ht="14.5" customHeight="1" x14ac:dyDescent="0.35">
      <c r="A207" s="2" t="s">
        <v>170</v>
      </c>
      <c r="B207" s="2" t="s">
        <v>20</v>
      </c>
      <c r="C207" s="2" t="s">
        <v>20</v>
      </c>
      <c r="D207" s="2" t="s">
        <v>21</v>
      </c>
      <c r="E207" s="2">
        <v>30.4</v>
      </c>
      <c r="F207" s="2" t="s">
        <v>183</v>
      </c>
      <c r="G207" s="2">
        <f>E208</f>
        <v>155.1</v>
      </c>
      <c r="H207" s="2"/>
      <c r="I207" s="2"/>
      <c r="J207" s="2"/>
      <c r="K207" s="2"/>
      <c r="L207" s="2"/>
      <c r="M207" s="22"/>
      <c r="N207" s="22"/>
      <c r="O207" s="2"/>
      <c r="P207" s="2"/>
      <c r="Q207" s="2"/>
    </row>
    <row r="208" spans="1:17" ht="14.5" customHeight="1" x14ac:dyDescent="0.35">
      <c r="A208" s="2" t="s">
        <v>170</v>
      </c>
      <c r="B208" s="2" t="s">
        <v>23</v>
      </c>
      <c r="C208" s="2" t="s">
        <v>22</v>
      </c>
      <c r="D208" s="2" t="s">
        <v>14</v>
      </c>
      <c r="E208" s="2">
        <v>155.1</v>
      </c>
      <c r="F208" s="2" t="s">
        <v>178</v>
      </c>
      <c r="G208" s="2">
        <f>SUM(E203:E206)</f>
        <v>3239.2000000000003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4.5" customHeight="1" x14ac:dyDescent="0.35">
      <c r="A209" s="2" t="s">
        <v>170</v>
      </c>
      <c r="B209" s="2" t="s">
        <v>26</v>
      </c>
      <c r="C209" s="2" t="s">
        <v>24</v>
      </c>
      <c r="D209" s="2" t="s">
        <v>25</v>
      </c>
      <c r="E209" s="2">
        <v>6.7</v>
      </c>
      <c r="F209" s="2" t="s">
        <v>179</v>
      </c>
      <c r="G209" s="2">
        <f>SUM(G207:G208)</f>
        <v>3394.3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4.5" customHeight="1" x14ac:dyDescent="0.35">
      <c r="A210" s="2" t="s">
        <v>170</v>
      </c>
      <c r="B210" s="2" t="s">
        <v>29</v>
      </c>
      <c r="C210" s="2" t="s">
        <v>27</v>
      </c>
      <c r="D210" s="2" t="s">
        <v>28</v>
      </c>
      <c r="E210" s="2">
        <v>40.799999999999997</v>
      </c>
      <c r="F210" s="2" t="s">
        <v>179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4.5" customHeight="1" x14ac:dyDescent="0.35">
      <c r="A211" s="2" t="s">
        <v>170</v>
      </c>
      <c r="B211" s="2" t="s">
        <v>32</v>
      </c>
      <c r="C211" s="2" t="s">
        <v>30</v>
      </c>
      <c r="D211" s="2" t="s">
        <v>31</v>
      </c>
      <c r="E211" s="2">
        <v>91.8</v>
      </c>
      <c r="F211" s="2" t="s">
        <v>179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4.5" customHeight="1" x14ac:dyDescent="0.35">
      <c r="A212" s="2" t="s">
        <v>170</v>
      </c>
      <c r="B212" s="2" t="s">
        <v>35</v>
      </c>
      <c r="C212" s="2" t="s">
        <v>33</v>
      </c>
      <c r="D212" s="2" t="s">
        <v>34</v>
      </c>
      <c r="E212" s="2">
        <v>1.8</v>
      </c>
      <c r="F212" s="2" t="s">
        <v>179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4.5" customHeight="1" x14ac:dyDescent="0.35">
      <c r="A213" s="2" t="s">
        <v>170</v>
      </c>
      <c r="B213" s="2" t="s">
        <v>37</v>
      </c>
      <c r="C213" s="2" t="s">
        <v>36</v>
      </c>
      <c r="D213" s="2" t="s">
        <v>36</v>
      </c>
      <c r="E213" s="2">
        <v>19.899999999999999</v>
      </c>
      <c r="F213" s="2" t="s">
        <v>183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4.5" customHeight="1" x14ac:dyDescent="0.35">
      <c r="A214" s="2" t="s">
        <v>170</v>
      </c>
      <c r="B214" s="2" t="s">
        <v>39</v>
      </c>
      <c r="C214" s="2" t="s">
        <v>38</v>
      </c>
      <c r="D214" s="2" t="s">
        <v>38</v>
      </c>
      <c r="E214" s="2">
        <v>6.3</v>
      </c>
      <c r="F214" s="2" t="s">
        <v>183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4.5" customHeight="1" x14ac:dyDescent="0.35">
      <c r="A215" s="2" t="s">
        <v>170</v>
      </c>
      <c r="B215" s="2" t="s">
        <v>42</v>
      </c>
      <c r="C215" s="2" t="s">
        <v>40</v>
      </c>
      <c r="D215" s="2" t="s">
        <v>41</v>
      </c>
      <c r="E215" s="2">
        <v>21</v>
      </c>
      <c r="F215" s="2" t="s">
        <v>183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4.5" customHeight="1" x14ac:dyDescent="0.35">
      <c r="A216" s="2" t="s">
        <v>170</v>
      </c>
      <c r="B216" s="2" t="s">
        <v>45</v>
      </c>
      <c r="C216" s="2" t="s">
        <v>43</v>
      </c>
      <c r="D216" s="2" t="s">
        <v>44</v>
      </c>
      <c r="E216" s="2">
        <v>3.3</v>
      </c>
      <c r="F216" s="2" t="s">
        <v>179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4.5" customHeight="1" x14ac:dyDescent="0.35">
      <c r="A217" s="2" t="s">
        <v>170</v>
      </c>
      <c r="B217" s="8" t="s">
        <v>48</v>
      </c>
      <c r="C217" s="8" t="s">
        <v>46</v>
      </c>
      <c r="D217" s="8" t="s">
        <v>47</v>
      </c>
      <c r="E217" s="2">
        <v>1273.0999999999999</v>
      </c>
      <c r="F217" s="2" t="s">
        <v>167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4.5" customHeight="1" x14ac:dyDescent="0.35">
      <c r="A218" s="2" t="s">
        <v>170</v>
      </c>
      <c r="B218" s="8" t="s">
        <v>50</v>
      </c>
      <c r="C218" s="8" t="s">
        <v>49</v>
      </c>
      <c r="D218" s="8" t="s">
        <v>47</v>
      </c>
      <c r="E218" s="2">
        <v>14.4</v>
      </c>
      <c r="F218" s="2" t="s">
        <v>167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4.5" customHeight="1" x14ac:dyDescent="0.35">
      <c r="A219" s="2" t="s">
        <v>170</v>
      </c>
      <c r="B219" s="8" t="s">
        <v>51</v>
      </c>
      <c r="C219" s="8" t="s">
        <v>49</v>
      </c>
      <c r="D219" s="8" t="s">
        <v>47</v>
      </c>
      <c r="E219" s="2">
        <v>6.5</v>
      </c>
      <c r="F219" s="2" t="s">
        <v>167</v>
      </c>
      <c r="G219" s="2">
        <f>SUM(E217:E219)</f>
        <v>1294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4.5" customHeight="1" x14ac:dyDescent="0.35">
      <c r="A220" s="2" t="s">
        <v>170</v>
      </c>
      <c r="B220" s="9" t="s">
        <v>54</v>
      </c>
      <c r="C220" s="9" t="s">
        <v>52</v>
      </c>
      <c r="D220" s="9" t="s">
        <v>53</v>
      </c>
      <c r="E220" s="2">
        <v>7422.1</v>
      </c>
      <c r="F220" s="2" t="s">
        <v>161</v>
      </c>
      <c r="G220" s="2">
        <f>E220</f>
        <v>7422.1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4.5" customHeight="1" x14ac:dyDescent="0.35">
      <c r="A221" s="2" t="s">
        <v>170</v>
      </c>
      <c r="B221" s="2" t="s">
        <v>57</v>
      </c>
      <c r="C221" s="2" t="s">
        <v>55</v>
      </c>
      <c r="D221" s="2" t="s">
        <v>56</v>
      </c>
      <c r="E221" s="2">
        <v>503</v>
      </c>
      <c r="F221" s="2" t="s">
        <v>57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4.5" customHeight="1" x14ac:dyDescent="0.35">
      <c r="A222" s="2" t="s">
        <v>170</v>
      </c>
      <c r="B222" s="2" t="s">
        <v>60</v>
      </c>
      <c r="C222" s="2" t="s">
        <v>58</v>
      </c>
      <c r="D222" s="2" t="s">
        <v>59</v>
      </c>
      <c r="E222" s="2">
        <v>29</v>
      </c>
      <c r="F222" s="2" t="s">
        <v>179</v>
      </c>
      <c r="G222" s="2"/>
      <c r="H222" s="2"/>
      <c r="I222" s="2"/>
    </row>
    <row r="223" spans="1:17" ht="14.5" customHeight="1" x14ac:dyDescent="0.35">
      <c r="A223" s="2" t="s">
        <v>170</v>
      </c>
      <c r="B223" s="9" t="s">
        <v>63</v>
      </c>
      <c r="C223" s="9" t="s">
        <v>61</v>
      </c>
      <c r="D223" s="9" t="s">
        <v>62</v>
      </c>
      <c r="E223" s="2">
        <v>72.099999999999994</v>
      </c>
      <c r="F223" s="2" t="s">
        <v>180</v>
      </c>
      <c r="G223" s="2"/>
      <c r="H223" s="2"/>
      <c r="I223" s="2"/>
    </row>
    <row r="224" spans="1:17" ht="14.5" customHeight="1" x14ac:dyDescent="0.35">
      <c r="A224" s="2" t="s">
        <v>170</v>
      </c>
      <c r="B224" s="9" t="s">
        <v>66</v>
      </c>
      <c r="C224" s="9" t="s">
        <v>64</v>
      </c>
      <c r="D224" s="9" t="s">
        <v>65</v>
      </c>
      <c r="E224" s="2">
        <v>1</v>
      </c>
      <c r="F224" s="2" t="s">
        <v>180</v>
      </c>
      <c r="G224" s="2"/>
      <c r="H224" s="2"/>
      <c r="I224" s="2"/>
    </row>
    <row r="225" spans="1:9" ht="14.5" customHeight="1" x14ac:dyDescent="0.35">
      <c r="A225" s="2" t="s">
        <v>170</v>
      </c>
      <c r="B225" s="9" t="s">
        <v>67</v>
      </c>
      <c r="C225" s="9" t="s">
        <v>67</v>
      </c>
      <c r="D225" s="9" t="s">
        <v>68</v>
      </c>
      <c r="E225" s="2">
        <v>184.6</v>
      </c>
      <c r="F225" s="2" t="s">
        <v>180</v>
      </c>
      <c r="G225" s="2"/>
      <c r="H225" s="2"/>
      <c r="I225" s="2"/>
    </row>
    <row r="226" spans="1:9" ht="14.5" customHeight="1" x14ac:dyDescent="0.35">
      <c r="A226" s="2" t="s">
        <v>170</v>
      </c>
      <c r="B226" s="9" t="s">
        <v>69</v>
      </c>
      <c r="C226" s="9" t="s">
        <v>69</v>
      </c>
      <c r="D226" s="9" t="s">
        <v>70</v>
      </c>
      <c r="E226" s="2">
        <v>88.7</v>
      </c>
      <c r="F226" s="2" t="s">
        <v>180</v>
      </c>
      <c r="G226" s="2"/>
      <c r="H226" s="2"/>
      <c r="I226" s="2"/>
    </row>
    <row r="227" spans="1:9" x14ac:dyDescent="0.35">
      <c r="A227" s="2" t="s">
        <v>170</v>
      </c>
      <c r="B227" s="9" t="s">
        <v>73</v>
      </c>
      <c r="C227" s="9" t="s">
        <v>71</v>
      </c>
      <c r="D227" s="9" t="s">
        <v>72</v>
      </c>
      <c r="E227" s="2">
        <v>0.3</v>
      </c>
      <c r="F227" s="2" t="s">
        <v>180</v>
      </c>
      <c r="G227" s="2">
        <f>SUM(E223:E227)</f>
        <v>346.7</v>
      </c>
      <c r="H227" s="2"/>
      <c r="I227" s="2"/>
    </row>
    <row r="228" spans="1:9" ht="14.5" customHeight="1" x14ac:dyDescent="0.35">
      <c r="A228" s="2" t="s">
        <v>170</v>
      </c>
      <c r="B228" s="2" t="s">
        <v>76</v>
      </c>
      <c r="C228" s="2" t="s">
        <v>74</v>
      </c>
      <c r="D228" s="2" t="s">
        <v>75</v>
      </c>
      <c r="E228" s="2">
        <v>141.9</v>
      </c>
      <c r="F228" s="2" t="s">
        <v>181</v>
      </c>
      <c r="G228" s="2">
        <f>E228+E196</f>
        <v>7033.2999999999993</v>
      </c>
      <c r="H228" s="2"/>
      <c r="I228" s="2"/>
    </row>
    <row r="229" spans="1:9" ht="14.5" customHeight="1" x14ac:dyDescent="0.35">
      <c r="A229" s="2" t="s">
        <v>170</v>
      </c>
      <c r="B229" s="2" t="s">
        <v>77</v>
      </c>
      <c r="C229" s="2" t="s">
        <v>77</v>
      </c>
      <c r="D229" s="2" t="s">
        <v>78</v>
      </c>
      <c r="E229" s="2">
        <v>39.1</v>
      </c>
      <c r="F229" s="2" t="s">
        <v>182</v>
      </c>
      <c r="G229" s="2"/>
      <c r="H229" s="2"/>
      <c r="I229" s="2"/>
    </row>
    <row r="230" spans="1:9" ht="14.5" customHeight="1" x14ac:dyDescent="0.35">
      <c r="A230" s="2" t="s">
        <v>170</v>
      </c>
      <c r="B230" s="9" t="s">
        <v>81</v>
      </c>
      <c r="C230" s="9" t="s">
        <v>79</v>
      </c>
      <c r="D230" s="9" t="s">
        <v>80</v>
      </c>
      <c r="E230" s="2">
        <v>1221.5999999999999</v>
      </c>
      <c r="F230" s="2" t="s">
        <v>180</v>
      </c>
      <c r="G230" s="2">
        <f>E230</f>
        <v>1221.5999999999999</v>
      </c>
      <c r="H230" s="2"/>
      <c r="I230" s="2"/>
    </row>
    <row r="231" spans="1:9" ht="14.5" customHeight="1" x14ac:dyDescent="0.35">
      <c r="A231" s="2" t="s">
        <v>170</v>
      </c>
      <c r="B231" s="2" t="s">
        <v>82</v>
      </c>
      <c r="C231" s="2" t="s">
        <v>79</v>
      </c>
      <c r="D231" s="2" t="s">
        <v>80</v>
      </c>
      <c r="E231" s="2">
        <v>20.2</v>
      </c>
      <c r="F231" s="2" t="s">
        <v>179</v>
      </c>
      <c r="G231" s="2"/>
      <c r="H231" s="2"/>
      <c r="I231" s="2"/>
    </row>
    <row r="232" spans="1:9" ht="14.5" customHeight="1" x14ac:dyDescent="0.35">
      <c r="A232" s="2" t="s">
        <v>170</v>
      </c>
      <c r="B232" s="2" t="s">
        <v>84</v>
      </c>
      <c r="C232" s="2" t="s">
        <v>2</v>
      </c>
      <c r="D232" s="2" t="s">
        <v>83</v>
      </c>
      <c r="E232" s="2">
        <v>19.3</v>
      </c>
      <c r="F232" s="2" t="s">
        <v>177</v>
      </c>
      <c r="G232" s="2"/>
      <c r="H232" s="2"/>
      <c r="I232" s="2"/>
    </row>
    <row r="233" spans="1:9" ht="14.5" customHeight="1" x14ac:dyDescent="0.35">
      <c r="A233" s="2" t="s">
        <v>170</v>
      </c>
      <c r="B233" s="2" t="s">
        <v>85</v>
      </c>
      <c r="C233" s="2" t="s">
        <v>85</v>
      </c>
      <c r="D233" s="2" t="s">
        <v>85</v>
      </c>
      <c r="E233" s="2">
        <v>37.9</v>
      </c>
      <c r="F233" s="2" t="s">
        <v>182</v>
      </c>
      <c r="G233" s="2"/>
      <c r="H233" s="2"/>
      <c r="I233" s="2"/>
    </row>
    <row r="234" spans="1:9" ht="14.5" customHeight="1" x14ac:dyDescent="0.35">
      <c r="A234" s="2" t="s">
        <v>170</v>
      </c>
      <c r="B234" s="2" t="s">
        <v>87</v>
      </c>
      <c r="C234" s="2" t="s">
        <v>2</v>
      </c>
      <c r="D234" s="2" t="s">
        <v>86</v>
      </c>
      <c r="E234" s="2">
        <v>7.5</v>
      </c>
      <c r="F234" s="2" t="s">
        <v>177</v>
      </c>
      <c r="G234" s="2"/>
      <c r="H234" s="2"/>
      <c r="I234" s="2"/>
    </row>
    <row r="235" spans="1:9" ht="14.5" customHeight="1" x14ac:dyDescent="0.35">
      <c r="A235" s="2" t="s">
        <v>170</v>
      </c>
      <c r="B235" s="9" t="s">
        <v>90</v>
      </c>
      <c r="C235" s="9" t="s">
        <v>88</v>
      </c>
      <c r="D235" s="9" t="s">
        <v>89</v>
      </c>
      <c r="E235" s="2">
        <v>125.4</v>
      </c>
      <c r="F235" s="2" t="s">
        <v>180</v>
      </c>
      <c r="G235" s="2"/>
      <c r="H235" s="2"/>
      <c r="I235" s="2"/>
    </row>
    <row r="236" spans="1:9" ht="14.5" customHeight="1" x14ac:dyDescent="0.35">
      <c r="A236" s="2" t="s">
        <v>170</v>
      </c>
      <c r="B236" s="9" t="s">
        <v>93</v>
      </c>
      <c r="C236" s="9" t="s">
        <v>91</v>
      </c>
      <c r="D236" s="9" t="s">
        <v>92</v>
      </c>
      <c r="E236" s="2">
        <v>89.8</v>
      </c>
      <c r="F236" s="2" t="s">
        <v>180</v>
      </c>
      <c r="G236" s="2"/>
      <c r="H236" s="2"/>
      <c r="I236" s="2"/>
    </row>
    <row r="237" spans="1:9" ht="14.5" customHeight="1" x14ac:dyDescent="0.35">
      <c r="A237" s="2" t="s">
        <v>170</v>
      </c>
      <c r="B237" s="9" t="s">
        <v>96</v>
      </c>
      <c r="C237" s="9" t="s">
        <v>94</v>
      </c>
      <c r="D237" s="9" t="s">
        <v>95</v>
      </c>
      <c r="E237" s="2">
        <v>9.9</v>
      </c>
      <c r="F237" s="2" t="s">
        <v>180</v>
      </c>
      <c r="G237" s="2"/>
      <c r="H237" s="2"/>
      <c r="I237" s="2"/>
    </row>
    <row r="238" spans="1:9" ht="14.5" customHeight="1" x14ac:dyDescent="0.35">
      <c r="A238" s="2" t="s">
        <v>170</v>
      </c>
      <c r="B238" s="9" t="s">
        <v>97</v>
      </c>
      <c r="C238" s="9" t="s">
        <v>97</v>
      </c>
      <c r="D238" s="9" t="s">
        <v>98</v>
      </c>
      <c r="E238" s="2">
        <v>12.3</v>
      </c>
      <c r="F238" s="2" t="s">
        <v>180</v>
      </c>
      <c r="G238" s="2"/>
      <c r="H238" s="2"/>
      <c r="I238" s="2"/>
    </row>
    <row r="239" spans="1:9" ht="14.5" customHeight="1" x14ac:dyDescent="0.35">
      <c r="A239" s="2" t="s">
        <v>170</v>
      </c>
      <c r="B239" s="9" t="s">
        <v>99</v>
      </c>
      <c r="C239" s="9" t="s">
        <v>99</v>
      </c>
      <c r="D239" s="9" t="s">
        <v>100</v>
      </c>
      <c r="E239" s="2">
        <v>2.1</v>
      </c>
      <c r="F239" s="2" t="s">
        <v>180</v>
      </c>
      <c r="G239" s="2">
        <f>SUM(E235:E239)</f>
        <v>239.5</v>
      </c>
      <c r="H239" s="2">
        <f>G239+G230+G227+G220</f>
        <v>9229.9</v>
      </c>
      <c r="I239" s="2"/>
    </row>
    <row r="240" spans="1:9" ht="14.5" customHeight="1" x14ac:dyDescent="0.35">
      <c r="A240" s="2" t="s">
        <v>170</v>
      </c>
      <c r="B240" s="2" t="s">
        <v>101</v>
      </c>
      <c r="C240" s="2" t="s">
        <v>101</v>
      </c>
      <c r="D240" s="2" t="s">
        <v>102</v>
      </c>
      <c r="E240" s="2">
        <v>13.2</v>
      </c>
      <c r="F240" s="2" t="s">
        <v>179</v>
      </c>
      <c r="G240" s="2"/>
      <c r="H240" s="2"/>
      <c r="I240" s="2"/>
    </row>
    <row r="241" spans="1:9" ht="14.5" customHeight="1" x14ac:dyDescent="0.35">
      <c r="A241" s="2" t="s">
        <v>170</v>
      </c>
      <c r="B241" s="2" t="s">
        <v>105</v>
      </c>
      <c r="C241" s="2" t="s">
        <v>103</v>
      </c>
      <c r="D241" s="2" t="s">
        <v>104</v>
      </c>
      <c r="E241" s="2">
        <v>111.5</v>
      </c>
      <c r="F241" s="2" t="s">
        <v>179</v>
      </c>
      <c r="G241" s="2"/>
      <c r="H241" s="2"/>
      <c r="I241" s="2"/>
    </row>
    <row r="242" spans="1:9" ht="14.5" customHeight="1" x14ac:dyDescent="0.35">
      <c r="A242" s="2" t="s">
        <v>170</v>
      </c>
      <c r="B242" s="2" t="s">
        <v>107</v>
      </c>
      <c r="C242" s="2" t="s">
        <v>2</v>
      </c>
      <c r="D242" s="2" t="s">
        <v>106</v>
      </c>
      <c r="E242" s="2">
        <v>18.600000000000001</v>
      </c>
      <c r="F242" s="2" t="s">
        <v>177</v>
      </c>
      <c r="G242" s="2"/>
      <c r="H242" s="2"/>
      <c r="I242" s="2"/>
    </row>
    <row r="243" spans="1:9" ht="14.5" customHeight="1" x14ac:dyDescent="0.35">
      <c r="A243" s="2" t="s">
        <v>170</v>
      </c>
      <c r="B243" s="2" t="s">
        <v>108</v>
      </c>
      <c r="C243" s="2" t="s">
        <v>108</v>
      </c>
      <c r="D243" s="2" t="s">
        <v>109</v>
      </c>
      <c r="E243" s="2">
        <v>33.1</v>
      </c>
      <c r="F243" s="2" t="s">
        <v>182</v>
      </c>
      <c r="G243" s="2"/>
      <c r="H243" s="2"/>
      <c r="I243" s="2"/>
    </row>
    <row r="244" spans="1:9" ht="14.5" customHeight="1" x14ac:dyDescent="0.35">
      <c r="A244" s="2" t="s">
        <v>170</v>
      </c>
      <c r="B244" s="2" t="s">
        <v>112</v>
      </c>
      <c r="C244" s="2" t="s">
        <v>110</v>
      </c>
      <c r="D244" s="2" t="s">
        <v>111</v>
      </c>
      <c r="E244" s="2">
        <v>106.6</v>
      </c>
      <c r="F244" s="2" t="s">
        <v>179</v>
      </c>
      <c r="G244" s="2"/>
      <c r="H244" s="2"/>
      <c r="I244" s="2"/>
    </row>
    <row r="245" spans="1:9" ht="14.5" customHeight="1" x14ac:dyDescent="0.35">
      <c r="A245" s="2" t="s">
        <v>170</v>
      </c>
      <c r="B245" s="2" t="s">
        <v>113</v>
      </c>
      <c r="C245" s="2" t="s">
        <v>113</v>
      </c>
      <c r="D245" s="2" t="s">
        <v>114</v>
      </c>
      <c r="E245" s="2">
        <v>18</v>
      </c>
      <c r="F245" s="2" t="s">
        <v>182</v>
      </c>
      <c r="G245" s="2"/>
      <c r="H245" s="2"/>
      <c r="I245" s="2"/>
    </row>
    <row r="246" spans="1:9" ht="14.5" customHeight="1" x14ac:dyDescent="0.35">
      <c r="A246" s="2" t="s">
        <v>170</v>
      </c>
      <c r="B246" s="2" t="s">
        <v>116</v>
      </c>
      <c r="C246" s="2" t="s">
        <v>2</v>
      </c>
      <c r="D246" s="2" t="s">
        <v>115</v>
      </c>
      <c r="E246" s="2">
        <v>0.7</v>
      </c>
      <c r="F246" s="2" t="s">
        <v>177</v>
      </c>
      <c r="G246" s="2"/>
      <c r="H246" s="2"/>
      <c r="I246" s="2"/>
    </row>
    <row r="247" spans="1:9" ht="14.5" customHeight="1" x14ac:dyDescent="0.35">
      <c r="A247" s="2" t="s">
        <v>170</v>
      </c>
      <c r="B247" s="2" t="s">
        <v>119</v>
      </c>
      <c r="C247" s="2" t="s">
        <v>117</v>
      </c>
      <c r="D247" s="2" t="s">
        <v>118</v>
      </c>
      <c r="E247" s="2">
        <v>86.2</v>
      </c>
      <c r="F247" s="2" t="s">
        <v>183</v>
      </c>
      <c r="G247" s="2"/>
      <c r="H247" s="2"/>
      <c r="I247" s="2"/>
    </row>
    <row r="248" spans="1:9" ht="14.5" customHeight="1" x14ac:dyDescent="0.35">
      <c r="A248" s="2" t="s">
        <v>170</v>
      </c>
      <c r="B248" s="2" t="s">
        <v>122</v>
      </c>
      <c r="C248" s="2" t="s">
        <v>120</v>
      </c>
      <c r="D248" s="2" t="s">
        <v>121</v>
      </c>
      <c r="E248" s="2">
        <v>16.2</v>
      </c>
      <c r="F248" s="2" t="s">
        <v>179</v>
      </c>
      <c r="G248" s="2"/>
      <c r="H248" s="2"/>
      <c r="I248" s="2"/>
    </row>
    <row r="249" spans="1:9" ht="14.5" customHeight="1" x14ac:dyDescent="0.35">
      <c r="A249" s="2" t="s">
        <v>170</v>
      </c>
      <c r="B249" s="2" t="s">
        <v>125</v>
      </c>
      <c r="C249" s="2" t="s">
        <v>123</v>
      </c>
      <c r="D249" s="2" t="s">
        <v>124</v>
      </c>
      <c r="E249" s="2">
        <v>28.3</v>
      </c>
      <c r="F249" s="2" t="s">
        <v>179</v>
      </c>
      <c r="G249" s="2"/>
      <c r="H249" s="2"/>
      <c r="I249" s="2"/>
    </row>
    <row r="250" spans="1:9" x14ac:dyDescent="0.35">
      <c r="G250" s="2"/>
      <c r="H250" s="2"/>
      <c r="I250" s="2"/>
    </row>
    <row r="251" spans="1:9" x14ac:dyDescent="0.35">
      <c r="D251" s="32" t="s">
        <v>170</v>
      </c>
      <c r="E251" s="31">
        <f>SUM(E196:E249)</f>
        <v>22497.899999999991</v>
      </c>
      <c r="G251" s="2"/>
      <c r="H251" s="2"/>
      <c r="I251" s="2"/>
    </row>
    <row r="252" spans="1:9" x14ac:dyDescent="0.35">
      <c r="G252" s="2"/>
      <c r="H252" s="2"/>
      <c r="I252" s="2"/>
    </row>
  </sheetData>
  <autoFilter ref="A1:G249" xr:uid="{00000000-0009-0000-0000-000001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BF6C9918F904F946976B3D9980E83" ma:contentTypeVersion="8" ma:contentTypeDescription="Create a new document." ma:contentTypeScope="" ma:versionID="eea5804b7f72086a861346786dd42207">
  <xsd:schema xmlns:xsd="http://www.w3.org/2001/XMLSchema" xmlns:xs="http://www.w3.org/2001/XMLSchema" xmlns:p="http://schemas.microsoft.com/office/2006/metadata/properties" xmlns:ns3="f8398610-ee55-4f86-a34c-5e8f0c546cdf" targetNamespace="http://schemas.microsoft.com/office/2006/metadata/properties" ma:root="true" ma:fieldsID="971f746d67d016006b0d0af455a53eae" ns3:_="">
    <xsd:import namespace="f8398610-ee55-4f86-a34c-5e8f0c546c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98610-ee55-4f86-a34c-5e8f0c546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CBA5D6-E138-4EC4-9EF4-910E4C246D6A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27CF07A3-F6E9-4BAE-AA6F-5E72EF9B9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98610-ee55-4f86-a34c-5e8f0c546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C2958-4C2A-42F0-8030-42E65EFFA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D99784-20A3-4240-860B-29A25F23FB13}">
  <ds:schemaRefs>
    <ds:schemaRef ds:uri="f8398610-ee55-4f86-a34c-5e8f0c546cd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AEP Operating Companies</vt:lpstr>
      <vt:lpstr>All Companies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s181154</dc:creator>
  <cp:keywords/>
  <cp:lastModifiedBy>Stephen Baron</cp:lastModifiedBy>
  <dcterms:created xsi:type="dcterms:W3CDTF">2020-08-17T13:43:46Z</dcterms:created>
  <dcterms:modified xsi:type="dcterms:W3CDTF">2020-10-06T17:13:19Z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a958573d-999e-4e34-9811-f5511e561557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bHf609ZcihHV+5XYZToRLXAnASFmfbwr</vt:lpwstr>
  </property>
  <property fmtid="{D5CDD505-2E9C-101B-9397-08002B2CF9AE}" pid="7" name="ContentTypeId">
    <vt:lpwstr>0x0101001B6BF6C9918F904F946976B3D9980E83</vt:lpwstr>
  </property>
</Properties>
</file>