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ili\Google Drive\Carroll Co\Application\"/>
    </mc:Choice>
  </mc:AlternateContent>
  <xr:revisionPtr revIDLastSave="0" documentId="13_ncr:1_{CFDC4A3A-F383-4FD5-BD47-78B755FD28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preciation" sheetId="1" r:id="rId1"/>
  </sheets>
  <definedNames>
    <definedName name="_xlnm.Print_Titles" localSheetId="0">Depreciation!$4:$6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6" i="1" l="1"/>
  <c r="N56" i="1" s="1"/>
  <c r="G56" i="1"/>
  <c r="G241" i="1"/>
  <c r="G239" i="1"/>
  <c r="J239" i="1" s="1"/>
  <c r="L239" i="1" s="1"/>
  <c r="N239" i="1" s="1"/>
  <c r="G237" i="1"/>
  <c r="J237" i="1" s="1"/>
  <c r="L237" i="1" s="1"/>
  <c r="G235" i="1"/>
  <c r="J235" i="1" s="1"/>
  <c r="G454" i="1"/>
  <c r="J454" i="1" s="1"/>
  <c r="L454" i="1" s="1"/>
  <c r="N454" i="1" s="1"/>
  <c r="G453" i="1"/>
  <c r="J453" i="1" s="1"/>
  <c r="L453" i="1" s="1"/>
  <c r="G401" i="1"/>
  <c r="J401" i="1" s="1"/>
  <c r="L401" i="1" s="1"/>
  <c r="N401" i="1" s="1"/>
  <c r="G400" i="1"/>
  <c r="G311" i="1"/>
  <c r="J311" i="1" s="1"/>
  <c r="L311" i="1" s="1"/>
  <c r="N311" i="1" s="1"/>
  <c r="G310" i="1"/>
  <c r="J310" i="1" s="1"/>
  <c r="L310" i="1" s="1"/>
  <c r="N310" i="1" s="1"/>
  <c r="L55" i="1"/>
  <c r="G55" i="1"/>
  <c r="G552" i="1"/>
  <c r="J552" i="1" s="1"/>
  <c r="L552" i="1" s="1"/>
  <c r="N552" i="1" s="1"/>
  <c r="J479" i="1"/>
  <c r="G480" i="1"/>
  <c r="J480" i="1" s="1"/>
  <c r="G479" i="1"/>
  <c r="G54" i="1"/>
  <c r="L54" i="1"/>
  <c r="G53" i="1"/>
  <c r="J53" i="1" s="1"/>
  <c r="L53" i="1" s="1"/>
  <c r="N53" i="1" s="1"/>
  <c r="G52" i="1"/>
  <c r="J241" i="1" l="1"/>
  <c r="L241" i="1" s="1"/>
  <c r="N241" i="1" s="1"/>
  <c r="N237" i="1"/>
  <c r="L235" i="1"/>
  <c r="N235" i="1" s="1"/>
  <c r="N453" i="1"/>
  <c r="J400" i="1"/>
  <c r="L400" i="1" s="1"/>
  <c r="N400" i="1" s="1"/>
  <c r="N55" i="1"/>
  <c r="N54" i="1"/>
  <c r="L480" i="1"/>
  <c r="N480" i="1" s="1"/>
  <c r="L479" i="1"/>
  <c r="N479" i="1" s="1"/>
  <c r="J52" i="1"/>
  <c r="L52" i="1" s="1"/>
  <c r="N52" i="1" s="1"/>
  <c r="G309" i="1"/>
  <c r="G394" i="1"/>
  <c r="L394" i="1" l="1"/>
  <c r="N394" i="1" s="1"/>
  <c r="J394" i="1"/>
  <c r="J309" i="1"/>
  <c r="L309" i="1" s="1"/>
  <c r="N309" i="1" s="1"/>
  <c r="G398" i="1"/>
  <c r="J398" i="1" s="1"/>
  <c r="L398" i="1" s="1"/>
  <c r="N398" i="1" s="1"/>
  <c r="G96" i="1"/>
  <c r="J96" i="1" s="1"/>
  <c r="L96" i="1" s="1"/>
  <c r="N96" i="1" s="1"/>
  <c r="G94" i="1"/>
  <c r="J94" i="1" s="1"/>
  <c r="L94" i="1" s="1"/>
  <c r="N94" i="1" s="1"/>
  <c r="G478" i="1"/>
  <c r="G308" i="1"/>
  <c r="J308" i="1" s="1"/>
  <c r="G307" i="1"/>
  <c r="J307" i="1" s="1"/>
  <c r="G306" i="1"/>
  <c r="J306" i="1" s="1"/>
  <c r="G305" i="1"/>
  <c r="J305" i="1" s="1"/>
  <c r="G304" i="1"/>
  <c r="J304" i="1" s="1"/>
  <c r="G303" i="1"/>
  <c r="G302" i="1"/>
  <c r="J302" i="1" s="1"/>
  <c r="G397" i="1"/>
  <c r="J397" i="1" s="1"/>
  <c r="G396" i="1"/>
  <c r="J396" i="1" s="1"/>
  <c r="G395" i="1"/>
  <c r="J395" i="1" s="1"/>
  <c r="G393" i="1"/>
  <c r="J393" i="1" s="1"/>
  <c r="G392" i="1"/>
  <c r="J392" i="1" s="1"/>
  <c r="G391" i="1"/>
  <c r="J391" i="1" s="1"/>
  <c r="L391" i="1" s="1"/>
  <c r="N391" i="1" s="1"/>
  <c r="G390" i="1"/>
  <c r="J390" i="1" s="1"/>
  <c r="K112" i="1"/>
  <c r="I112" i="1"/>
  <c r="L478" i="1" l="1"/>
  <c r="N478" i="1" s="1"/>
  <c r="J478" i="1"/>
  <c r="L308" i="1"/>
  <c r="N308" i="1" s="1"/>
  <c r="L307" i="1"/>
  <c r="N307" i="1" s="1"/>
  <c r="L306" i="1"/>
  <c r="N306" i="1" s="1"/>
  <c r="L304" i="1"/>
  <c r="N304" i="1" s="1"/>
  <c r="L302" i="1"/>
  <c r="N302" i="1" s="1"/>
  <c r="J303" i="1"/>
  <c r="L303" i="1" s="1"/>
  <c r="N303" i="1" s="1"/>
  <c r="L305" i="1"/>
  <c r="N305" i="1" s="1"/>
  <c r="L397" i="1"/>
  <c r="N397" i="1" s="1"/>
  <c r="L396" i="1"/>
  <c r="N396" i="1" s="1"/>
  <c r="L395" i="1"/>
  <c r="N395" i="1" s="1"/>
  <c r="L393" i="1"/>
  <c r="N393" i="1" s="1"/>
  <c r="L392" i="1"/>
  <c r="N392" i="1" s="1"/>
  <c r="L390" i="1"/>
  <c r="N390" i="1" s="1"/>
  <c r="G233" i="1" l="1"/>
  <c r="G477" i="1"/>
  <c r="G476" i="1"/>
  <c r="G452" i="1"/>
  <c r="G451" i="1"/>
  <c r="G450" i="1"/>
  <c r="G449" i="1"/>
  <c r="G389" i="1"/>
  <c r="G388" i="1"/>
  <c r="G387" i="1"/>
  <c r="G386" i="1"/>
  <c r="G346" i="1"/>
  <c r="G301" i="1"/>
  <c r="G300" i="1"/>
  <c r="G299" i="1"/>
  <c r="G298" i="1"/>
  <c r="G297" i="1"/>
  <c r="J297" i="1" s="1"/>
  <c r="G65" i="1"/>
  <c r="J233" i="1" l="1"/>
  <c r="L233" i="1" s="1"/>
  <c r="N233" i="1" s="1"/>
  <c r="J450" i="1"/>
  <c r="L450" i="1" s="1"/>
  <c r="N450" i="1" s="1"/>
  <c r="L451" i="1"/>
  <c r="N451" i="1" s="1"/>
  <c r="J451" i="1"/>
  <c r="J449" i="1"/>
  <c r="L449" i="1" s="1"/>
  <c r="N449" i="1" s="1"/>
  <c r="J452" i="1"/>
  <c r="L452" i="1" s="1"/>
  <c r="N452" i="1" s="1"/>
  <c r="J346" i="1"/>
  <c r="L346" i="1" s="1"/>
  <c r="N346" i="1" s="1"/>
  <c r="J476" i="1"/>
  <c r="L476" i="1" s="1"/>
  <c r="N476" i="1" s="1"/>
  <c r="J477" i="1"/>
  <c r="L477" i="1" s="1"/>
  <c r="N477" i="1" s="1"/>
  <c r="J389" i="1"/>
  <c r="L389" i="1" s="1"/>
  <c r="N389" i="1" s="1"/>
  <c r="J386" i="1"/>
  <c r="L386" i="1" s="1"/>
  <c r="N386" i="1" s="1"/>
  <c r="J387" i="1"/>
  <c r="L387" i="1" s="1"/>
  <c r="N387" i="1" s="1"/>
  <c r="J388" i="1"/>
  <c r="L388" i="1" s="1"/>
  <c r="N388" i="1" s="1"/>
  <c r="J298" i="1"/>
  <c r="L298" i="1" s="1"/>
  <c r="N298" i="1" s="1"/>
  <c r="J299" i="1"/>
  <c r="L299" i="1" s="1"/>
  <c r="N299" i="1" s="1"/>
  <c r="J300" i="1"/>
  <c r="L300" i="1" s="1"/>
  <c r="N300" i="1" s="1"/>
  <c r="J301" i="1"/>
  <c r="L301" i="1" s="1"/>
  <c r="N301" i="1" s="1"/>
  <c r="J65" i="1"/>
  <c r="L65" i="1" s="1"/>
  <c r="N65" i="1" s="1"/>
  <c r="L297" i="1"/>
  <c r="N297" i="1" s="1"/>
  <c r="G231" i="1" l="1"/>
  <c r="J231" i="1" l="1"/>
  <c r="L231" i="1" s="1"/>
  <c r="N231" i="1" s="1"/>
  <c r="G448" i="1"/>
  <c r="G296" i="1"/>
  <c r="G385" i="1"/>
  <c r="G384" i="1"/>
  <c r="G502" i="1"/>
  <c r="J502" i="1" l="1"/>
  <c r="L502" i="1" s="1"/>
  <c r="N502" i="1" s="1"/>
  <c r="J448" i="1"/>
  <c r="L448" i="1" s="1"/>
  <c r="N448" i="1" s="1"/>
  <c r="J385" i="1"/>
  <c r="L385" i="1" s="1"/>
  <c r="N385" i="1" s="1"/>
  <c r="J384" i="1"/>
  <c r="L384" i="1" s="1"/>
  <c r="N384" i="1" s="1"/>
  <c r="J296" i="1"/>
  <c r="L296" i="1" s="1"/>
  <c r="N296" i="1" s="1"/>
  <c r="G91" i="1"/>
  <c r="G229" i="1"/>
  <c r="G225" i="1"/>
  <c r="G222" i="1"/>
  <c r="G218" i="1"/>
  <c r="G214" i="1"/>
  <c r="G212" i="1"/>
  <c r="J212" i="1" s="1"/>
  <c r="J91" i="1" l="1"/>
  <c r="L91" i="1" s="1"/>
  <c r="N91" i="1" s="1"/>
  <c r="L212" i="1"/>
  <c r="N212" i="1" s="1"/>
  <c r="J225" i="1"/>
  <c r="L225" i="1" s="1"/>
  <c r="N225" i="1" s="1"/>
  <c r="J214" i="1"/>
  <c r="L214" i="1" s="1"/>
  <c r="N214" i="1" s="1"/>
  <c r="J229" i="1"/>
  <c r="L229" i="1" s="1"/>
  <c r="N229" i="1" s="1"/>
  <c r="J218" i="1"/>
  <c r="L218" i="1" s="1"/>
  <c r="N218" i="1" s="1"/>
  <c r="J222" i="1"/>
  <c r="L222" i="1" s="1"/>
  <c r="N222" i="1" s="1"/>
  <c r="G295" i="1"/>
  <c r="G294" i="1"/>
  <c r="G293" i="1"/>
  <c r="J293" i="1" s="1"/>
  <c r="L293" i="1" s="1"/>
  <c r="N293" i="1" s="1"/>
  <c r="G447" i="1"/>
  <c r="G446" i="1"/>
  <c r="G445" i="1"/>
  <c r="G444" i="1"/>
  <c r="G377" i="1"/>
  <c r="G383" i="1"/>
  <c r="J383" i="1" s="1"/>
  <c r="G382" i="1"/>
  <c r="J382" i="1" s="1"/>
  <c r="G381" i="1"/>
  <c r="G380" i="1"/>
  <c r="G379" i="1"/>
  <c r="J294" i="1" l="1"/>
  <c r="L294" i="1" s="1"/>
  <c r="N294" i="1" s="1"/>
  <c r="J295" i="1"/>
  <c r="L295" i="1" s="1"/>
  <c r="N295" i="1" s="1"/>
  <c r="J381" i="1"/>
  <c r="L381" i="1" s="1"/>
  <c r="N381" i="1" s="1"/>
  <c r="J444" i="1"/>
  <c r="L444" i="1" s="1"/>
  <c r="N444" i="1" s="1"/>
  <c r="J445" i="1"/>
  <c r="L445" i="1" s="1"/>
  <c r="N445" i="1" s="1"/>
  <c r="J379" i="1"/>
  <c r="L379" i="1" s="1"/>
  <c r="N379" i="1" s="1"/>
  <c r="J446" i="1"/>
  <c r="L446" i="1" s="1"/>
  <c r="N446" i="1" s="1"/>
  <c r="J380" i="1"/>
  <c r="L380" i="1" s="1"/>
  <c r="N380" i="1" s="1"/>
  <c r="J447" i="1"/>
  <c r="L447" i="1" s="1"/>
  <c r="N447" i="1" s="1"/>
  <c r="L383" i="1"/>
  <c r="N383" i="1" s="1"/>
  <c r="L382" i="1"/>
  <c r="N382" i="1" s="1"/>
  <c r="K504" i="1"/>
  <c r="I504" i="1"/>
  <c r="F504" i="1"/>
  <c r="E504" i="1"/>
  <c r="D504" i="1"/>
  <c r="G501" i="1"/>
  <c r="G475" i="1"/>
  <c r="G474" i="1"/>
  <c r="G473" i="1"/>
  <c r="G208" i="1"/>
  <c r="J208" i="1" s="1"/>
  <c r="G207" i="1"/>
  <c r="J207" i="1" s="1"/>
  <c r="G141" i="1"/>
  <c r="G140" i="1"/>
  <c r="G110" i="1"/>
  <c r="F112" i="1"/>
  <c r="E112" i="1"/>
  <c r="D112" i="1"/>
  <c r="G90" i="1"/>
  <c r="J90" i="1" s="1"/>
  <c r="L90" i="1" s="1"/>
  <c r="N90" i="1" s="1"/>
  <c r="G89" i="1"/>
  <c r="J89" i="1" s="1"/>
  <c r="L89" i="1" s="1"/>
  <c r="N89" i="1" s="1"/>
  <c r="G88" i="1"/>
  <c r="J88" i="1" s="1"/>
  <c r="L88" i="1" s="1"/>
  <c r="N88" i="1" s="1"/>
  <c r="J501" i="1" l="1"/>
  <c r="L501" i="1" s="1"/>
  <c r="N501" i="1" s="1"/>
  <c r="J140" i="1"/>
  <c r="L140" i="1" s="1"/>
  <c r="N140" i="1" s="1"/>
  <c r="J473" i="1"/>
  <c r="L473" i="1" s="1"/>
  <c r="N473" i="1" s="1"/>
  <c r="J141" i="1"/>
  <c r="L141" i="1" s="1"/>
  <c r="N141" i="1" s="1"/>
  <c r="J474" i="1"/>
  <c r="L474" i="1" s="1"/>
  <c r="N474" i="1" s="1"/>
  <c r="L207" i="1"/>
  <c r="N207" i="1" s="1"/>
  <c r="J475" i="1"/>
  <c r="L475" i="1" s="1"/>
  <c r="N475" i="1" s="1"/>
  <c r="L208" i="1"/>
  <c r="N208" i="1" s="1"/>
  <c r="J110" i="1"/>
  <c r="L110" i="1" s="1"/>
  <c r="N110" i="1" s="1"/>
  <c r="G27" i="1"/>
  <c r="N27" i="1" s="1"/>
  <c r="F28" i="1"/>
  <c r="E28" i="1"/>
  <c r="D28" i="1"/>
  <c r="M315" i="1" l="1"/>
  <c r="K315" i="1"/>
  <c r="I315" i="1"/>
  <c r="F315" i="1"/>
  <c r="E315" i="1"/>
  <c r="D315" i="1"/>
  <c r="L564" i="1"/>
  <c r="I564" i="1"/>
  <c r="I403" i="1"/>
  <c r="G443" i="1"/>
  <c r="J443" i="1" s="1"/>
  <c r="K403" i="1"/>
  <c r="F403" i="1"/>
  <c r="E403" i="1"/>
  <c r="D403" i="1"/>
  <c r="G378" i="1"/>
  <c r="J377" i="1"/>
  <c r="G376" i="1"/>
  <c r="G375" i="1"/>
  <c r="J375" i="1" s="1"/>
  <c r="G374" i="1"/>
  <c r="J374" i="1" s="1"/>
  <c r="G345" i="1"/>
  <c r="G344" i="1"/>
  <c r="G292" i="1"/>
  <c r="J292" i="1" s="1"/>
  <c r="L292" i="1" s="1"/>
  <c r="N292" i="1" s="1"/>
  <c r="G206" i="1"/>
  <c r="J206" i="1" s="1"/>
  <c r="G205" i="1"/>
  <c r="J205" i="1" s="1"/>
  <c r="J344" i="1" l="1"/>
  <c r="L344" i="1" s="1"/>
  <c r="N344" i="1" s="1"/>
  <c r="J376" i="1"/>
  <c r="L376" i="1" s="1"/>
  <c r="N376" i="1" s="1"/>
  <c r="J378" i="1"/>
  <c r="L378" i="1" s="1"/>
  <c r="N378" i="1" s="1"/>
  <c r="L206" i="1"/>
  <c r="N206" i="1" s="1"/>
  <c r="L205" i="1"/>
  <c r="N205" i="1" s="1"/>
  <c r="L377" i="1"/>
  <c r="N377" i="1" s="1"/>
  <c r="L443" i="1"/>
  <c r="N443" i="1" s="1"/>
  <c r="L345" i="1"/>
  <c r="L374" i="1"/>
  <c r="L375" i="1"/>
  <c r="N375" i="1" s="1"/>
  <c r="D555" i="1"/>
  <c r="G551" i="1"/>
  <c r="J551" i="1" s="1"/>
  <c r="G550" i="1"/>
  <c r="G500" i="1"/>
  <c r="J500" i="1" s="1"/>
  <c r="J504" i="1" s="1"/>
  <c r="G472" i="1"/>
  <c r="L472" i="1" s="1"/>
  <c r="G442" i="1"/>
  <c r="G373" i="1"/>
  <c r="J373" i="1" s="1"/>
  <c r="G372" i="1"/>
  <c r="J372" i="1" s="1"/>
  <c r="G291" i="1"/>
  <c r="K555" i="1"/>
  <c r="I555" i="1"/>
  <c r="F555" i="1"/>
  <c r="E555" i="1"/>
  <c r="L553" i="1"/>
  <c r="G553" i="1"/>
  <c r="G549" i="1"/>
  <c r="J549" i="1" s="1"/>
  <c r="G548" i="1"/>
  <c r="J548" i="1" s="1"/>
  <c r="G547" i="1"/>
  <c r="G546" i="1"/>
  <c r="G545" i="1"/>
  <c r="G544" i="1"/>
  <c r="G543" i="1"/>
  <c r="G542" i="1"/>
  <c r="G541" i="1"/>
  <c r="G540" i="1"/>
  <c r="G539" i="1"/>
  <c r="G537" i="1"/>
  <c r="L536" i="1"/>
  <c r="G536" i="1"/>
  <c r="L535" i="1"/>
  <c r="G535" i="1"/>
  <c r="L534" i="1"/>
  <c r="G534" i="1"/>
  <c r="L533" i="1"/>
  <c r="G533" i="1"/>
  <c r="L532" i="1"/>
  <c r="G532" i="1"/>
  <c r="L531" i="1"/>
  <c r="G531" i="1"/>
  <c r="L530" i="1"/>
  <c r="G530" i="1"/>
  <c r="L529" i="1"/>
  <c r="G529" i="1"/>
  <c r="L528" i="1"/>
  <c r="G528" i="1"/>
  <c r="L527" i="1"/>
  <c r="G527" i="1"/>
  <c r="L526" i="1"/>
  <c r="G526" i="1"/>
  <c r="L525" i="1"/>
  <c r="G525" i="1"/>
  <c r="G524" i="1"/>
  <c r="L524" i="1" s="1"/>
  <c r="N524" i="1" s="1"/>
  <c r="G523" i="1"/>
  <c r="L523" i="1" s="1"/>
  <c r="N523" i="1" s="1"/>
  <c r="G522" i="1"/>
  <c r="L522" i="1" s="1"/>
  <c r="N522" i="1" s="1"/>
  <c r="G521" i="1"/>
  <c r="L521" i="1" s="1"/>
  <c r="N521" i="1" s="1"/>
  <c r="G520" i="1"/>
  <c r="L520" i="1" s="1"/>
  <c r="N520" i="1" s="1"/>
  <c r="L519" i="1"/>
  <c r="G519" i="1"/>
  <c r="L518" i="1"/>
  <c r="G518" i="1"/>
  <c r="L517" i="1"/>
  <c r="G517" i="1"/>
  <c r="L516" i="1"/>
  <c r="G516" i="1"/>
  <c r="L515" i="1"/>
  <c r="G515" i="1"/>
  <c r="L514" i="1"/>
  <c r="G514" i="1"/>
  <c r="L513" i="1"/>
  <c r="G513" i="1"/>
  <c r="L512" i="1"/>
  <c r="G512" i="1"/>
  <c r="L511" i="1"/>
  <c r="G511" i="1"/>
  <c r="L510" i="1"/>
  <c r="G510" i="1"/>
  <c r="L499" i="1"/>
  <c r="G499" i="1"/>
  <c r="L498" i="1"/>
  <c r="G498" i="1"/>
  <c r="L497" i="1"/>
  <c r="G497" i="1"/>
  <c r="L496" i="1"/>
  <c r="G496" i="1"/>
  <c r="L495" i="1"/>
  <c r="G495" i="1"/>
  <c r="L494" i="1"/>
  <c r="G494" i="1"/>
  <c r="L493" i="1"/>
  <c r="G493" i="1"/>
  <c r="L492" i="1"/>
  <c r="G492" i="1"/>
  <c r="L491" i="1"/>
  <c r="G491" i="1"/>
  <c r="L490" i="1"/>
  <c r="G490" i="1"/>
  <c r="L489" i="1"/>
  <c r="G489" i="1"/>
  <c r="L488" i="1"/>
  <c r="G488" i="1"/>
  <c r="L487" i="1"/>
  <c r="G487" i="1"/>
  <c r="K482" i="1"/>
  <c r="I482" i="1"/>
  <c r="F482" i="1"/>
  <c r="E482" i="1"/>
  <c r="D482" i="1"/>
  <c r="G471" i="1"/>
  <c r="G470" i="1"/>
  <c r="G469" i="1"/>
  <c r="G468" i="1"/>
  <c r="L467" i="1"/>
  <c r="G467" i="1"/>
  <c r="L466" i="1"/>
  <c r="G466" i="1"/>
  <c r="L465" i="1"/>
  <c r="G465" i="1"/>
  <c r="L464" i="1"/>
  <c r="G464" i="1"/>
  <c r="L463" i="1"/>
  <c r="G463" i="1"/>
  <c r="L462" i="1"/>
  <c r="G462" i="1"/>
  <c r="K457" i="1"/>
  <c r="I457" i="1"/>
  <c r="F457" i="1"/>
  <c r="E457" i="1"/>
  <c r="D457" i="1"/>
  <c r="G441" i="1"/>
  <c r="J441" i="1" s="1"/>
  <c r="G440" i="1"/>
  <c r="J440" i="1" s="1"/>
  <c r="L440" i="1" s="1"/>
  <c r="G439" i="1"/>
  <c r="J439" i="1" s="1"/>
  <c r="L439" i="1" s="1"/>
  <c r="G438" i="1"/>
  <c r="J438" i="1" s="1"/>
  <c r="L438" i="1" s="1"/>
  <c r="G437" i="1"/>
  <c r="J437" i="1" s="1"/>
  <c r="L437" i="1" s="1"/>
  <c r="G436" i="1"/>
  <c r="J436" i="1" s="1"/>
  <c r="L436" i="1" s="1"/>
  <c r="G435" i="1"/>
  <c r="J435" i="1" s="1"/>
  <c r="L435" i="1" s="1"/>
  <c r="G434" i="1"/>
  <c r="J434" i="1" s="1"/>
  <c r="L434" i="1" s="1"/>
  <c r="G433" i="1"/>
  <c r="J433" i="1" s="1"/>
  <c r="L433" i="1" s="1"/>
  <c r="G432" i="1"/>
  <c r="J432" i="1" s="1"/>
  <c r="L432" i="1" s="1"/>
  <c r="G431" i="1"/>
  <c r="J431" i="1" s="1"/>
  <c r="L431" i="1" s="1"/>
  <c r="G430" i="1"/>
  <c r="J430" i="1" s="1"/>
  <c r="L430" i="1" s="1"/>
  <c r="G429" i="1"/>
  <c r="J429" i="1" s="1"/>
  <c r="L429" i="1" s="1"/>
  <c r="G428" i="1"/>
  <c r="J428" i="1" s="1"/>
  <c r="L428" i="1" s="1"/>
  <c r="G427" i="1"/>
  <c r="J427" i="1" s="1"/>
  <c r="L427" i="1" s="1"/>
  <c r="G426" i="1"/>
  <c r="J426" i="1" s="1"/>
  <c r="L426" i="1" s="1"/>
  <c r="G425" i="1"/>
  <c r="J425" i="1" s="1"/>
  <c r="L425" i="1" s="1"/>
  <c r="G424" i="1"/>
  <c r="J424" i="1" s="1"/>
  <c r="L424" i="1" s="1"/>
  <c r="G423" i="1"/>
  <c r="J423" i="1" s="1"/>
  <c r="L423" i="1" s="1"/>
  <c r="G422" i="1"/>
  <c r="J422" i="1" s="1"/>
  <c r="L422" i="1" s="1"/>
  <c r="G421" i="1"/>
  <c r="J421" i="1" s="1"/>
  <c r="L421" i="1" s="1"/>
  <c r="G420" i="1"/>
  <c r="J420" i="1" s="1"/>
  <c r="L420" i="1" s="1"/>
  <c r="G419" i="1"/>
  <c r="J419" i="1" s="1"/>
  <c r="L419" i="1" s="1"/>
  <c r="G418" i="1"/>
  <c r="J418" i="1" s="1"/>
  <c r="L418" i="1" s="1"/>
  <c r="G417" i="1"/>
  <c r="J417" i="1" s="1"/>
  <c r="L417" i="1" s="1"/>
  <c r="G416" i="1"/>
  <c r="J416" i="1" s="1"/>
  <c r="L416" i="1" s="1"/>
  <c r="G415" i="1"/>
  <c r="J415" i="1" s="1"/>
  <c r="L415" i="1" s="1"/>
  <c r="G414" i="1"/>
  <c r="J414" i="1" s="1"/>
  <c r="L414" i="1" s="1"/>
  <c r="G413" i="1"/>
  <c r="J413" i="1" s="1"/>
  <c r="L413" i="1" s="1"/>
  <c r="G412" i="1"/>
  <c r="J412" i="1" s="1"/>
  <c r="L412" i="1" s="1"/>
  <c r="G411" i="1"/>
  <c r="J411" i="1" s="1"/>
  <c r="L411" i="1" s="1"/>
  <c r="G410" i="1"/>
  <c r="J410" i="1" s="1"/>
  <c r="L410" i="1" s="1"/>
  <c r="G409" i="1"/>
  <c r="J409" i="1" s="1"/>
  <c r="L409" i="1" s="1"/>
  <c r="G408" i="1"/>
  <c r="L408" i="1" s="1"/>
  <c r="O457" i="1" s="1"/>
  <c r="G407" i="1"/>
  <c r="J407" i="1" s="1"/>
  <c r="L407" i="1" s="1"/>
  <c r="G371" i="1"/>
  <c r="J371" i="1" s="1"/>
  <c r="G370" i="1"/>
  <c r="J370" i="1" s="1"/>
  <c r="G369" i="1"/>
  <c r="J369" i="1" s="1"/>
  <c r="G368" i="1"/>
  <c r="J368" i="1" s="1"/>
  <c r="L368" i="1" s="1"/>
  <c r="G367" i="1"/>
  <c r="J367" i="1" s="1"/>
  <c r="L367" i="1" s="1"/>
  <c r="G366" i="1"/>
  <c r="J366" i="1" s="1"/>
  <c r="L366" i="1" s="1"/>
  <c r="G365" i="1"/>
  <c r="J365" i="1" s="1"/>
  <c r="L365" i="1" s="1"/>
  <c r="G364" i="1"/>
  <c r="J364" i="1" s="1"/>
  <c r="L364" i="1" s="1"/>
  <c r="G363" i="1"/>
  <c r="L363" i="1" s="1"/>
  <c r="G362" i="1"/>
  <c r="L362" i="1" s="1"/>
  <c r="G361" i="1"/>
  <c r="L361" i="1" s="1"/>
  <c r="G360" i="1"/>
  <c r="L360" i="1" s="1"/>
  <c r="G359" i="1"/>
  <c r="L359" i="1" s="1"/>
  <c r="G358" i="1"/>
  <c r="L358" i="1" s="1"/>
  <c r="G357" i="1"/>
  <c r="L357" i="1" s="1"/>
  <c r="G356" i="1"/>
  <c r="G355" i="1"/>
  <c r="L355" i="1" s="1"/>
  <c r="G354" i="1"/>
  <c r="L354" i="1" s="1"/>
  <c r="G353" i="1"/>
  <c r="J353" i="1" s="1"/>
  <c r="L353" i="1" s="1"/>
  <c r="G352" i="1"/>
  <c r="K348" i="1"/>
  <c r="I348" i="1"/>
  <c r="F348" i="1"/>
  <c r="E348" i="1"/>
  <c r="D348" i="1"/>
  <c r="G343" i="1"/>
  <c r="G342" i="1"/>
  <c r="G341" i="1"/>
  <c r="L341" i="1" s="1"/>
  <c r="G340" i="1"/>
  <c r="L340" i="1" s="1"/>
  <c r="G339" i="1"/>
  <c r="L339" i="1" s="1"/>
  <c r="L338" i="1"/>
  <c r="G338" i="1"/>
  <c r="L337" i="1"/>
  <c r="G337" i="1"/>
  <c r="G336" i="1"/>
  <c r="L336" i="1" s="1"/>
  <c r="L335" i="1"/>
  <c r="G335" i="1"/>
  <c r="L334" i="1"/>
  <c r="G334" i="1"/>
  <c r="L333" i="1"/>
  <c r="G333" i="1"/>
  <c r="L332" i="1"/>
  <c r="G332" i="1"/>
  <c r="L331" i="1"/>
  <c r="G331" i="1"/>
  <c r="L330" i="1"/>
  <c r="G330" i="1"/>
  <c r="L329" i="1"/>
  <c r="G329" i="1"/>
  <c r="L328" i="1"/>
  <c r="G328" i="1"/>
  <c r="L327" i="1"/>
  <c r="G327" i="1"/>
  <c r="L326" i="1"/>
  <c r="G326" i="1"/>
  <c r="L325" i="1"/>
  <c r="G325" i="1"/>
  <c r="L324" i="1"/>
  <c r="G324" i="1"/>
  <c r="L323" i="1"/>
  <c r="G323" i="1"/>
  <c r="L322" i="1"/>
  <c r="G322" i="1"/>
  <c r="L321" i="1"/>
  <c r="G321" i="1"/>
  <c r="L320" i="1"/>
  <c r="G320" i="1"/>
  <c r="G290" i="1"/>
  <c r="J290" i="1" s="1"/>
  <c r="G289" i="1"/>
  <c r="J289" i="1" s="1"/>
  <c r="L289" i="1" s="1"/>
  <c r="G288" i="1"/>
  <c r="J288" i="1" s="1"/>
  <c r="L288" i="1" s="1"/>
  <c r="N288" i="1" s="1"/>
  <c r="G287" i="1"/>
  <c r="J287" i="1" s="1"/>
  <c r="L287" i="1" s="1"/>
  <c r="N287" i="1" s="1"/>
  <c r="G286" i="1"/>
  <c r="J286" i="1" s="1"/>
  <c r="L286" i="1" s="1"/>
  <c r="N286" i="1" s="1"/>
  <c r="G285" i="1"/>
  <c r="J285" i="1" s="1"/>
  <c r="L285" i="1" s="1"/>
  <c r="G284" i="1"/>
  <c r="J284" i="1" s="1"/>
  <c r="L284" i="1" s="1"/>
  <c r="N284" i="1" s="1"/>
  <c r="G283" i="1"/>
  <c r="J283" i="1" s="1"/>
  <c r="L283" i="1" s="1"/>
  <c r="G282" i="1"/>
  <c r="J282" i="1" s="1"/>
  <c r="L282" i="1" s="1"/>
  <c r="N282" i="1" s="1"/>
  <c r="G281" i="1"/>
  <c r="J281" i="1" s="1"/>
  <c r="L281" i="1" s="1"/>
  <c r="G280" i="1"/>
  <c r="J280" i="1" s="1"/>
  <c r="L280" i="1" s="1"/>
  <c r="N280" i="1" s="1"/>
  <c r="G279" i="1"/>
  <c r="J279" i="1" s="1"/>
  <c r="L279" i="1" s="1"/>
  <c r="G278" i="1"/>
  <c r="J278" i="1" s="1"/>
  <c r="L278" i="1" s="1"/>
  <c r="N278" i="1" s="1"/>
  <c r="G277" i="1"/>
  <c r="J277" i="1" s="1"/>
  <c r="L277" i="1" s="1"/>
  <c r="G276" i="1"/>
  <c r="J276" i="1" s="1"/>
  <c r="L276" i="1" s="1"/>
  <c r="N276" i="1" s="1"/>
  <c r="G275" i="1"/>
  <c r="J275" i="1" s="1"/>
  <c r="L275" i="1" s="1"/>
  <c r="G274" i="1"/>
  <c r="J274" i="1" s="1"/>
  <c r="L274" i="1" s="1"/>
  <c r="N274" i="1" s="1"/>
  <c r="G273" i="1"/>
  <c r="J273" i="1" s="1"/>
  <c r="L273" i="1" s="1"/>
  <c r="G272" i="1"/>
  <c r="J272" i="1" s="1"/>
  <c r="L272" i="1" s="1"/>
  <c r="N272" i="1" s="1"/>
  <c r="G271" i="1"/>
  <c r="J271" i="1" s="1"/>
  <c r="L271" i="1" s="1"/>
  <c r="G270" i="1"/>
  <c r="J270" i="1" s="1"/>
  <c r="L270" i="1" s="1"/>
  <c r="N270" i="1" s="1"/>
  <c r="G269" i="1"/>
  <c r="J269" i="1" s="1"/>
  <c r="L269" i="1" s="1"/>
  <c r="G268" i="1"/>
  <c r="J268" i="1" s="1"/>
  <c r="L268" i="1" s="1"/>
  <c r="N268" i="1" s="1"/>
  <c r="G267" i="1"/>
  <c r="J267" i="1" s="1"/>
  <c r="L267" i="1" s="1"/>
  <c r="N267" i="1" s="1"/>
  <c r="G266" i="1"/>
  <c r="J266" i="1" s="1"/>
  <c r="L266" i="1" s="1"/>
  <c r="N266" i="1" s="1"/>
  <c r="G265" i="1"/>
  <c r="J265" i="1" s="1"/>
  <c r="L265" i="1" s="1"/>
  <c r="G264" i="1"/>
  <c r="J264" i="1" s="1"/>
  <c r="L264" i="1" s="1"/>
  <c r="N264" i="1" s="1"/>
  <c r="G263" i="1"/>
  <c r="J263" i="1" s="1"/>
  <c r="L263" i="1" s="1"/>
  <c r="G262" i="1"/>
  <c r="J262" i="1" s="1"/>
  <c r="L262" i="1" s="1"/>
  <c r="N262" i="1" s="1"/>
  <c r="G261" i="1"/>
  <c r="J261" i="1" s="1"/>
  <c r="L261" i="1" s="1"/>
  <c r="G260" i="1"/>
  <c r="L260" i="1" s="1"/>
  <c r="N260" i="1" s="1"/>
  <c r="G259" i="1"/>
  <c r="L259" i="1" s="1"/>
  <c r="G258" i="1"/>
  <c r="L258" i="1" s="1"/>
  <c r="G257" i="1"/>
  <c r="K253" i="1"/>
  <c r="I253" i="1"/>
  <c r="F253" i="1"/>
  <c r="E253" i="1"/>
  <c r="D253" i="1"/>
  <c r="G251" i="1"/>
  <c r="G250" i="1"/>
  <c r="K244" i="1"/>
  <c r="I244" i="1"/>
  <c r="F244" i="1"/>
  <c r="E244" i="1"/>
  <c r="D244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L160" i="1" s="1"/>
  <c r="G159" i="1"/>
  <c r="G158" i="1"/>
  <c r="L157" i="1"/>
  <c r="G157" i="1"/>
  <c r="G156" i="1"/>
  <c r="J156" i="1" s="1"/>
  <c r="G155" i="1"/>
  <c r="J155" i="1" s="1"/>
  <c r="G154" i="1"/>
  <c r="J154" i="1" s="1"/>
  <c r="G153" i="1"/>
  <c r="J153" i="1" s="1"/>
  <c r="G152" i="1"/>
  <c r="G151" i="1"/>
  <c r="G150" i="1"/>
  <c r="G149" i="1"/>
  <c r="G148" i="1"/>
  <c r="J148" i="1" s="1"/>
  <c r="K143" i="1"/>
  <c r="I143" i="1"/>
  <c r="F143" i="1"/>
  <c r="E143" i="1"/>
  <c r="D143" i="1"/>
  <c r="G139" i="1"/>
  <c r="J139" i="1" s="1"/>
  <c r="L139" i="1" s="1"/>
  <c r="G138" i="1"/>
  <c r="J138" i="1" s="1"/>
  <c r="L138" i="1" s="1"/>
  <c r="G137" i="1"/>
  <c r="J137" i="1" s="1"/>
  <c r="L137" i="1" s="1"/>
  <c r="G136" i="1"/>
  <c r="J136" i="1" s="1"/>
  <c r="L136" i="1" s="1"/>
  <c r="G135" i="1"/>
  <c r="J135" i="1" s="1"/>
  <c r="L135" i="1" s="1"/>
  <c r="G134" i="1"/>
  <c r="J134" i="1" s="1"/>
  <c r="L134" i="1" s="1"/>
  <c r="G133" i="1"/>
  <c r="J133" i="1" s="1"/>
  <c r="L133" i="1" s="1"/>
  <c r="G132" i="1"/>
  <c r="L132" i="1" s="1"/>
  <c r="O143" i="1" s="1"/>
  <c r="G131" i="1"/>
  <c r="J131" i="1" s="1"/>
  <c r="L131" i="1" s="1"/>
  <c r="G130" i="1"/>
  <c r="J130" i="1" s="1"/>
  <c r="L130" i="1" s="1"/>
  <c r="G129" i="1"/>
  <c r="J129" i="1" s="1"/>
  <c r="L129" i="1" s="1"/>
  <c r="G128" i="1"/>
  <c r="J128" i="1" s="1"/>
  <c r="L128" i="1" s="1"/>
  <c r="G127" i="1"/>
  <c r="J127" i="1" s="1"/>
  <c r="L127" i="1" s="1"/>
  <c r="K122" i="1"/>
  <c r="I122" i="1"/>
  <c r="F122" i="1"/>
  <c r="E122" i="1"/>
  <c r="D122" i="1"/>
  <c r="G120" i="1"/>
  <c r="J120" i="1" s="1"/>
  <c r="L120" i="1" s="1"/>
  <c r="N120" i="1" s="1"/>
  <c r="G119" i="1"/>
  <c r="J119" i="1" s="1"/>
  <c r="L119" i="1" s="1"/>
  <c r="N119" i="1" s="1"/>
  <c r="G118" i="1"/>
  <c r="J118" i="1" s="1"/>
  <c r="L118" i="1" s="1"/>
  <c r="N118" i="1" s="1"/>
  <c r="G117" i="1"/>
  <c r="J117" i="1" s="1"/>
  <c r="G109" i="1"/>
  <c r="L109" i="1" s="1"/>
  <c r="G108" i="1"/>
  <c r="L108" i="1" s="1"/>
  <c r="N108" i="1" s="1"/>
  <c r="G107" i="1"/>
  <c r="L107" i="1" s="1"/>
  <c r="N107" i="1" s="1"/>
  <c r="G106" i="1"/>
  <c r="J106" i="1" s="1"/>
  <c r="L106" i="1" s="1"/>
  <c r="N106" i="1" s="1"/>
  <c r="G105" i="1"/>
  <c r="L105" i="1" s="1"/>
  <c r="G104" i="1"/>
  <c r="K100" i="1"/>
  <c r="I100" i="1"/>
  <c r="F100" i="1"/>
  <c r="E100" i="1"/>
  <c r="D100" i="1"/>
  <c r="G87" i="1"/>
  <c r="J87" i="1" s="1"/>
  <c r="L87" i="1" s="1"/>
  <c r="G86" i="1"/>
  <c r="J86" i="1" s="1"/>
  <c r="L86" i="1" s="1"/>
  <c r="G85" i="1"/>
  <c r="J85" i="1" s="1"/>
  <c r="L85" i="1" s="1"/>
  <c r="G84" i="1"/>
  <c r="L84" i="1" s="1"/>
  <c r="G83" i="1"/>
  <c r="J83" i="1" s="1"/>
  <c r="L83" i="1" s="1"/>
  <c r="L82" i="1"/>
  <c r="G82" i="1"/>
  <c r="G81" i="1"/>
  <c r="L81" i="1" s="1"/>
  <c r="N81" i="1" s="1"/>
  <c r="G80" i="1"/>
  <c r="L80" i="1" s="1"/>
  <c r="N80" i="1" s="1"/>
  <c r="G79" i="1"/>
  <c r="L79" i="1" s="1"/>
  <c r="N79" i="1" s="1"/>
  <c r="G78" i="1"/>
  <c r="L78" i="1" s="1"/>
  <c r="G77" i="1"/>
  <c r="L77" i="1" s="1"/>
  <c r="N77" i="1" s="1"/>
  <c r="G76" i="1"/>
  <c r="L76" i="1" s="1"/>
  <c r="N76" i="1" s="1"/>
  <c r="G75" i="1"/>
  <c r="L74" i="1"/>
  <c r="G74" i="1"/>
  <c r="L73" i="1"/>
  <c r="G73" i="1"/>
  <c r="L72" i="1"/>
  <c r="G72" i="1"/>
  <c r="L71" i="1"/>
  <c r="G71" i="1"/>
  <c r="G70" i="1"/>
  <c r="K66" i="1"/>
  <c r="I66" i="1"/>
  <c r="F66" i="1"/>
  <c r="E66" i="1"/>
  <c r="D66" i="1"/>
  <c r="G64" i="1"/>
  <c r="J64" i="1" s="1"/>
  <c r="L64" i="1" s="1"/>
  <c r="G63" i="1"/>
  <c r="G62" i="1"/>
  <c r="J62" i="1" s="1"/>
  <c r="L62" i="1" s="1"/>
  <c r="G61" i="1"/>
  <c r="K58" i="1"/>
  <c r="I58" i="1"/>
  <c r="I566" i="1" s="1"/>
  <c r="F58" i="1"/>
  <c r="E58" i="1"/>
  <c r="D58" i="1"/>
  <c r="G51" i="1"/>
  <c r="J51" i="1" s="1"/>
  <c r="L51" i="1" s="1"/>
  <c r="G50" i="1"/>
  <c r="J50" i="1" s="1"/>
  <c r="L50" i="1" s="1"/>
  <c r="G49" i="1"/>
  <c r="J49" i="1" s="1"/>
  <c r="L49" i="1" s="1"/>
  <c r="G48" i="1"/>
  <c r="J48" i="1" s="1"/>
  <c r="L48" i="1" s="1"/>
  <c r="G47" i="1"/>
  <c r="L47" i="1" s="1"/>
  <c r="L46" i="1"/>
  <c r="G46" i="1"/>
  <c r="G45" i="1"/>
  <c r="L45" i="1" s="1"/>
  <c r="L44" i="1"/>
  <c r="G44" i="1"/>
  <c r="G43" i="1"/>
  <c r="J43" i="1" s="1"/>
  <c r="L43" i="1" s="1"/>
  <c r="G42" i="1"/>
  <c r="L42" i="1" s="1"/>
  <c r="G41" i="1"/>
  <c r="J41" i="1" s="1"/>
  <c r="L41" i="1" s="1"/>
  <c r="G40" i="1"/>
  <c r="L40" i="1" s="1"/>
  <c r="G39" i="1"/>
  <c r="J39" i="1" s="1"/>
  <c r="L39" i="1" s="1"/>
  <c r="L38" i="1"/>
  <c r="G38" i="1"/>
  <c r="L37" i="1"/>
  <c r="G37" i="1"/>
  <c r="G36" i="1"/>
  <c r="L36" i="1" s="1"/>
  <c r="L35" i="1"/>
  <c r="G35" i="1"/>
  <c r="G34" i="1"/>
  <c r="J34" i="1" s="1"/>
  <c r="L34" i="1" s="1"/>
  <c r="G33" i="1"/>
  <c r="G32" i="1"/>
  <c r="G26" i="1"/>
  <c r="N26" i="1" s="1"/>
  <c r="G25" i="1"/>
  <c r="N25" i="1" s="1"/>
  <c r="G24" i="1"/>
  <c r="N24" i="1" s="1"/>
  <c r="G23" i="1"/>
  <c r="N23" i="1" s="1"/>
  <c r="G22" i="1"/>
  <c r="N22" i="1" s="1"/>
  <c r="G21" i="1"/>
  <c r="N21" i="1" s="1"/>
  <c r="G20" i="1"/>
  <c r="N20" i="1" s="1"/>
  <c r="G19" i="1"/>
  <c r="N19" i="1" s="1"/>
  <c r="G18" i="1"/>
  <c r="N18" i="1" s="1"/>
  <c r="G17" i="1"/>
  <c r="N17" i="1" s="1"/>
  <c r="G16" i="1"/>
  <c r="N16" i="1" s="1"/>
  <c r="G15" i="1"/>
  <c r="N15" i="1" s="1"/>
  <c r="G14" i="1"/>
  <c r="N14" i="1" s="1"/>
  <c r="G13" i="1"/>
  <c r="N13" i="1" s="1"/>
  <c r="G12" i="1"/>
  <c r="N12" i="1" s="1"/>
  <c r="G11" i="1"/>
  <c r="N11" i="1" s="1"/>
  <c r="G10" i="1"/>
  <c r="N10" i="1" s="1"/>
  <c r="G9" i="1"/>
  <c r="N9" i="1" s="1"/>
  <c r="G8" i="1"/>
  <c r="N345" i="1" l="1"/>
  <c r="O315" i="1"/>
  <c r="O58" i="1"/>
  <c r="J179" i="1"/>
  <c r="L179" i="1" s="1"/>
  <c r="N179" i="1" s="1"/>
  <c r="J149" i="1"/>
  <c r="L149" i="1" s="1"/>
  <c r="N149" i="1" s="1"/>
  <c r="J180" i="1"/>
  <c r="L180" i="1" s="1"/>
  <c r="N180" i="1" s="1"/>
  <c r="J151" i="1"/>
  <c r="L151" i="1" s="1"/>
  <c r="N151" i="1" s="1"/>
  <c r="J158" i="1"/>
  <c r="L158" i="1" s="1"/>
  <c r="N158" i="1" s="1"/>
  <c r="J166" i="1"/>
  <c r="L166" i="1" s="1"/>
  <c r="N166" i="1" s="1"/>
  <c r="J174" i="1"/>
  <c r="L174" i="1" s="1"/>
  <c r="N174" i="1" s="1"/>
  <c r="J182" i="1"/>
  <c r="L182" i="1" s="1"/>
  <c r="N182" i="1" s="1"/>
  <c r="J190" i="1"/>
  <c r="L190" i="1" s="1"/>
  <c r="N190" i="1" s="1"/>
  <c r="J198" i="1"/>
  <c r="L198" i="1" s="1"/>
  <c r="N198" i="1" s="1"/>
  <c r="J171" i="1"/>
  <c r="L171" i="1" s="1"/>
  <c r="N171" i="1" s="1"/>
  <c r="J196" i="1"/>
  <c r="L196" i="1" s="1"/>
  <c r="N196" i="1" s="1"/>
  <c r="J165" i="1"/>
  <c r="L165" i="1" s="1"/>
  <c r="N165" i="1" s="1"/>
  <c r="J152" i="1"/>
  <c r="L152" i="1" s="1"/>
  <c r="N152" i="1" s="1"/>
  <c r="J159" i="1"/>
  <c r="L159" i="1" s="1"/>
  <c r="N159" i="1" s="1"/>
  <c r="J167" i="1"/>
  <c r="L167" i="1" s="1"/>
  <c r="N167" i="1" s="1"/>
  <c r="J175" i="1"/>
  <c r="L175" i="1" s="1"/>
  <c r="N175" i="1" s="1"/>
  <c r="J183" i="1"/>
  <c r="L183" i="1" s="1"/>
  <c r="N183" i="1" s="1"/>
  <c r="J191" i="1"/>
  <c r="L191" i="1" s="1"/>
  <c r="N191" i="1" s="1"/>
  <c r="J199" i="1"/>
  <c r="L199" i="1" s="1"/>
  <c r="N199" i="1" s="1"/>
  <c r="J163" i="1"/>
  <c r="L163" i="1" s="1"/>
  <c r="N163" i="1" s="1"/>
  <c r="L164" i="1"/>
  <c r="N164" i="1" s="1"/>
  <c r="J188" i="1"/>
  <c r="L188" i="1" s="1"/>
  <c r="N188" i="1" s="1"/>
  <c r="J150" i="1"/>
  <c r="L150" i="1" s="1"/>
  <c r="N150" i="1" s="1"/>
  <c r="J189" i="1"/>
  <c r="L189" i="1" s="1"/>
  <c r="N189" i="1" s="1"/>
  <c r="J168" i="1"/>
  <c r="L168" i="1" s="1"/>
  <c r="N168" i="1" s="1"/>
  <c r="J176" i="1"/>
  <c r="L176" i="1" s="1"/>
  <c r="N176" i="1" s="1"/>
  <c r="J184" i="1"/>
  <c r="L184" i="1" s="1"/>
  <c r="N184" i="1" s="1"/>
  <c r="J192" i="1"/>
  <c r="L192" i="1" s="1"/>
  <c r="N192" i="1" s="1"/>
  <c r="J200" i="1"/>
  <c r="L200" i="1" s="1"/>
  <c r="N200" i="1" s="1"/>
  <c r="J187" i="1"/>
  <c r="L187" i="1" s="1"/>
  <c r="N187" i="1" s="1"/>
  <c r="J203" i="1"/>
  <c r="L203" i="1" s="1"/>
  <c r="N203" i="1" s="1"/>
  <c r="J172" i="1"/>
  <c r="L172" i="1" s="1"/>
  <c r="N172" i="1" s="1"/>
  <c r="J173" i="1"/>
  <c r="L173" i="1" s="1"/>
  <c r="N173" i="1" s="1"/>
  <c r="J197" i="1"/>
  <c r="L197" i="1" s="1"/>
  <c r="N197" i="1" s="1"/>
  <c r="L161" i="1"/>
  <c r="N161" i="1" s="1"/>
  <c r="J169" i="1"/>
  <c r="L169" i="1" s="1"/>
  <c r="N169" i="1" s="1"/>
  <c r="J177" i="1"/>
  <c r="L177" i="1" s="1"/>
  <c r="N177" i="1" s="1"/>
  <c r="J185" i="1"/>
  <c r="L185" i="1" s="1"/>
  <c r="N185" i="1" s="1"/>
  <c r="J193" i="1"/>
  <c r="L193" i="1" s="1"/>
  <c r="N193" i="1" s="1"/>
  <c r="J201" i="1"/>
  <c r="L201" i="1" s="1"/>
  <c r="N201" i="1" s="1"/>
  <c r="J195" i="1"/>
  <c r="L195" i="1" s="1"/>
  <c r="N195" i="1" s="1"/>
  <c r="J204" i="1"/>
  <c r="L204" i="1" s="1"/>
  <c r="N204" i="1" s="1"/>
  <c r="J181" i="1"/>
  <c r="L181" i="1" s="1"/>
  <c r="N181" i="1" s="1"/>
  <c r="J162" i="1"/>
  <c r="L162" i="1" s="1"/>
  <c r="N162" i="1" s="1"/>
  <c r="J170" i="1"/>
  <c r="L170" i="1" s="1"/>
  <c r="N170" i="1" s="1"/>
  <c r="J178" i="1"/>
  <c r="L178" i="1" s="1"/>
  <c r="N178" i="1" s="1"/>
  <c r="J186" i="1"/>
  <c r="L186" i="1" s="1"/>
  <c r="N186" i="1" s="1"/>
  <c r="J194" i="1"/>
  <c r="L194" i="1" s="1"/>
  <c r="N194" i="1" s="1"/>
  <c r="J202" i="1"/>
  <c r="L202" i="1" s="1"/>
  <c r="N202" i="1" s="1"/>
  <c r="N258" i="1"/>
  <c r="O504" i="1"/>
  <c r="G504" i="1"/>
  <c r="J104" i="1"/>
  <c r="G112" i="1"/>
  <c r="G28" i="1"/>
  <c r="G564" i="1" s="1"/>
  <c r="J257" i="1"/>
  <c r="L257" i="1" s="1"/>
  <c r="G315" i="1"/>
  <c r="I560" i="1"/>
  <c r="J352" i="1"/>
  <c r="G403" i="1"/>
  <c r="L356" i="1"/>
  <c r="N356" i="1" s="1"/>
  <c r="I562" i="1"/>
  <c r="L550" i="1"/>
  <c r="N550" i="1" s="1"/>
  <c r="D557" i="1"/>
  <c r="L343" i="1"/>
  <c r="N343" i="1" s="1"/>
  <c r="L342" i="1"/>
  <c r="N342" i="1" s="1"/>
  <c r="N374" i="1"/>
  <c r="L551" i="1"/>
  <c r="N551" i="1" s="1"/>
  <c r="J442" i="1"/>
  <c r="L442" i="1" s="1"/>
  <c r="N442" i="1" s="1"/>
  <c r="L373" i="1"/>
  <c r="N373" i="1" s="1"/>
  <c r="J32" i="1"/>
  <c r="L32" i="1" s="1"/>
  <c r="N32" i="1" s="1"/>
  <c r="J291" i="1"/>
  <c r="L291" i="1" s="1"/>
  <c r="N291" i="1" s="1"/>
  <c r="L500" i="1"/>
  <c r="L504" i="1" s="1"/>
  <c r="N37" i="1"/>
  <c r="N472" i="1"/>
  <c r="L441" i="1"/>
  <c r="L372" i="1"/>
  <c r="N372" i="1" s="1"/>
  <c r="N490" i="1"/>
  <c r="N493" i="1"/>
  <c r="N495" i="1"/>
  <c r="N497" i="1"/>
  <c r="N515" i="1"/>
  <c r="L370" i="1"/>
  <c r="N370" i="1" s="1"/>
  <c r="L371" i="1"/>
  <c r="N371" i="1" s="1"/>
  <c r="L369" i="1"/>
  <c r="N526" i="1"/>
  <c r="N528" i="1"/>
  <c r="N536" i="1"/>
  <c r="N338" i="1"/>
  <c r="L290" i="1"/>
  <c r="N290" i="1" s="1"/>
  <c r="N73" i="1"/>
  <c r="N82" i="1"/>
  <c r="N109" i="1"/>
  <c r="N263" i="1"/>
  <c r="N283" i="1"/>
  <c r="N321" i="1"/>
  <c r="N325" i="1"/>
  <c r="N328" i="1"/>
  <c r="N491" i="1"/>
  <c r="N498" i="1"/>
  <c r="N529" i="1"/>
  <c r="E557" i="1"/>
  <c r="N78" i="1"/>
  <c r="N279" i="1"/>
  <c r="N324" i="1"/>
  <c r="N331" i="1"/>
  <c r="N41" i="1"/>
  <c r="N271" i="1"/>
  <c r="N533" i="1"/>
  <c r="N38" i="1"/>
  <c r="N327" i="1"/>
  <c r="N496" i="1"/>
  <c r="N517" i="1"/>
  <c r="N519" i="1"/>
  <c r="N525" i="1"/>
  <c r="N527" i="1"/>
  <c r="N39" i="1"/>
  <c r="N84" i="1"/>
  <c r="N105" i="1"/>
  <c r="N259" i="1"/>
  <c r="N275" i="1"/>
  <c r="N320" i="1"/>
  <c r="N464" i="1"/>
  <c r="N466" i="1"/>
  <c r="N467" i="1"/>
  <c r="N487" i="1"/>
  <c r="N489" i="1"/>
  <c r="N511" i="1"/>
  <c r="N513" i="1"/>
  <c r="N516" i="1"/>
  <c r="N530" i="1"/>
  <c r="N532" i="1"/>
  <c r="L537" i="1"/>
  <c r="N537" i="1" s="1"/>
  <c r="L539" i="1"/>
  <c r="N539" i="1" s="1"/>
  <c r="J540" i="1"/>
  <c r="L540" i="1" s="1"/>
  <c r="N540" i="1" s="1"/>
  <c r="J541" i="1"/>
  <c r="L541" i="1" s="1"/>
  <c r="N541" i="1" s="1"/>
  <c r="J542" i="1"/>
  <c r="L542" i="1" s="1"/>
  <c r="N542" i="1" s="1"/>
  <c r="J543" i="1"/>
  <c r="L543" i="1" s="1"/>
  <c r="N543" i="1" s="1"/>
  <c r="J544" i="1"/>
  <c r="L544" i="1" s="1"/>
  <c r="N544" i="1" s="1"/>
  <c r="J545" i="1"/>
  <c r="L545" i="1" s="1"/>
  <c r="N545" i="1" s="1"/>
  <c r="J546" i="1"/>
  <c r="L546" i="1" s="1"/>
  <c r="N546" i="1" s="1"/>
  <c r="L547" i="1"/>
  <c r="N547" i="1" s="1"/>
  <c r="L548" i="1"/>
  <c r="N548" i="1" s="1"/>
  <c r="L549" i="1"/>
  <c r="N549" i="1" s="1"/>
  <c r="N333" i="1"/>
  <c r="N465" i="1"/>
  <c r="N488" i="1"/>
  <c r="N512" i="1"/>
  <c r="N514" i="1"/>
  <c r="N535" i="1"/>
  <c r="K557" i="1"/>
  <c r="N337" i="1"/>
  <c r="N494" i="1"/>
  <c r="J122" i="1"/>
  <c r="G122" i="1"/>
  <c r="N157" i="1"/>
  <c r="N265" i="1"/>
  <c r="N273" i="1"/>
  <c r="N281" i="1"/>
  <c r="N289" i="1"/>
  <c r="N35" i="1"/>
  <c r="N354" i="1"/>
  <c r="N358" i="1"/>
  <c r="N362" i="1"/>
  <c r="N366" i="1"/>
  <c r="N534" i="1"/>
  <c r="N44" i="1"/>
  <c r="N46" i="1"/>
  <c r="I557" i="1"/>
  <c r="N43" i="1"/>
  <c r="N71" i="1"/>
  <c r="N74" i="1"/>
  <c r="N86" i="1"/>
  <c r="N261" i="1"/>
  <c r="N269" i="1"/>
  <c r="N277" i="1"/>
  <c r="N285" i="1"/>
  <c r="N322" i="1"/>
  <c r="N329" i="1"/>
  <c r="N334" i="1"/>
  <c r="N336" i="1"/>
  <c r="N340" i="1"/>
  <c r="N355" i="1"/>
  <c r="N359" i="1"/>
  <c r="N363" i="1"/>
  <c r="N367" i="1"/>
  <c r="G457" i="1"/>
  <c r="L153" i="1"/>
  <c r="N153" i="1" s="1"/>
  <c r="L468" i="1"/>
  <c r="N468" i="1" s="1"/>
  <c r="L70" i="1"/>
  <c r="G58" i="1"/>
  <c r="G566" i="1" s="1"/>
  <c r="G244" i="1"/>
  <c r="L155" i="1"/>
  <c r="N155" i="1" s="1"/>
  <c r="J250" i="1"/>
  <c r="G253" i="1"/>
  <c r="L143" i="1"/>
  <c r="N45" i="1"/>
  <c r="N47" i="1"/>
  <c r="N51" i="1"/>
  <c r="N130" i="1"/>
  <c r="N134" i="1"/>
  <c r="N138" i="1"/>
  <c r="J143" i="1"/>
  <c r="N332" i="1"/>
  <c r="N411" i="1"/>
  <c r="N415" i="1"/>
  <c r="N419" i="1"/>
  <c r="N423" i="1"/>
  <c r="N427" i="1"/>
  <c r="N431" i="1"/>
  <c r="N34" i="1"/>
  <c r="N36" i="1"/>
  <c r="N40" i="1"/>
  <c r="N42" i="1"/>
  <c r="N48" i="1"/>
  <c r="N62" i="1"/>
  <c r="N64" i="1"/>
  <c r="N83" i="1"/>
  <c r="N85" i="1"/>
  <c r="N87" i="1"/>
  <c r="G100" i="1"/>
  <c r="L117" i="1"/>
  <c r="N160" i="1"/>
  <c r="N341" i="1"/>
  <c r="N360" i="1"/>
  <c r="N364" i="1"/>
  <c r="N368" i="1"/>
  <c r="N492" i="1"/>
  <c r="N499" i="1"/>
  <c r="N510" i="1"/>
  <c r="N518" i="1"/>
  <c r="N531" i="1"/>
  <c r="G66" i="1"/>
  <c r="L471" i="1"/>
  <c r="N8" i="1"/>
  <c r="G143" i="1"/>
  <c r="N127" i="1"/>
  <c r="L156" i="1"/>
  <c r="N156" i="1" s="1"/>
  <c r="J251" i="1"/>
  <c r="L251" i="1" s="1"/>
  <c r="N251" i="1" s="1"/>
  <c r="G482" i="1"/>
  <c r="N462" i="1"/>
  <c r="L470" i="1"/>
  <c r="N470" i="1" s="1"/>
  <c r="L154" i="1"/>
  <c r="N154" i="1" s="1"/>
  <c r="L469" i="1"/>
  <c r="N469" i="1" s="1"/>
  <c r="N50" i="1"/>
  <c r="N72" i="1"/>
  <c r="N129" i="1"/>
  <c r="N132" i="1"/>
  <c r="N136" i="1"/>
  <c r="N326" i="1"/>
  <c r="N409" i="1"/>
  <c r="N413" i="1"/>
  <c r="N417" i="1"/>
  <c r="N421" i="1"/>
  <c r="N425" i="1"/>
  <c r="N429" i="1"/>
  <c r="N433" i="1"/>
  <c r="N435" i="1"/>
  <c r="N437" i="1"/>
  <c r="N439" i="1"/>
  <c r="F557" i="1"/>
  <c r="J33" i="1"/>
  <c r="L33" i="1" s="1"/>
  <c r="N33" i="1" s="1"/>
  <c r="N49" i="1"/>
  <c r="J61" i="1"/>
  <c r="J63" i="1"/>
  <c r="L63" i="1" s="1"/>
  <c r="N63" i="1" s="1"/>
  <c r="N128" i="1"/>
  <c r="N131" i="1"/>
  <c r="N133" i="1"/>
  <c r="N135" i="1"/>
  <c r="N137" i="1"/>
  <c r="N139" i="1"/>
  <c r="G348" i="1"/>
  <c r="N323" i="1"/>
  <c r="N330" i="1"/>
  <c r="N335" i="1"/>
  <c r="N339" i="1"/>
  <c r="N353" i="1"/>
  <c r="N357" i="1"/>
  <c r="N361" i="1"/>
  <c r="N365" i="1"/>
  <c r="N408" i="1"/>
  <c r="N410" i="1"/>
  <c r="N412" i="1"/>
  <c r="N414" i="1"/>
  <c r="N416" i="1"/>
  <c r="N418" i="1"/>
  <c r="N420" i="1"/>
  <c r="N422" i="1"/>
  <c r="N424" i="1"/>
  <c r="N426" i="1"/>
  <c r="N428" i="1"/>
  <c r="N430" i="1"/>
  <c r="N432" i="1"/>
  <c r="N434" i="1"/>
  <c r="N436" i="1"/>
  <c r="N438" i="1"/>
  <c r="N440" i="1"/>
  <c r="N463" i="1"/>
  <c r="N407" i="1"/>
  <c r="G555" i="1"/>
  <c r="O555" i="1" l="1"/>
  <c r="O403" i="1"/>
  <c r="O348" i="1"/>
  <c r="O244" i="1"/>
  <c r="N471" i="1"/>
  <c r="O482" i="1"/>
  <c r="L104" i="1"/>
  <c r="L112" i="1" s="1"/>
  <c r="J112" i="1"/>
  <c r="I568" i="1"/>
  <c r="L315" i="1"/>
  <c r="J315" i="1"/>
  <c r="J457" i="1"/>
  <c r="L352" i="1"/>
  <c r="N352" i="1" s="1"/>
  <c r="J403" i="1"/>
  <c r="N500" i="1"/>
  <c r="N504" i="1" s="1"/>
  <c r="L348" i="1"/>
  <c r="N348" i="1" s="1"/>
  <c r="G560" i="1"/>
  <c r="G562" i="1"/>
  <c r="L457" i="1"/>
  <c r="N457" i="1" s="1"/>
  <c r="N441" i="1"/>
  <c r="N369" i="1"/>
  <c r="J348" i="1"/>
  <c r="L555" i="1"/>
  <c r="J555" i="1"/>
  <c r="J253" i="1"/>
  <c r="L250" i="1"/>
  <c r="L61" i="1"/>
  <c r="J66" i="1"/>
  <c r="L122" i="1"/>
  <c r="N122" i="1" s="1"/>
  <c r="N117" i="1"/>
  <c r="N143" i="1"/>
  <c r="N28" i="1"/>
  <c r="G557" i="1"/>
  <c r="L148" i="1"/>
  <c r="J244" i="1"/>
  <c r="J482" i="1"/>
  <c r="N70" i="1"/>
  <c r="N257" i="1"/>
  <c r="N315" i="1" s="1"/>
  <c r="J58" i="1"/>
  <c r="O112" i="1" l="1"/>
  <c r="N104" i="1"/>
  <c r="N112" i="1" s="1"/>
  <c r="G568" i="1"/>
  <c r="N555" i="1"/>
  <c r="L403" i="1"/>
  <c r="L253" i="1"/>
  <c r="N253" i="1" s="1"/>
  <c r="N250" i="1"/>
  <c r="L482" i="1"/>
  <c r="N482" i="1" s="1"/>
  <c r="L66" i="1"/>
  <c r="N66" i="1" s="1"/>
  <c r="N61" i="1"/>
  <c r="L244" i="1"/>
  <c r="N148" i="1"/>
  <c r="L58" i="1"/>
  <c r="L566" i="1" s="1"/>
  <c r="L562" i="1" l="1"/>
  <c r="N244" i="1"/>
  <c r="N403" i="1"/>
  <c r="N58" i="1"/>
  <c r="J100" i="1"/>
  <c r="J557" i="1" s="1"/>
  <c r="L75" i="1"/>
  <c r="O100" i="1" s="1"/>
  <c r="L570" i="1" s="1"/>
  <c r="L100" i="1" l="1"/>
  <c r="N75" i="1"/>
  <c r="N100" i="1" s="1"/>
  <c r="N557" i="1" s="1"/>
  <c r="L557" i="1" l="1"/>
  <c r="L560" i="1"/>
  <c r="L568" i="1" s="1"/>
</calcChain>
</file>

<file path=xl/sharedStrings.xml><?xml version="1.0" encoding="utf-8"?>
<sst xmlns="http://schemas.openxmlformats.org/spreadsheetml/2006/main" count="649" uniqueCount="387">
  <si>
    <t>CARROLL COUNTY WATER DISTRICT</t>
  </si>
  <si>
    <t>Depreciation Schedule</t>
  </si>
  <si>
    <t>Asset Balances:</t>
  </si>
  <si>
    <t>Accumulated Depreciation Balances:</t>
  </si>
  <si>
    <t>Balance</t>
  </si>
  <si>
    <t>Remaining</t>
  </si>
  <si>
    <t>Life</t>
  </si>
  <si>
    <t>Additions</t>
  </si>
  <si>
    <t>Deletions</t>
  </si>
  <si>
    <t>Basis</t>
  </si>
  <si>
    <t>Land Rights (Acct 303)</t>
  </si>
  <si>
    <t xml:space="preserve">Land Rights </t>
  </si>
  <si>
    <t>Land 3 lots in Ghent</t>
  </si>
  <si>
    <t>Land</t>
  </si>
  <si>
    <t>Lot in Ghent</t>
  </si>
  <si>
    <t>Land Rights - Garber &amp; Garber</t>
  </si>
  <si>
    <t>Land Rights - 2000 Extension</t>
  </si>
  <si>
    <t>Land- Well Lot - Kring</t>
  </si>
  <si>
    <t>Land-Bucks Run</t>
  </si>
  <si>
    <t>Land - Saylor Rd - Owen Co</t>
  </si>
  <si>
    <t>8-2004</t>
  </si>
  <si>
    <t>14.627 Acres Hwy 47 (Al burns)</t>
  </si>
  <si>
    <t>6/2/2005</t>
  </si>
  <si>
    <t>Lot corner of U S 42 &amp; Hwy 47</t>
  </si>
  <si>
    <t>8/5/2005</t>
  </si>
  <si>
    <t>Easement - Jerry Knox</t>
  </si>
  <si>
    <t>08/17/10</t>
  </si>
  <si>
    <t>Easement - Eddie West</t>
  </si>
  <si>
    <t>10/08/10</t>
  </si>
  <si>
    <t>2007 Project easements/land acq</t>
  </si>
  <si>
    <t>12/31/10</t>
  </si>
  <si>
    <t>Easement Al Smith Jr</t>
  </si>
  <si>
    <t>2011</t>
  </si>
  <si>
    <t xml:space="preserve"> </t>
  </si>
  <si>
    <t>Easement Robert Johnson</t>
  </si>
  <si>
    <t>Easement D Arnold</t>
  </si>
  <si>
    <t>Easement D Miller</t>
  </si>
  <si>
    <t xml:space="preserve">     Total land</t>
  </si>
  <si>
    <t>Structures &amp; Improvements</t>
  </si>
  <si>
    <t xml:space="preserve">        (Account 304)            </t>
  </si>
  <si>
    <t>Structure - Platz</t>
  </si>
  <si>
    <t>Platz Property wiring</t>
  </si>
  <si>
    <t>Roof</t>
  </si>
  <si>
    <t>Sewer Hook up</t>
  </si>
  <si>
    <t>Roof Platz</t>
  </si>
  <si>
    <t>Overhead Door</t>
  </si>
  <si>
    <t>Furnace</t>
  </si>
  <si>
    <t>Office Building</t>
  </si>
  <si>
    <t>Landscaping</t>
  </si>
  <si>
    <t>Concrete Pads Around Office</t>
  </si>
  <si>
    <t>Parking Lot</t>
  </si>
  <si>
    <t>Building Front</t>
  </si>
  <si>
    <t>Awning</t>
  </si>
  <si>
    <t>Door</t>
  </si>
  <si>
    <t>Furnace (Additional Capacity)</t>
  </si>
  <si>
    <t>Awning - Pump House</t>
  </si>
  <si>
    <t>Windows - City Building</t>
  </si>
  <si>
    <t>Roof - City Building</t>
  </si>
  <si>
    <t>Lobby Addition</t>
  </si>
  <si>
    <t>Building Storage</t>
  </si>
  <si>
    <t xml:space="preserve">     Total Structures &amp; Impr</t>
  </si>
  <si>
    <t>Wells &amp; Springs (acct 307)</t>
  </si>
  <si>
    <t xml:space="preserve">Wells &amp; Springs </t>
  </si>
  <si>
    <t>Well</t>
  </si>
  <si>
    <t>Wells-Ghent</t>
  </si>
  <si>
    <t xml:space="preserve">     Total Wells &amp; Springs</t>
  </si>
  <si>
    <t>Pumping Equipment (acct 311)</t>
  </si>
  <si>
    <t>Electric Pumping Equipment</t>
  </si>
  <si>
    <t>Recorder w/ Box</t>
  </si>
  <si>
    <t>Pump Telecom (SCBell)</t>
  </si>
  <si>
    <t>Telemetry System</t>
  </si>
  <si>
    <t>Pumping Equipment</t>
  </si>
  <si>
    <t>Stafford Ridge Vault</t>
  </si>
  <si>
    <t>Booster Pump/Telemetry Wheatley</t>
  </si>
  <si>
    <t>AC Unit Pump House (advance comfort)</t>
  </si>
  <si>
    <t>Squiresville Project</t>
  </si>
  <si>
    <t>DMMR Receiver</t>
  </si>
  <si>
    <t>Fence - Alleyway</t>
  </si>
  <si>
    <t>2007 Improv Worthville Pump Station</t>
  </si>
  <si>
    <t>Browns Bottom Pump Station</t>
  </si>
  <si>
    <t>Browns Bottom Telemetry</t>
  </si>
  <si>
    <t xml:space="preserve">     Total Pumping Equip</t>
  </si>
  <si>
    <t>Water Treatment Eq (Acct 320)</t>
  </si>
  <si>
    <t>Scales</t>
  </si>
  <si>
    <t>Gallatin Co Water Treatment</t>
  </si>
  <si>
    <t>Ghent Chemical Feed Bldg</t>
  </si>
  <si>
    <t>Pump Room Clearwell &amp; Eq</t>
  </si>
  <si>
    <t>Chlorinator</t>
  </si>
  <si>
    <t xml:space="preserve">     Total Water Treatment Eq</t>
  </si>
  <si>
    <t>Hydrants (Acct 335)</t>
  </si>
  <si>
    <t>Hydrants M&amp;T</t>
  </si>
  <si>
    <t>Hydrants Ghent</t>
  </si>
  <si>
    <t>Hydrant - Ghent Steel</t>
  </si>
  <si>
    <t>Hydrants (3) Boone Road</t>
  </si>
  <si>
    <t xml:space="preserve">     Total Hydrants</t>
  </si>
  <si>
    <t>Distribution Reservoirs &amp; Standpipes</t>
  </si>
  <si>
    <t xml:space="preserve">        (Account 330)</t>
  </si>
  <si>
    <t>Reservoir &amp; Standpipes</t>
  </si>
  <si>
    <t>Major Repairs to Water Tanks</t>
  </si>
  <si>
    <t>Distribution System</t>
  </si>
  <si>
    <t>150,000 Gal Elevation Tank</t>
  </si>
  <si>
    <t>Fencing</t>
  </si>
  <si>
    <t>170,000 Gal Elevation Tank</t>
  </si>
  <si>
    <t>500,000 Gal Elevated Tank Wheatley</t>
  </si>
  <si>
    <t>191,000 Gal Standpipe Wheatley</t>
  </si>
  <si>
    <t>Fencing - Jackson Ridge</t>
  </si>
  <si>
    <t>200,000 Gal Elevated Squiresville</t>
  </si>
  <si>
    <t>300,000 Gal Water Storage Tank</t>
  </si>
  <si>
    <t>Access Road 2007 project tank</t>
  </si>
  <si>
    <t xml:space="preserve">     Total Dist Reservoirs &amp; Standpipes</t>
  </si>
  <si>
    <t>Transmission &amp; Distribution Mains</t>
  </si>
  <si>
    <t xml:space="preserve">     (Acct 331)           </t>
  </si>
  <si>
    <t>Transmission Mains</t>
  </si>
  <si>
    <t>Worthville Line Pipe Repl</t>
  </si>
  <si>
    <t>Pipe Line Extension</t>
  </si>
  <si>
    <t>Land Survey for Location of PRVS</t>
  </si>
  <si>
    <t>Line Gallatin Steel</t>
  </si>
  <si>
    <t>Altitude Value</t>
  </si>
  <si>
    <t>Gallatin Co Line</t>
  </si>
  <si>
    <t>Pittsburgh Tank</t>
  </si>
  <si>
    <t>Impr to electrical controls</t>
  </si>
  <si>
    <t>Transmission Mains 2000 project</t>
  </si>
  <si>
    <t>Glenwood Hall</t>
  </si>
  <si>
    <t>Glenwood Hall (contribution lines)</t>
  </si>
  <si>
    <t>Transmission Mains U S 42</t>
  </si>
  <si>
    <t xml:space="preserve">Transmission Mains U S 227 </t>
  </si>
  <si>
    <t>Transmission Mains Hwy 467 Sparta</t>
  </si>
  <si>
    <t>Transmission Mains US 42 - Celotex</t>
  </si>
  <si>
    <t>Transmission Mains US 227 / Airport</t>
  </si>
  <si>
    <t>Transmission Mains Kendall Rd</t>
  </si>
  <si>
    <t>Transmission Mains- Blackrock</t>
  </si>
  <si>
    <t>Transmission Mains- US 227</t>
  </si>
  <si>
    <t>Transmission Mains- Gridley Road</t>
  </si>
  <si>
    <t>Transmission Mains- Southfork</t>
  </si>
  <si>
    <t>Transmission Mains-Green Acre Tr Ct</t>
  </si>
  <si>
    <t>Transmission Mains-Wheatley</t>
  </si>
  <si>
    <t>Transmission Mains-Hwy 36 &amp; 467</t>
  </si>
  <si>
    <t>Transmission Mains-U S 42</t>
  </si>
  <si>
    <t>Transmission Mains-Fairview Rd</t>
  </si>
  <si>
    <t>Transmission Mains Hwy 47</t>
  </si>
  <si>
    <t>Transmission Mains Hwy 184</t>
  </si>
  <si>
    <t>Transmission Mains Dow/Hinkle</t>
  </si>
  <si>
    <t>Transmission Mains Owen Co Ext</t>
  </si>
  <si>
    <t>Transmission Mains Squiresville</t>
  </si>
  <si>
    <t>Transmission Mains Hwy 1039 Speedway</t>
  </si>
  <si>
    <t>Transmission Mains GCWD Line 8"</t>
  </si>
  <si>
    <t>Transmission Mains Hensley Road</t>
  </si>
  <si>
    <t>Transmission Mains Browns Bottom</t>
  </si>
  <si>
    <t>2007 Project Distribution Lines</t>
  </si>
  <si>
    <t>2007 Below Ground Valve Fac South Fork</t>
  </si>
  <si>
    <t>2007 Below Ground Valve Fac Cton</t>
  </si>
  <si>
    <t>2007 Below Ground Valve Fac Buck's Run</t>
  </si>
  <si>
    <t>2007 Below Ground Valve Fac Lewis Rd</t>
  </si>
  <si>
    <t>2007 Below Ground Valve Fac Existing Fac</t>
  </si>
  <si>
    <t>2007 SCADA Worthville</t>
  </si>
  <si>
    <t>2007 SCADA Cton Water Tank</t>
  </si>
  <si>
    <t>2007 SCADA Ghent Wtr</t>
  </si>
  <si>
    <t>2007 SCADA Lewis Rd</t>
  </si>
  <si>
    <t>2007 SCADA Control Valve Station</t>
  </si>
  <si>
    <t>2007 SCADA South Fork</t>
  </si>
  <si>
    <t>2007 SCADA Water Office</t>
  </si>
  <si>
    <t>Transmission Mains Boone Road</t>
  </si>
  <si>
    <t xml:space="preserve">     Total Transmission &amp; Distr Mains</t>
  </si>
  <si>
    <t>Transmission - Fire Mains</t>
  </si>
  <si>
    <t xml:space="preserve">     (Acct 331)</t>
  </si>
  <si>
    <t>Fire Mains</t>
  </si>
  <si>
    <t>Fire Mains - Ghent</t>
  </si>
  <si>
    <t xml:space="preserve">     Total Fire Mains</t>
  </si>
  <si>
    <t>Services (Acct 333)</t>
  </si>
  <si>
    <t>Services</t>
  </si>
  <si>
    <t xml:space="preserve">     Total Services</t>
  </si>
  <si>
    <t>Office Furniture &amp; Equipment</t>
  </si>
  <si>
    <t xml:space="preserve">     (Acct 340)</t>
  </si>
  <si>
    <t>Calculator</t>
  </si>
  <si>
    <t>Typewriter</t>
  </si>
  <si>
    <t>Office Equipment</t>
  </si>
  <si>
    <t>various</t>
  </si>
  <si>
    <t>Cabinet</t>
  </si>
  <si>
    <t>File Cabinet</t>
  </si>
  <si>
    <t>Office Furniture</t>
  </si>
  <si>
    <t>Shelving</t>
  </si>
  <si>
    <t>Office Chairs</t>
  </si>
  <si>
    <t>Blinds</t>
  </si>
  <si>
    <t>Telephone System</t>
  </si>
  <si>
    <t>Projector</t>
  </si>
  <si>
    <t>Hydraulic Study put in svc 2005</t>
  </si>
  <si>
    <t>PC Cart (a/payable)</t>
  </si>
  <si>
    <t>Printer</t>
  </si>
  <si>
    <t>Folding Machine</t>
  </si>
  <si>
    <t>Security Equipment ADT</t>
  </si>
  <si>
    <t>2(2) Tough Books (computer backup)</t>
  </si>
  <si>
    <t>(3) Dell Computers</t>
  </si>
  <si>
    <t>Security System</t>
  </si>
  <si>
    <t xml:space="preserve">     Total Office Equipment</t>
  </si>
  <si>
    <t>Meters (Acct 334)</t>
  </si>
  <si>
    <t xml:space="preserve">Meters </t>
  </si>
  <si>
    <t>Meters - Radio Read</t>
  </si>
  <si>
    <t>Meters</t>
  </si>
  <si>
    <t>Meters - Squiresville Road</t>
  </si>
  <si>
    <t>Meter-Holiday Inn Express</t>
  </si>
  <si>
    <t>Meters Browns Bottom (6)</t>
  </si>
  <si>
    <t>Meter Urgent Care</t>
  </si>
  <si>
    <t>Meters Electronic Read (Grant)</t>
  </si>
  <si>
    <t>Meters (1" and 2")</t>
  </si>
  <si>
    <t>Meters Hersey/Other New replacement</t>
  </si>
  <si>
    <t xml:space="preserve">     Total Meters</t>
  </si>
  <si>
    <t>Meter Installation (Acct 334)</t>
  </si>
  <si>
    <t xml:space="preserve">Meter Installation </t>
  </si>
  <si>
    <t xml:space="preserve">various </t>
  </si>
  <si>
    <t>Meter Installation -radio read</t>
  </si>
  <si>
    <t>Meter Installation</t>
  </si>
  <si>
    <t>Meter Installation - radio read</t>
  </si>
  <si>
    <t>Meter Installation Urgent Care</t>
  </si>
  <si>
    <t>Meter Installation 1" and 2"</t>
  </si>
  <si>
    <t xml:space="preserve">     Total Meter Installation</t>
  </si>
  <si>
    <t>Transportation Equip (Acct 341)</t>
  </si>
  <si>
    <t>Tool Box</t>
  </si>
  <si>
    <t>Misc Equip (McNeals)</t>
  </si>
  <si>
    <t>Ditch Witch Trailer</t>
  </si>
  <si>
    <t>Platform Body</t>
  </si>
  <si>
    <t>Cronkite Flatbed &amp; wiring</t>
  </si>
  <si>
    <t>1999 Freightliner FL80</t>
  </si>
  <si>
    <t>12 T 20' Air Brake Flatbed Gooseneck</t>
  </si>
  <si>
    <t>2011 Ford Superduty 4wd</t>
  </si>
  <si>
    <t>2011 Ford F150 2wd</t>
  </si>
  <si>
    <t xml:space="preserve">     Total Transportation Eq</t>
  </si>
  <si>
    <t>Power Operated Equip (Acct 345)</t>
  </si>
  <si>
    <t>Equipment</t>
  </si>
  <si>
    <t>Line Detector</t>
  </si>
  <si>
    <t>Ditch Witch</t>
  </si>
  <si>
    <t>Bucket Backhoe</t>
  </si>
  <si>
    <t>Concrete Saw &amp; Blade</t>
  </si>
  <si>
    <t>Battery Charger</t>
  </si>
  <si>
    <t>Weed Eater</t>
  </si>
  <si>
    <t>Backhoe</t>
  </si>
  <si>
    <t>Air compressor</t>
  </si>
  <si>
    <t>Welder</t>
  </si>
  <si>
    <t>Roto Witch III</t>
  </si>
  <si>
    <t>New GEHL Excavator</t>
  </si>
  <si>
    <t xml:space="preserve">     Total Power Operated Eq</t>
  </si>
  <si>
    <t>Other Tangible Plant (Acct 348)</t>
  </si>
  <si>
    <t>Air Conditioner for Plant</t>
  </si>
  <si>
    <t>Installation Framing</t>
  </si>
  <si>
    <t>Pipe Locator</t>
  </si>
  <si>
    <t>Meter Testing Bench</t>
  </si>
  <si>
    <t>Radio</t>
  </si>
  <si>
    <t>Radio Tower</t>
  </si>
  <si>
    <t>Radio System</t>
  </si>
  <si>
    <t>Executive Office Chair</t>
  </si>
  <si>
    <t>Computer Analysis</t>
  </si>
  <si>
    <t>Land Survey</t>
  </si>
  <si>
    <t>Seico Engineering Svc</t>
  </si>
  <si>
    <t>Communication Eq</t>
  </si>
  <si>
    <t>Drill</t>
  </si>
  <si>
    <t>Pressure Washer</t>
  </si>
  <si>
    <t>Meter Reading Eq -Oak Prop</t>
  </si>
  <si>
    <t>Large Meter Tester</t>
  </si>
  <si>
    <t>Rotobin Shelf - 5 Bin</t>
  </si>
  <si>
    <t>Clamp on Fork</t>
  </si>
  <si>
    <t>Pipe Splitter</t>
  </si>
  <si>
    <t>Digital Dual Cylinder Scale</t>
  </si>
  <si>
    <t>Aqua Trac 100 PVC Transmitter</t>
  </si>
  <si>
    <t>Fisher Pipe Locator</t>
  </si>
  <si>
    <t>Power Surge Suppression System</t>
  </si>
  <si>
    <t>7 units</t>
  </si>
  <si>
    <t>Magna TralIO2 Locator</t>
  </si>
  <si>
    <t>Compressor</t>
  </si>
  <si>
    <t>Hammerhead Catamount</t>
  </si>
  <si>
    <t>15V Transformer</t>
  </si>
  <si>
    <t>Fence</t>
  </si>
  <si>
    <t>175W Diesel Generator</t>
  </si>
  <si>
    <t>Portable Generator</t>
  </si>
  <si>
    <t>Atl 200 KW Diesel Generator</t>
  </si>
  <si>
    <t>SLC Meter Software</t>
  </si>
  <si>
    <t>Vehicle Read Equipment</t>
  </si>
  <si>
    <t>Meter Testing Equipment</t>
  </si>
  <si>
    <t>Plug</t>
  </si>
  <si>
    <t xml:space="preserve">     Total Other Tangible Eq</t>
  </si>
  <si>
    <t>Totals</t>
  </si>
  <si>
    <t>Distribution system</t>
  </si>
  <si>
    <t>Machinery &amp; Equipment</t>
  </si>
  <si>
    <t>Meters (9)</t>
  </si>
  <si>
    <t>Meters Warranty 227</t>
  </si>
  <si>
    <t>2014 Ford F150 4WD Supercrew</t>
  </si>
  <si>
    <t>Master Meter 3G-DS Drive By Reader</t>
  </si>
  <si>
    <t>Honda Generator</t>
  </si>
  <si>
    <t>Electrical System Storage Building</t>
  </si>
  <si>
    <t>Transmission Line Tommy Lindsay</t>
  </si>
  <si>
    <t>Transmission Line 1039 Extension</t>
  </si>
  <si>
    <t>GPS System Precision Products</t>
  </si>
  <si>
    <t>Computer (Obe)</t>
  </si>
  <si>
    <t>Meters (18)</t>
  </si>
  <si>
    <t>Meters DEQ New Electric Hwy 227</t>
  </si>
  <si>
    <t>Meter US 42 and Ky 2350</t>
  </si>
  <si>
    <t>Meter Ladder Lane</t>
  </si>
  <si>
    <t>Meter Emergency Connection GCWD</t>
  </si>
  <si>
    <t>Meter Installation  (18)</t>
  </si>
  <si>
    <t>Structures</t>
  </si>
  <si>
    <t>sum of yellow = fully depreciation items</t>
  </si>
  <si>
    <t>Lot Main Cross (next to office)</t>
  </si>
  <si>
    <t>07/11/11</t>
  </si>
  <si>
    <t>Focus Telemetry Project Improvements</t>
  </si>
  <si>
    <t>Winn Road Electric Service</t>
  </si>
  <si>
    <t>Scada Equipment DEQ</t>
  </si>
  <si>
    <t>Kuntze Chlorine Analyzer</t>
  </si>
  <si>
    <t>Painting - KU Tank</t>
  </si>
  <si>
    <t>Painting - Dividing Ridge Tank</t>
  </si>
  <si>
    <t>2007 SCADA Buck's Run</t>
  </si>
  <si>
    <t>Happy Hollow Control Monitoring Station</t>
  </si>
  <si>
    <t>Happy Hollow Control Valve Station Upgrade</t>
  </si>
  <si>
    <t>2016 Ford Explorer (silver)</t>
  </si>
  <si>
    <t>2016 Ford F Series 4x4 Styleside</t>
  </si>
  <si>
    <t>19' Mor 72 Flatbed Tilt Trailer</t>
  </si>
  <si>
    <t>Wilson Compact Excavator</t>
  </si>
  <si>
    <t>Fence - GCWD Emergency Connect</t>
  </si>
  <si>
    <t>Happy Hollow - 200 meters</t>
  </si>
  <si>
    <t xml:space="preserve">Meters (17) </t>
  </si>
  <si>
    <t xml:space="preserve">Nucor 3" </t>
  </si>
  <si>
    <t>Nucor 5/8"</t>
  </si>
  <si>
    <t>Eagle Valley Rec Control Improvement</t>
  </si>
  <si>
    <t xml:space="preserve">   2' CLA-VAL MODEL 90 pressure relief valve</t>
  </si>
  <si>
    <t>HWY 42 MM Monitoring Station w/telemetry</t>
  </si>
  <si>
    <t>Telemetry System Central Upgrade</t>
  </si>
  <si>
    <r>
      <t xml:space="preserve">   </t>
    </r>
    <r>
      <rPr>
        <sz val="8"/>
        <rFont val="Calibri"/>
        <family val="2"/>
        <scheme val="minor"/>
      </rPr>
      <t xml:space="preserve">   two computers &amp; CSX Software</t>
    </r>
  </si>
  <si>
    <t>NAS Admin Meter Base Impr + NAS LP1</t>
  </si>
  <si>
    <t>Ghent WTP - CL2 &amp; Chemical Control Impr</t>
  </si>
  <si>
    <t>HWY 42 8" line upgrade (4 miles to Dow</t>
  </si>
  <si>
    <t>2017 System Control Betterment Improv</t>
  </si>
  <si>
    <t xml:space="preserve">   Hwy 1112, Hwy 227, Hwy 355</t>
  </si>
  <si>
    <t>Leak Detector</t>
  </si>
  <si>
    <t>Vactron SN 5HZBF1625HLGH1275</t>
  </si>
  <si>
    <r>
      <t xml:space="preserve">   </t>
    </r>
    <r>
      <rPr>
        <sz val="8"/>
        <rFont val="Calibri"/>
        <family val="2"/>
        <scheme val="minor"/>
      </rPr>
      <t xml:space="preserve">   Labor $1,680.</t>
    </r>
  </si>
  <si>
    <t xml:space="preserve">   vault hatch, low flow control, Labor $9,665</t>
  </si>
  <si>
    <t xml:space="preserve">   Labor $9,082</t>
  </si>
  <si>
    <t xml:space="preserve">   Meter base vault and valves Labor $3,426</t>
  </si>
  <si>
    <t xml:space="preserve">   NAS LP2 Meter Base Vault &amp; Meter Size Reduction</t>
  </si>
  <si>
    <t xml:space="preserve">   BM-680 Well  1, 2, 3 -5, Labor $4,264</t>
  </si>
  <si>
    <t xml:space="preserve">   Chem Barge) Labor $8,724</t>
  </si>
  <si>
    <t xml:space="preserve">   B Valves, Jackson Rdg PRV, Labor $2,656</t>
  </si>
  <si>
    <t>Cabot 2" with smart Sensus Mtr</t>
  </si>
  <si>
    <t>Meters (16)</t>
  </si>
  <si>
    <t>8" line upgrade U S 42</t>
  </si>
  <si>
    <t>ok</t>
  </si>
  <si>
    <r>
      <t xml:space="preserve">Rehab Ghent WTP 30HP Motor </t>
    </r>
    <r>
      <rPr>
        <sz val="8"/>
        <color theme="1"/>
        <rFont val="Calibri"/>
        <family val="2"/>
        <scheme val="minor"/>
      </rPr>
      <t>Layne Chris</t>
    </r>
  </si>
  <si>
    <t>Beelman Trucking</t>
  </si>
  <si>
    <t>NUCOR 8'x4'x4'</t>
  </si>
  <si>
    <t>KU 8'x4'x4'</t>
  </si>
  <si>
    <t>Ampstun Corp - New Billing System</t>
  </si>
  <si>
    <t>Services 2018 (24)</t>
  </si>
  <si>
    <t>2018 Chevy Double Cab 4x4 F150</t>
  </si>
  <si>
    <t>2018 Chevy Double Cab 4x4 F250</t>
  </si>
  <si>
    <t>ok py</t>
  </si>
  <si>
    <t>ok PY</t>
  </si>
  <si>
    <t>Eagle Creek Zone Station Rehab</t>
  </si>
  <si>
    <t>x</t>
  </si>
  <si>
    <t>Meters 2018 (24)</t>
  </si>
  <si>
    <t>Meters (26)</t>
  </si>
  <si>
    <t>Carroll County Fiscal Court Ballfield</t>
  </si>
  <si>
    <t>K+S+N (Brown) 1"</t>
  </si>
  <si>
    <t>NUCOR 8'x4'x4' Hwy 42 Eastside</t>
  </si>
  <si>
    <t>IMI 8'x4'x4' Montgomery Rd site 2</t>
  </si>
  <si>
    <t>KU 8'x4'x4' NH3 Site</t>
  </si>
  <si>
    <t>Devere 1" US 42 West</t>
  </si>
  <si>
    <t>2019 Ford F 150 XL 4WD  SUPERCRINGOT</t>
  </si>
  <si>
    <t>(2) New 30HP 240 V High Service Pumps</t>
  </si>
  <si>
    <t xml:space="preserve">        Ghent Treatment Plant</t>
  </si>
  <si>
    <t>PR 6" Gemini Cone Meter 316lSS</t>
  </si>
  <si>
    <r>
      <t xml:space="preserve">      </t>
    </r>
    <r>
      <rPr>
        <sz val="8"/>
        <rFont val="Calibri"/>
        <family val="2"/>
        <scheme val="minor"/>
      </rPr>
      <t>Ghent WTP Improvement Project</t>
    </r>
  </si>
  <si>
    <t>MicroComm Scada for new pumps</t>
  </si>
  <si>
    <t>IMI 8'x4'x4' Montgomery Rd #2</t>
  </si>
  <si>
    <t>Decmber 31 2020</t>
  </si>
  <si>
    <t>Video Intercom System</t>
  </si>
  <si>
    <t>Drive Through Window</t>
  </si>
  <si>
    <t>not in service 12/20</t>
  </si>
  <si>
    <t xml:space="preserve">2020 Ford F-150 XL 4WD </t>
  </si>
  <si>
    <t xml:space="preserve">Radio Equip J&amp;N </t>
  </si>
  <si>
    <t>Meter Reading Radio Consolidated Pipe</t>
  </si>
  <si>
    <t>Heating/Air Unit Bump Out Drive Thru</t>
  </si>
  <si>
    <t>Large Meters Neeley, Primetals, Patel</t>
  </si>
  <si>
    <t>Meters (35)</t>
  </si>
  <si>
    <t>KY Hwy 184 Project</t>
  </si>
  <si>
    <t>Ghent &amp; Gallatin WTP Test Vaults</t>
  </si>
  <si>
    <t>Hwy 36 Distribution</t>
  </si>
  <si>
    <t>Cross Connection Prevention Program</t>
  </si>
  <si>
    <t>Air Conditioner Unit</t>
  </si>
  <si>
    <t>Current</t>
  </si>
  <si>
    <t>Depr. Exp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</si>
</sst>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mm/dd/yy"/>
    <numFmt numFmtId="165" formatCode="_(* #,##0_);_(* \(#,##0\);_(* &quot;-&quot;??_);_(@_)"/>
    <numFmt numFmtId="166" formatCode="mm/dd/yy;@"/>
    <numFmt numFmtId="167" formatCode="0.0%"/>
    <numFmt numFmtId="168" formatCode="0_);\(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0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/>
    </xf>
    <xf numFmtId="14" fontId="3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5" fillId="0" borderId="0" xfId="0" applyFont="1"/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41" fontId="0" fillId="0" borderId="0" xfId="0" applyNumberFormat="1"/>
    <xf numFmtId="37" fontId="0" fillId="0" borderId="0" xfId="0" applyNumberFormat="1"/>
    <xf numFmtId="49" fontId="0" fillId="0" borderId="0" xfId="0" applyNumberFormat="1" applyAlignment="1">
      <alignment horizontal="center"/>
    </xf>
    <xf numFmtId="49" fontId="3" fillId="0" borderId="0" xfId="0" applyNumberFormat="1" applyFont="1" applyAlignment="1">
      <alignment horizontal="center"/>
    </xf>
    <xf numFmtId="165" fontId="0" fillId="0" borderId="0" xfId="1" applyNumberFormat="1" applyFont="1"/>
    <xf numFmtId="0" fontId="3" fillId="0" borderId="0" xfId="0" applyFont="1"/>
    <xf numFmtId="43" fontId="0" fillId="0" borderId="0" xfId="1" applyFont="1"/>
    <xf numFmtId="0" fontId="2" fillId="0" borderId="0" xfId="0" applyFont="1"/>
    <xf numFmtId="164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37" fontId="2" fillId="0" borderId="1" xfId="0" applyNumberFormat="1" applyFont="1" applyBorder="1"/>
    <xf numFmtId="37" fontId="2" fillId="0" borderId="0" xfId="0" applyNumberFormat="1" applyFont="1"/>
    <xf numFmtId="37" fontId="0" fillId="0" borderId="1" xfId="0" applyNumberFormat="1" applyBorder="1"/>
    <xf numFmtId="38" fontId="0" fillId="0" borderId="0" xfId="0" applyNumberFormat="1"/>
    <xf numFmtId="166" fontId="0" fillId="0" borderId="0" xfId="0" applyNumberFormat="1" applyAlignment="1">
      <alignment horizontal="center"/>
    </xf>
    <xf numFmtId="3" fontId="0" fillId="0" borderId="0" xfId="0" applyNumberFormat="1"/>
    <xf numFmtId="165" fontId="3" fillId="0" borderId="0" xfId="1" applyNumberFormat="1" applyFont="1"/>
    <xf numFmtId="37" fontId="2" fillId="2" borderId="1" xfId="0" applyNumberFormat="1" applyFont="1" applyFill="1" applyBorder="1"/>
    <xf numFmtId="167" fontId="0" fillId="0" borderId="0" xfId="0" applyNumberFormat="1" applyAlignment="1">
      <alignment horizontal="center"/>
    </xf>
    <xf numFmtId="0" fontId="6" fillId="0" borderId="0" xfId="0" applyFont="1"/>
    <xf numFmtId="3" fontId="3" fillId="0" borderId="0" xfId="1" applyNumberFormat="1" applyFont="1"/>
    <xf numFmtId="14" fontId="0" fillId="0" borderId="0" xfId="0" applyNumberFormat="1" applyAlignment="1">
      <alignment horizontal="center"/>
    </xf>
    <xf numFmtId="1" fontId="0" fillId="0" borderId="0" xfId="0" applyNumberFormat="1"/>
    <xf numFmtId="37" fontId="2" fillId="3" borderId="1" xfId="0" applyNumberFormat="1" applyFont="1" applyFill="1" applyBorder="1"/>
    <xf numFmtId="38" fontId="0" fillId="0" borderId="0" xfId="1" applyNumberFormat="1" applyFont="1"/>
    <xf numFmtId="0" fontId="2" fillId="0" borderId="0" xfId="0" applyFont="1" applyAlignment="1">
      <alignment horizontal="center"/>
    </xf>
    <xf numFmtId="10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168" fontId="0" fillId="0" borderId="0" xfId="0" applyNumberFormat="1"/>
    <xf numFmtId="37" fontId="3" fillId="0" borderId="0" xfId="0" applyNumberFormat="1" applyFont="1"/>
    <xf numFmtId="41" fontId="3" fillId="0" borderId="0" xfId="0" applyNumberFormat="1" applyFont="1"/>
    <xf numFmtId="0" fontId="2" fillId="0" borderId="0" xfId="0" applyFont="1" applyAlignment="1">
      <alignment horizontal="left" indent="2"/>
    </xf>
    <xf numFmtId="37" fontId="0" fillId="0" borderId="2" xfId="0" applyNumberFormat="1" applyBorder="1"/>
    <xf numFmtId="37" fontId="0" fillId="2" borderId="0" xfId="0" applyNumberFormat="1" applyFill="1"/>
    <xf numFmtId="0" fontId="7" fillId="0" borderId="0" xfId="0" applyFont="1"/>
    <xf numFmtId="37" fontId="0" fillId="3" borderId="0" xfId="0" applyNumberFormat="1" applyFill="1"/>
    <xf numFmtId="0" fontId="8" fillId="0" borderId="0" xfId="0" applyFont="1"/>
    <xf numFmtId="0" fontId="9" fillId="0" borderId="0" xfId="0" applyFont="1"/>
    <xf numFmtId="37" fontId="10" fillId="0" borderId="2" xfId="0" applyNumberFormat="1" applyFont="1" applyBorder="1"/>
    <xf numFmtId="0" fontId="11" fillId="0" borderId="0" xfId="0" applyFont="1"/>
    <xf numFmtId="37" fontId="0" fillId="4" borderId="0" xfId="0" applyNumberFormat="1" applyFill="1"/>
    <xf numFmtId="41" fontId="0" fillId="4" borderId="0" xfId="0" applyNumberFormat="1" applyFill="1"/>
    <xf numFmtId="0" fontId="0" fillId="0" borderId="0" xfId="0" quotePrefix="1"/>
    <xf numFmtId="0" fontId="12" fillId="0" borderId="0" xfId="0" applyFont="1"/>
    <xf numFmtId="38" fontId="0" fillId="0" borderId="0" xfId="0" applyNumberFormat="1" applyFill="1"/>
    <xf numFmtId="0" fontId="0" fillId="0" borderId="0" xfId="0" applyAlignment="1">
      <alignment horizontal="center"/>
    </xf>
    <xf numFmtId="37" fontId="0" fillId="0" borderId="0" xfId="0" applyNumberFormat="1" applyFill="1"/>
    <xf numFmtId="38" fontId="0" fillId="5" borderId="0" xfId="0" applyNumberFormat="1" applyFill="1"/>
    <xf numFmtId="0" fontId="13" fillId="0" borderId="0" xfId="0" applyFont="1"/>
    <xf numFmtId="37" fontId="14" fillId="0" borderId="1" xfId="0" applyNumberFormat="1" applyFont="1" applyBorder="1"/>
    <xf numFmtId="0" fontId="15" fillId="0" borderId="0" xfId="0" applyFont="1"/>
    <xf numFmtId="1" fontId="0" fillId="4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37" fontId="2" fillId="0" borderId="1" xfId="0" applyNumberFormat="1" applyFont="1" applyFill="1" applyBorder="1"/>
    <xf numFmtId="37" fontId="0" fillId="6" borderId="0" xfId="0" applyNumberFormat="1" applyFill="1"/>
    <xf numFmtId="37" fontId="11" fillId="0" borderId="0" xfId="0" applyNumberFormat="1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3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70"/>
  <sheetViews>
    <sheetView tabSelected="1" topLeftCell="A4" workbookViewId="0">
      <pane xSplit="1" ySplit="3" topLeftCell="B7" activePane="bottomRight" state="frozen"/>
      <selection activeCell="A4" sqref="A4"/>
      <selection pane="topRight" activeCell="B4" sqref="B4"/>
      <selection pane="bottomLeft" activeCell="A7" sqref="A7"/>
      <selection pane="bottomRight" activeCell="A5" sqref="A5"/>
    </sheetView>
  </sheetViews>
  <sheetFormatPr defaultRowHeight="15" x14ac:dyDescent="0.25"/>
  <cols>
    <col min="1" max="1" width="32.42578125" customWidth="1"/>
    <col min="2" max="2" width="10.5703125" customWidth="1"/>
    <col min="3" max="3" width="6.7109375" customWidth="1"/>
    <col min="4" max="7" width="11.7109375" customWidth="1"/>
    <col min="8" max="8" width="12.7109375" customWidth="1"/>
    <col min="9" max="12" width="11.7109375" customWidth="1"/>
    <col min="13" max="13" width="4.28515625" customWidth="1"/>
    <col min="14" max="14" width="11.7109375" customWidth="1"/>
    <col min="15" max="15" width="12.42578125" style="22" customWidth="1"/>
    <col min="257" max="257" width="32.140625" customWidth="1"/>
    <col min="258" max="258" width="10.140625" bestFit="1" customWidth="1"/>
    <col min="259" max="259" width="6.7109375" customWidth="1"/>
    <col min="260" max="263" width="11.7109375" customWidth="1"/>
    <col min="264" max="264" width="12.7109375" customWidth="1"/>
    <col min="265" max="268" width="11.7109375" customWidth="1"/>
    <col min="269" max="269" width="4.28515625" customWidth="1"/>
    <col min="270" max="270" width="11.7109375" customWidth="1"/>
    <col min="513" max="513" width="32.140625" customWidth="1"/>
    <col min="514" max="514" width="10.140625" bestFit="1" customWidth="1"/>
    <col min="515" max="515" width="6.7109375" customWidth="1"/>
    <col min="516" max="519" width="11.7109375" customWidth="1"/>
    <col min="520" max="520" width="12.7109375" customWidth="1"/>
    <col min="521" max="524" width="11.7109375" customWidth="1"/>
    <col min="525" max="525" width="4.28515625" customWidth="1"/>
    <col min="526" max="526" width="11.7109375" customWidth="1"/>
    <col min="769" max="769" width="32.140625" customWidth="1"/>
    <col min="770" max="770" width="10.140625" bestFit="1" customWidth="1"/>
    <col min="771" max="771" width="6.7109375" customWidth="1"/>
    <col min="772" max="775" width="11.7109375" customWidth="1"/>
    <col min="776" max="776" width="12.7109375" customWidth="1"/>
    <col min="777" max="780" width="11.7109375" customWidth="1"/>
    <col min="781" max="781" width="4.28515625" customWidth="1"/>
    <col min="782" max="782" width="11.7109375" customWidth="1"/>
    <col min="1025" max="1025" width="32.140625" customWidth="1"/>
    <col min="1026" max="1026" width="10.140625" bestFit="1" customWidth="1"/>
    <col min="1027" max="1027" width="6.7109375" customWidth="1"/>
    <col min="1028" max="1031" width="11.7109375" customWidth="1"/>
    <col min="1032" max="1032" width="12.7109375" customWidth="1"/>
    <col min="1033" max="1036" width="11.7109375" customWidth="1"/>
    <col min="1037" max="1037" width="4.28515625" customWidth="1"/>
    <col min="1038" max="1038" width="11.7109375" customWidth="1"/>
    <col min="1281" max="1281" width="32.140625" customWidth="1"/>
    <col min="1282" max="1282" width="10.140625" bestFit="1" customWidth="1"/>
    <col min="1283" max="1283" width="6.7109375" customWidth="1"/>
    <col min="1284" max="1287" width="11.7109375" customWidth="1"/>
    <col min="1288" max="1288" width="12.7109375" customWidth="1"/>
    <col min="1289" max="1292" width="11.7109375" customWidth="1"/>
    <col min="1293" max="1293" width="4.28515625" customWidth="1"/>
    <col min="1294" max="1294" width="11.7109375" customWidth="1"/>
    <col min="1537" max="1537" width="32.140625" customWidth="1"/>
    <col min="1538" max="1538" width="10.140625" bestFit="1" customWidth="1"/>
    <col min="1539" max="1539" width="6.7109375" customWidth="1"/>
    <col min="1540" max="1543" width="11.7109375" customWidth="1"/>
    <col min="1544" max="1544" width="12.7109375" customWidth="1"/>
    <col min="1545" max="1548" width="11.7109375" customWidth="1"/>
    <col min="1549" max="1549" width="4.28515625" customWidth="1"/>
    <col min="1550" max="1550" width="11.7109375" customWidth="1"/>
    <col min="1793" max="1793" width="32.140625" customWidth="1"/>
    <col min="1794" max="1794" width="10.140625" bestFit="1" customWidth="1"/>
    <col min="1795" max="1795" width="6.7109375" customWidth="1"/>
    <col min="1796" max="1799" width="11.7109375" customWidth="1"/>
    <col min="1800" max="1800" width="12.7109375" customWidth="1"/>
    <col min="1801" max="1804" width="11.7109375" customWidth="1"/>
    <col min="1805" max="1805" width="4.28515625" customWidth="1"/>
    <col min="1806" max="1806" width="11.7109375" customWidth="1"/>
    <col min="2049" max="2049" width="32.140625" customWidth="1"/>
    <col min="2050" max="2050" width="10.140625" bestFit="1" customWidth="1"/>
    <col min="2051" max="2051" width="6.7109375" customWidth="1"/>
    <col min="2052" max="2055" width="11.7109375" customWidth="1"/>
    <col min="2056" max="2056" width="12.7109375" customWidth="1"/>
    <col min="2057" max="2060" width="11.7109375" customWidth="1"/>
    <col min="2061" max="2061" width="4.28515625" customWidth="1"/>
    <col min="2062" max="2062" width="11.7109375" customWidth="1"/>
    <col min="2305" max="2305" width="32.140625" customWidth="1"/>
    <col min="2306" max="2306" width="10.140625" bestFit="1" customWidth="1"/>
    <col min="2307" max="2307" width="6.7109375" customWidth="1"/>
    <col min="2308" max="2311" width="11.7109375" customWidth="1"/>
    <col min="2312" max="2312" width="12.7109375" customWidth="1"/>
    <col min="2313" max="2316" width="11.7109375" customWidth="1"/>
    <col min="2317" max="2317" width="4.28515625" customWidth="1"/>
    <col min="2318" max="2318" width="11.7109375" customWidth="1"/>
    <col min="2561" max="2561" width="32.140625" customWidth="1"/>
    <col min="2562" max="2562" width="10.140625" bestFit="1" customWidth="1"/>
    <col min="2563" max="2563" width="6.7109375" customWidth="1"/>
    <col min="2564" max="2567" width="11.7109375" customWidth="1"/>
    <col min="2568" max="2568" width="12.7109375" customWidth="1"/>
    <col min="2569" max="2572" width="11.7109375" customWidth="1"/>
    <col min="2573" max="2573" width="4.28515625" customWidth="1"/>
    <col min="2574" max="2574" width="11.7109375" customWidth="1"/>
    <col min="2817" max="2817" width="32.140625" customWidth="1"/>
    <col min="2818" max="2818" width="10.140625" bestFit="1" customWidth="1"/>
    <col min="2819" max="2819" width="6.7109375" customWidth="1"/>
    <col min="2820" max="2823" width="11.7109375" customWidth="1"/>
    <col min="2824" max="2824" width="12.7109375" customWidth="1"/>
    <col min="2825" max="2828" width="11.7109375" customWidth="1"/>
    <col min="2829" max="2829" width="4.28515625" customWidth="1"/>
    <col min="2830" max="2830" width="11.7109375" customWidth="1"/>
    <col min="3073" max="3073" width="32.140625" customWidth="1"/>
    <col min="3074" max="3074" width="10.140625" bestFit="1" customWidth="1"/>
    <col min="3075" max="3075" width="6.7109375" customWidth="1"/>
    <col min="3076" max="3079" width="11.7109375" customWidth="1"/>
    <col min="3080" max="3080" width="12.7109375" customWidth="1"/>
    <col min="3081" max="3084" width="11.7109375" customWidth="1"/>
    <col min="3085" max="3085" width="4.28515625" customWidth="1"/>
    <col min="3086" max="3086" width="11.7109375" customWidth="1"/>
    <col min="3329" max="3329" width="32.140625" customWidth="1"/>
    <col min="3330" max="3330" width="10.140625" bestFit="1" customWidth="1"/>
    <col min="3331" max="3331" width="6.7109375" customWidth="1"/>
    <col min="3332" max="3335" width="11.7109375" customWidth="1"/>
    <col min="3336" max="3336" width="12.7109375" customWidth="1"/>
    <col min="3337" max="3340" width="11.7109375" customWidth="1"/>
    <col min="3341" max="3341" width="4.28515625" customWidth="1"/>
    <col min="3342" max="3342" width="11.7109375" customWidth="1"/>
    <col min="3585" max="3585" width="32.140625" customWidth="1"/>
    <col min="3586" max="3586" width="10.140625" bestFit="1" customWidth="1"/>
    <col min="3587" max="3587" width="6.7109375" customWidth="1"/>
    <col min="3588" max="3591" width="11.7109375" customWidth="1"/>
    <col min="3592" max="3592" width="12.7109375" customWidth="1"/>
    <col min="3593" max="3596" width="11.7109375" customWidth="1"/>
    <col min="3597" max="3597" width="4.28515625" customWidth="1"/>
    <col min="3598" max="3598" width="11.7109375" customWidth="1"/>
    <col min="3841" max="3841" width="32.140625" customWidth="1"/>
    <col min="3842" max="3842" width="10.140625" bestFit="1" customWidth="1"/>
    <col min="3843" max="3843" width="6.7109375" customWidth="1"/>
    <col min="3844" max="3847" width="11.7109375" customWidth="1"/>
    <col min="3848" max="3848" width="12.7109375" customWidth="1"/>
    <col min="3849" max="3852" width="11.7109375" customWidth="1"/>
    <col min="3853" max="3853" width="4.28515625" customWidth="1"/>
    <col min="3854" max="3854" width="11.7109375" customWidth="1"/>
    <col min="4097" max="4097" width="32.140625" customWidth="1"/>
    <col min="4098" max="4098" width="10.140625" bestFit="1" customWidth="1"/>
    <col min="4099" max="4099" width="6.7109375" customWidth="1"/>
    <col min="4100" max="4103" width="11.7109375" customWidth="1"/>
    <col min="4104" max="4104" width="12.7109375" customWidth="1"/>
    <col min="4105" max="4108" width="11.7109375" customWidth="1"/>
    <col min="4109" max="4109" width="4.28515625" customWidth="1"/>
    <col min="4110" max="4110" width="11.7109375" customWidth="1"/>
    <col min="4353" max="4353" width="32.140625" customWidth="1"/>
    <col min="4354" max="4354" width="10.140625" bestFit="1" customWidth="1"/>
    <col min="4355" max="4355" width="6.7109375" customWidth="1"/>
    <col min="4356" max="4359" width="11.7109375" customWidth="1"/>
    <col min="4360" max="4360" width="12.7109375" customWidth="1"/>
    <col min="4361" max="4364" width="11.7109375" customWidth="1"/>
    <col min="4365" max="4365" width="4.28515625" customWidth="1"/>
    <col min="4366" max="4366" width="11.7109375" customWidth="1"/>
    <col min="4609" max="4609" width="32.140625" customWidth="1"/>
    <col min="4610" max="4610" width="10.140625" bestFit="1" customWidth="1"/>
    <col min="4611" max="4611" width="6.7109375" customWidth="1"/>
    <col min="4612" max="4615" width="11.7109375" customWidth="1"/>
    <col min="4616" max="4616" width="12.7109375" customWidth="1"/>
    <col min="4617" max="4620" width="11.7109375" customWidth="1"/>
    <col min="4621" max="4621" width="4.28515625" customWidth="1"/>
    <col min="4622" max="4622" width="11.7109375" customWidth="1"/>
    <col min="4865" max="4865" width="32.140625" customWidth="1"/>
    <col min="4866" max="4866" width="10.140625" bestFit="1" customWidth="1"/>
    <col min="4867" max="4867" width="6.7109375" customWidth="1"/>
    <col min="4868" max="4871" width="11.7109375" customWidth="1"/>
    <col min="4872" max="4872" width="12.7109375" customWidth="1"/>
    <col min="4873" max="4876" width="11.7109375" customWidth="1"/>
    <col min="4877" max="4877" width="4.28515625" customWidth="1"/>
    <col min="4878" max="4878" width="11.7109375" customWidth="1"/>
    <col min="5121" max="5121" width="32.140625" customWidth="1"/>
    <col min="5122" max="5122" width="10.140625" bestFit="1" customWidth="1"/>
    <col min="5123" max="5123" width="6.7109375" customWidth="1"/>
    <col min="5124" max="5127" width="11.7109375" customWidth="1"/>
    <col min="5128" max="5128" width="12.7109375" customWidth="1"/>
    <col min="5129" max="5132" width="11.7109375" customWidth="1"/>
    <col min="5133" max="5133" width="4.28515625" customWidth="1"/>
    <col min="5134" max="5134" width="11.7109375" customWidth="1"/>
    <col min="5377" max="5377" width="32.140625" customWidth="1"/>
    <col min="5378" max="5378" width="10.140625" bestFit="1" customWidth="1"/>
    <col min="5379" max="5379" width="6.7109375" customWidth="1"/>
    <col min="5380" max="5383" width="11.7109375" customWidth="1"/>
    <col min="5384" max="5384" width="12.7109375" customWidth="1"/>
    <col min="5385" max="5388" width="11.7109375" customWidth="1"/>
    <col min="5389" max="5389" width="4.28515625" customWidth="1"/>
    <col min="5390" max="5390" width="11.7109375" customWidth="1"/>
    <col min="5633" max="5633" width="32.140625" customWidth="1"/>
    <col min="5634" max="5634" width="10.140625" bestFit="1" customWidth="1"/>
    <col min="5635" max="5635" width="6.7109375" customWidth="1"/>
    <col min="5636" max="5639" width="11.7109375" customWidth="1"/>
    <col min="5640" max="5640" width="12.7109375" customWidth="1"/>
    <col min="5641" max="5644" width="11.7109375" customWidth="1"/>
    <col min="5645" max="5645" width="4.28515625" customWidth="1"/>
    <col min="5646" max="5646" width="11.7109375" customWidth="1"/>
    <col min="5889" max="5889" width="32.140625" customWidth="1"/>
    <col min="5890" max="5890" width="10.140625" bestFit="1" customWidth="1"/>
    <col min="5891" max="5891" width="6.7109375" customWidth="1"/>
    <col min="5892" max="5895" width="11.7109375" customWidth="1"/>
    <col min="5896" max="5896" width="12.7109375" customWidth="1"/>
    <col min="5897" max="5900" width="11.7109375" customWidth="1"/>
    <col min="5901" max="5901" width="4.28515625" customWidth="1"/>
    <col min="5902" max="5902" width="11.7109375" customWidth="1"/>
    <col min="6145" max="6145" width="32.140625" customWidth="1"/>
    <col min="6146" max="6146" width="10.140625" bestFit="1" customWidth="1"/>
    <col min="6147" max="6147" width="6.7109375" customWidth="1"/>
    <col min="6148" max="6151" width="11.7109375" customWidth="1"/>
    <col min="6152" max="6152" width="12.7109375" customWidth="1"/>
    <col min="6153" max="6156" width="11.7109375" customWidth="1"/>
    <col min="6157" max="6157" width="4.28515625" customWidth="1"/>
    <col min="6158" max="6158" width="11.7109375" customWidth="1"/>
    <col min="6401" max="6401" width="32.140625" customWidth="1"/>
    <col min="6402" max="6402" width="10.140625" bestFit="1" customWidth="1"/>
    <col min="6403" max="6403" width="6.7109375" customWidth="1"/>
    <col min="6404" max="6407" width="11.7109375" customWidth="1"/>
    <col min="6408" max="6408" width="12.7109375" customWidth="1"/>
    <col min="6409" max="6412" width="11.7109375" customWidth="1"/>
    <col min="6413" max="6413" width="4.28515625" customWidth="1"/>
    <col min="6414" max="6414" width="11.7109375" customWidth="1"/>
    <col min="6657" max="6657" width="32.140625" customWidth="1"/>
    <col min="6658" max="6658" width="10.140625" bestFit="1" customWidth="1"/>
    <col min="6659" max="6659" width="6.7109375" customWidth="1"/>
    <col min="6660" max="6663" width="11.7109375" customWidth="1"/>
    <col min="6664" max="6664" width="12.7109375" customWidth="1"/>
    <col min="6665" max="6668" width="11.7109375" customWidth="1"/>
    <col min="6669" max="6669" width="4.28515625" customWidth="1"/>
    <col min="6670" max="6670" width="11.7109375" customWidth="1"/>
    <col min="6913" max="6913" width="32.140625" customWidth="1"/>
    <col min="6914" max="6914" width="10.140625" bestFit="1" customWidth="1"/>
    <col min="6915" max="6915" width="6.7109375" customWidth="1"/>
    <col min="6916" max="6919" width="11.7109375" customWidth="1"/>
    <col min="6920" max="6920" width="12.7109375" customWidth="1"/>
    <col min="6921" max="6924" width="11.7109375" customWidth="1"/>
    <col min="6925" max="6925" width="4.28515625" customWidth="1"/>
    <col min="6926" max="6926" width="11.7109375" customWidth="1"/>
    <col min="7169" max="7169" width="32.140625" customWidth="1"/>
    <col min="7170" max="7170" width="10.140625" bestFit="1" customWidth="1"/>
    <col min="7171" max="7171" width="6.7109375" customWidth="1"/>
    <col min="7172" max="7175" width="11.7109375" customWidth="1"/>
    <col min="7176" max="7176" width="12.7109375" customWidth="1"/>
    <col min="7177" max="7180" width="11.7109375" customWidth="1"/>
    <col min="7181" max="7181" width="4.28515625" customWidth="1"/>
    <col min="7182" max="7182" width="11.7109375" customWidth="1"/>
    <col min="7425" max="7425" width="32.140625" customWidth="1"/>
    <col min="7426" max="7426" width="10.140625" bestFit="1" customWidth="1"/>
    <col min="7427" max="7427" width="6.7109375" customWidth="1"/>
    <col min="7428" max="7431" width="11.7109375" customWidth="1"/>
    <col min="7432" max="7432" width="12.7109375" customWidth="1"/>
    <col min="7433" max="7436" width="11.7109375" customWidth="1"/>
    <col min="7437" max="7437" width="4.28515625" customWidth="1"/>
    <col min="7438" max="7438" width="11.7109375" customWidth="1"/>
    <col min="7681" max="7681" width="32.140625" customWidth="1"/>
    <col min="7682" max="7682" width="10.140625" bestFit="1" customWidth="1"/>
    <col min="7683" max="7683" width="6.7109375" customWidth="1"/>
    <col min="7684" max="7687" width="11.7109375" customWidth="1"/>
    <col min="7688" max="7688" width="12.7109375" customWidth="1"/>
    <col min="7689" max="7692" width="11.7109375" customWidth="1"/>
    <col min="7693" max="7693" width="4.28515625" customWidth="1"/>
    <col min="7694" max="7694" width="11.7109375" customWidth="1"/>
    <col min="7937" max="7937" width="32.140625" customWidth="1"/>
    <col min="7938" max="7938" width="10.140625" bestFit="1" customWidth="1"/>
    <col min="7939" max="7939" width="6.7109375" customWidth="1"/>
    <col min="7940" max="7943" width="11.7109375" customWidth="1"/>
    <col min="7944" max="7944" width="12.7109375" customWidth="1"/>
    <col min="7945" max="7948" width="11.7109375" customWidth="1"/>
    <col min="7949" max="7949" width="4.28515625" customWidth="1"/>
    <col min="7950" max="7950" width="11.7109375" customWidth="1"/>
    <col min="8193" max="8193" width="32.140625" customWidth="1"/>
    <col min="8194" max="8194" width="10.140625" bestFit="1" customWidth="1"/>
    <col min="8195" max="8195" width="6.7109375" customWidth="1"/>
    <col min="8196" max="8199" width="11.7109375" customWidth="1"/>
    <col min="8200" max="8200" width="12.7109375" customWidth="1"/>
    <col min="8201" max="8204" width="11.7109375" customWidth="1"/>
    <col min="8205" max="8205" width="4.28515625" customWidth="1"/>
    <col min="8206" max="8206" width="11.7109375" customWidth="1"/>
    <col min="8449" max="8449" width="32.140625" customWidth="1"/>
    <col min="8450" max="8450" width="10.140625" bestFit="1" customWidth="1"/>
    <col min="8451" max="8451" width="6.7109375" customWidth="1"/>
    <col min="8452" max="8455" width="11.7109375" customWidth="1"/>
    <col min="8456" max="8456" width="12.7109375" customWidth="1"/>
    <col min="8457" max="8460" width="11.7109375" customWidth="1"/>
    <col min="8461" max="8461" width="4.28515625" customWidth="1"/>
    <col min="8462" max="8462" width="11.7109375" customWidth="1"/>
    <col min="8705" max="8705" width="32.140625" customWidth="1"/>
    <col min="8706" max="8706" width="10.140625" bestFit="1" customWidth="1"/>
    <col min="8707" max="8707" width="6.7109375" customWidth="1"/>
    <col min="8708" max="8711" width="11.7109375" customWidth="1"/>
    <col min="8712" max="8712" width="12.7109375" customWidth="1"/>
    <col min="8713" max="8716" width="11.7109375" customWidth="1"/>
    <col min="8717" max="8717" width="4.28515625" customWidth="1"/>
    <col min="8718" max="8718" width="11.7109375" customWidth="1"/>
    <col min="8961" max="8961" width="32.140625" customWidth="1"/>
    <col min="8962" max="8962" width="10.140625" bestFit="1" customWidth="1"/>
    <col min="8963" max="8963" width="6.7109375" customWidth="1"/>
    <col min="8964" max="8967" width="11.7109375" customWidth="1"/>
    <col min="8968" max="8968" width="12.7109375" customWidth="1"/>
    <col min="8969" max="8972" width="11.7109375" customWidth="1"/>
    <col min="8973" max="8973" width="4.28515625" customWidth="1"/>
    <col min="8974" max="8974" width="11.7109375" customWidth="1"/>
    <col min="9217" max="9217" width="32.140625" customWidth="1"/>
    <col min="9218" max="9218" width="10.140625" bestFit="1" customWidth="1"/>
    <col min="9219" max="9219" width="6.7109375" customWidth="1"/>
    <col min="9220" max="9223" width="11.7109375" customWidth="1"/>
    <col min="9224" max="9224" width="12.7109375" customWidth="1"/>
    <col min="9225" max="9228" width="11.7109375" customWidth="1"/>
    <col min="9229" max="9229" width="4.28515625" customWidth="1"/>
    <col min="9230" max="9230" width="11.7109375" customWidth="1"/>
    <col min="9473" max="9473" width="32.140625" customWidth="1"/>
    <col min="9474" max="9474" width="10.140625" bestFit="1" customWidth="1"/>
    <col min="9475" max="9475" width="6.7109375" customWidth="1"/>
    <col min="9476" max="9479" width="11.7109375" customWidth="1"/>
    <col min="9480" max="9480" width="12.7109375" customWidth="1"/>
    <col min="9481" max="9484" width="11.7109375" customWidth="1"/>
    <col min="9485" max="9485" width="4.28515625" customWidth="1"/>
    <col min="9486" max="9486" width="11.7109375" customWidth="1"/>
    <col min="9729" max="9729" width="32.140625" customWidth="1"/>
    <col min="9730" max="9730" width="10.140625" bestFit="1" customWidth="1"/>
    <col min="9731" max="9731" width="6.7109375" customWidth="1"/>
    <col min="9732" max="9735" width="11.7109375" customWidth="1"/>
    <col min="9736" max="9736" width="12.7109375" customWidth="1"/>
    <col min="9737" max="9740" width="11.7109375" customWidth="1"/>
    <col min="9741" max="9741" width="4.28515625" customWidth="1"/>
    <col min="9742" max="9742" width="11.7109375" customWidth="1"/>
    <col min="9985" max="9985" width="32.140625" customWidth="1"/>
    <col min="9986" max="9986" width="10.140625" bestFit="1" customWidth="1"/>
    <col min="9987" max="9987" width="6.7109375" customWidth="1"/>
    <col min="9988" max="9991" width="11.7109375" customWidth="1"/>
    <col min="9992" max="9992" width="12.7109375" customWidth="1"/>
    <col min="9993" max="9996" width="11.7109375" customWidth="1"/>
    <col min="9997" max="9997" width="4.28515625" customWidth="1"/>
    <col min="9998" max="9998" width="11.7109375" customWidth="1"/>
    <col min="10241" max="10241" width="32.140625" customWidth="1"/>
    <col min="10242" max="10242" width="10.140625" bestFit="1" customWidth="1"/>
    <col min="10243" max="10243" width="6.7109375" customWidth="1"/>
    <col min="10244" max="10247" width="11.7109375" customWidth="1"/>
    <col min="10248" max="10248" width="12.7109375" customWidth="1"/>
    <col min="10249" max="10252" width="11.7109375" customWidth="1"/>
    <col min="10253" max="10253" width="4.28515625" customWidth="1"/>
    <col min="10254" max="10254" width="11.7109375" customWidth="1"/>
    <col min="10497" max="10497" width="32.140625" customWidth="1"/>
    <col min="10498" max="10498" width="10.140625" bestFit="1" customWidth="1"/>
    <col min="10499" max="10499" width="6.7109375" customWidth="1"/>
    <col min="10500" max="10503" width="11.7109375" customWidth="1"/>
    <col min="10504" max="10504" width="12.7109375" customWidth="1"/>
    <col min="10505" max="10508" width="11.7109375" customWidth="1"/>
    <col min="10509" max="10509" width="4.28515625" customWidth="1"/>
    <col min="10510" max="10510" width="11.7109375" customWidth="1"/>
    <col min="10753" max="10753" width="32.140625" customWidth="1"/>
    <col min="10754" max="10754" width="10.140625" bestFit="1" customWidth="1"/>
    <col min="10755" max="10755" width="6.7109375" customWidth="1"/>
    <col min="10756" max="10759" width="11.7109375" customWidth="1"/>
    <col min="10760" max="10760" width="12.7109375" customWidth="1"/>
    <col min="10761" max="10764" width="11.7109375" customWidth="1"/>
    <col min="10765" max="10765" width="4.28515625" customWidth="1"/>
    <col min="10766" max="10766" width="11.7109375" customWidth="1"/>
    <col min="11009" max="11009" width="32.140625" customWidth="1"/>
    <col min="11010" max="11010" width="10.140625" bestFit="1" customWidth="1"/>
    <col min="11011" max="11011" width="6.7109375" customWidth="1"/>
    <col min="11012" max="11015" width="11.7109375" customWidth="1"/>
    <col min="11016" max="11016" width="12.7109375" customWidth="1"/>
    <col min="11017" max="11020" width="11.7109375" customWidth="1"/>
    <col min="11021" max="11021" width="4.28515625" customWidth="1"/>
    <col min="11022" max="11022" width="11.7109375" customWidth="1"/>
    <col min="11265" max="11265" width="32.140625" customWidth="1"/>
    <col min="11266" max="11266" width="10.140625" bestFit="1" customWidth="1"/>
    <col min="11267" max="11267" width="6.7109375" customWidth="1"/>
    <col min="11268" max="11271" width="11.7109375" customWidth="1"/>
    <col min="11272" max="11272" width="12.7109375" customWidth="1"/>
    <col min="11273" max="11276" width="11.7109375" customWidth="1"/>
    <col min="11277" max="11277" width="4.28515625" customWidth="1"/>
    <col min="11278" max="11278" width="11.7109375" customWidth="1"/>
    <col min="11521" max="11521" width="32.140625" customWidth="1"/>
    <col min="11522" max="11522" width="10.140625" bestFit="1" customWidth="1"/>
    <col min="11523" max="11523" width="6.7109375" customWidth="1"/>
    <col min="11524" max="11527" width="11.7109375" customWidth="1"/>
    <col min="11528" max="11528" width="12.7109375" customWidth="1"/>
    <col min="11529" max="11532" width="11.7109375" customWidth="1"/>
    <col min="11533" max="11533" width="4.28515625" customWidth="1"/>
    <col min="11534" max="11534" width="11.7109375" customWidth="1"/>
    <col min="11777" max="11777" width="32.140625" customWidth="1"/>
    <col min="11778" max="11778" width="10.140625" bestFit="1" customWidth="1"/>
    <col min="11779" max="11779" width="6.7109375" customWidth="1"/>
    <col min="11780" max="11783" width="11.7109375" customWidth="1"/>
    <col min="11784" max="11784" width="12.7109375" customWidth="1"/>
    <col min="11785" max="11788" width="11.7109375" customWidth="1"/>
    <col min="11789" max="11789" width="4.28515625" customWidth="1"/>
    <col min="11790" max="11790" width="11.7109375" customWidth="1"/>
    <col min="12033" max="12033" width="32.140625" customWidth="1"/>
    <col min="12034" max="12034" width="10.140625" bestFit="1" customWidth="1"/>
    <col min="12035" max="12035" width="6.7109375" customWidth="1"/>
    <col min="12036" max="12039" width="11.7109375" customWidth="1"/>
    <col min="12040" max="12040" width="12.7109375" customWidth="1"/>
    <col min="12041" max="12044" width="11.7109375" customWidth="1"/>
    <col min="12045" max="12045" width="4.28515625" customWidth="1"/>
    <col min="12046" max="12046" width="11.7109375" customWidth="1"/>
    <col min="12289" max="12289" width="32.140625" customWidth="1"/>
    <col min="12290" max="12290" width="10.140625" bestFit="1" customWidth="1"/>
    <col min="12291" max="12291" width="6.7109375" customWidth="1"/>
    <col min="12292" max="12295" width="11.7109375" customWidth="1"/>
    <col min="12296" max="12296" width="12.7109375" customWidth="1"/>
    <col min="12297" max="12300" width="11.7109375" customWidth="1"/>
    <col min="12301" max="12301" width="4.28515625" customWidth="1"/>
    <col min="12302" max="12302" width="11.7109375" customWidth="1"/>
    <col min="12545" max="12545" width="32.140625" customWidth="1"/>
    <col min="12546" max="12546" width="10.140625" bestFit="1" customWidth="1"/>
    <col min="12547" max="12547" width="6.7109375" customWidth="1"/>
    <col min="12548" max="12551" width="11.7109375" customWidth="1"/>
    <col min="12552" max="12552" width="12.7109375" customWidth="1"/>
    <col min="12553" max="12556" width="11.7109375" customWidth="1"/>
    <col min="12557" max="12557" width="4.28515625" customWidth="1"/>
    <col min="12558" max="12558" width="11.7109375" customWidth="1"/>
    <col min="12801" max="12801" width="32.140625" customWidth="1"/>
    <col min="12802" max="12802" width="10.140625" bestFit="1" customWidth="1"/>
    <col min="12803" max="12803" width="6.7109375" customWidth="1"/>
    <col min="12804" max="12807" width="11.7109375" customWidth="1"/>
    <col min="12808" max="12808" width="12.7109375" customWidth="1"/>
    <col min="12809" max="12812" width="11.7109375" customWidth="1"/>
    <col min="12813" max="12813" width="4.28515625" customWidth="1"/>
    <col min="12814" max="12814" width="11.7109375" customWidth="1"/>
    <col min="13057" max="13057" width="32.140625" customWidth="1"/>
    <col min="13058" max="13058" width="10.140625" bestFit="1" customWidth="1"/>
    <col min="13059" max="13059" width="6.7109375" customWidth="1"/>
    <col min="13060" max="13063" width="11.7109375" customWidth="1"/>
    <col min="13064" max="13064" width="12.7109375" customWidth="1"/>
    <col min="13065" max="13068" width="11.7109375" customWidth="1"/>
    <col min="13069" max="13069" width="4.28515625" customWidth="1"/>
    <col min="13070" max="13070" width="11.7109375" customWidth="1"/>
    <col min="13313" max="13313" width="32.140625" customWidth="1"/>
    <col min="13314" max="13314" width="10.140625" bestFit="1" customWidth="1"/>
    <col min="13315" max="13315" width="6.7109375" customWidth="1"/>
    <col min="13316" max="13319" width="11.7109375" customWidth="1"/>
    <col min="13320" max="13320" width="12.7109375" customWidth="1"/>
    <col min="13321" max="13324" width="11.7109375" customWidth="1"/>
    <col min="13325" max="13325" width="4.28515625" customWidth="1"/>
    <col min="13326" max="13326" width="11.7109375" customWidth="1"/>
    <col min="13569" max="13569" width="32.140625" customWidth="1"/>
    <col min="13570" max="13570" width="10.140625" bestFit="1" customWidth="1"/>
    <col min="13571" max="13571" width="6.7109375" customWidth="1"/>
    <col min="13572" max="13575" width="11.7109375" customWidth="1"/>
    <col min="13576" max="13576" width="12.7109375" customWidth="1"/>
    <col min="13577" max="13580" width="11.7109375" customWidth="1"/>
    <col min="13581" max="13581" width="4.28515625" customWidth="1"/>
    <col min="13582" max="13582" width="11.7109375" customWidth="1"/>
    <col min="13825" max="13825" width="32.140625" customWidth="1"/>
    <col min="13826" max="13826" width="10.140625" bestFit="1" customWidth="1"/>
    <col min="13827" max="13827" width="6.7109375" customWidth="1"/>
    <col min="13828" max="13831" width="11.7109375" customWidth="1"/>
    <col min="13832" max="13832" width="12.7109375" customWidth="1"/>
    <col min="13833" max="13836" width="11.7109375" customWidth="1"/>
    <col min="13837" max="13837" width="4.28515625" customWidth="1"/>
    <col min="13838" max="13838" width="11.7109375" customWidth="1"/>
    <col min="14081" max="14081" width="32.140625" customWidth="1"/>
    <col min="14082" max="14082" width="10.140625" bestFit="1" customWidth="1"/>
    <col min="14083" max="14083" width="6.7109375" customWidth="1"/>
    <col min="14084" max="14087" width="11.7109375" customWidth="1"/>
    <col min="14088" max="14088" width="12.7109375" customWidth="1"/>
    <col min="14089" max="14092" width="11.7109375" customWidth="1"/>
    <col min="14093" max="14093" width="4.28515625" customWidth="1"/>
    <col min="14094" max="14094" width="11.7109375" customWidth="1"/>
    <col min="14337" max="14337" width="32.140625" customWidth="1"/>
    <col min="14338" max="14338" width="10.140625" bestFit="1" customWidth="1"/>
    <col min="14339" max="14339" width="6.7109375" customWidth="1"/>
    <col min="14340" max="14343" width="11.7109375" customWidth="1"/>
    <col min="14344" max="14344" width="12.7109375" customWidth="1"/>
    <col min="14345" max="14348" width="11.7109375" customWidth="1"/>
    <col min="14349" max="14349" width="4.28515625" customWidth="1"/>
    <col min="14350" max="14350" width="11.7109375" customWidth="1"/>
    <col min="14593" max="14593" width="32.140625" customWidth="1"/>
    <col min="14594" max="14594" width="10.140625" bestFit="1" customWidth="1"/>
    <col min="14595" max="14595" width="6.7109375" customWidth="1"/>
    <col min="14596" max="14599" width="11.7109375" customWidth="1"/>
    <col min="14600" max="14600" width="12.7109375" customWidth="1"/>
    <col min="14601" max="14604" width="11.7109375" customWidth="1"/>
    <col min="14605" max="14605" width="4.28515625" customWidth="1"/>
    <col min="14606" max="14606" width="11.7109375" customWidth="1"/>
    <col min="14849" max="14849" width="32.140625" customWidth="1"/>
    <col min="14850" max="14850" width="10.140625" bestFit="1" customWidth="1"/>
    <col min="14851" max="14851" width="6.7109375" customWidth="1"/>
    <col min="14852" max="14855" width="11.7109375" customWidth="1"/>
    <col min="14856" max="14856" width="12.7109375" customWidth="1"/>
    <col min="14857" max="14860" width="11.7109375" customWidth="1"/>
    <col min="14861" max="14861" width="4.28515625" customWidth="1"/>
    <col min="14862" max="14862" width="11.7109375" customWidth="1"/>
    <col min="15105" max="15105" width="32.140625" customWidth="1"/>
    <col min="15106" max="15106" width="10.140625" bestFit="1" customWidth="1"/>
    <col min="15107" max="15107" width="6.7109375" customWidth="1"/>
    <col min="15108" max="15111" width="11.7109375" customWidth="1"/>
    <col min="15112" max="15112" width="12.7109375" customWidth="1"/>
    <col min="15113" max="15116" width="11.7109375" customWidth="1"/>
    <col min="15117" max="15117" width="4.28515625" customWidth="1"/>
    <col min="15118" max="15118" width="11.7109375" customWidth="1"/>
    <col min="15361" max="15361" width="32.140625" customWidth="1"/>
    <col min="15362" max="15362" width="10.140625" bestFit="1" customWidth="1"/>
    <col min="15363" max="15363" width="6.7109375" customWidth="1"/>
    <col min="15364" max="15367" width="11.7109375" customWidth="1"/>
    <col min="15368" max="15368" width="12.7109375" customWidth="1"/>
    <col min="15369" max="15372" width="11.7109375" customWidth="1"/>
    <col min="15373" max="15373" width="4.28515625" customWidth="1"/>
    <col min="15374" max="15374" width="11.7109375" customWidth="1"/>
    <col min="15617" max="15617" width="32.140625" customWidth="1"/>
    <col min="15618" max="15618" width="10.140625" bestFit="1" customWidth="1"/>
    <col min="15619" max="15619" width="6.7109375" customWidth="1"/>
    <col min="15620" max="15623" width="11.7109375" customWidth="1"/>
    <col min="15624" max="15624" width="12.7109375" customWidth="1"/>
    <col min="15625" max="15628" width="11.7109375" customWidth="1"/>
    <col min="15629" max="15629" width="4.28515625" customWidth="1"/>
    <col min="15630" max="15630" width="11.7109375" customWidth="1"/>
    <col min="15873" max="15873" width="32.140625" customWidth="1"/>
    <col min="15874" max="15874" width="10.140625" bestFit="1" customWidth="1"/>
    <col min="15875" max="15875" width="6.7109375" customWidth="1"/>
    <col min="15876" max="15879" width="11.7109375" customWidth="1"/>
    <col min="15880" max="15880" width="12.7109375" customWidth="1"/>
    <col min="15881" max="15884" width="11.7109375" customWidth="1"/>
    <col min="15885" max="15885" width="4.28515625" customWidth="1"/>
    <col min="15886" max="15886" width="11.7109375" customWidth="1"/>
    <col min="16129" max="16129" width="32.140625" customWidth="1"/>
    <col min="16130" max="16130" width="10.140625" bestFit="1" customWidth="1"/>
    <col min="16131" max="16131" width="6.7109375" customWidth="1"/>
    <col min="16132" max="16135" width="11.7109375" customWidth="1"/>
    <col min="16136" max="16136" width="12.7109375" customWidth="1"/>
    <col min="16137" max="16140" width="11.7109375" customWidth="1"/>
    <col min="16141" max="16141" width="4.28515625" customWidth="1"/>
    <col min="16142" max="16142" width="11.7109375" customWidth="1"/>
  </cols>
  <sheetData>
    <row r="1" spans="1:14" x14ac:dyDescent="0.25">
      <c r="A1" s="68" t="s">
        <v>0</v>
      </c>
      <c r="B1" s="68"/>
      <c r="C1" s="1"/>
    </row>
    <row r="2" spans="1:14" x14ac:dyDescent="0.25">
      <c r="A2" s="69" t="s">
        <v>1</v>
      </c>
      <c r="B2" s="69"/>
      <c r="C2" s="1"/>
    </row>
    <row r="3" spans="1:14" x14ac:dyDescent="0.25">
      <c r="A3" s="70" t="s">
        <v>370</v>
      </c>
      <c r="B3" s="71"/>
      <c r="C3" s="1"/>
    </row>
    <row r="4" spans="1:14" x14ac:dyDescent="0.25">
      <c r="B4" s="1"/>
      <c r="C4" s="1"/>
      <c r="D4" t="s">
        <v>2</v>
      </c>
      <c r="I4" t="s">
        <v>3</v>
      </c>
      <c r="N4" s="2">
        <v>44196</v>
      </c>
    </row>
    <row r="5" spans="1:14" x14ac:dyDescent="0.25">
      <c r="B5" s="1"/>
      <c r="C5" s="1"/>
      <c r="D5" s="1" t="s">
        <v>4</v>
      </c>
      <c r="E5" s="1"/>
      <c r="F5" s="1"/>
      <c r="G5" s="1" t="s">
        <v>4</v>
      </c>
      <c r="H5" s="1"/>
      <c r="I5" s="1" t="s">
        <v>4</v>
      </c>
      <c r="J5" s="66" t="s">
        <v>385</v>
      </c>
      <c r="K5" s="1"/>
      <c r="L5" s="1" t="s">
        <v>4</v>
      </c>
      <c r="N5" s="1" t="s">
        <v>5</v>
      </c>
    </row>
    <row r="6" spans="1:14" x14ac:dyDescent="0.25">
      <c r="A6" s="3"/>
      <c r="B6" s="4"/>
      <c r="C6" s="4" t="s">
        <v>6</v>
      </c>
      <c r="D6" s="5">
        <v>43831</v>
      </c>
      <c r="E6" s="4" t="s">
        <v>7</v>
      </c>
      <c r="F6" s="4" t="s">
        <v>8</v>
      </c>
      <c r="G6" s="2">
        <v>44196</v>
      </c>
      <c r="H6" s="4"/>
      <c r="I6" s="5">
        <v>43831</v>
      </c>
      <c r="J6" s="67" t="s">
        <v>386</v>
      </c>
      <c r="K6" s="4" t="s">
        <v>8</v>
      </c>
      <c r="L6" s="2">
        <v>44196</v>
      </c>
      <c r="M6" s="3"/>
      <c r="N6" s="4" t="s">
        <v>9</v>
      </c>
    </row>
    <row r="7" spans="1:14" x14ac:dyDescent="0.25">
      <c r="A7" s="6" t="s">
        <v>10</v>
      </c>
      <c r="B7" s="1"/>
      <c r="C7" s="1"/>
    </row>
    <row r="8" spans="1:14" x14ac:dyDescent="0.25">
      <c r="A8" t="s">
        <v>11</v>
      </c>
      <c r="B8" s="7"/>
      <c r="C8" s="8"/>
      <c r="D8" s="9">
        <v>20948</v>
      </c>
      <c r="E8" s="9"/>
      <c r="F8" s="10"/>
      <c r="G8" s="10">
        <f t="shared" ref="G8:G27" si="0">SUM(D8:F8)</f>
        <v>20948</v>
      </c>
      <c r="H8" s="10"/>
      <c r="I8" s="10">
        <v>0</v>
      </c>
      <c r="J8" s="10"/>
      <c r="K8" s="10"/>
      <c r="L8" s="10">
        <v>0</v>
      </c>
      <c r="N8" s="10">
        <f t="shared" ref="N8:N25" si="1">G8-L8</f>
        <v>20948</v>
      </c>
    </row>
    <row r="9" spans="1:14" x14ac:dyDescent="0.25">
      <c r="A9" t="s">
        <v>12</v>
      </c>
      <c r="B9" s="7">
        <v>34639</v>
      </c>
      <c r="C9" s="8"/>
      <c r="D9" s="9">
        <v>7000</v>
      </c>
      <c r="E9" s="9"/>
      <c r="F9" s="10"/>
      <c r="G9" s="10">
        <f t="shared" si="0"/>
        <v>7000</v>
      </c>
      <c r="H9" s="10"/>
      <c r="I9" s="10">
        <v>0</v>
      </c>
      <c r="J9" s="10"/>
      <c r="K9" s="10"/>
      <c r="L9" s="10">
        <v>0</v>
      </c>
      <c r="N9" s="10">
        <f t="shared" si="1"/>
        <v>7000</v>
      </c>
    </row>
    <row r="10" spans="1:14" x14ac:dyDescent="0.25">
      <c r="A10" t="s">
        <v>13</v>
      </c>
      <c r="B10" s="7">
        <v>34700</v>
      </c>
      <c r="C10" s="8"/>
      <c r="D10" s="9">
        <v>500</v>
      </c>
      <c r="E10" s="9"/>
      <c r="F10" s="10"/>
      <c r="G10" s="10">
        <f t="shared" si="0"/>
        <v>500</v>
      </c>
      <c r="H10" s="10"/>
      <c r="I10" s="10">
        <v>0</v>
      </c>
      <c r="J10" s="10"/>
      <c r="K10" s="10"/>
      <c r="L10" s="10">
        <v>0</v>
      </c>
      <c r="N10" s="10">
        <f t="shared" si="1"/>
        <v>500</v>
      </c>
    </row>
    <row r="11" spans="1:14" x14ac:dyDescent="0.25">
      <c r="A11" t="s">
        <v>14</v>
      </c>
      <c r="B11" s="7">
        <v>35431</v>
      </c>
      <c r="C11" s="8"/>
      <c r="D11" s="9">
        <v>3000</v>
      </c>
      <c r="E11" s="9"/>
      <c r="F11" s="10"/>
      <c r="G11" s="10">
        <f t="shared" si="0"/>
        <v>3000</v>
      </c>
      <c r="H11" s="10"/>
      <c r="I11" s="10">
        <v>0</v>
      </c>
      <c r="J11" s="10"/>
      <c r="K11" s="10"/>
      <c r="L11" s="10">
        <v>0</v>
      </c>
      <c r="N11" s="10">
        <f t="shared" si="1"/>
        <v>3000</v>
      </c>
    </row>
    <row r="12" spans="1:14" x14ac:dyDescent="0.25">
      <c r="A12" t="s">
        <v>11</v>
      </c>
      <c r="B12" s="7">
        <v>35827</v>
      </c>
      <c r="C12" s="8"/>
      <c r="D12" s="9">
        <v>375</v>
      </c>
      <c r="E12" s="9"/>
      <c r="F12" s="10"/>
      <c r="G12" s="10">
        <f t="shared" si="0"/>
        <v>375</v>
      </c>
      <c r="H12" s="10"/>
      <c r="I12" s="10">
        <v>0</v>
      </c>
      <c r="J12" s="10"/>
      <c r="K12" s="10"/>
      <c r="L12" s="10">
        <v>0</v>
      </c>
      <c r="N12" s="10">
        <f t="shared" si="1"/>
        <v>375</v>
      </c>
    </row>
    <row r="13" spans="1:14" x14ac:dyDescent="0.25">
      <c r="A13" t="s">
        <v>15</v>
      </c>
      <c r="B13" s="7">
        <v>36861</v>
      </c>
      <c r="C13" s="8"/>
      <c r="D13" s="9">
        <v>1733</v>
      </c>
      <c r="E13" s="9"/>
      <c r="F13" s="10"/>
      <c r="G13" s="10">
        <f t="shared" si="0"/>
        <v>1733</v>
      </c>
      <c r="H13" s="10"/>
      <c r="I13" s="10">
        <v>0</v>
      </c>
      <c r="J13" s="10"/>
      <c r="K13" s="10"/>
      <c r="L13" s="10">
        <v>0</v>
      </c>
      <c r="N13" s="10">
        <f t="shared" si="1"/>
        <v>1733</v>
      </c>
    </row>
    <row r="14" spans="1:14" x14ac:dyDescent="0.25">
      <c r="A14" t="s">
        <v>16</v>
      </c>
      <c r="B14" s="7">
        <v>36830</v>
      </c>
      <c r="C14" s="8"/>
      <c r="D14" s="9">
        <v>2071</v>
      </c>
      <c r="E14" s="9"/>
      <c r="F14" s="10"/>
      <c r="G14" s="10">
        <f t="shared" si="0"/>
        <v>2071</v>
      </c>
      <c r="H14" s="10"/>
      <c r="I14" s="10">
        <v>0</v>
      </c>
      <c r="J14" s="10"/>
      <c r="K14" s="10"/>
      <c r="L14" s="10">
        <v>0</v>
      </c>
      <c r="N14" s="10">
        <f t="shared" si="1"/>
        <v>2071</v>
      </c>
    </row>
    <row r="15" spans="1:14" x14ac:dyDescent="0.25">
      <c r="A15" t="s">
        <v>17</v>
      </c>
      <c r="B15" s="7">
        <v>37518</v>
      </c>
      <c r="C15" s="8"/>
      <c r="D15" s="9">
        <v>5768</v>
      </c>
      <c r="F15" s="10"/>
      <c r="G15" s="10">
        <f t="shared" si="0"/>
        <v>5768</v>
      </c>
      <c r="H15" s="10"/>
      <c r="I15" s="10">
        <v>0</v>
      </c>
      <c r="J15" s="10"/>
      <c r="K15" s="10"/>
      <c r="L15" s="10">
        <v>0</v>
      </c>
      <c r="N15" s="10">
        <f t="shared" si="1"/>
        <v>5768</v>
      </c>
    </row>
    <row r="16" spans="1:14" x14ac:dyDescent="0.25">
      <c r="A16" t="s">
        <v>18</v>
      </c>
      <c r="B16" s="11">
        <v>2003</v>
      </c>
      <c r="C16" s="8"/>
      <c r="D16" s="10">
        <v>6200</v>
      </c>
      <c r="E16" s="10"/>
      <c r="F16" s="10"/>
      <c r="G16" s="10">
        <f t="shared" si="0"/>
        <v>6200</v>
      </c>
      <c r="H16" s="10"/>
      <c r="I16" s="10">
        <v>0</v>
      </c>
      <c r="J16" s="10"/>
      <c r="K16" s="10"/>
      <c r="L16" s="10">
        <v>0</v>
      </c>
      <c r="N16" s="10">
        <f t="shared" si="1"/>
        <v>6200</v>
      </c>
    </row>
    <row r="17" spans="1:15" x14ac:dyDescent="0.25">
      <c r="A17" t="s">
        <v>19</v>
      </c>
      <c r="B17" s="11" t="s">
        <v>20</v>
      </c>
      <c r="C17" s="8"/>
      <c r="D17" s="10">
        <v>2500</v>
      </c>
      <c r="E17" s="10"/>
      <c r="F17" s="10"/>
      <c r="G17" s="10">
        <f t="shared" si="0"/>
        <v>2500</v>
      </c>
      <c r="H17" s="10"/>
      <c r="I17" s="10">
        <v>0</v>
      </c>
      <c r="J17" s="10"/>
      <c r="K17" s="10"/>
      <c r="L17" s="10">
        <v>0</v>
      </c>
      <c r="N17" s="10">
        <f t="shared" si="1"/>
        <v>2500</v>
      </c>
    </row>
    <row r="18" spans="1:15" x14ac:dyDescent="0.25">
      <c r="A18" t="s">
        <v>21</v>
      </c>
      <c r="B18" s="12" t="s">
        <v>22</v>
      </c>
      <c r="C18" s="8"/>
      <c r="D18" s="10">
        <v>186943</v>
      </c>
      <c r="F18" s="10"/>
      <c r="G18" s="10">
        <f t="shared" si="0"/>
        <v>186943</v>
      </c>
      <c r="H18" s="10"/>
      <c r="I18" s="10">
        <v>0</v>
      </c>
      <c r="J18" s="10"/>
      <c r="K18" s="10"/>
      <c r="L18" s="10">
        <v>0</v>
      </c>
      <c r="N18" s="10">
        <f t="shared" si="1"/>
        <v>186943</v>
      </c>
    </row>
    <row r="19" spans="1:15" x14ac:dyDescent="0.25">
      <c r="A19" t="s">
        <v>23</v>
      </c>
      <c r="B19" s="12" t="s">
        <v>24</v>
      </c>
      <c r="C19" s="8"/>
      <c r="D19" s="10">
        <v>15277</v>
      </c>
      <c r="F19" s="10"/>
      <c r="G19" s="10">
        <f t="shared" si="0"/>
        <v>15277</v>
      </c>
      <c r="H19" s="10"/>
      <c r="I19" s="10">
        <v>0</v>
      </c>
      <c r="J19" s="10"/>
      <c r="K19" s="10"/>
      <c r="L19" s="10">
        <v>0</v>
      </c>
      <c r="N19" s="10">
        <f t="shared" si="1"/>
        <v>15277</v>
      </c>
    </row>
    <row r="20" spans="1:15" x14ac:dyDescent="0.25">
      <c r="A20" t="s">
        <v>25</v>
      </c>
      <c r="B20" s="12" t="s">
        <v>26</v>
      </c>
      <c r="C20" s="8"/>
      <c r="D20" s="10">
        <v>1000</v>
      </c>
      <c r="E20" s="13"/>
      <c r="F20" s="10"/>
      <c r="G20" s="10">
        <f t="shared" si="0"/>
        <v>1000</v>
      </c>
      <c r="H20" s="10"/>
      <c r="I20" s="10">
        <v>0</v>
      </c>
      <c r="J20" s="10"/>
      <c r="K20" s="10"/>
      <c r="L20" s="10">
        <v>0</v>
      </c>
      <c r="N20" s="10">
        <f t="shared" si="1"/>
        <v>1000</v>
      </c>
    </row>
    <row r="21" spans="1:15" x14ac:dyDescent="0.25">
      <c r="A21" t="s">
        <v>27</v>
      </c>
      <c r="B21" s="12" t="s">
        <v>28</v>
      </c>
      <c r="C21" s="8"/>
      <c r="D21" s="10">
        <v>1000</v>
      </c>
      <c r="E21" s="13"/>
      <c r="F21" s="10"/>
      <c r="G21" s="10">
        <f t="shared" si="0"/>
        <v>1000</v>
      </c>
      <c r="H21" s="10"/>
      <c r="I21" s="10">
        <v>0</v>
      </c>
      <c r="J21" s="10"/>
      <c r="K21" s="10"/>
      <c r="L21" s="10">
        <v>0</v>
      </c>
      <c r="N21" s="10">
        <f t="shared" si="1"/>
        <v>1000</v>
      </c>
    </row>
    <row r="22" spans="1:15" x14ac:dyDescent="0.25">
      <c r="A22" t="s">
        <v>29</v>
      </c>
      <c r="B22" s="12" t="s">
        <v>30</v>
      </c>
      <c r="C22" s="8"/>
      <c r="D22" s="10">
        <v>19501</v>
      </c>
      <c r="E22" s="13"/>
      <c r="F22" s="10"/>
      <c r="G22" s="10">
        <f t="shared" si="0"/>
        <v>19501</v>
      </c>
      <c r="H22" s="10"/>
      <c r="I22" s="10">
        <v>0</v>
      </c>
      <c r="J22" s="10"/>
      <c r="K22" s="10"/>
      <c r="L22" s="10">
        <v>0</v>
      </c>
      <c r="N22" s="10">
        <f t="shared" si="1"/>
        <v>19501</v>
      </c>
    </row>
    <row r="23" spans="1:15" x14ac:dyDescent="0.25">
      <c r="A23" s="14" t="s">
        <v>31</v>
      </c>
      <c r="B23" s="12" t="s">
        <v>32</v>
      </c>
      <c r="C23" s="8"/>
      <c r="D23" s="10">
        <v>1000</v>
      </c>
      <c r="E23" s="13" t="s">
        <v>33</v>
      </c>
      <c r="F23" s="10"/>
      <c r="G23" s="10">
        <f t="shared" si="0"/>
        <v>1000</v>
      </c>
      <c r="H23" s="10"/>
      <c r="I23" s="10">
        <v>0</v>
      </c>
      <c r="J23" s="10"/>
      <c r="K23" s="10"/>
      <c r="L23" s="10">
        <v>0</v>
      </c>
      <c r="N23" s="10">
        <f t="shared" si="1"/>
        <v>1000</v>
      </c>
    </row>
    <row r="24" spans="1:15" x14ac:dyDescent="0.25">
      <c r="A24" s="14" t="s">
        <v>34</v>
      </c>
      <c r="B24" s="12" t="s">
        <v>32</v>
      </c>
      <c r="C24" s="8"/>
      <c r="D24" s="10">
        <v>1000</v>
      </c>
      <c r="E24" s="13" t="s">
        <v>33</v>
      </c>
      <c r="F24" s="10"/>
      <c r="G24" s="10">
        <f t="shared" si="0"/>
        <v>1000</v>
      </c>
      <c r="H24" s="10"/>
      <c r="I24" s="10">
        <v>0</v>
      </c>
      <c r="J24" s="10"/>
      <c r="K24" s="10"/>
      <c r="L24" s="10">
        <v>0</v>
      </c>
      <c r="N24" s="10">
        <f t="shared" si="1"/>
        <v>1000</v>
      </c>
    </row>
    <row r="25" spans="1:15" x14ac:dyDescent="0.25">
      <c r="A25" s="14" t="s">
        <v>35</v>
      </c>
      <c r="B25" s="12" t="s">
        <v>300</v>
      </c>
      <c r="C25" s="8"/>
      <c r="D25" s="10">
        <v>1000</v>
      </c>
      <c r="E25" s="13" t="s">
        <v>33</v>
      </c>
      <c r="F25" s="10"/>
      <c r="G25" s="10">
        <f t="shared" si="0"/>
        <v>1000</v>
      </c>
      <c r="H25" s="10"/>
      <c r="I25" s="10">
        <v>0</v>
      </c>
      <c r="J25" s="10"/>
      <c r="K25" s="10"/>
      <c r="L25" s="10">
        <v>0</v>
      </c>
      <c r="N25" s="10">
        <f t="shared" si="1"/>
        <v>1000</v>
      </c>
    </row>
    <row r="26" spans="1:15" x14ac:dyDescent="0.25">
      <c r="A26" s="14" t="s">
        <v>36</v>
      </c>
      <c r="B26" s="7">
        <v>41082</v>
      </c>
      <c r="C26" s="8"/>
      <c r="D26" s="10">
        <v>1000</v>
      </c>
      <c r="E26" s="15"/>
      <c r="F26" s="10"/>
      <c r="G26" s="10">
        <f t="shared" si="0"/>
        <v>1000</v>
      </c>
      <c r="H26" s="10"/>
      <c r="I26" s="10">
        <v>0</v>
      </c>
      <c r="J26" s="10"/>
      <c r="K26" s="10"/>
      <c r="L26" s="10">
        <v>0</v>
      </c>
      <c r="N26" s="10">
        <f t="shared" ref="N26:N27" si="2">G26-L26</f>
        <v>1000</v>
      </c>
    </row>
    <row r="27" spans="1:15" x14ac:dyDescent="0.25">
      <c r="A27" s="14" t="s">
        <v>299</v>
      </c>
      <c r="B27" s="7">
        <v>42444</v>
      </c>
      <c r="C27" s="8"/>
      <c r="D27" s="10">
        <v>33644</v>
      </c>
      <c r="E27" s="13"/>
      <c r="F27" s="10"/>
      <c r="G27" s="10">
        <f t="shared" si="0"/>
        <v>33644</v>
      </c>
      <c r="H27" s="10"/>
      <c r="I27" s="10">
        <v>0</v>
      </c>
      <c r="J27" s="10"/>
      <c r="K27" s="10"/>
      <c r="L27" s="10">
        <v>0</v>
      </c>
      <c r="N27" s="10">
        <f t="shared" si="2"/>
        <v>33644</v>
      </c>
    </row>
    <row r="28" spans="1:15" x14ac:dyDescent="0.25">
      <c r="A28" s="16" t="s">
        <v>37</v>
      </c>
      <c r="B28" s="17"/>
      <c r="C28" s="18"/>
      <c r="D28" s="19">
        <f>SUM(D8:D27)</f>
        <v>311460</v>
      </c>
      <c r="E28" s="19">
        <f t="shared" ref="E28:G28" si="3">SUM(E8:E27)</f>
        <v>0</v>
      </c>
      <c r="F28" s="19">
        <f t="shared" si="3"/>
        <v>0</v>
      </c>
      <c r="G28" s="19">
        <f t="shared" si="3"/>
        <v>311460</v>
      </c>
      <c r="H28" s="20"/>
      <c r="I28" s="19">
        <v>0</v>
      </c>
      <c r="J28" s="21"/>
      <c r="K28" s="19"/>
      <c r="L28" s="19">
        <v>0</v>
      </c>
      <c r="M28" s="16"/>
      <c r="N28" s="19">
        <f>G28-L28</f>
        <v>311460</v>
      </c>
      <c r="O28" s="56" t="s">
        <v>342</v>
      </c>
    </row>
    <row r="29" spans="1:15" x14ac:dyDescent="0.25">
      <c r="B29" s="7"/>
      <c r="C29" s="8"/>
      <c r="D29" s="10"/>
      <c r="E29" s="10"/>
      <c r="F29" s="10"/>
      <c r="G29" s="10"/>
      <c r="H29" s="10"/>
      <c r="I29" s="10"/>
      <c r="J29" s="10"/>
      <c r="K29" s="10"/>
      <c r="L29" s="10"/>
    </row>
    <row r="30" spans="1:15" x14ac:dyDescent="0.25">
      <c r="A30" s="46" t="s">
        <v>38</v>
      </c>
      <c r="B30" s="7"/>
      <c r="C30" s="8"/>
      <c r="D30" s="10"/>
      <c r="E30" s="10"/>
      <c r="F30" s="10"/>
      <c r="G30" s="10"/>
      <c r="H30" s="10"/>
      <c r="I30" s="10"/>
      <c r="J30" s="10"/>
      <c r="K30" s="10"/>
      <c r="L30" s="10"/>
    </row>
    <row r="31" spans="1:15" x14ac:dyDescent="0.25">
      <c r="A31" s="6" t="s">
        <v>39</v>
      </c>
      <c r="B31" s="7"/>
      <c r="C31" s="8"/>
      <c r="D31" s="10"/>
      <c r="E31" s="10"/>
      <c r="F31" s="10"/>
      <c r="G31" s="10"/>
      <c r="H31" s="10"/>
      <c r="I31" s="10"/>
      <c r="J31" s="10"/>
      <c r="K31" s="10"/>
      <c r="L31" s="10"/>
    </row>
    <row r="32" spans="1:15" x14ac:dyDescent="0.25">
      <c r="A32" t="s">
        <v>40</v>
      </c>
      <c r="B32" s="7">
        <v>33025</v>
      </c>
      <c r="C32" s="8">
        <v>35</v>
      </c>
      <c r="D32" s="10">
        <v>20701</v>
      </c>
      <c r="E32" s="10"/>
      <c r="F32" s="10"/>
      <c r="G32" s="10">
        <f t="shared" ref="G32:G46" si="4">SUM(D32:F32)</f>
        <v>20701</v>
      </c>
      <c r="H32" s="10"/>
      <c r="I32" s="10">
        <v>17421.204285714248</v>
      </c>
      <c r="J32" s="10">
        <f>G32/C32</f>
        <v>591.45714285714291</v>
      </c>
      <c r="K32" s="10"/>
      <c r="L32" s="10">
        <f t="shared" ref="L32:L49" si="5">SUM(I32:K32)</f>
        <v>18012.661428571391</v>
      </c>
      <c r="N32" s="10">
        <f t="shared" ref="N32:N49" si="6">G32-L32</f>
        <v>2688.3385714286087</v>
      </c>
    </row>
    <row r="33" spans="1:15" x14ac:dyDescent="0.25">
      <c r="A33" t="s">
        <v>41</v>
      </c>
      <c r="B33" s="7">
        <v>33970</v>
      </c>
      <c r="C33" s="8">
        <v>35</v>
      </c>
      <c r="D33" s="10">
        <v>1148</v>
      </c>
      <c r="E33" s="10"/>
      <c r="F33" s="10"/>
      <c r="G33" s="10">
        <f t="shared" si="4"/>
        <v>1148</v>
      </c>
      <c r="H33" s="10"/>
      <c r="I33" s="10">
        <v>888.39999999999964</v>
      </c>
      <c r="J33" s="10">
        <f>G33/C33</f>
        <v>32.799999999999997</v>
      </c>
      <c r="K33" s="10"/>
      <c r="L33" s="10">
        <f t="shared" si="5"/>
        <v>921.19999999999959</v>
      </c>
      <c r="N33" s="10">
        <f t="shared" si="6"/>
        <v>226.80000000000041</v>
      </c>
    </row>
    <row r="34" spans="1:15" x14ac:dyDescent="0.25">
      <c r="A34" t="s">
        <v>42</v>
      </c>
      <c r="B34" s="7">
        <v>34151</v>
      </c>
      <c r="C34" s="8">
        <v>35</v>
      </c>
      <c r="D34" s="10">
        <v>2304</v>
      </c>
      <c r="E34" s="10"/>
      <c r="F34" s="10"/>
      <c r="G34" s="10">
        <f t="shared" si="4"/>
        <v>2304</v>
      </c>
      <c r="H34" s="10"/>
      <c r="I34" s="10">
        <v>1746.4571428571414</v>
      </c>
      <c r="J34" s="10">
        <f>G34/C34</f>
        <v>65.828571428571422</v>
      </c>
      <c r="K34" s="10"/>
      <c r="L34" s="10">
        <f t="shared" si="5"/>
        <v>1812.2857142857129</v>
      </c>
      <c r="N34" s="10">
        <f t="shared" si="6"/>
        <v>491.71428571428714</v>
      </c>
    </row>
    <row r="35" spans="1:15" x14ac:dyDescent="0.25">
      <c r="A35" t="s">
        <v>43</v>
      </c>
      <c r="B35" s="7">
        <v>34639</v>
      </c>
      <c r="C35" s="8"/>
      <c r="D35" s="10">
        <v>350</v>
      </c>
      <c r="E35" s="10"/>
      <c r="F35" s="10"/>
      <c r="G35" s="10">
        <f t="shared" si="4"/>
        <v>350</v>
      </c>
      <c r="H35" s="10"/>
      <c r="I35" s="10">
        <v>0</v>
      </c>
      <c r="J35" s="10"/>
      <c r="K35" s="10"/>
      <c r="L35" s="10">
        <f t="shared" si="5"/>
        <v>0</v>
      </c>
      <c r="N35" s="10">
        <f t="shared" si="6"/>
        <v>350</v>
      </c>
    </row>
    <row r="36" spans="1:15" x14ac:dyDescent="0.25">
      <c r="A36" t="s">
        <v>44</v>
      </c>
      <c r="B36" s="7">
        <v>35156</v>
      </c>
      <c r="C36" s="8">
        <v>20</v>
      </c>
      <c r="D36" s="10">
        <v>17200</v>
      </c>
      <c r="E36" s="10"/>
      <c r="F36" s="10"/>
      <c r="G36" s="10">
        <f t="shared" si="4"/>
        <v>17200</v>
      </c>
      <c r="H36" s="10"/>
      <c r="I36" s="10">
        <v>17199.548500000001</v>
      </c>
      <c r="J36" s="10"/>
      <c r="K36" s="10"/>
      <c r="L36" s="49">
        <f t="shared" si="5"/>
        <v>17199.548500000001</v>
      </c>
      <c r="N36" s="10">
        <f t="shared" si="6"/>
        <v>0.4514999999992142</v>
      </c>
    </row>
    <row r="37" spans="1:15" x14ac:dyDescent="0.25">
      <c r="A37" t="s">
        <v>45</v>
      </c>
      <c r="B37" s="7">
        <v>35217</v>
      </c>
      <c r="C37" s="8">
        <v>10</v>
      </c>
      <c r="D37" s="10">
        <v>1265</v>
      </c>
      <c r="E37" s="10"/>
      <c r="F37" s="10"/>
      <c r="G37" s="10">
        <f t="shared" si="4"/>
        <v>1265</v>
      </c>
      <c r="H37" s="10"/>
      <c r="I37" s="10">
        <v>1265</v>
      </c>
      <c r="J37" s="10"/>
      <c r="K37" s="10"/>
      <c r="L37" s="49">
        <f t="shared" si="5"/>
        <v>1265</v>
      </c>
      <c r="N37" s="10">
        <f t="shared" si="6"/>
        <v>0</v>
      </c>
    </row>
    <row r="38" spans="1:15" x14ac:dyDescent="0.25">
      <c r="A38" t="s">
        <v>46</v>
      </c>
      <c r="B38" s="7">
        <v>35490</v>
      </c>
      <c r="C38" s="8">
        <v>10</v>
      </c>
      <c r="D38" s="10">
        <v>1190</v>
      </c>
      <c r="E38" s="10"/>
      <c r="F38" s="10">
        <v>-1190</v>
      </c>
      <c r="G38" s="10">
        <f t="shared" si="4"/>
        <v>0</v>
      </c>
      <c r="H38" s="10"/>
      <c r="I38" s="10">
        <v>1190</v>
      </c>
      <c r="J38" s="10"/>
      <c r="K38" s="10">
        <v>-1190</v>
      </c>
      <c r="L38" s="49">
        <f t="shared" si="5"/>
        <v>0</v>
      </c>
      <c r="N38" s="10">
        <f t="shared" si="6"/>
        <v>0</v>
      </c>
    </row>
    <row r="39" spans="1:15" x14ac:dyDescent="0.25">
      <c r="A39" t="s">
        <v>47</v>
      </c>
      <c r="B39" s="7">
        <v>35796</v>
      </c>
      <c r="C39" s="8">
        <v>40</v>
      </c>
      <c r="D39" s="10">
        <v>180440</v>
      </c>
      <c r="E39" s="10"/>
      <c r="F39" s="10"/>
      <c r="G39" s="10">
        <f t="shared" si="4"/>
        <v>180440</v>
      </c>
      <c r="H39" s="10"/>
      <c r="I39" s="10">
        <v>99835.564119999995</v>
      </c>
      <c r="J39" s="10">
        <f t="shared" ref="J39:J49" si="7">G39/C39</f>
        <v>4511</v>
      </c>
      <c r="K39" s="10"/>
      <c r="L39" s="10">
        <f t="shared" si="5"/>
        <v>104346.56412</v>
      </c>
      <c r="N39" s="10">
        <f t="shared" si="6"/>
        <v>76093.435880000005</v>
      </c>
    </row>
    <row r="40" spans="1:15" x14ac:dyDescent="0.25">
      <c r="A40" t="s">
        <v>48</v>
      </c>
      <c r="B40" s="7">
        <v>35796</v>
      </c>
      <c r="C40" s="8">
        <v>20</v>
      </c>
      <c r="D40" s="10">
        <v>708</v>
      </c>
      <c r="E40" s="10"/>
      <c r="F40" s="10"/>
      <c r="G40" s="10">
        <f t="shared" si="4"/>
        <v>708</v>
      </c>
      <c r="H40" s="10"/>
      <c r="I40" s="10">
        <v>708.39999999999986</v>
      </c>
      <c r="J40" s="10" t="s">
        <v>33</v>
      </c>
      <c r="K40" s="10"/>
      <c r="L40" s="49">
        <f t="shared" si="5"/>
        <v>708.39999999999986</v>
      </c>
      <c r="N40" s="10">
        <f t="shared" si="6"/>
        <v>-0.39999999999986358</v>
      </c>
    </row>
    <row r="41" spans="1:15" x14ac:dyDescent="0.25">
      <c r="A41" t="s">
        <v>49</v>
      </c>
      <c r="B41" s="7">
        <v>36069</v>
      </c>
      <c r="C41" s="8">
        <v>40</v>
      </c>
      <c r="D41" s="10">
        <v>1770</v>
      </c>
      <c r="E41" s="10"/>
      <c r="F41" s="10"/>
      <c r="G41" s="10">
        <f t="shared" si="4"/>
        <v>1770</v>
      </c>
      <c r="H41" s="10"/>
      <c r="I41" s="10">
        <v>940</v>
      </c>
      <c r="J41" s="10">
        <f t="shared" si="7"/>
        <v>44.25</v>
      </c>
      <c r="K41" s="10"/>
      <c r="L41" s="10">
        <f t="shared" si="5"/>
        <v>984.25</v>
      </c>
      <c r="N41" s="10">
        <f t="shared" si="6"/>
        <v>785.75</v>
      </c>
    </row>
    <row r="42" spans="1:15" x14ac:dyDescent="0.25">
      <c r="A42" t="s">
        <v>50</v>
      </c>
      <c r="B42" s="7">
        <v>36069</v>
      </c>
      <c r="C42" s="8">
        <v>20</v>
      </c>
      <c r="D42" s="10">
        <v>4338</v>
      </c>
      <c r="E42" s="10"/>
      <c r="F42" s="10"/>
      <c r="G42" s="10">
        <f t="shared" si="4"/>
        <v>4338</v>
      </c>
      <c r="H42" s="10"/>
      <c r="I42" s="10">
        <v>4338.4000000000005</v>
      </c>
      <c r="J42" s="10" t="s">
        <v>33</v>
      </c>
      <c r="K42" s="10"/>
      <c r="L42" s="49">
        <f t="shared" si="5"/>
        <v>4338.4000000000005</v>
      </c>
      <c r="N42" s="10">
        <f t="shared" si="6"/>
        <v>-0.4000000000005457</v>
      </c>
      <c r="O42" s="53"/>
    </row>
    <row r="43" spans="1:15" x14ac:dyDescent="0.25">
      <c r="A43" t="s">
        <v>51</v>
      </c>
      <c r="B43" s="7">
        <v>36069</v>
      </c>
      <c r="C43" s="8">
        <v>40</v>
      </c>
      <c r="D43" s="10">
        <v>2775</v>
      </c>
      <c r="E43" s="10"/>
      <c r="F43" s="10"/>
      <c r="G43" s="10">
        <f t="shared" si="4"/>
        <v>2775</v>
      </c>
      <c r="H43" s="10"/>
      <c r="I43" s="10">
        <v>1473</v>
      </c>
      <c r="J43" s="10">
        <f t="shared" si="7"/>
        <v>69.375</v>
      </c>
      <c r="K43" s="10"/>
      <c r="L43" s="10">
        <f t="shared" si="5"/>
        <v>1542.375</v>
      </c>
      <c r="N43" s="10">
        <f t="shared" si="6"/>
        <v>1232.625</v>
      </c>
    </row>
    <row r="44" spans="1:15" x14ac:dyDescent="0.25">
      <c r="A44" t="s">
        <v>52</v>
      </c>
      <c r="B44" s="7">
        <v>35916</v>
      </c>
      <c r="C44" s="8">
        <v>10</v>
      </c>
      <c r="D44" s="10">
        <v>1200</v>
      </c>
      <c r="E44" s="10"/>
      <c r="F44" s="10"/>
      <c r="G44" s="10">
        <f t="shared" si="4"/>
        <v>1200</v>
      </c>
      <c r="H44" s="10"/>
      <c r="I44" s="10">
        <v>1200</v>
      </c>
      <c r="J44" s="10"/>
      <c r="K44" s="10"/>
      <c r="L44" s="49">
        <f t="shared" si="5"/>
        <v>1200</v>
      </c>
      <c r="N44" s="10">
        <f t="shared" si="6"/>
        <v>0</v>
      </c>
    </row>
    <row r="45" spans="1:15" x14ac:dyDescent="0.25">
      <c r="A45" t="s">
        <v>53</v>
      </c>
      <c r="B45" s="7">
        <v>36495</v>
      </c>
      <c r="C45" s="8">
        <v>20</v>
      </c>
      <c r="D45" s="10">
        <v>750</v>
      </c>
      <c r="E45" s="10"/>
      <c r="F45" s="10"/>
      <c r="G45" s="10">
        <f t="shared" si="4"/>
        <v>750</v>
      </c>
      <c r="H45" s="10"/>
      <c r="I45" s="10">
        <v>750.5</v>
      </c>
      <c r="J45" s="10"/>
      <c r="K45" s="10"/>
      <c r="L45" s="49">
        <f t="shared" si="5"/>
        <v>750.5</v>
      </c>
      <c r="N45" s="10">
        <f t="shared" si="6"/>
        <v>-0.5</v>
      </c>
    </row>
    <row r="46" spans="1:15" x14ac:dyDescent="0.25">
      <c r="A46" t="s">
        <v>54</v>
      </c>
      <c r="B46" s="7">
        <v>37956</v>
      </c>
      <c r="C46" s="8">
        <v>10</v>
      </c>
      <c r="D46" s="10">
        <v>2598</v>
      </c>
      <c r="E46" s="10"/>
      <c r="F46" s="10"/>
      <c r="G46" s="10">
        <f t="shared" si="4"/>
        <v>2598</v>
      </c>
      <c r="H46" s="10"/>
      <c r="I46" s="10">
        <v>2597.8000000000002</v>
      </c>
      <c r="J46" s="10" t="s">
        <v>33</v>
      </c>
      <c r="K46" s="10"/>
      <c r="L46" s="49">
        <f t="shared" si="5"/>
        <v>2597.8000000000002</v>
      </c>
      <c r="N46" s="10">
        <f t="shared" si="6"/>
        <v>0.1999999999998181</v>
      </c>
    </row>
    <row r="47" spans="1:15" x14ac:dyDescent="0.25">
      <c r="A47" t="s">
        <v>55</v>
      </c>
      <c r="B47" s="7">
        <v>38687</v>
      </c>
      <c r="C47" s="8">
        <v>10</v>
      </c>
      <c r="D47" s="10">
        <v>600</v>
      </c>
      <c r="F47" s="10"/>
      <c r="G47" s="10">
        <f t="shared" ref="G47:G51" si="8">SUM(D47:F47)</f>
        <v>600</v>
      </c>
      <c r="H47" s="10"/>
      <c r="I47" s="10">
        <v>600</v>
      </c>
      <c r="J47" s="10" t="s">
        <v>33</v>
      </c>
      <c r="K47" s="10"/>
      <c r="L47" s="49">
        <f t="shared" si="5"/>
        <v>600</v>
      </c>
      <c r="N47" s="10">
        <f t="shared" si="6"/>
        <v>0</v>
      </c>
    </row>
    <row r="48" spans="1:15" x14ac:dyDescent="0.25">
      <c r="A48" s="14" t="s">
        <v>56</v>
      </c>
      <c r="B48" s="7">
        <v>40091</v>
      </c>
      <c r="C48" s="8">
        <v>20</v>
      </c>
      <c r="D48" s="10">
        <v>2130</v>
      </c>
      <c r="F48" s="10"/>
      <c r="G48" s="10">
        <f t="shared" si="8"/>
        <v>2130</v>
      </c>
      <c r="H48" s="10"/>
      <c r="I48" s="10">
        <v>1118</v>
      </c>
      <c r="J48" s="10">
        <f t="shared" si="7"/>
        <v>106.5</v>
      </c>
      <c r="K48" s="10"/>
      <c r="L48" s="10">
        <f t="shared" si="5"/>
        <v>1224.5</v>
      </c>
      <c r="N48" s="10">
        <f t="shared" si="6"/>
        <v>905.5</v>
      </c>
    </row>
    <row r="49" spans="1:15" x14ac:dyDescent="0.25">
      <c r="A49" s="14" t="s">
        <v>57</v>
      </c>
      <c r="B49" s="7">
        <v>39934</v>
      </c>
      <c r="C49" s="8">
        <v>20</v>
      </c>
      <c r="D49" s="10">
        <v>6004</v>
      </c>
      <c r="F49" s="10"/>
      <c r="G49" s="10">
        <f t="shared" si="8"/>
        <v>6004</v>
      </c>
      <c r="H49" s="10"/>
      <c r="I49" s="10">
        <v>3151.5999999999995</v>
      </c>
      <c r="J49" s="10">
        <f t="shared" si="7"/>
        <v>300.2</v>
      </c>
      <c r="K49" s="10"/>
      <c r="L49" s="10">
        <f t="shared" si="5"/>
        <v>3451.7999999999993</v>
      </c>
      <c r="N49" s="10">
        <f t="shared" si="6"/>
        <v>2552.2000000000007</v>
      </c>
    </row>
    <row r="50" spans="1:15" x14ac:dyDescent="0.25">
      <c r="A50" s="14" t="s">
        <v>58</v>
      </c>
      <c r="B50" s="7">
        <v>40724</v>
      </c>
      <c r="C50" s="8">
        <v>40</v>
      </c>
      <c r="D50" s="10">
        <v>30321</v>
      </c>
      <c r="E50" s="22" t="s">
        <v>33</v>
      </c>
      <c r="F50" s="10"/>
      <c r="G50" s="10">
        <f t="shared" si="8"/>
        <v>30321</v>
      </c>
      <c r="H50" s="10"/>
      <c r="I50" s="10">
        <v>6443.1999999999989</v>
      </c>
      <c r="J50" s="10">
        <f>G50/40</f>
        <v>758.02499999999998</v>
      </c>
      <c r="K50" s="10"/>
      <c r="L50" s="10">
        <f>SUM(I50:K50)</f>
        <v>7201.2249999999985</v>
      </c>
      <c r="N50" s="10">
        <f>G50-L50</f>
        <v>23119.775000000001</v>
      </c>
    </row>
    <row r="51" spans="1:15" x14ac:dyDescent="0.25">
      <c r="A51" s="14" t="s">
        <v>59</v>
      </c>
      <c r="B51" s="7">
        <v>40724</v>
      </c>
      <c r="C51" s="8">
        <v>40</v>
      </c>
      <c r="D51" s="10">
        <v>40453</v>
      </c>
      <c r="E51" s="10" t="s">
        <v>33</v>
      </c>
      <c r="F51" s="10"/>
      <c r="G51" s="10">
        <f t="shared" si="8"/>
        <v>40453</v>
      </c>
      <c r="H51" s="10"/>
      <c r="I51" s="10">
        <v>8596.6</v>
      </c>
      <c r="J51" s="10">
        <f>G51/40</f>
        <v>1011.325</v>
      </c>
      <c r="K51" s="10"/>
      <c r="L51" s="10">
        <f>SUM(I51:K51)</f>
        <v>9607.9250000000011</v>
      </c>
      <c r="N51" s="10">
        <f>G51-L51</f>
        <v>30845.074999999997</v>
      </c>
    </row>
    <row r="52" spans="1:15" x14ac:dyDescent="0.25">
      <c r="A52" s="14" t="s">
        <v>286</v>
      </c>
      <c r="B52" s="7">
        <v>42258</v>
      </c>
      <c r="C52" s="8">
        <v>40</v>
      </c>
      <c r="D52" s="10">
        <v>7682</v>
      </c>
      <c r="E52" s="10" t="s">
        <v>33</v>
      </c>
      <c r="F52" s="10"/>
      <c r="G52" s="10">
        <f t="shared" ref="G52:G56" si="9">SUM(D52:F52)</f>
        <v>7682</v>
      </c>
      <c r="H52" s="10"/>
      <c r="I52" s="10">
        <v>672.17500000000007</v>
      </c>
      <c r="J52" s="10">
        <f>G52/40</f>
        <v>192.05</v>
      </c>
      <c r="K52" s="10"/>
      <c r="L52" s="10">
        <f>SUM(I52:K52)</f>
        <v>864.22500000000014</v>
      </c>
      <c r="N52" s="10">
        <f>G52-L52</f>
        <v>6817.7749999999996</v>
      </c>
    </row>
    <row r="53" spans="1:15" x14ac:dyDescent="0.25">
      <c r="A53" s="14" t="s">
        <v>371</v>
      </c>
      <c r="B53" s="7">
        <v>44013</v>
      </c>
      <c r="C53" s="8">
        <v>10</v>
      </c>
      <c r="D53" s="10"/>
      <c r="E53" s="10">
        <v>5536</v>
      </c>
      <c r="F53" s="10"/>
      <c r="G53" s="10">
        <f t="shared" si="9"/>
        <v>5536</v>
      </c>
      <c r="H53" s="10"/>
      <c r="I53" s="10"/>
      <c r="J53" s="64">
        <f>G53/40*0.5</f>
        <v>69.2</v>
      </c>
      <c r="K53" s="10"/>
      <c r="L53" s="10">
        <f t="shared" ref="L53:L54" si="10">SUM(I53:K53)</f>
        <v>69.2</v>
      </c>
      <c r="N53" s="10">
        <f t="shared" ref="N53:N54" si="11">G53-L53</f>
        <v>5466.8</v>
      </c>
    </row>
    <row r="54" spans="1:15" x14ac:dyDescent="0.25">
      <c r="A54" s="14" t="s">
        <v>372</v>
      </c>
      <c r="B54" s="7">
        <v>44196</v>
      </c>
      <c r="C54" s="8">
        <v>40</v>
      </c>
      <c r="D54" s="10"/>
      <c r="E54" s="10">
        <v>8630</v>
      </c>
      <c r="F54" s="10"/>
      <c r="G54" s="10">
        <f t="shared" si="9"/>
        <v>8630</v>
      </c>
      <c r="H54" s="65" t="s">
        <v>373</v>
      </c>
      <c r="I54" s="10"/>
      <c r="J54" s="64" t="s">
        <v>33</v>
      </c>
      <c r="K54" s="10"/>
      <c r="L54" s="10">
        <f t="shared" si="10"/>
        <v>0</v>
      </c>
      <c r="N54" s="10">
        <f t="shared" si="11"/>
        <v>8630</v>
      </c>
    </row>
    <row r="55" spans="1:15" x14ac:dyDescent="0.25">
      <c r="A55" s="14" t="s">
        <v>377</v>
      </c>
      <c r="B55" s="7">
        <v>44196</v>
      </c>
      <c r="C55" s="8">
        <v>20</v>
      </c>
      <c r="D55" s="10"/>
      <c r="E55" s="10">
        <v>3000</v>
      </c>
      <c r="F55" s="10"/>
      <c r="G55" s="10">
        <f t="shared" si="9"/>
        <v>3000</v>
      </c>
      <c r="H55" s="65" t="s">
        <v>373</v>
      </c>
      <c r="I55" s="10"/>
      <c r="J55" s="64"/>
      <c r="K55" s="10"/>
      <c r="L55" s="10">
        <f t="shared" ref="L55" si="12">SUM(I55:K55)</f>
        <v>0</v>
      </c>
      <c r="N55" s="10">
        <f t="shared" ref="N55" si="13">G55-L55</f>
        <v>3000</v>
      </c>
    </row>
    <row r="56" spans="1:15" x14ac:dyDescent="0.25">
      <c r="A56" s="14" t="s">
        <v>384</v>
      </c>
      <c r="B56" s="7">
        <v>44012</v>
      </c>
      <c r="C56" s="8">
        <v>20</v>
      </c>
      <c r="D56" s="10"/>
      <c r="E56" s="10">
        <v>4700</v>
      </c>
      <c r="F56" s="10"/>
      <c r="G56" s="10">
        <f t="shared" si="9"/>
        <v>4700</v>
      </c>
      <c r="H56" s="65"/>
      <c r="I56" s="10"/>
      <c r="J56" s="64"/>
      <c r="K56" s="10"/>
      <c r="L56" s="10">
        <f t="shared" ref="L56" si="14">SUM(I56:K56)</f>
        <v>0</v>
      </c>
      <c r="N56" s="10">
        <f t="shared" ref="N56" si="15">G56-L56</f>
        <v>4700</v>
      </c>
    </row>
    <row r="57" spans="1:15" x14ac:dyDescent="0.25">
      <c r="A57" s="14"/>
      <c r="B57" s="7"/>
      <c r="C57" s="8"/>
      <c r="D57" s="10"/>
      <c r="E57" s="10"/>
      <c r="F57" s="10"/>
      <c r="G57" s="10"/>
      <c r="H57" s="10"/>
      <c r="I57" s="10"/>
      <c r="J57" s="10"/>
      <c r="K57" s="10"/>
      <c r="L57" s="10"/>
      <c r="N57" s="10"/>
    </row>
    <row r="58" spans="1:15" x14ac:dyDescent="0.25">
      <c r="A58" s="16" t="s">
        <v>60</v>
      </c>
      <c r="B58" s="17"/>
      <c r="C58" s="18"/>
      <c r="D58" s="19">
        <f>SUM(D32:D57)</f>
        <v>325927</v>
      </c>
      <c r="E58" s="19">
        <f>SUM(E32:E57)</f>
        <v>21866</v>
      </c>
      <c r="F58" s="19">
        <f>SUM(F32:F57)</f>
        <v>-1190</v>
      </c>
      <c r="G58" s="19">
        <f>SUM(G32:G57)</f>
        <v>346603</v>
      </c>
      <c r="H58" s="20"/>
      <c r="I58" s="19">
        <f>SUM(I32:I57)</f>
        <v>172135.84904857137</v>
      </c>
      <c r="J58" s="19">
        <f>SUM(J32:J57)</f>
        <v>7752.0107142857132</v>
      </c>
      <c r="K58" s="19">
        <f>SUM(K32:K57)</f>
        <v>-1190</v>
      </c>
      <c r="L58" s="19">
        <f>SUM(I58:K58)</f>
        <v>178697.85976285709</v>
      </c>
      <c r="M58" s="16"/>
      <c r="N58" s="19">
        <f>G58-L58</f>
        <v>167905.14023714291</v>
      </c>
      <c r="O58" s="56">
        <f>L36+L37+L38+L40+L42+L44+L46+L47+L45</f>
        <v>28659.648500000003</v>
      </c>
    </row>
    <row r="59" spans="1:15" x14ac:dyDescent="0.25">
      <c r="B59" s="7"/>
      <c r="C59" s="8"/>
      <c r="D59" s="10"/>
      <c r="E59" s="10"/>
      <c r="F59" s="10"/>
      <c r="G59" s="10"/>
      <c r="H59" s="10"/>
      <c r="I59" s="10"/>
      <c r="J59" s="10"/>
      <c r="K59" s="10"/>
      <c r="L59" s="10"/>
    </row>
    <row r="60" spans="1:15" x14ac:dyDescent="0.25">
      <c r="A60" s="6" t="s">
        <v>61</v>
      </c>
      <c r="B60" s="7"/>
      <c r="C60" s="8"/>
      <c r="D60" s="10"/>
      <c r="E60" s="10"/>
      <c r="F60" s="10"/>
      <c r="G60" s="10"/>
      <c r="H60" s="10"/>
      <c r="I60" s="10"/>
      <c r="J60" s="10"/>
      <c r="K60" s="10"/>
      <c r="L60" s="10"/>
    </row>
    <row r="61" spans="1:15" x14ac:dyDescent="0.25">
      <c r="A61" t="s">
        <v>62</v>
      </c>
      <c r="B61" s="7">
        <v>31594</v>
      </c>
      <c r="C61" s="8">
        <v>35</v>
      </c>
      <c r="D61" s="10">
        <v>39996</v>
      </c>
      <c r="E61" s="10"/>
      <c r="F61" s="10"/>
      <c r="G61" s="10">
        <f>SUM(D61:F61)</f>
        <v>39996</v>
      </c>
      <c r="H61" s="10"/>
      <c r="I61" s="10">
        <v>38570.485714285722</v>
      </c>
      <c r="J61" s="10">
        <f>G61/C61</f>
        <v>1142.7428571428572</v>
      </c>
      <c r="K61" s="10"/>
      <c r="L61" s="10">
        <f>SUM(I61:K61)</f>
        <v>39713.228571428583</v>
      </c>
      <c r="N61" s="10">
        <f t="shared" ref="N61:N66" si="16">G61-L61</f>
        <v>282.77142857141735</v>
      </c>
    </row>
    <row r="62" spans="1:15" x14ac:dyDescent="0.25">
      <c r="A62" t="s">
        <v>62</v>
      </c>
      <c r="B62" s="7">
        <v>35247</v>
      </c>
      <c r="C62" s="8">
        <v>35</v>
      </c>
      <c r="D62" s="10">
        <v>236618</v>
      </c>
      <c r="E62" s="10"/>
      <c r="F62" s="10"/>
      <c r="G62" s="10">
        <f>SUM(D62:F62)</f>
        <v>236618</v>
      </c>
      <c r="H62" s="10"/>
      <c r="I62" s="10">
        <v>160565.02857142856</v>
      </c>
      <c r="J62" s="10">
        <f>G62/C62</f>
        <v>6760.5142857142855</v>
      </c>
      <c r="K62" s="10"/>
      <c r="L62" s="10">
        <f>SUM(I62:K62)</f>
        <v>167325.54285714283</v>
      </c>
      <c r="N62" s="10">
        <f t="shared" si="16"/>
        <v>69292.457142857165</v>
      </c>
    </row>
    <row r="63" spans="1:15" x14ac:dyDescent="0.25">
      <c r="A63" t="s">
        <v>63</v>
      </c>
      <c r="B63" s="7">
        <v>35977</v>
      </c>
      <c r="C63" s="8">
        <v>35</v>
      </c>
      <c r="D63" s="10">
        <v>123516</v>
      </c>
      <c r="E63" s="10"/>
      <c r="F63" s="10"/>
      <c r="G63" s="10">
        <f>SUM(D63:F63)</f>
        <v>123516</v>
      </c>
      <c r="H63" s="10"/>
      <c r="I63" s="10">
        <v>77345.057142857142</v>
      </c>
      <c r="J63" s="10">
        <f>G63/C63</f>
        <v>3529.0285714285715</v>
      </c>
      <c r="K63" s="10"/>
      <c r="L63" s="10">
        <f>SUM(I63:K63)</f>
        <v>80874.085714285713</v>
      </c>
      <c r="N63" s="10">
        <f t="shared" si="16"/>
        <v>42641.914285714287</v>
      </c>
    </row>
    <row r="64" spans="1:15" x14ac:dyDescent="0.25">
      <c r="A64" t="s">
        <v>64</v>
      </c>
      <c r="B64" s="7">
        <v>37894</v>
      </c>
      <c r="C64" s="8">
        <v>35</v>
      </c>
      <c r="D64" s="10">
        <v>125849</v>
      </c>
      <c r="E64" s="10"/>
      <c r="F64" s="10"/>
      <c r="G64" s="10">
        <f>SUM(D64:F64)</f>
        <v>125849</v>
      </c>
      <c r="H64" s="10"/>
      <c r="I64" s="10">
        <v>58419.371428571423</v>
      </c>
      <c r="J64" s="10">
        <f>G64/C64</f>
        <v>3595.6857142857143</v>
      </c>
      <c r="K64" s="10"/>
      <c r="L64" s="10">
        <f>SUM(I64:K64)</f>
        <v>62015.057142857135</v>
      </c>
      <c r="N64" s="10">
        <f t="shared" si="16"/>
        <v>63833.942857142865</v>
      </c>
    </row>
    <row r="65" spans="1:15" x14ac:dyDescent="0.25">
      <c r="A65" t="s">
        <v>343</v>
      </c>
      <c r="B65" s="7">
        <v>43373</v>
      </c>
      <c r="C65" s="8">
        <v>40</v>
      </c>
      <c r="D65" s="10">
        <v>13934</v>
      </c>
      <c r="E65" s="10" t="s">
        <v>33</v>
      </c>
      <c r="F65" s="10"/>
      <c r="G65" s="10">
        <f>SUM(D65:F65)</f>
        <v>13934</v>
      </c>
      <c r="H65" s="10"/>
      <c r="I65" s="10">
        <v>522.52500000000009</v>
      </c>
      <c r="J65" s="55">
        <f>G65/C65</f>
        <v>348.35</v>
      </c>
      <c r="K65" s="10"/>
      <c r="L65" s="10">
        <f>SUM(I65:K65)</f>
        <v>870.87500000000011</v>
      </c>
      <c r="N65" s="10">
        <f t="shared" si="16"/>
        <v>13063.125</v>
      </c>
    </row>
    <row r="66" spans="1:15" x14ac:dyDescent="0.25">
      <c r="A66" s="16" t="s">
        <v>65</v>
      </c>
      <c r="B66" s="17"/>
      <c r="C66" s="18"/>
      <c r="D66" s="19">
        <f>SUM(D61:D65)</f>
        <v>539913</v>
      </c>
      <c r="E66" s="19">
        <f>SUM(E61:E65)</f>
        <v>0</v>
      </c>
      <c r="F66" s="19">
        <f>SUM(F61:F65)</f>
        <v>0</v>
      </c>
      <c r="G66" s="19">
        <f>SUM(G61:G65)</f>
        <v>539913</v>
      </c>
      <c r="H66" s="20"/>
      <c r="I66" s="26">
        <f>SUM(I61:I65)</f>
        <v>335422.46785714285</v>
      </c>
      <c r="J66" s="19">
        <f>SUM(J61:J65)</f>
        <v>15376.321428571429</v>
      </c>
      <c r="K66" s="19">
        <f>SUM(K61:K65)</f>
        <v>0</v>
      </c>
      <c r="L66" s="19">
        <f>SUM(L61:L65)</f>
        <v>350798.78928571427</v>
      </c>
      <c r="M66" s="16"/>
      <c r="N66" s="19">
        <f t="shared" si="16"/>
        <v>189114.21071428573</v>
      </c>
      <c r="O66" s="56"/>
    </row>
    <row r="67" spans="1:15" x14ac:dyDescent="0.25">
      <c r="B67" s="7"/>
      <c r="C67" s="8"/>
      <c r="D67" s="10"/>
      <c r="E67" s="10"/>
      <c r="F67" s="10"/>
      <c r="G67" s="10"/>
      <c r="H67" s="10"/>
      <c r="I67" s="10"/>
      <c r="J67" s="10"/>
      <c r="K67" s="10"/>
      <c r="L67" s="10"/>
    </row>
    <row r="68" spans="1:15" x14ac:dyDescent="0.25">
      <c r="B68" s="7"/>
      <c r="C68" s="8"/>
      <c r="D68" s="10"/>
      <c r="E68" s="10"/>
      <c r="F68" s="10"/>
      <c r="G68" s="10"/>
      <c r="H68" s="10"/>
      <c r="I68" s="10"/>
      <c r="J68" s="10"/>
      <c r="K68" s="10"/>
      <c r="L68" s="10"/>
    </row>
    <row r="69" spans="1:15" x14ac:dyDescent="0.25">
      <c r="A69" s="6" t="s">
        <v>66</v>
      </c>
      <c r="B69" s="7"/>
      <c r="C69" s="8"/>
      <c r="D69" s="10"/>
      <c r="E69" s="10"/>
      <c r="F69" s="10"/>
      <c r="G69" s="10"/>
      <c r="H69" s="10"/>
      <c r="I69" s="10"/>
      <c r="J69" s="10"/>
      <c r="K69" s="10"/>
      <c r="L69" s="10"/>
    </row>
    <row r="70" spans="1:15" x14ac:dyDescent="0.25">
      <c r="A70" t="s">
        <v>67</v>
      </c>
      <c r="B70" s="7">
        <v>32325</v>
      </c>
      <c r="C70" s="8">
        <v>20</v>
      </c>
      <c r="D70" s="10">
        <v>163130</v>
      </c>
      <c r="E70" s="10"/>
      <c r="F70" s="10"/>
      <c r="G70" s="10">
        <f t="shared" ref="G70:G85" si="17">SUM(D70:F70)</f>
        <v>163130</v>
      </c>
      <c r="H70" s="10"/>
      <c r="I70" s="10">
        <v>163129.5</v>
      </c>
      <c r="J70" s="10"/>
      <c r="K70" s="10"/>
      <c r="L70" s="49">
        <f t="shared" ref="L70:L87" si="18">SUM(I70:K70)</f>
        <v>163129.5</v>
      </c>
      <c r="N70" s="10">
        <f t="shared" ref="N70:N87" si="19">G70-L70</f>
        <v>0.5</v>
      </c>
    </row>
    <row r="71" spans="1:15" x14ac:dyDescent="0.25">
      <c r="A71" t="s">
        <v>67</v>
      </c>
      <c r="B71" s="7">
        <v>33055</v>
      </c>
      <c r="C71" s="8">
        <v>20</v>
      </c>
      <c r="D71" s="10">
        <v>5875</v>
      </c>
      <c r="E71" s="10"/>
      <c r="F71" s="10"/>
      <c r="G71" s="10">
        <f t="shared" si="17"/>
        <v>5875</v>
      </c>
      <c r="H71" s="10"/>
      <c r="I71" s="10">
        <v>5875</v>
      </c>
      <c r="J71" s="10"/>
      <c r="K71" s="10"/>
      <c r="L71" s="49">
        <f t="shared" si="18"/>
        <v>5875</v>
      </c>
      <c r="N71" s="10">
        <f t="shared" si="19"/>
        <v>0</v>
      </c>
    </row>
    <row r="72" spans="1:15" x14ac:dyDescent="0.25">
      <c r="A72" t="s">
        <v>68</v>
      </c>
      <c r="B72" s="7">
        <v>33329</v>
      </c>
      <c r="C72" s="8">
        <v>20</v>
      </c>
      <c r="D72" s="10">
        <v>557</v>
      </c>
      <c r="E72" s="10"/>
      <c r="F72" s="10"/>
      <c r="G72" s="10">
        <f t="shared" si="17"/>
        <v>557</v>
      </c>
      <c r="H72" s="10"/>
      <c r="I72" s="10">
        <v>557</v>
      </c>
      <c r="J72" s="10"/>
      <c r="K72" s="10"/>
      <c r="L72" s="49">
        <f t="shared" si="18"/>
        <v>557</v>
      </c>
      <c r="N72" s="10">
        <f t="shared" si="19"/>
        <v>0</v>
      </c>
    </row>
    <row r="73" spans="1:15" x14ac:dyDescent="0.25">
      <c r="A73" t="s">
        <v>69</v>
      </c>
      <c r="B73" s="7">
        <v>34090</v>
      </c>
      <c r="C73" s="8">
        <v>10</v>
      </c>
      <c r="D73" s="10">
        <v>905</v>
      </c>
      <c r="E73" s="10"/>
      <c r="F73" s="10"/>
      <c r="G73" s="10">
        <f t="shared" si="17"/>
        <v>905</v>
      </c>
      <c r="H73" s="10"/>
      <c r="I73" s="10">
        <v>905</v>
      </c>
      <c r="J73" s="10"/>
      <c r="K73" s="10"/>
      <c r="L73" s="49">
        <f t="shared" si="18"/>
        <v>905</v>
      </c>
      <c r="N73" s="10">
        <f t="shared" si="19"/>
        <v>0</v>
      </c>
    </row>
    <row r="74" spans="1:15" x14ac:dyDescent="0.25">
      <c r="A74" t="s">
        <v>71</v>
      </c>
      <c r="B74" s="7">
        <v>34700</v>
      </c>
      <c r="C74" s="8">
        <v>10</v>
      </c>
      <c r="D74" s="10">
        <v>63802</v>
      </c>
      <c r="E74" s="10"/>
      <c r="F74" s="10"/>
      <c r="G74" s="10">
        <f t="shared" si="17"/>
        <v>63802</v>
      </c>
      <c r="H74" s="10"/>
      <c r="I74" s="10">
        <v>63801.8</v>
      </c>
      <c r="J74" s="10"/>
      <c r="K74" s="10"/>
      <c r="L74" s="49">
        <f t="shared" si="18"/>
        <v>63801.8</v>
      </c>
      <c r="N74" s="10">
        <f t="shared" si="19"/>
        <v>0.19999999999708962</v>
      </c>
    </row>
    <row r="75" spans="1:15" x14ac:dyDescent="0.25">
      <c r="A75" t="s">
        <v>72</v>
      </c>
      <c r="B75" s="7">
        <v>23693</v>
      </c>
      <c r="C75" s="8">
        <v>20</v>
      </c>
      <c r="D75" s="10">
        <v>1351</v>
      </c>
      <c r="E75" s="10"/>
      <c r="F75" s="10"/>
      <c r="G75" s="10">
        <f t="shared" si="17"/>
        <v>1351</v>
      </c>
      <c r="H75" s="10"/>
      <c r="I75" s="10">
        <v>1350.7499999999998</v>
      </c>
      <c r="J75" s="10" t="s">
        <v>33</v>
      </c>
      <c r="K75" s="10"/>
      <c r="L75" s="49">
        <f t="shared" si="18"/>
        <v>1350.7499999999998</v>
      </c>
      <c r="N75" s="10">
        <f t="shared" si="19"/>
        <v>0.25000000000022737</v>
      </c>
    </row>
    <row r="76" spans="1:15" x14ac:dyDescent="0.25">
      <c r="A76" t="s">
        <v>73</v>
      </c>
      <c r="B76" s="23">
        <v>38322</v>
      </c>
      <c r="C76" s="8">
        <v>10</v>
      </c>
      <c r="D76" s="9">
        <v>188024</v>
      </c>
      <c r="E76" s="24"/>
      <c r="F76" s="10"/>
      <c r="G76" s="10">
        <f t="shared" si="17"/>
        <v>188024</v>
      </c>
      <c r="H76" s="10"/>
      <c r="I76" s="10">
        <v>188024.3</v>
      </c>
      <c r="J76" s="10"/>
      <c r="K76" s="10"/>
      <c r="L76" s="49">
        <f t="shared" si="18"/>
        <v>188024.3</v>
      </c>
      <c r="N76" s="10">
        <f t="shared" si="19"/>
        <v>-0.29999999998835847</v>
      </c>
    </row>
    <row r="77" spans="1:15" x14ac:dyDescent="0.25">
      <c r="A77" t="s">
        <v>70</v>
      </c>
      <c r="B77" s="23">
        <v>38467</v>
      </c>
      <c r="C77" s="8">
        <v>10</v>
      </c>
      <c r="D77" s="24">
        <v>4780</v>
      </c>
      <c r="F77" s="10"/>
      <c r="G77" s="10">
        <f t="shared" si="17"/>
        <v>4780</v>
      </c>
      <c r="H77" s="10"/>
      <c r="I77" s="10">
        <v>4780</v>
      </c>
      <c r="J77" s="10"/>
      <c r="K77" s="10"/>
      <c r="L77" s="49">
        <f t="shared" si="18"/>
        <v>4780</v>
      </c>
      <c r="N77" s="10">
        <f t="shared" si="19"/>
        <v>0</v>
      </c>
    </row>
    <row r="78" spans="1:15" x14ac:dyDescent="0.25">
      <c r="A78" t="s">
        <v>70</v>
      </c>
      <c r="B78" s="23">
        <v>38467</v>
      </c>
      <c r="C78" s="8">
        <v>10</v>
      </c>
      <c r="D78" s="24">
        <v>6800</v>
      </c>
      <c r="F78" s="10"/>
      <c r="G78" s="10">
        <f t="shared" si="17"/>
        <v>6800</v>
      </c>
      <c r="H78" s="10"/>
      <c r="I78" s="10">
        <v>6800</v>
      </c>
      <c r="J78" s="10"/>
      <c r="K78" s="10"/>
      <c r="L78" s="49">
        <f t="shared" si="18"/>
        <v>6800</v>
      </c>
      <c r="N78" s="10">
        <f t="shared" si="19"/>
        <v>0</v>
      </c>
    </row>
    <row r="79" spans="1:15" x14ac:dyDescent="0.25">
      <c r="A79" t="s">
        <v>74</v>
      </c>
      <c r="B79" s="23">
        <v>38596</v>
      </c>
      <c r="C79" s="8">
        <v>10</v>
      </c>
      <c r="D79" s="24">
        <v>7625</v>
      </c>
      <c r="F79" s="10"/>
      <c r="G79" s="10">
        <f t="shared" si="17"/>
        <v>7625</v>
      </c>
      <c r="H79" s="10"/>
      <c r="I79" s="10">
        <v>7625</v>
      </c>
      <c r="J79" s="10"/>
      <c r="K79" s="10"/>
      <c r="L79" s="49">
        <f t="shared" si="18"/>
        <v>7625</v>
      </c>
      <c r="N79" s="10">
        <f t="shared" si="19"/>
        <v>0</v>
      </c>
    </row>
    <row r="80" spans="1:15" x14ac:dyDescent="0.25">
      <c r="A80" t="s">
        <v>75</v>
      </c>
      <c r="B80" s="23">
        <v>38869</v>
      </c>
      <c r="C80" s="8">
        <v>10</v>
      </c>
      <c r="D80" s="24">
        <v>356864</v>
      </c>
      <c r="E80" s="13" t="s">
        <v>33</v>
      </c>
      <c r="F80" s="10"/>
      <c r="G80" s="10">
        <f t="shared" si="17"/>
        <v>356864</v>
      </c>
      <c r="H80" s="10"/>
      <c r="I80" s="10">
        <v>356863.60000000003</v>
      </c>
      <c r="J80" s="10"/>
      <c r="K80" s="10"/>
      <c r="L80" s="49">
        <f t="shared" si="18"/>
        <v>356863.60000000003</v>
      </c>
      <c r="N80" s="10">
        <f t="shared" si="19"/>
        <v>0.3999999999650754</v>
      </c>
    </row>
    <row r="81" spans="1:14" x14ac:dyDescent="0.25">
      <c r="A81" t="s">
        <v>70</v>
      </c>
      <c r="B81" s="23">
        <v>501.06</v>
      </c>
      <c r="C81" s="8">
        <v>10</v>
      </c>
      <c r="D81" s="24">
        <v>5690</v>
      </c>
      <c r="E81" s="13" t="s">
        <v>33</v>
      </c>
      <c r="F81" s="10"/>
      <c r="G81" s="10">
        <f t="shared" si="17"/>
        <v>5690</v>
      </c>
      <c r="H81" s="10"/>
      <c r="I81" s="10">
        <v>5690</v>
      </c>
      <c r="J81" s="10"/>
      <c r="K81" s="10"/>
      <c r="L81" s="49">
        <f t="shared" si="18"/>
        <v>5690</v>
      </c>
      <c r="N81" s="10">
        <f t="shared" si="19"/>
        <v>0</v>
      </c>
    </row>
    <row r="82" spans="1:14" x14ac:dyDescent="0.25">
      <c r="A82" t="s">
        <v>76</v>
      </c>
      <c r="B82" s="23">
        <v>39506</v>
      </c>
      <c r="C82" s="8">
        <v>5</v>
      </c>
      <c r="D82" s="24">
        <v>2910</v>
      </c>
      <c r="E82" s="25"/>
      <c r="F82" s="10"/>
      <c r="G82" s="10">
        <f t="shared" si="17"/>
        <v>2910</v>
      </c>
      <c r="H82" s="10"/>
      <c r="I82" s="10">
        <v>2910</v>
      </c>
      <c r="J82" s="10" t="s">
        <v>33</v>
      </c>
      <c r="K82" s="10"/>
      <c r="L82" s="49">
        <f t="shared" si="18"/>
        <v>2910</v>
      </c>
      <c r="N82" s="10">
        <f t="shared" si="19"/>
        <v>0</v>
      </c>
    </row>
    <row r="83" spans="1:14" x14ac:dyDescent="0.25">
      <c r="A83" t="s">
        <v>77</v>
      </c>
      <c r="B83" s="7">
        <v>39813</v>
      </c>
      <c r="C83" s="8">
        <v>20</v>
      </c>
      <c r="D83" s="10">
        <v>2625</v>
      </c>
      <c r="E83" s="10"/>
      <c r="F83" s="10"/>
      <c r="G83" s="10">
        <f t="shared" si="17"/>
        <v>2625</v>
      </c>
      <c r="H83" s="10"/>
      <c r="I83" s="10">
        <v>1510</v>
      </c>
      <c r="J83" s="10">
        <f>G83/C83</f>
        <v>131.25</v>
      </c>
      <c r="K83" s="10"/>
      <c r="L83" s="10">
        <f t="shared" si="18"/>
        <v>1641.25</v>
      </c>
      <c r="N83" s="10">
        <f t="shared" si="19"/>
        <v>983.75</v>
      </c>
    </row>
    <row r="84" spans="1:14" x14ac:dyDescent="0.25">
      <c r="A84" s="14" t="s">
        <v>70</v>
      </c>
      <c r="B84" s="7">
        <v>40148</v>
      </c>
      <c r="C84" s="8">
        <v>5</v>
      </c>
      <c r="D84" s="10">
        <v>2102</v>
      </c>
      <c r="E84" s="10"/>
      <c r="F84" s="10"/>
      <c r="G84" s="10">
        <f t="shared" si="17"/>
        <v>2102</v>
      </c>
      <c r="H84" s="10"/>
      <c r="I84" s="10">
        <v>2101.8000000000002</v>
      </c>
      <c r="J84" s="10"/>
      <c r="K84" s="10"/>
      <c r="L84" s="49">
        <f t="shared" si="18"/>
        <v>2101.8000000000002</v>
      </c>
      <c r="N84" s="10">
        <f t="shared" si="19"/>
        <v>0.1999999999998181</v>
      </c>
    </row>
    <row r="85" spans="1:14" x14ac:dyDescent="0.25">
      <c r="A85" s="14" t="s">
        <v>78</v>
      </c>
      <c r="B85" s="7">
        <v>40512</v>
      </c>
      <c r="C85" s="8">
        <v>40</v>
      </c>
      <c r="D85" s="10">
        <v>88578</v>
      </c>
      <c r="E85" s="10"/>
      <c r="F85" s="10"/>
      <c r="G85" s="10">
        <f t="shared" si="17"/>
        <v>88578</v>
      </c>
      <c r="H85" s="10"/>
      <c r="I85" s="10">
        <v>18069.600000000002</v>
      </c>
      <c r="J85" s="10">
        <f>G85/C85</f>
        <v>2214.4499999999998</v>
      </c>
      <c r="K85" s="10"/>
      <c r="L85" s="10">
        <f t="shared" si="18"/>
        <v>20284.050000000003</v>
      </c>
      <c r="N85" s="10">
        <f t="shared" si="19"/>
        <v>68293.95</v>
      </c>
    </row>
    <row r="86" spans="1:14" x14ac:dyDescent="0.25">
      <c r="A86" s="14" t="s">
        <v>79</v>
      </c>
      <c r="B86" s="7">
        <v>41152</v>
      </c>
      <c r="C86" s="8">
        <v>40</v>
      </c>
      <c r="D86" s="10">
        <v>48184</v>
      </c>
      <c r="F86" s="10"/>
      <c r="G86" s="10">
        <f>SUM(D86:F86)</f>
        <v>48184</v>
      </c>
      <c r="H86" s="10"/>
      <c r="I86" s="10">
        <v>9235.2706820000003</v>
      </c>
      <c r="J86" s="10">
        <f>G86/C86</f>
        <v>1204.5999999999999</v>
      </c>
      <c r="K86" s="10"/>
      <c r="L86" s="10">
        <f t="shared" si="18"/>
        <v>10439.870682000001</v>
      </c>
      <c r="N86" s="10">
        <f t="shared" si="19"/>
        <v>37744.129317999999</v>
      </c>
    </row>
    <row r="87" spans="1:14" x14ac:dyDescent="0.25">
      <c r="A87" s="14" t="s">
        <v>80</v>
      </c>
      <c r="B87" s="7">
        <v>41152</v>
      </c>
      <c r="C87" s="8">
        <v>10</v>
      </c>
      <c r="D87" s="10">
        <v>35558</v>
      </c>
      <c r="F87" s="10"/>
      <c r="G87" s="10">
        <f>SUM(D87:F87)</f>
        <v>35558</v>
      </c>
      <c r="H87" s="10"/>
      <c r="I87" s="10">
        <v>27261.145185999998</v>
      </c>
      <c r="J87" s="10">
        <f>G87/C87</f>
        <v>3555.8</v>
      </c>
      <c r="K87" s="10"/>
      <c r="L87" s="10">
        <f t="shared" si="18"/>
        <v>30816.945185999997</v>
      </c>
      <c r="N87" s="10">
        <f t="shared" si="19"/>
        <v>4741.0548140000028</v>
      </c>
    </row>
    <row r="88" spans="1:14" x14ac:dyDescent="0.25">
      <c r="A88" s="14" t="s">
        <v>301</v>
      </c>
      <c r="B88" s="7">
        <v>42551</v>
      </c>
      <c r="C88" s="8">
        <v>10</v>
      </c>
      <c r="D88" s="10">
        <v>123433</v>
      </c>
      <c r="E88" s="13"/>
      <c r="F88" s="10"/>
      <c r="G88" s="10">
        <f t="shared" ref="G88:G91" si="20">SUM(D88:F88)</f>
        <v>123433</v>
      </c>
      <c r="H88" s="10"/>
      <c r="I88" s="10">
        <v>49373.2</v>
      </c>
      <c r="J88" s="10">
        <f t="shared" ref="J88:J90" si="21">G88/C88</f>
        <v>12343.3</v>
      </c>
      <c r="K88" s="10"/>
      <c r="L88" s="10">
        <f t="shared" ref="L88:L90" si="22">SUM(I88:K88)</f>
        <v>61716.5</v>
      </c>
      <c r="N88" s="10">
        <f t="shared" ref="N88:N91" si="23">G88-L88</f>
        <v>61716.5</v>
      </c>
    </row>
    <row r="89" spans="1:14" x14ac:dyDescent="0.25">
      <c r="A89" s="14" t="s">
        <v>302</v>
      </c>
      <c r="B89" s="7">
        <v>42430</v>
      </c>
      <c r="C89" s="8">
        <v>20</v>
      </c>
      <c r="D89" s="10">
        <v>3475</v>
      </c>
      <c r="E89" s="13"/>
      <c r="F89" s="10"/>
      <c r="G89" s="10">
        <f t="shared" si="20"/>
        <v>3475</v>
      </c>
      <c r="H89" s="10"/>
      <c r="I89" s="10">
        <v>695</v>
      </c>
      <c r="J89" s="10">
        <f t="shared" si="21"/>
        <v>173.75</v>
      </c>
      <c r="K89" s="10"/>
      <c r="L89" s="10">
        <f t="shared" si="22"/>
        <v>868.75</v>
      </c>
      <c r="N89" s="10">
        <f t="shared" si="23"/>
        <v>2606.25</v>
      </c>
    </row>
    <row r="90" spans="1:14" x14ac:dyDescent="0.25">
      <c r="A90" s="14" t="s">
        <v>303</v>
      </c>
      <c r="B90" s="7">
        <v>42551</v>
      </c>
      <c r="C90" s="8">
        <v>10</v>
      </c>
      <c r="D90" s="10">
        <v>19743</v>
      </c>
      <c r="E90" s="13"/>
      <c r="F90" s="10"/>
      <c r="G90" s="10">
        <f t="shared" si="20"/>
        <v>19743</v>
      </c>
      <c r="H90" s="10"/>
      <c r="I90" s="10">
        <v>7897.2</v>
      </c>
      <c r="J90" s="10">
        <f t="shared" si="21"/>
        <v>1974.3</v>
      </c>
      <c r="K90" s="10"/>
      <c r="L90" s="10">
        <f t="shared" si="22"/>
        <v>9871.5</v>
      </c>
      <c r="N90" s="10">
        <f t="shared" si="23"/>
        <v>9871.5</v>
      </c>
    </row>
    <row r="91" spans="1:14" x14ac:dyDescent="0.25">
      <c r="A91" s="14" t="s">
        <v>322</v>
      </c>
      <c r="B91" s="7">
        <v>42916</v>
      </c>
      <c r="C91" s="8">
        <v>5</v>
      </c>
      <c r="D91" s="10">
        <v>13616</v>
      </c>
      <c r="E91" s="13" t="s">
        <v>33</v>
      </c>
      <c r="F91" s="10"/>
      <c r="G91" s="10">
        <f t="shared" si="20"/>
        <v>13616</v>
      </c>
      <c r="H91" s="10"/>
      <c r="I91" s="10">
        <v>5446.4</v>
      </c>
      <c r="J91" s="55">
        <f>G91/C91</f>
        <v>2723.2</v>
      </c>
      <c r="K91" s="10"/>
      <c r="L91" s="10">
        <f t="shared" ref="L91" si="24">I91+J91-K91</f>
        <v>8169.5999999999995</v>
      </c>
      <c r="N91" s="10">
        <f t="shared" si="23"/>
        <v>5446.4000000000005</v>
      </c>
    </row>
    <row r="92" spans="1:14" x14ac:dyDescent="0.25">
      <c r="A92" s="14" t="s">
        <v>323</v>
      </c>
      <c r="B92" s="7"/>
      <c r="C92" s="8"/>
      <c r="D92" s="10"/>
      <c r="E92" s="13"/>
      <c r="F92" s="10"/>
      <c r="G92" s="10"/>
      <c r="H92" s="10"/>
      <c r="I92" s="10"/>
      <c r="J92" s="10"/>
      <c r="K92" s="10"/>
      <c r="L92" s="10"/>
      <c r="N92" s="10"/>
    </row>
    <row r="93" spans="1:14" x14ac:dyDescent="0.25">
      <c r="A93" s="14" t="s">
        <v>331</v>
      </c>
      <c r="B93" s="7"/>
      <c r="C93" s="8"/>
      <c r="D93" s="10"/>
      <c r="E93" s="13"/>
      <c r="F93" s="10"/>
      <c r="G93" s="10"/>
      <c r="H93" s="10"/>
      <c r="I93" s="10"/>
      <c r="J93" s="10"/>
      <c r="K93" s="10"/>
      <c r="L93" s="10"/>
      <c r="N93" s="10"/>
    </row>
    <row r="94" spans="1:14" x14ac:dyDescent="0.25">
      <c r="A94" s="59" t="s">
        <v>364</v>
      </c>
      <c r="B94" s="7">
        <v>43616</v>
      </c>
      <c r="C94" s="60">
        <v>20</v>
      </c>
      <c r="D94" s="10">
        <v>16464</v>
      </c>
      <c r="E94" s="13"/>
      <c r="F94" s="10"/>
      <c r="G94" s="10">
        <f t="shared" ref="G94:G96" si="25">SUM(D94:F94)</f>
        <v>16464</v>
      </c>
      <c r="H94" s="10"/>
      <c r="I94" s="10">
        <v>823.2</v>
      </c>
      <c r="J94" s="55">
        <f t="shared" ref="J94:J96" si="26">G94/C94</f>
        <v>823.2</v>
      </c>
      <c r="K94" s="10"/>
      <c r="L94" s="10">
        <f t="shared" ref="L94:L96" si="27">I94+J94-K94</f>
        <v>1646.4</v>
      </c>
      <c r="N94" s="10">
        <f t="shared" ref="N94:N96" si="28">G94-L94</f>
        <v>14817.6</v>
      </c>
    </row>
    <row r="95" spans="1:14" x14ac:dyDescent="0.25">
      <c r="A95" s="52" t="s">
        <v>365</v>
      </c>
      <c r="B95" s="7"/>
      <c r="C95" s="8"/>
      <c r="D95" s="10"/>
      <c r="E95" s="13"/>
      <c r="F95" s="10"/>
      <c r="G95" s="10" t="s">
        <v>33</v>
      </c>
      <c r="H95" s="10"/>
      <c r="I95" s="10" t="s">
        <v>33</v>
      </c>
      <c r="J95" s="55" t="s">
        <v>33</v>
      </c>
      <c r="K95" s="10"/>
      <c r="L95" s="10" t="s">
        <v>33</v>
      </c>
      <c r="M95" s="10" t="s">
        <v>33</v>
      </c>
      <c r="N95" s="10" t="s">
        <v>33</v>
      </c>
    </row>
    <row r="96" spans="1:14" x14ac:dyDescent="0.25">
      <c r="A96" s="14" t="s">
        <v>368</v>
      </c>
      <c r="B96" s="7">
        <v>43616</v>
      </c>
      <c r="C96" s="60">
        <v>20</v>
      </c>
      <c r="D96" s="10">
        <v>1260</v>
      </c>
      <c r="E96" s="13"/>
      <c r="F96" s="10"/>
      <c r="G96" s="10">
        <f t="shared" si="25"/>
        <v>1260</v>
      </c>
      <c r="H96" s="10"/>
      <c r="I96" s="10">
        <v>63</v>
      </c>
      <c r="J96" s="55">
        <f t="shared" si="26"/>
        <v>63</v>
      </c>
      <c r="K96" s="10"/>
      <c r="L96" s="10">
        <f t="shared" si="27"/>
        <v>126</v>
      </c>
      <c r="N96" s="10">
        <f t="shared" si="28"/>
        <v>1134</v>
      </c>
    </row>
    <row r="97" spans="1:15" x14ac:dyDescent="0.25">
      <c r="A97" s="52" t="s">
        <v>365</v>
      </c>
      <c r="B97" s="7"/>
      <c r="C97" s="8"/>
      <c r="D97" s="10"/>
      <c r="E97" s="13"/>
      <c r="F97" s="10"/>
      <c r="G97" s="10"/>
      <c r="H97" s="10"/>
      <c r="I97" s="10"/>
      <c r="J97" s="55"/>
      <c r="K97" s="10"/>
      <c r="L97" s="10"/>
      <c r="N97" s="10"/>
    </row>
    <row r="98" spans="1:15" x14ac:dyDescent="0.25">
      <c r="A98" s="14"/>
      <c r="B98" s="7"/>
      <c r="C98" s="8"/>
      <c r="D98" s="10"/>
      <c r="E98" s="13"/>
      <c r="F98" s="10"/>
      <c r="G98" s="10"/>
      <c r="H98" s="10"/>
      <c r="I98" s="10"/>
      <c r="J98" s="55"/>
      <c r="K98" s="10"/>
      <c r="L98" s="10"/>
      <c r="N98" s="10"/>
    </row>
    <row r="99" spans="1:15" x14ac:dyDescent="0.25">
      <c r="B99" s="7"/>
      <c r="C99" s="1"/>
      <c r="D99" s="10"/>
      <c r="E99" s="10"/>
      <c r="F99" s="10"/>
      <c r="G99" s="10"/>
      <c r="H99" s="10"/>
      <c r="I99" s="10"/>
      <c r="J99" s="10"/>
      <c r="K99" s="10"/>
      <c r="L99" s="10"/>
      <c r="N99" s="10"/>
    </row>
    <row r="100" spans="1:15" x14ac:dyDescent="0.25">
      <c r="A100" s="16" t="s">
        <v>81</v>
      </c>
      <c r="B100" s="17"/>
      <c r="C100" s="18"/>
      <c r="D100" s="19">
        <f>SUM(D70:D99)</f>
        <v>1163351</v>
      </c>
      <c r="E100" s="19">
        <f>SUM(E70:E99)</f>
        <v>0</v>
      </c>
      <c r="F100" s="19">
        <f>SUM(F70:F99)</f>
        <v>0</v>
      </c>
      <c r="G100" s="26">
        <f>SUM(G70:G99)</f>
        <v>1163351</v>
      </c>
      <c r="H100" s="20"/>
      <c r="I100" s="26">
        <f>SUM(I70:I99)</f>
        <v>930787.76586799987</v>
      </c>
      <c r="J100" s="19">
        <f>SUM(J70:J99)</f>
        <v>25206.850000000002</v>
      </c>
      <c r="K100" s="19">
        <f>SUM(K70:K99)</f>
        <v>0</v>
      </c>
      <c r="L100" s="19">
        <f>SUM(L70:L99)</f>
        <v>955994.61586799996</v>
      </c>
      <c r="M100" s="16"/>
      <c r="N100" s="19">
        <f>SUM(N70:N99)</f>
        <v>207356.38413199998</v>
      </c>
      <c r="O100" s="56">
        <f>L70+L71+L72+L73+L74+L75+L76+L77+L78+L79+L80+L81+L82+L84</f>
        <v>810413.75</v>
      </c>
    </row>
    <row r="101" spans="1:15" x14ac:dyDescent="0.25">
      <c r="B101" s="7"/>
      <c r="C101" s="8"/>
      <c r="D101" s="10"/>
      <c r="E101" s="10"/>
      <c r="F101" s="10"/>
      <c r="G101" s="10"/>
      <c r="H101" s="10"/>
      <c r="I101" s="10"/>
      <c r="J101" s="10"/>
      <c r="K101" s="10"/>
      <c r="L101" s="10"/>
    </row>
    <row r="102" spans="1:15" x14ac:dyDescent="0.25">
      <c r="B102" s="7"/>
      <c r="C102" s="8"/>
      <c r="D102" s="10"/>
      <c r="E102" s="10"/>
      <c r="F102" s="10"/>
      <c r="G102" s="10"/>
      <c r="H102" s="10"/>
      <c r="I102" s="10"/>
      <c r="J102" s="10"/>
      <c r="K102" s="10"/>
      <c r="L102" s="10"/>
    </row>
    <row r="103" spans="1:15" x14ac:dyDescent="0.25">
      <c r="A103" s="6" t="s">
        <v>82</v>
      </c>
      <c r="B103" s="7"/>
      <c r="C103" s="8"/>
      <c r="D103" s="10"/>
      <c r="E103" s="10"/>
      <c r="F103" s="10"/>
      <c r="G103" s="10"/>
      <c r="H103" s="10"/>
      <c r="I103" s="10"/>
      <c r="J103" s="10"/>
      <c r="K103" s="10"/>
      <c r="L103" s="10"/>
    </row>
    <row r="104" spans="1:15" x14ac:dyDescent="0.25">
      <c r="A104" t="s">
        <v>83</v>
      </c>
      <c r="B104" s="7">
        <v>33420</v>
      </c>
      <c r="C104" s="8">
        <v>20</v>
      </c>
      <c r="D104" s="10">
        <v>1560</v>
      </c>
      <c r="E104" s="10"/>
      <c r="F104" s="10"/>
      <c r="G104" s="10">
        <f t="shared" ref="G104:G110" si="29">SUM(D104:F104)</f>
        <v>1560</v>
      </c>
      <c r="H104" s="10"/>
      <c r="I104" s="10">
        <v>1560</v>
      </c>
      <c r="J104" s="55">
        <f>G104-I104</f>
        <v>0</v>
      </c>
      <c r="K104" s="10"/>
      <c r="L104" s="49">
        <f t="shared" ref="L104:L109" si="30">SUM(I104:K104)</f>
        <v>1560</v>
      </c>
      <c r="N104" s="10">
        <f t="shared" ref="N104:N109" si="31">G104-L104</f>
        <v>0</v>
      </c>
    </row>
    <row r="105" spans="1:15" x14ac:dyDescent="0.25">
      <c r="A105" t="s">
        <v>84</v>
      </c>
      <c r="B105" s="7">
        <v>36008</v>
      </c>
      <c r="C105" s="8">
        <v>20</v>
      </c>
      <c r="D105" s="10">
        <v>158235</v>
      </c>
      <c r="E105" s="10"/>
      <c r="F105" s="10"/>
      <c r="G105" s="10">
        <f t="shared" si="29"/>
        <v>158235</v>
      </c>
      <c r="H105" s="10"/>
      <c r="I105" s="10">
        <v>158235</v>
      </c>
      <c r="J105" s="10">
        <v>0</v>
      </c>
      <c r="K105" s="10"/>
      <c r="L105" s="49">
        <f t="shared" si="30"/>
        <v>158235</v>
      </c>
      <c r="N105" s="10">
        <f t="shared" si="31"/>
        <v>0</v>
      </c>
    </row>
    <row r="106" spans="1:15" x14ac:dyDescent="0.25">
      <c r="A106" t="s">
        <v>85</v>
      </c>
      <c r="B106" s="7">
        <v>36008</v>
      </c>
      <c r="C106" s="8">
        <v>40</v>
      </c>
      <c r="D106" s="10">
        <v>92635</v>
      </c>
      <c r="E106" s="10"/>
      <c r="F106" s="10"/>
      <c r="G106" s="10">
        <f t="shared" si="29"/>
        <v>92635</v>
      </c>
      <c r="H106" s="10"/>
      <c r="I106" s="10">
        <v>49599</v>
      </c>
      <c r="J106" s="10">
        <f t="shared" ref="J106:J110" si="32">G106/C106</f>
        <v>2315.875</v>
      </c>
      <c r="K106" s="10"/>
      <c r="L106" s="10">
        <f t="shared" si="30"/>
        <v>51914.875</v>
      </c>
      <c r="N106" s="10">
        <f t="shared" si="31"/>
        <v>40720.125</v>
      </c>
    </row>
    <row r="107" spans="1:15" x14ac:dyDescent="0.25">
      <c r="A107" t="s">
        <v>86</v>
      </c>
      <c r="B107" s="7">
        <v>36008</v>
      </c>
      <c r="C107" s="8">
        <v>20</v>
      </c>
      <c r="D107" s="10">
        <v>333410</v>
      </c>
      <c r="E107" s="10"/>
      <c r="F107" s="10"/>
      <c r="G107" s="10">
        <f t="shared" si="29"/>
        <v>333410</v>
      </c>
      <c r="H107" s="10"/>
      <c r="I107" s="10">
        <v>333410</v>
      </c>
      <c r="J107" s="10">
        <v>0</v>
      </c>
      <c r="K107" s="10"/>
      <c r="L107" s="49">
        <f t="shared" si="30"/>
        <v>333410</v>
      </c>
      <c r="N107" s="10">
        <f t="shared" si="31"/>
        <v>0</v>
      </c>
      <c r="O107" s="53"/>
    </row>
    <row r="108" spans="1:15" x14ac:dyDescent="0.25">
      <c r="A108" t="s">
        <v>70</v>
      </c>
      <c r="B108" s="7">
        <v>36008</v>
      </c>
      <c r="C108" s="8">
        <v>20</v>
      </c>
      <c r="D108" s="10">
        <v>98904</v>
      </c>
      <c r="E108" s="10"/>
      <c r="F108" s="10"/>
      <c r="G108" s="10">
        <f t="shared" si="29"/>
        <v>98904</v>
      </c>
      <c r="H108" s="10"/>
      <c r="I108" s="10">
        <v>98904.199999999983</v>
      </c>
      <c r="J108" s="10">
        <v>0</v>
      </c>
      <c r="K108" s="10"/>
      <c r="L108" s="49">
        <f t="shared" si="30"/>
        <v>98904.199999999983</v>
      </c>
      <c r="N108" s="10">
        <f t="shared" si="31"/>
        <v>-0.1999999999825377</v>
      </c>
      <c r="O108" s="53"/>
    </row>
    <row r="109" spans="1:15" x14ac:dyDescent="0.25">
      <c r="A109" t="s">
        <v>87</v>
      </c>
      <c r="B109" s="7">
        <v>39448</v>
      </c>
      <c r="C109" s="8">
        <v>10</v>
      </c>
      <c r="D109" s="10">
        <v>2358</v>
      </c>
      <c r="E109" s="10"/>
      <c r="F109" s="10"/>
      <c r="G109" s="10">
        <f t="shared" si="29"/>
        <v>2358</v>
      </c>
      <c r="H109" s="10"/>
      <c r="I109" s="10">
        <v>2357.7999999999997</v>
      </c>
      <c r="J109" s="10">
        <v>0</v>
      </c>
      <c r="K109" s="10"/>
      <c r="L109" s="49">
        <f t="shared" si="30"/>
        <v>2357.7999999999997</v>
      </c>
      <c r="N109" s="10">
        <f t="shared" si="31"/>
        <v>0.20000000000027285</v>
      </c>
      <c r="O109" s="53"/>
    </row>
    <row r="110" spans="1:15" x14ac:dyDescent="0.25">
      <c r="A110" t="s">
        <v>304</v>
      </c>
      <c r="B110" s="7">
        <v>42597</v>
      </c>
      <c r="C110" s="8">
        <v>5</v>
      </c>
      <c r="D110" s="10">
        <v>3169</v>
      </c>
      <c r="E110" s="10"/>
      <c r="F110" s="10"/>
      <c r="G110" s="10">
        <f t="shared" si="29"/>
        <v>3169</v>
      </c>
      <c r="H110" s="10"/>
      <c r="I110" s="10">
        <v>634</v>
      </c>
      <c r="J110" s="10">
        <f t="shared" si="32"/>
        <v>633.79999999999995</v>
      </c>
      <c r="K110" s="10"/>
      <c r="L110" s="10">
        <f t="shared" ref="L110" si="33">SUM(I110:K110)</f>
        <v>1267.8</v>
      </c>
      <c r="N110" s="10">
        <f t="shared" ref="N110" si="34">G110-L110</f>
        <v>1901.2</v>
      </c>
    </row>
    <row r="111" spans="1:15" x14ac:dyDescent="0.25">
      <c r="B111" s="7"/>
      <c r="C111" s="8"/>
      <c r="D111" s="10"/>
      <c r="E111" s="10"/>
      <c r="F111" s="10"/>
      <c r="G111" s="10"/>
      <c r="H111" s="10"/>
      <c r="I111" s="10"/>
      <c r="J111" s="10"/>
      <c r="K111" s="10"/>
      <c r="L111" s="10"/>
    </row>
    <row r="112" spans="1:15" x14ac:dyDescent="0.25">
      <c r="A112" s="16" t="s">
        <v>88</v>
      </c>
      <c r="B112" s="17"/>
      <c r="C112" s="18"/>
      <c r="D112" s="19">
        <f>SUM(D104:D110)</f>
        <v>690271</v>
      </c>
      <c r="E112" s="19">
        <f t="shared" ref="E112:N112" si="35">SUM(E104:E110)</f>
        <v>0</v>
      </c>
      <c r="F112" s="19">
        <f t="shared" si="35"/>
        <v>0</v>
      </c>
      <c r="G112" s="19">
        <f t="shared" si="35"/>
        <v>690271</v>
      </c>
      <c r="H112" s="20"/>
      <c r="I112" s="19">
        <f t="shared" si="35"/>
        <v>644700</v>
      </c>
      <c r="J112" s="19">
        <f t="shared" si="35"/>
        <v>2949.6750000000002</v>
      </c>
      <c r="K112" s="19">
        <f t="shared" si="35"/>
        <v>0</v>
      </c>
      <c r="L112" s="19">
        <f t="shared" si="35"/>
        <v>647649.67500000005</v>
      </c>
      <c r="M112" s="16"/>
      <c r="N112" s="19">
        <f t="shared" si="35"/>
        <v>42621.325000000012</v>
      </c>
      <c r="O112" s="56">
        <f>L104+L105+L107+L109+L108</f>
        <v>594467</v>
      </c>
    </row>
    <row r="113" spans="1:15" x14ac:dyDescent="0.25">
      <c r="B113" s="7"/>
      <c r="C113" s="8"/>
      <c r="D113" s="10"/>
      <c r="E113" s="10"/>
      <c r="F113" s="10"/>
      <c r="G113" s="10"/>
      <c r="H113" s="10"/>
      <c r="I113" s="10"/>
      <c r="J113" s="10"/>
      <c r="K113" s="10"/>
      <c r="L113" s="10"/>
    </row>
    <row r="114" spans="1:15" x14ac:dyDescent="0.25">
      <c r="B114" s="7"/>
      <c r="C114" s="8"/>
      <c r="D114" s="10"/>
      <c r="E114" s="10"/>
      <c r="F114" s="10"/>
      <c r="G114" s="10"/>
      <c r="H114" s="10"/>
      <c r="I114" s="10"/>
      <c r="J114" s="10"/>
      <c r="K114" s="10"/>
      <c r="L114" s="10"/>
    </row>
    <row r="115" spans="1:15" x14ac:dyDescent="0.25">
      <c r="B115" s="7"/>
      <c r="C115" s="8"/>
      <c r="D115" s="10"/>
      <c r="E115" s="10"/>
      <c r="F115" s="10"/>
      <c r="G115" s="10"/>
      <c r="H115" s="10"/>
      <c r="I115" s="10"/>
      <c r="J115" s="10"/>
      <c r="K115" s="10"/>
      <c r="L115" s="10"/>
    </row>
    <row r="116" spans="1:15" x14ac:dyDescent="0.25">
      <c r="A116" s="6" t="s">
        <v>89</v>
      </c>
      <c r="B116" s="7"/>
      <c r="C116" s="8"/>
      <c r="D116" s="10"/>
      <c r="E116" s="10"/>
      <c r="F116" s="10"/>
      <c r="G116" s="10"/>
      <c r="H116" s="10"/>
      <c r="I116" s="10"/>
      <c r="J116" s="10"/>
      <c r="K116" s="10"/>
      <c r="L116" s="10"/>
    </row>
    <row r="117" spans="1:15" x14ac:dyDescent="0.25">
      <c r="A117" t="s">
        <v>90</v>
      </c>
      <c r="B117" s="7">
        <v>33298</v>
      </c>
      <c r="C117" s="8">
        <v>40</v>
      </c>
      <c r="D117" s="10">
        <v>3505</v>
      </c>
      <c r="E117" s="10"/>
      <c r="F117" s="10"/>
      <c r="G117" s="10">
        <f>SUM(D117:F117)</f>
        <v>3505</v>
      </c>
      <c r="H117" s="10"/>
      <c r="I117" s="10">
        <v>2503</v>
      </c>
      <c r="J117" s="10">
        <f>G117/C117</f>
        <v>87.625</v>
      </c>
      <c r="K117" s="10"/>
      <c r="L117" s="10">
        <f>SUM(I117:K117)</f>
        <v>2590.625</v>
      </c>
      <c r="N117" s="10">
        <f>G117-L117</f>
        <v>914.375</v>
      </c>
    </row>
    <row r="118" spans="1:15" x14ac:dyDescent="0.25">
      <c r="A118" t="s">
        <v>91</v>
      </c>
      <c r="B118" s="7">
        <v>33664</v>
      </c>
      <c r="C118" s="8">
        <v>40</v>
      </c>
      <c r="D118" s="10">
        <v>295</v>
      </c>
      <c r="E118" s="10"/>
      <c r="F118" s="10"/>
      <c r="G118" s="10">
        <f>SUM(D118:F118)</f>
        <v>295</v>
      </c>
      <c r="H118" s="10"/>
      <c r="I118" s="10">
        <v>203</v>
      </c>
      <c r="J118" s="10">
        <f>G118/C118</f>
        <v>7.375</v>
      </c>
      <c r="K118" s="10"/>
      <c r="L118" s="10">
        <f>SUM(I118:K118)</f>
        <v>210.375</v>
      </c>
      <c r="N118" s="10">
        <f>G118-L118</f>
        <v>84.625</v>
      </c>
    </row>
    <row r="119" spans="1:15" x14ac:dyDescent="0.25">
      <c r="A119" t="s">
        <v>92</v>
      </c>
      <c r="B119" s="7">
        <v>37408</v>
      </c>
      <c r="C119" s="8">
        <v>40</v>
      </c>
      <c r="D119" s="10">
        <v>2174</v>
      </c>
      <c r="F119" s="10"/>
      <c r="G119" s="10">
        <f>SUM(D119:F119)</f>
        <v>2174</v>
      </c>
      <c r="H119" s="10"/>
      <c r="I119" s="10">
        <v>949.80000000000018</v>
      </c>
      <c r="J119" s="10">
        <f>G119/C119</f>
        <v>54.35</v>
      </c>
      <c r="K119" s="10"/>
      <c r="L119" s="10">
        <f>SUM(I119:K119)</f>
        <v>1004.1500000000002</v>
      </c>
      <c r="N119" s="10">
        <f>G119-L119</f>
        <v>1169.8499999999999</v>
      </c>
    </row>
    <row r="120" spans="1:15" x14ac:dyDescent="0.25">
      <c r="A120" t="s">
        <v>93</v>
      </c>
      <c r="B120" s="7">
        <v>40543</v>
      </c>
      <c r="C120" s="8">
        <v>40</v>
      </c>
      <c r="D120" s="13">
        <v>13680</v>
      </c>
      <c r="F120" s="10"/>
      <c r="G120" s="10">
        <f>SUM(D120:F120)</f>
        <v>13680</v>
      </c>
      <c r="H120" s="10"/>
      <c r="I120" s="10">
        <v>3078</v>
      </c>
      <c r="J120" s="10">
        <f>G120/C120</f>
        <v>342</v>
      </c>
      <c r="K120" s="10"/>
      <c r="L120" s="10">
        <f>SUM(I120:K120)</f>
        <v>3420</v>
      </c>
      <c r="N120" s="10">
        <f>G120-L120</f>
        <v>10260</v>
      </c>
    </row>
    <row r="121" spans="1:15" x14ac:dyDescent="0.25">
      <c r="B121" s="7"/>
      <c r="C121" s="8"/>
      <c r="D121" s="10"/>
      <c r="E121" s="10"/>
      <c r="F121" s="10"/>
      <c r="G121" s="10"/>
      <c r="H121" s="10"/>
      <c r="I121" s="10" t="s">
        <v>33</v>
      </c>
      <c r="J121" s="10"/>
      <c r="K121" s="10"/>
      <c r="L121" s="10" t="s">
        <v>33</v>
      </c>
    </row>
    <row r="122" spans="1:15" x14ac:dyDescent="0.25">
      <c r="A122" s="16" t="s">
        <v>94</v>
      </c>
      <c r="B122" s="17"/>
      <c r="C122" s="18"/>
      <c r="D122" s="19">
        <f>SUM(D117:D121)</f>
        <v>19654</v>
      </c>
      <c r="E122" s="19">
        <f>SUM(E117:E121)</f>
        <v>0</v>
      </c>
      <c r="F122" s="19">
        <f>SUM(F117:F121)</f>
        <v>0</v>
      </c>
      <c r="G122" s="26">
        <f>SUM(G117:G121)</f>
        <v>19654</v>
      </c>
      <c r="H122" s="20"/>
      <c r="I122" s="26">
        <f>SUM(I117:I121)</f>
        <v>6733.8</v>
      </c>
      <c r="J122" s="19">
        <f>SUM(J117:J121)</f>
        <v>491.35</v>
      </c>
      <c r="K122" s="19">
        <f>SUM(K117:K121)</f>
        <v>0</v>
      </c>
      <c r="L122" s="19">
        <f>SUM(L117:L121)</f>
        <v>7225.15</v>
      </c>
      <c r="M122" s="16"/>
      <c r="N122" s="19">
        <f>G122-L122</f>
        <v>12428.85</v>
      </c>
      <c r="O122" s="56" t="s">
        <v>342</v>
      </c>
    </row>
    <row r="123" spans="1:15" x14ac:dyDescent="0.25">
      <c r="B123" s="7"/>
      <c r="C123" s="8"/>
      <c r="D123" s="10"/>
      <c r="E123" s="10"/>
      <c r="F123" s="10"/>
      <c r="G123" s="10"/>
      <c r="H123" s="10"/>
      <c r="I123" s="10"/>
      <c r="J123" s="10"/>
      <c r="K123" s="10"/>
      <c r="L123" s="10"/>
    </row>
    <row r="124" spans="1:15" x14ac:dyDescent="0.25">
      <c r="B124" s="7"/>
      <c r="C124" s="8"/>
      <c r="D124" s="10"/>
      <c r="E124" s="10"/>
      <c r="F124" s="10"/>
      <c r="G124" s="10"/>
      <c r="H124" s="10"/>
      <c r="I124" s="10"/>
      <c r="J124" s="10"/>
      <c r="K124" s="10"/>
      <c r="L124" s="10"/>
    </row>
    <row r="125" spans="1:15" x14ac:dyDescent="0.25">
      <c r="A125" s="6" t="s">
        <v>95</v>
      </c>
      <c r="B125" s="7"/>
      <c r="C125" s="8"/>
      <c r="D125" s="10"/>
      <c r="E125" s="10"/>
      <c r="F125" s="10"/>
      <c r="G125" s="10"/>
      <c r="H125" s="10"/>
      <c r="I125" s="10"/>
      <c r="J125" s="10"/>
      <c r="K125" s="10"/>
      <c r="L125" s="10"/>
    </row>
    <row r="126" spans="1:15" x14ac:dyDescent="0.25">
      <c r="A126" s="16" t="s">
        <v>96</v>
      </c>
      <c r="B126" s="7"/>
      <c r="C126" s="8"/>
      <c r="D126" s="10"/>
      <c r="E126" s="10"/>
      <c r="F126" s="10"/>
      <c r="G126" s="10"/>
      <c r="H126" s="10"/>
      <c r="I126" s="10"/>
      <c r="J126" s="10"/>
      <c r="K126" s="10"/>
      <c r="L126" s="10"/>
    </row>
    <row r="127" spans="1:15" x14ac:dyDescent="0.25">
      <c r="A127" t="s">
        <v>97</v>
      </c>
      <c r="B127" s="7">
        <v>31564</v>
      </c>
      <c r="C127" s="8">
        <v>45</v>
      </c>
      <c r="D127" s="10">
        <v>187841</v>
      </c>
      <c r="E127" s="10"/>
      <c r="F127" s="10"/>
      <c r="G127" s="10">
        <f t="shared" ref="G127:G135" si="36">SUM(D127:F127)</f>
        <v>187841</v>
      </c>
      <c r="H127" s="10"/>
      <c r="I127" s="10">
        <v>140876.95555555556</v>
      </c>
      <c r="J127" s="10">
        <f>G127/C127</f>
        <v>4174.2444444444445</v>
      </c>
      <c r="K127" s="10"/>
      <c r="L127" s="10">
        <f t="shared" ref="L127:L136" si="37">SUM(I127:K127)</f>
        <v>145051.20000000001</v>
      </c>
      <c r="N127" s="10">
        <f t="shared" ref="N127:N136" si="38">G127-L127</f>
        <v>42789.799999999988</v>
      </c>
    </row>
    <row r="128" spans="1:15" x14ac:dyDescent="0.25">
      <c r="A128" t="s">
        <v>98</v>
      </c>
      <c r="B128" s="7">
        <v>32599</v>
      </c>
      <c r="C128" s="8">
        <v>45</v>
      </c>
      <c r="D128" s="10">
        <v>10252</v>
      </c>
      <c r="E128" s="10"/>
      <c r="F128" s="10"/>
      <c r="G128" s="10">
        <f t="shared" si="36"/>
        <v>10252</v>
      </c>
      <c r="H128" s="10"/>
      <c r="I128" s="10">
        <v>6989.5777777777766</v>
      </c>
      <c r="J128" s="10">
        <f>G128/C128</f>
        <v>227.82222222222222</v>
      </c>
      <c r="K128" s="10"/>
      <c r="L128" s="10">
        <f t="shared" si="37"/>
        <v>7217.3999999999987</v>
      </c>
      <c r="N128" s="10">
        <f t="shared" si="38"/>
        <v>3034.6000000000013</v>
      </c>
    </row>
    <row r="129" spans="1:15" x14ac:dyDescent="0.25">
      <c r="A129" t="s">
        <v>99</v>
      </c>
      <c r="B129" s="7">
        <v>33025</v>
      </c>
      <c r="C129" s="27">
        <v>1.4999999999999999E-2</v>
      </c>
      <c r="D129" s="10">
        <v>41935</v>
      </c>
      <c r="E129" s="10"/>
      <c r="F129" s="10"/>
      <c r="G129" s="10">
        <f t="shared" si="36"/>
        <v>41935</v>
      </c>
      <c r="H129" s="10"/>
      <c r="I129" s="10">
        <v>30374.200000000012</v>
      </c>
      <c r="J129" s="10">
        <f>G129*C129</f>
        <v>629.02499999999998</v>
      </c>
      <c r="K129" s="10"/>
      <c r="L129" s="10">
        <f t="shared" si="37"/>
        <v>31003.225000000013</v>
      </c>
      <c r="N129" s="10">
        <f t="shared" si="38"/>
        <v>10931.774999999987</v>
      </c>
    </row>
    <row r="130" spans="1:15" x14ac:dyDescent="0.25">
      <c r="A130" t="s">
        <v>97</v>
      </c>
      <c r="B130" s="7">
        <v>34700</v>
      </c>
      <c r="C130" s="8">
        <v>45</v>
      </c>
      <c r="D130" s="10">
        <v>209305</v>
      </c>
      <c r="E130" s="10"/>
      <c r="F130" s="10"/>
      <c r="G130" s="10">
        <f t="shared" si="36"/>
        <v>209305</v>
      </c>
      <c r="H130" s="10"/>
      <c r="I130" s="10">
        <v>116300.77777777775</v>
      </c>
      <c r="J130" s="10">
        <f t="shared" ref="J130:J136" si="39">G130/C130</f>
        <v>4651.2222222222226</v>
      </c>
      <c r="K130" s="10"/>
      <c r="L130" s="10">
        <f t="shared" si="37"/>
        <v>120951.99999999997</v>
      </c>
      <c r="N130" s="10">
        <f t="shared" si="38"/>
        <v>88353.000000000029</v>
      </c>
    </row>
    <row r="131" spans="1:15" x14ac:dyDescent="0.25">
      <c r="A131" t="s">
        <v>100</v>
      </c>
      <c r="B131" s="7">
        <v>36008</v>
      </c>
      <c r="C131" s="8">
        <v>45</v>
      </c>
      <c r="D131" s="10">
        <v>252683</v>
      </c>
      <c r="E131" s="10"/>
      <c r="F131" s="10"/>
      <c r="G131" s="10">
        <f t="shared" si="36"/>
        <v>252683</v>
      </c>
      <c r="H131" s="10"/>
      <c r="I131" s="10">
        <v>120254.4222222222</v>
      </c>
      <c r="J131" s="10">
        <f t="shared" si="39"/>
        <v>5615.1777777777779</v>
      </c>
      <c r="K131" s="10"/>
      <c r="L131" s="10">
        <f t="shared" si="37"/>
        <v>125869.59999999998</v>
      </c>
      <c r="N131" s="10">
        <f t="shared" si="38"/>
        <v>126813.40000000002</v>
      </c>
    </row>
    <row r="132" spans="1:15" x14ac:dyDescent="0.25">
      <c r="A132" t="s">
        <v>101</v>
      </c>
      <c r="B132" s="7">
        <v>36100</v>
      </c>
      <c r="C132" s="8">
        <v>20</v>
      </c>
      <c r="D132" s="10">
        <v>5049</v>
      </c>
      <c r="E132" s="10"/>
      <c r="F132" s="10"/>
      <c r="G132" s="10">
        <f t="shared" si="36"/>
        <v>5049</v>
      </c>
      <c r="H132" s="10"/>
      <c r="I132" s="10">
        <v>5048.6999999999989</v>
      </c>
      <c r="J132" s="10">
        <v>0</v>
      </c>
      <c r="K132" s="10"/>
      <c r="L132" s="49">
        <f t="shared" si="37"/>
        <v>5048.6999999999989</v>
      </c>
      <c r="M132" t="s">
        <v>33</v>
      </c>
      <c r="N132" s="10">
        <f t="shared" si="38"/>
        <v>0.30000000000109139</v>
      </c>
      <c r="O132" s="53"/>
    </row>
    <row r="133" spans="1:15" x14ac:dyDescent="0.25">
      <c r="A133" t="s">
        <v>102</v>
      </c>
      <c r="B133" s="7">
        <v>36830</v>
      </c>
      <c r="C133" s="8">
        <v>45</v>
      </c>
      <c r="D133" s="10">
        <v>165965</v>
      </c>
      <c r="E133" s="10"/>
      <c r="F133" s="10"/>
      <c r="G133" s="10">
        <f t="shared" si="36"/>
        <v>165965</v>
      </c>
      <c r="H133" s="10"/>
      <c r="I133" s="10">
        <v>70995.888888888876</v>
      </c>
      <c r="J133" s="10">
        <f t="shared" si="39"/>
        <v>3688.1111111111113</v>
      </c>
      <c r="K133" s="10"/>
      <c r="L133" s="10">
        <f t="shared" si="37"/>
        <v>74683.999999999985</v>
      </c>
      <c r="N133" s="10">
        <f t="shared" si="38"/>
        <v>91281.000000000015</v>
      </c>
    </row>
    <row r="134" spans="1:15" x14ac:dyDescent="0.25">
      <c r="A134" t="s">
        <v>103</v>
      </c>
      <c r="B134" s="7">
        <v>38322</v>
      </c>
      <c r="C134" s="8">
        <v>45</v>
      </c>
      <c r="D134" s="10">
        <v>588909</v>
      </c>
      <c r="E134" s="10"/>
      <c r="F134" s="10"/>
      <c r="G134" s="10">
        <f t="shared" si="36"/>
        <v>588909</v>
      </c>
      <c r="H134" s="10"/>
      <c r="I134" s="10">
        <v>197394.93333333335</v>
      </c>
      <c r="J134" s="10">
        <f t="shared" si="39"/>
        <v>13086.866666666667</v>
      </c>
      <c r="K134" s="10"/>
      <c r="L134" s="10">
        <f t="shared" si="37"/>
        <v>210481.80000000002</v>
      </c>
      <c r="N134" s="10">
        <f t="shared" si="38"/>
        <v>378427.19999999995</v>
      </c>
    </row>
    <row r="135" spans="1:15" x14ac:dyDescent="0.25">
      <c r="A135" t="s">
        <v>104</v>
      </c>
      <c r="B135" s="7">
        <v>38322</v>
      </c>
      <c r="C135" s="8">
        <v>45</v>
      </c>
      <c r="D135" s="10">
        <v>384738</v>
      </c>
      <c r="E135" s="10"/>
      <c r="F135" s="10"/>
      <c r="G135" s="10">
        <f t="shared" si="36"/>
        <v>384738</v>
      </c>
      <c r="H135" s="10"/>
      <c r="I135" s="10">
        <v>128957.8666666667</v>
      </c>
      <c r="J135" s="10">
        <f t="shared" si="39"/>
        <v>8549.7333333333336</v>
      </c>
      <c r="K135" s="10"/>
      <c r="L135" s="10">
        <f t="shared" si="37"/>
        <v>137507.60000000003</v>
      </c>
      <c r="N135" s="10">
        <f t="shared" si="38"/>
        <v>247230.39999999997</v>
      </c>
    </row>
    <row r="136" spans="1:15" x14ac:dyDescent="0.25">
      <c r="A136" t="s">
        <v>105</v>
      </c>
      <c r="B136" s="7">
        <v>38322</v>
      </c>
      <c r="C136" s="8">
        <v>20</v>
      </c>
      <c r="D136" s="10">
        <v>3375</v>
      </c>
      <c r="F136" s="10"/>
      <c r="G136" s="10">
        <f>SUM(D136:F136)</f>
        <v>3375</v>
      </c>
      <c r="H136" s="10"/>
      <c r="I136" s="10">
        <v>2533</v>
      </c>
      <c r="J136" s="10">
        <f t="shared" si="39"/>
        <v>168.75</v>
      </c>
      <c r="K136" s="10"/>
      <c r="L136" s="10">
        <f t="shared" si="37"/>
        <v>2701.75</v>
      </c>
      <c r="N136" s="10">
        <f t="shared" si="38"/>
        <v>673.25</v>
      </c>
    </row>
    <row r="137" spans="1:15" x14ac:dyDescent="0.25">
      <c r="A137" t="s">
        <v>106</v>
      </c>
      <c r="B137" s="7">
        <v>38869</v>
      </c>
      <c r="C137" s="8">
        <v>45</v>
      </c>
      <c r="D137" s="10">
        <v>346156</v>
      </c>
      <c r="E137" s="13" t="s">
        <v>33</v>
      </c>
      <c r="F137" s="10"/>
      <c r="G137" s="10">
        <f>SUM(D137:F137)</f>
        <v>346156</v>
      </c>
      <c r="H137" s="10"/>
      <c r="I137" s="10">
        <v>96152.844444444432</v>
      </c>
      <c r="J137" s="10">
        <f>G137/C137</f>
        <v>7692.3555555555558</v>
      </c>
      <c r="K137" s="10"/>
      <c r="L137" s="10">
        <f>SUM(I137:K137)</f>
        <v>103845.19999999998</v>
      </c>
      <c r="N137" s="10">
        <f>G137-L137</f>
        <v>242310.80000000002</v>
      </c>
    </row>
    <row r="138" spans="1:15" x14ac:dyDescent="0.25">
      <c r="A138" t="s">
        <v>107</v>
      </c>
      <c r="B138" s="7">
        <v>40543</v>
      </c>
      <c r="C138" s="8">
        <v>45</v>
      </c>
      <c r="D138" s="13">
        <v>278495</v>
      </c>
      <c r="F138" s="10"/>
      <c r="G138" s="10">
        <f>SUM(D138:F138)</f>
        <v>278495</v>
      </c>
      <c r="H138" s="10"/>
      <c r="I138" s="10">
        <v>55699.222222222234</v>
      </c>
      <c r="J138" s="10">
        <f>G138/C138</f>
        <v>6188.7777777777774</v>
      </c>
      <c r="K138" s="10"/>
      <c r="L138" s="10">
        <f>SUM(I138:K138)</f>
        <v>61888.000000000015</v>
      </c>
      <c r="N138" s="10">
        <f>G138-L138</f>
        <v>216607</v>
      </c>
    </row>
    <row r="139" spans="1:15" x14ac:dyDescent="0.25">
      <c r="A139" t="s">
        <v>108</v>
      </c>
      <c r="B139" s="7">
        <v>40543</v>
      </c>
      <c r="C139" s="8">
        <v>45</v>
      </c>
      <c r="D139" s="13">
        <v>23059</v>
      </c>
      <c r="F139" s="10"/>
      <c r="G139" s="10">
        <f>SUM(D139:F139)</f>
        <v>23059</v>
      </c>
      <c r="H139" s="10"/>
      <c r="I139" s="10">
        <v>4611.3777777777786</v>
      </c>
      <c r="J139" s="10">
        <f>G139/C139</f>
        <v>512.42222222222222</v>
      </c>
      <c r="K139" s="10"/>
      <c r="L139" s="10">
        <f>SUM(I139:K139)</f>
        <v>5123.8000000000011</v>
      </c>
      <c r="N139" s="10">
        <f>G139-L139</f>
        <v>17935.199999999997</v>
      </c>
    </row>
    <row r="140" spans="1:15" x14ac:dyDescent="0.25">
      <c r="A140" t="s">
        <v>305</v>
      </c>
      <c r="B140" s="7">
        <v>42675</v>
      </c>
      <c r="C140" s="8">
        <v>10</v>
      </c>
      <c r="D140" s="13">
        <v>65000</v>
      </c>
      <c r="E140" s="13"/>
      <c r="F140" s="10"/>
      <c r="G140" s="10">
        <f t="shared" ref="G140:G141" si="40">SUM(D140:F140)</f>
        <v>65000</v>
      </c>
      <c r="H140" s="10"/>
      <c r="I140" s="10">
        <v>20605</v>
      </c>
      <c r="J140" s="10">
        <f>G140/C140</f>
        <v>6500</v>
      </c>
      <c r="K140" s="10"/>
      <c r="L140" s="10">
        <f t="shared" ref="L140:L141" si="41">SUM(I140:K140)</f>
        <v>27105</v>
      </c>
      <c r="N140" s="10">
        <f t="shared" ref="N140:N141" si="42">G140-L140</f>
        <v>37895</v>
      </c>
    </row>
    <row r="141" spans="1:15" x14ac:dyDescent="0.25">
      <c r="A141" t="s">
        <v>306</v>
      </c>
      <c r="B141" s="7">
        <v>42675</v>
      </c>
      <c r="C141" s="8">
        <v>10</v>
      </c>
      <c r="D141" s="10">
        <v>13500</v>
      </c>
      <c r="E141" s="13"/>
      <c r="F141" s="10"/>
      <c r="G141" s="10">
        <f t="shared" si="40"/>
        <v>13500</v>
      </c>
      <c r="H141" s="10"/>
      <c r="I141" s="10">
        <v>4279.5</v>
      </c>
      <c r="J141" s="10">
        <f>G141/C141</f>
        <v>1350</v>
      </c>
      <c r="K141" s="10"/>
      <c r="L141" s="10">
        <f t="shared" si="41"/>
        <v>5629.5</v>
      </c>
      <c r="N141" s="10">
        <f t="shared" si="42"/>
        <v>7870.5</v>
      </c>
    </row>
    <row r="142" spans="1:15" x14ac:dyDescent="0.25">
      <c r="B142" s="7"/>
      <c r="C142" s="8"/>
      <c r="D142" s="10" t="s">
        <v>33</v>
      </c>
      <c r="E142" s="10"/>
      <c r="F142" s="10"/>
      <c r="G142" s="10" t="s">
        <v>33</v>
      </c>
      <c r="H142" s="10"/>
      <c r="I142" s="10" t="s">
        <v>33</v>
      </c>
      <c r="J142" s="10"/>
      <c r="K142" s="10"/>
      <c r="L142" s="10" t="s">
        <v>33</v>
      </c>
    </row>
    <row r="143" spans="1:15" x14ac:dyDescent="0.25">
      <c r="A143" s="16" t="s">
        <v>109</v>
      </c>
      <c r="B143" s="17"/>
      <c r="C143" s="18"/>
      <c r="D143" s="19">
        <f>SUM(D127:D142)</f>
        <v>2576262</v>
      </c>
      <c r="E143" s="19">
        <f>SUM(E127:E142)</f>
        <v>0</v>
      </c>
      <c r="F143" s="19">
        <f>SUM(F127:F142)</f>
        <v>0</v>
      </c>
      <c r="G143" s="26">
        <f>SUM(G127:G142)</f>
        <v>2576262</v>
      </c>
      <c r="H143" s="20"/>
      <c r="I143" s="26">
        <f>SUM(I127:I142)</f>
        <v>1001074.2666666666</v>
      </c>
      <c r="J143" s="19">
        <f>SUM(J127:J142)</f>
        <v>63034.508333333339</v>
      </c>
      <c r="K143" s="19">
        <f>SUM(K127:K142)</f>
        <v>0</v>
      </c>
      <c r="L143" s="19">
        <f>SUM(L127:L142)</f>
        <v>1064108.7749999999</v>
      </c>
      <c r="M143" s="16"/>
      <c r="N143" s="19">
        <f>G143-L143</f>
        <v>1512153.2250000001</v>
      </c>
      <c r="O143" s="56">
        <f>L132</f>
        <v>5048.6999999999989</v>
      </c>
    </row>
    <row r="144" spans="1:15" x14ac:dyDescent="0.25">
      <c r="B144" s="7"/>
      <c r="C144" s="8"/>
      <c r="D144" s="10"/>
      <c r="E144" s="10"/>
      <c r="F144" s="10"/>
      <c r="G144" s="10"/>
      <c r="H144" s="10"/>
      <c r="I144" s="10"/>
      <c r="J144" s="10"/>
      <c r="K144" s="10"/>
      <c r="L144" s="10"/>
    </row>
    <row r="145" spans="1:15" x14ac:dyDescent="0.25">
      <c r="B145" s="7"/>
      <c r="C145" s="8"/>
      <c r="D145" s="10"/>
      <c r="E145" s="10"/>
      <c r="F145" s="10"/>
      <c r="G145" s="10"/>
      <c r="H145" s="10"/>
      <c r="I145" s="10"/>
      <c r="J145" s="10"/>
      <c r="K145" s="10"/>
      <c r="L145" s="10"/>
    </row>
    <row r="146" spans="1:15" x14ac:dyDescent="0.25">
      <c r="A146" s="6" t="s">
        <v>110</v>
      </c>
      <c r="B146" s="7"/>
      <c r="C146" s="8"/>
      <c r="D146" s="10"/>
      <c r="E146" s="10"/>
      <c r="F146" s="10"/>
      <c r="G146" s="10"/>
      <c r="H146" s="10"/>
      <c r="I146" s="10"/>
      <c r="J146" s="10"/>
      <c r="K146" s="10"/>
      <c r="L146" s="10"/>
    </row>
    <row r="147" spans="1:15" x14ac:dyDescent="0.25">
      <c r="A147" s="16" t="s">
        <v>111</v>
      </c>
      <c r="B147" s="7"/>
      <c r="C147" s="8"/>
      <c r="D147" s="10"/>
      <c r="E147" s="10"/>
      <c r="F147" s="10"/>
      <c r="G147" s="10"/>
      <c r="H147" s="10"/>
      <c r="I147" s="10"/>
      <c r="J147" s="10"/>
      <c r="K147" s="10"/>
      <c r="L147" s="10"/>
    </row>
    <row r="148" spans="1:15" x14ac:dyDescent="0.25">
      <c r="A148" s="28" t="s">
        <v>112</v>
      </c>
      <c r="B148" s="7">
        <v>31564</v>
      </c>
      <c r="C148" s="8">
        <v>65</v>
      </c>
      <c r="D148" s="10">
        <v>1066540</v>
      </c>
      <c r="E148" s="24"/>
      <c r="F148" s="24"/>
      <c r="G148" s="10">
        <f t="shared" ref="G148:G204" si="43">SUM(D148:F148)</f>
        <v>1066540</v>
      </c>
      <c r="H148" s="10"/>
      <c r="I148" s="10">
        <v>553775.30769230775</v>
      </c>
      <c r="J148" s="10">
        <f t="shared" ref="J148:J208" si="44">G148/C148</f>
        <v>16408.307692307691</v>
      </c>
      <c r="K148" s="10"/>
      <c r="L148" s="10">
        <f t="shared" ref="L148:L170" si="45">SUM(I148:K148)</f>
        <v>570183.61538461549</v>
      </c>
      <c r="N148" s="10">
        <f t="shared" ref="N148:N200" si="46">G148-L148</f>
        <v>496356.38461538451</v>
      </c>
    </row>
    <row r="149" spans="1:15" x14ac:dyDescent="0.25">
      <c r="A149" s="28" t="s">
        <v>112</v>
      </c>
      <c r="B149" s="7">
        <v>31929</v>
      </c>
      <c r="C149" s="8">
        <v>65</v>
      </c>
      <c r="D149" s="10">
        <v>889</v>
      </c>
      <c r="E149" s="24"/>
      <c r="F149" s="24"/>
      <c r="G149" s="10">
        <f t="shared" si="43"/>
        <v>889</v>
      </c>
      <c r="H149" s="10"/>
      <c r="I149" s="10">
        <v>450.67692307692306</v>
      </c>
      <c r="J149" s="10">
        <f t="shared" si="44"/>
        <v>13.676923076923076</v>
      </c>
      <c r="K149" s="10"/>
      <c r="L149" s="10">
        <f t="shared" si="45"/>
        <v>464.35384615384612</v>
      </c>
      <c r="N149" s="10">
        <f t="shared" si="46"/>
        <v>424.64615384615388</v>
      </c>
    </row>
    <row r="150" spans="1:15" x14ac:dyDescent="0.25">
      <c r="A150" s="28" t="s">
        <v>112</v>
      </c>
      <c r="B150" s="7">
        <v>31929</v>
      </c>
      <c r="C150" s="8">
        <v>65</v>
      </c>
      <c r="D150" s="10">
        <v>1000</v>
      </c>
      <c r="E150" s="24"/>
      <c r="F150" s="24"/>
      <c r="G150" s="10">
        <f t="shared" si="43"/>
        <v>1000</v>
      </c>
      <c r="H150" s="10"/>
      <c r="I150" s="10">
        <v>487.38461538461536</v>
      </c>
      <c r="J150" s="10">
        <f t="shared" si="44"/>
        <v>15.384615384615385</v>
      </c>
      <c r="K150" s="10"/>
      <c r="L150" s="10">
        <f t="shared" si="45"/>
        <v>502.76923076923072</v>
      </c>
      <c r="N150" s="10">
        <f t="shared" si="46"/>
        <v>497.23076923076928</v>
      </c>
    </row>
    <row r="151" spans="1:15" x14ac:dyDescent="0.25">
      <c r="A151" s="28" t="s">
        <v>112</v>
      </c>
      <c r="B151" s="7">
        <v>32660</v>
      </c>
      <c r="C151" s="8">
        <v>45</v>
      </c>
      <c r="D151" s="10">
        <v>3410</v>
      </c>
      <c r="E151" s="24"/>
      <c r="F151" s="24"/>
      <c r="G151" s="10">
        <f t="shared" si="43"/>
        <v>3410</v>
      </c>
      <c r="H151" s="10"/>
      <c r="I151" s="10">
        <v>2344.7777777777778</v>
      </c>
      <c r="J151" s="10">
        <f t="shared" si="44"/>
        <v>75.777777777777771</v>
      </c>
      <c r="K151" s="10"/>
      <c r="L151" s="10">
        <f t="shared" si="45"/>
        <v>2420.5555555555557</v>
      </c>
      <c r="N151" s="10">
        <f t="shared" si="46"/>
        <v>989.44444444444434</v>
      </c>
    </row>
    <row r="152" spans="1:15" x14ac:dyDescent="0.25">
      <c r="A152" s="28" t="s">
        <v>113</v>
      </c>
      <c r="B152" s="7">
        <v>32874</v>
      </c>
      <c r="C152" s="8">
        <v>66.67</v>
      </c>
      <c r="D152" s="10">
        <v>357070</v>
      </c>
      <c r="E152" s="24"/>
      <c r="F152" s="24"/>
      <c r="G152" s="10">
        <f t="shared" si="43"/>
        <v>357070</v>
      </c>
      <c r="H152" s="10"/>
      <c r="I152" s="10">
        <v>260205.78221088945</v>
      </c>
      <c r="J152" s="10">
        <f t="shared" si="44"/>
        <v>5355.7822108894552</v>
      </c>
      <c r="K152" s="10"/>
      <c r="L152" s="10">
        <f t="shared" si="45"/>
        <v>265561.56442177889</v>
      </c>
      <c r="N152" s="10">
        <f t="shared" si="46"/>
        <v>91508.435578221106</v>
      </c>
    </row>
    <row r="153" spans="1:15" x14ac:dyDescent="0.25">
      <c r="A153" s="28" t="s">
        <v>114</v>
      </c>
      <c r="B153" s="7">
        <v>33025</v>
      </c>
      <c r="C153" s="8">
        <v>50</v>
      </c>
      <c r="D153" s="10">
        <v>5600</v>
      </c>
      <c r="E153" s="24"/>
      <c r="F153" s="24"/>
      <c r="G153" s="10">
        <f t="shared" si="43"/>
        <v>5600</v>
      </c>
      <c r="H153" s="10"/>
      <c r="I153" s="10">
        <v>3304</v>
      </c>
      <c r="J153" s="10">
        <f t="shared" si="44"/>
        <v>112</v>
      </c>
      <c r="K153" s="10"/>
      <c r="L153" s="10">
        <f t="shared" si="45"/>
        <v>3416</v>
      </c>
      <c r="N153" s="10">
        <f t="shared" si="46"/>
        <v>2184</v>
      </c>
    </row>
    <row r="154" spans="1:15" x14ac:dyDescent="0.25">
      <c r="A154" s="28" t="s">
        <v>115</v>
      </c>
      <c r="B154" s="7">
        <v>33543</v>
      </c>
      <c r="C154" s="8">
        <v>45</v>
      </c>
      <c r="D154" s="10">
        <v>3137</v>
      </c>
      <c r="E154" s="24"/>
      <c r="F154" s="24"/>
      <c r="G154" s="10">
        <f t="shared" si="43"/>
        <v>3137</v>
      </c>
      <c r="H154" s="10"/>
      <c r="I154" s="10">
        <v>1989.7111111111112</v>
      </c>
      <c r="J154" s="10">
        <f t="shared" si="44"/>
        <v>69.711111111111109</v>
      </c>
      <c r="K154" s="10"/>
      <c r="L154" s="10">
        <f t="shared" si="45"/>
        <v>2059.4222222222224</v>
      </c>
      <c r="N154" s="10">
        <f t="shared" si="46"/>
        <v>1077.5777777777776</v>
      </c>
    </row>
    <row r="155" spans="1:15" x14ac:dyDescent="0.25">
      <c r="A155" s="28" t="s">
        <v>116</v>
      </c>
      <c r="B155" s="7">
        <v>34213</v>
      </c>
      <c r="C155" s="8">
        <v>45</v>
      </c>
      <c r="D155" s="10">
        <v>2701</v>
      </c>
      <c r="E155" s="24"/>
      <c r="F155" s="24"/>
      <c r="G155" s="10">
        <f t="shared" si="43"/>
        <v>2701</v>
      </c>
      <c r="H155" s="10"/>
      <c r="I155" s="10">
        <v>1556.0222222222221</v>
      </c>
      <c r="J155" s="10">
        <f t="shared" si="44"/>
        <v>60.022222222222226</v>
      </c>
      <c r="K155" s="10"/>
      <c r="L155" s="10">
        <f t="shared" si="45"/>
        <v>1616.0444444444443</v>
      </c>
      <c r="N155" s="10">
        <f t="shared" si="46"/>
        <v>1084.9555555555557</v>
      </c>
    </row>
    <row r="156" spans="1:15" x14ac:dyDescent="0.25">
      <c r="A156" s="28" t="s">
        <v>112</v>
      </c>
      <c r="B156" s="7">
        <v>34700</v>
      </c>
      <c r="C156" s="8">
        <v>45</v>
      </c>
      <c r="D156" s="10">
        <v>612737</v>
      </c>
      <c r="E156" s="24"/>
      <c r="F156" s="24"/>
      <c r="G156" s="10">
        <f t="shared" si="43"/>
        <v>612737</v>
      </c>
      <c r="H156" s="10"/>
      <c r="I156" s="10">
        <v>340469.37777777779</v>
      </c>
      <c r="J156" s="10">
        <f t="shared" si="44"/>
        <v>13616.377777777778</v>
      </c>
      <c r="K156" s="10"/>
      <c r="L156" s="10">
        <f t="shared" si="45"/>
        <v>354085.75555555557</v>
      </c>
      <c r="N156" s="10">
        <f t="shared" si="46"/>
        <v>258651.24444444443</v>
      </c>
    </row>
    <row r="157" spans="1:15" x14ac:dyDescent="0.25">
      <c r="A157" s="28" t="s">
        <v>117</v>
      </c>
      <c r="B157" s="7">
        <v>32690</v>
      </c>
      <c r="C157" s="8">
        <v>20</v>
      </c>
      <c r="D157" s="10">
        <v>5316</v>
      </c>
      <c r="E157" s="24"/>
      <c r="F157" s="24"/>
      <c r="G157" s="10">
        <f t="shared" si="43"/>
        <v>5316</v>
      </c>
      <c r="H157" s="10"/>
      <c r="I157" s="55">
        <v>5316</v>
      </c>
      <c r="J157" s="10">
        <v>0</v>
      </c>
      <c r="K157" s="10"/>
      <c r="L157" s="49">
        <f t="shared" si="45"/>
        <v>5316</v>
      </c>
      <c r="N157" s="10">
        <f t="shared" si="46"/>
        <v>0</v>
      </c>
    </row>
    <row r="158" spans="1:15" x14ac:dyDescent="0.25">
      <c r="A158" s="28" t="s">
        <v>112</v>
      </c>
      <c r="B158" s="7">
        <v>36008</v>
      </c>
      <c r="C158" s="8">
        <v>45</v>
      </c>
      <c r="D158" s="10">
        <v>752069</v>
      </c>
      <c r="E158" s="24"/>
      <c r="F158" s="24"/>
      <c r="G158" s="10">
        <f t="shared" si="43"/>
        <v>752069</v>
      </c>
      <c r="H158" s="10"/>
      <c r="I158" s="10">
        <v>357931.64444444445</v>
      </c>
      <c r="J158" s="10">
        <f t="shared" si="44"/>
        <v>16712.644444444446</v>
      </c>
      <c r="K158" s="10"/>
      <c r="L158" s="10">
        <f t="shared" si="45"/>
        <v>374644.2888888889</v>
      </c>
      <c r="N158" s="10">
        <f t="shared" si="46"/>
        <v>377424.7111111111</v>
      </c>
    </row>
    <row r="159" spans="1:15" x14ac:dyDescent="0.25">
      <c r="A159" s="28" t="s">
        <v>118</v>
      </c>
      <c r="B159" s="7">
        <v>35947</v>
      </c>
      <c r="C159" s="8">
        <v>45</v>
      </c>
      <c r="D159" s="10">
        <v>17560</v>
      </c>
      <c r="E159" s="24"/>
      <c r="F159" s="24"/>
      <c r="G159" s="10">
        <f t="shared" si="43"/>
        <v>17560</v>
      </c>
      <c r="H159" s="10"/>
      <c r="I159" s="10">
        <v>8389.2222222222226</v>
      </c>
      <c r="J159" s="10">
        <f t="shared" si="44"/>
        <v>390.22222222222223</v>
      </c>
      <c r="K159" s="10"/>
      <c r="L159" s="10">
        <f t="shared" si="45"/>
        <v>8779.4444444444453</v>
      </c>
      <c r="N159" s="10">
        <f t="shared" si="46"/>
        <v>8780.5555555555547</v>
      </c>
    </row>
    <row r="160" spans="1:15" x14ac:dyDescent="0.25">
      <c r="A160" s="28" t="s">
        <v>119</v>
      </c>
      <c r="B160" s="7">
        <v>36404</v>
      </c>
      <c r="C160" s="8">
        <v>20</v>
      </c>
      <c r="D160" s="10">
        <v>850</v>
      </c>
      <c r="E160" s="24"/>
      <c r="F160" s="24"/>
      <c r="G160" s="10">
        <f t="shared" si="43"/>
        <v>850</v>
      </c>
      <c r="H160" s="10"/>
      <c r="I160" s="55">
        <v>850</v>
      </c>
      <c r="J160" s="10">
        <v>0</v>
      </c>
      <c r="K160" s="10"/>
      <c r="L160" s="49">
        <f t="shared" si="45"/>
        <v>850</v>
      </c>
      <c r="M160" t="s">
        <v>354</v>
      </c>
      <c r="N160" s="10">
        <f t="shared" si="46"/>
        <v>0</v>
      </c>
      <c r="O160" s="53"/>
    </row>
    <row r="161" spans="1:14" x14ac:dyDescent="0.25">
      <c r="A161" s="28" t="s">
        <v>120</v>
      </c>
      <c r="B161" s="7">
        <v>36404</v>
      </c>
      <c r="C161" s="8">
        <v>20</v>
      </c>
      <c r="D161" s="10">
        <v>6000</v>
      </c>
      <c r="E161" s="24"/>
      <c r="F161" s="24"/>
      <c r="G161" s="10">
        <f t="shared" si="43"/>
        <v>6000</v>
      </c>
      <c r="H161" s="10"/>
      <c r="I161" s="10">
        <v>6000</v>
      </c>
      <c r="J161" s="10"/>
      <c r="K161" s="10"/>
      <c r="L161" s="49">
        <f t="shared" si="45"/>
        <v>6000</v>
      </c>
      <c r="N161" s="10">
        <f t="shared" si="46"/>
        <v>0</v>
      </c>
    </row>
    <row r="162" spans="1:14" x14ac:dyDescent="0.25">
      <c r="A162" s="28" t="s">
        <v>121</v>
      </c>
      <c r="B162" s="7">
        <v>36860</v>
      </c>
      <c r="C162" s="8">
        <v>45</v>
      </c>
      <c r="D162" s="10">
        <v>2110200</v>
      </c>
      <c r="E162" s="24"/>
      <c r="F162" s="24"/>
      <c r="G162" s="10">
        <f t="shared" si="43"/>
        <v>2110200</v>
      </c>
      <c r="H162" s="10"/>
      <c r="I162" s="10">
        <v>894815.33333333337</v>
      </c>
      <c r="J162" s="10">
        <f t="shared" si="44"/>
        <v>46893.333333333336</v>
      </c>
      <c r="K162" s="10"/>
      <c r="L162" s="10">
        <f t="shared" si="45"/>
        <v>941708.66666666674</v>
      </c>
      <c r="N162" s="10">
        <f t="shared" si="46"/>
        <v>1168491.3333333333</v>
      </c>
    </row>
    <row r="163" spans="1:14" x14ac:dyDescent="0.25">
      <c r="A163" s="28" t="s">
        <v>122</v>
      </c>
      <c r="B163" s="7">
        <v>36890</v>
      </c>
      <c r="C163" s="8">
        <v>45</v>
      </c>
      <c r="D163" s="10">
        <v>16175</v>
      </c>
      <c r="E163" s="24"/>
      <c r="F163" s="24"/>
      <c r="G163" s="10">
        <f t="shared" si="43"/>
        <v>16175</v>
      </c>
      <c r="H163" s="10"/>
      <c r="I163" s="10">
        <v>6828.4444444444443</v>
      </c>
      <c r="J163" s="10">
        <f t="shared" si="44"/>
        <v>359.44444444444446</v>
      </c>
      <c r="K163" s="10"/>
      <c r="L163" s="10">
        <f t="shared" si="45"/>
        <v>7187.8888888888887</v>
      </c>
      <c r="N163" s="10">
        <f t="shared" si="46"/>
        <v>8987.1111111111113</v>
      </c>
    </row>
    <row r="164" spans="1:14" x14ac:dyDescent="0.25">
      <c r="A164" s="28" t="s">
        <v>123</v>
      </c>
      <c r="B164" s="7">
        <v>36892</v>
      </c>
      <c r="C164" s="8">
        <v>20</v>
      </c>
      <c r="D164" s="29">
        <v>139650</v>
      </c>
      <c r="F164" s="24"/>
      <c r="G164" s="10">
        <f t="shared" si="43"/>
        <v>139650</v>
      </c>
      <c r="H164" s="10"/>
      <c r="I164" s="10">
        <v>132669.5</v>
      </c>
      <c r="J164" s="10">
        <v>6981</v>
      </c>
      <c r="K164" s="10"/>
      <c r="L164" s="49">
        <f t="shared" si="45"/>
        <v>139650.5</v>
      </c>
      <c r="N164" s="10">
        <f t="shared" si="46"/>
        <v>-0.5</v>
      </c>
    </row>
    <row r="165" spans="1:14" x14ac:dyDescent="0.25">
      <c r="A165" s="28" t="s">
        <v>124</v>
      </c>
      <c r="B165" s="7">
        <v>37043</v>
      </c>
      <c r="C165" s="8">
        <v>45</v>
      </c>
      <c r="D165" s="24">
        <v>87447</v>
      </c>
      <c r="F165" s="24"/>
      <c r="G165" s="10">
        <f t="shared" si="43"/>
        <v>87447</v>
      </c>
      <c r="H165" s="10"/>
      <c r="I165" s="10">
        <v>35950.26666666667</v>
      </c>
      <c r="J165" s="10">
        <f t="shared" si="44"/>
        <v>1943.2666666666667</v>
      </c>
      <c r="K165" s="10"/>
      <c r="L165" s="10">
        <f t="shared" si="45"/>
        <v>37893.53333333334</v>
      </c>
      <c r="N165" s="10">
        <f t="shared" si="46"/>
        <v>49553.46666666666</v>
      </c>
    </row>
    <row r="166" spans="1:14" x14ac:dyDescent="0.25">
      <c r="A166" s="28" t="s">
        <v>125</v>
      </c>
      <c r="B166" s="7">
        <v>37012</v>
      </c>
      <c r="C166" s="8">
        <v>45</v>
      </c>
      <c r="D166" s="24">
        <v>17457</v>
      </c>
      <c r="F166" s="24"/>
      <c r="G166" s="10">
        <f t="shared" si="43"/>
        <v>17457</v>
      </c>
      <c r="H166" s="10"/>
      <c r="I166" s="10">
        <v>7177.9333333333334</v>
      </c>
      <c r="J166" s="10">
        <f t="shared" si="44"/>
        <v>387.93333333333334</v>
      </c>
      <c r="K166" s="10"/>
      <c r="L166" s="10">
        <f t="shared" si="45"/>
        <v>7565.8666666666668</v>
      </c>
      <c r="N166" s="10">
        <f t="shared" si="46"/>
        <v>9891.1333333333332</v>
      </c>
    </row>
    <row r="167" spans="1:14" x14ac:dyDescent="0.25">
      <c r="A167" s="28" t="s">
        <v>126</v>
      </c>
      <c r="B167" s="7">
        <v>37043</v>
      </c>
      <c r="C167" s="8">
        <v>45</v>
      </c>
      <c r="D167" s="24">
        <v>25910</v>
      </c>
      <c r="F167" s="24"/>
      <c r="G167" s="10">
        <f t="shared" si="43"/>
        <v>25910</v>
      </c>
      <c r="H167" s="10"/>
      <c r="I167" s="10">
        <v>10652.777777777777</v>
      </c>
      <c r="J167" s="10">
        <f t="shared" si="44"/>
        <v>575.77777777777783</v>
      </c>
      <c r="K167" s="10"/>
      <c r="L167" s="10">
        <f t="shared" si="45"/>
        <v>11228.555555555555</v>
      </c>
      <c r="N167" s="10">
        <f t="shared" si="46"/>
        <v>14681.444444444445</v>
      </c>
    </row>
    <row r="168" spans="1:14" x14ac:dyDescent="0.25">
      <c r="A168" s="28" t="s">
        <v>127</v>
      </c>
      <c r="B168" s="1">
        <v>2002</v>
      </c>
      <c r="C168" s="8">
        <v>45</v>
      </c>
      <c r="D168" s="24">
        <v>37723</v>
      </c>
      <c r="F168" s="24"/>
      <c r="G168" s="10">
        <f t="shared" si="43"/>
        <v>37723</v>
      </c>
      <c r="H168" s="10"/>
      <c r="I168" s="10">
        <v>14669.288888888888</v>
      </c>
      <c r="J168" s="10">
        <f t="shared" si="44"/>
        <v>838.28888888888889</v>
      </c>
      <c r="K168" s="10"/>
      <c r="L168" s="10">
        <f t="shared" si="45"/>
        <v>15507.577777777777</v>
      </c>
      <c r="N168" s="10">
        <f t="shared" si="46"/>
        <v>22215.422222222223</v>
      </c>
    </row>
    <row r="169" spans="1:14" x14ac:dyDescent="0.25">
      <c r="A169" s="28" t="s">
        <v>128</v>
      </c>
      <c r="B169" s="1">
        <v>2002</v>
      </c>
      <c r="C169" s="8">
        <v>45</v>
      </c>
      <c r="D169" s="24">
        <v>13539</v>
      </c>
      <c r="F169" s="24"/>
      <c r="G169" s="10">
        <f t="shared" si="43"/>
        <v>13539</v>
      </c>
      <c r="H169" s="10"/>
      <c r="I169" s="10">
        <v>5265.8666666666668</v>
      </c>
      <c r="J169" s="10">
        <f t="shared" si="44"/>
        <v>300.86666666666667</v>
      </c>
      <c r="K169" s="10"/>
      <c r="L169" s="10">
        <f t="shared" si="45"/>
        <v>5566.7333333333336</v>
      </c>
      <c r="N169" s="10">
        <f t="shared" si="46"/>
        <v>7972.2666666666664</v>
      </c>
    </row>
    <row r="170" spans="1:14" x14ac:dyDescent="0.25">
      <c r="A170" s="28" t="s">
        <v>129</v>
      </c>
      <c r="B170" s="1">
        <v>2002</v>
      </c>
      <c r="C170" s="8">
        <v>45</v>
      </c>
      <c r="D170" s="24">
        <v>13327</v>
      </c>
      <c r="F170" s="24"/>
      <c r="G170" s="10">
        <f t="shared" si="43"/>
        <v>13327</v>
      </c>
      <c r="H170" s="10"/>
      <c r="I170" s="10">
        <v>5082.1555555555551</v>
      </c>
      <c r="J170" s="10">
        <f t="shared" si="44"/>
        <v>296.15555555555557</v>
      </c>
      <c r="K170" s="10"/>
      <c r="L170" s="10">
        <f t="shared" si="45"/>
        <v>5378.3111111111102</v>
      </c>
      <c r="N170" s="10">
        <f t="shared" si="46"/>
        <v>7948.6888888888898</v>
      </c>
    </row>
    <row r="171" spans="1:14" x14ac:dyDescent="0.25">
      <c r="A171" s="28" t="s">
        <v>130</v>
      </c>
      <c r="B171" s="1">
        <v>2003</v>
      </c>
      <c r="C171" s="8">
        <v>45</v>
      </c>
      <c r="D171" s="10">
        <v>23025</v>
      </c>
      <c r="E171" s="24"/>
      <c r="F171" s="24"/>
      <c r="G171" s="10">
        <f t="shared" si="43"/>
        <v>23025</v>
      </c>
      <c r="H171" s="10"/>
      <c r="I171" s="10">
        <v>8442.6666666666661</v>
      </c>
      <c r="J171" s="10">
        <f t="shared" si="44"/>
        <v>511.66666666666669</v>
      </c>
      <c r="K171" s="10"/>
      <c r="L171" s="10">
        <f t="shared" ref="L171:L200" si="47">I171+J171-K171</f>
        <v>8954.3333333333321</v>
      </c>
      <c r="N171" s="10">
        <f t="shared" si="46"/>
        <v>14070.666666666668</v>
      </c>
    </row>
    <row r="172" spans="1:14" x14ac:dyDescent="0.25">
      <c r="A172" s="28" t="s">
        <v>131</v>
      </c>
      <c r="B172" s="1">
        <v>2003</v>
      </c>
      <c r="C172" s="8">
        <v>45</v>
      </c>
      <c r="D172" s="10">
        <v>17034</v>
      </c>
      <c r="E172" s="24"/>
      <c r="F172" s="24"/>
      <c r="G172" s="10">
        <f t="shared" si="43"/>
        <v>17034</v>
      </c>
      <c r="H172" s="10"/>
      <c r="I172" s="10">
        <v>6247.5333333333338</v>
      </c>
      <c r="J172" s="10">
        <f t="shared" si="44"/>
        <v>378.53333333333336</v>
      </c>
      <c r="K172" s="10"/>
      <c r="L172" s="10">
        <f t="shared" si="47"/>
        <v>6626.0666666666675</v>
      </c>
      <c r="N172" s="10">
        <f t="shared" si="46"/>
        <v>10407.933333333332</v>
      </c>
    </row>
    <row r="173" spans="1:14" x14ac:dyDescent="0.25">
      <c r="A173" s="28" t="s">
        <v>132</v>
      </c>
      <c r="B173" s="1">
        <v>2003</v>
      </c>
      <c r="C173" s="8">
        <v>45</v>
      </c>
      <c r="D173" s="10">
        <v>17976</v>
      </c>
      <c r="E173" s="24"/>
      <c r="F173" s="24"/>
      <c r="G173" s="10">
        <f t="shared" si="43"/>
        <v>17976</v>
      </c>
      <c r="H173" s="10"/>
      <c r="I173" s="10">
        <v>6589.4666666666662</v>
      </c>
      <c r="J173" s="10">
        <f t="shared" si="44"/>
        <v>399.46666666666664</v>
      </c>
      <c r="K173" s="10"/>
      <c r="L173" s="10">
        <f t="shared" si="47"/>
        <v>6988.9333333333325</v>
      </c>
      <c r="N173" s="10">
        <f t="shared" si="46"/>
        <v>10987.066666666668</v>
      </c>
    </row>
    <row r="174" spans="1:14" x14ac:dyDescent="0.25">
      <c r="A174" s="28" t="s">
        <v>133</v>
      </c>
      <c r="B174" s="1">
        <v>2003</v>
      </c>
      <c r="C174" s="8">
        <v>45</v>
      </c>
      <c r="D174" s="10">
        <v>6000</v>
      </c>
      <c r="E174" s="24"/>
      <c r="F174" s="24"/>
      <c r="G174" s="10">
        <f t="shared" si="43"/>
        <v>6000</v>
      </c>
      <c r="H174" s="10"/>
      <c r="I174" s="10">
        <v>2199.3333333333335</v>
      </c>
      <c r="J174" s="10">
        <f t="shared" si="44"/>
        <v>133.33333333333334</v>
      </c>
      <c r="K174" s="10"/>
      <c r="L174" s="10">
        <f t="shared" si="47"/>
        <v>2332.666666666667</v>
      </c>
      <c r="N174" s="10">
        <f t="shared" si="46"/>
        <v>3667.333333333333</v>
      </c>
    </row>
    <row r="175" spans="1:14" x14ac:dyDescent="0.25">
      <c r="A175" s="28" t="s">
        <v>134</v>
      </c>
      <c r="B175" s="1">
        <v>2004</v>
      </c>
      <c r="C175" s="8">
        <v>45</v>
      </c>
      <c r="D175" s="10">
        <v>4090</v>
      </c>
      <c r="E175" s="24"/>
      <c r="F175" s="24"/>
      <c r="G175" s="10">
        <f t="shared" si="43"/>
        <v>4090</v>
      </c>
      <c r="H175" s="10"/>
      <c r="I175" s="10">
        <v>1408.8888888888889</v>
      </c>
      <c r="J175" s="10">
        <f t="shared" si="44"/>
        <v>90.888888888888886</v>
      </c>
      <c r="K175" s="10"/>
      <c r="L175" s="10">
        <f t="shared" si="47"/>
        <v>1499.7777777777778</v>
      </c>
      <c r="N175" s="10">
        <f t="shared" si="46"/>
        <v>2590.2222222222222</v>
      </c>
    </row>
    <row r="176" spans="1:14" x14ac:dyDescent="0.25">
      <c r="A176" s="28" t="s">
        <v>135</v>
      </c>
      <c r="B176" s="30">
        <v>38322</v>
      </c>
      <c r="C176" s="8">
        <v>45</v>
      </c>
      <c r="D176" s="10">
        <v>744790</v>
      </c>
      <c r="E176" s="24"/>
      <c r="F176" s="24"/>
      <c r="G176" s="10">
        <f t="shared" si="43"/>
        <v>744790</v>
      </c>
      <c r="H176" s="10"/>
      <c r="I176" s="10">
        <v>249642.88888888888</v>
      </c>
      <c r="J176" s="10">
        <f t="shared" si="44"/>
        <v>16550.888888888891</v>
      </c>
      <c r="K176" s="10"/>
      <c r="L176" s="10">
        <f t="shared" si="47"/>
        <v>266193.77777777775</v>
      </c>
      <c r="N176" s="10">
        <f t="shared" si="46"/>
        <v>478596.22222222225</v>
      </c>
    </row>
    <row r="177" spans="1:14" x14ac:dyDescent="0.25">
      <c r="A177" s="28" t="s">
        <v>136</v>
      </c>
      <c r="B177" s="1">
        <v>2004</v>
      </c>
      <c r="C177" s="8">
        <v>45</v>
      </c>
      <c r="D177" s="10">
        <v>15476</v>
      </c>
      <c r="E177" s="24"/>
      <c r="F177" s="24"/>
      <c r="G177" s="10">
        <f t="shared" si="43"/>
        <v>15476</v>
      </c>
      <c r="H177" s="10"/>
      <c r="I177" s="10">
        <v>5330.9111111111115</v>
      </c>
      <c r="J177" s="10">
        <f t="shared" si="44"/>
        <v>343.9111111111111</v>
      </c>
      <c r="K177" s="10"/>
      <c r="L177" s="10">
        <f t="shared" si="47"/>
        <v>5674.822222222223</v>
      </c>
      <c r="N177" s="10">
        <f t="shared" si="46"/>
        <v>9801.177777777777</v>
      </c>
    </row>
    <row r="178" spans="1:14" x14ac:dyDescent="0.25">
      <c r="A178" s="28" t="s">
        <v>137</v>
      </c>
      <c r="B178" s="1">
        <v>2004</v>
      </c>
      <c r="C178" s="8">
        <v>45</v>
      </c>
      <c r="D178" s="10">
        <v>45108</v>
      </c>
      <c r="E178" s="24"/>
      <c r="F178" s="24"/>
      <c r="G178" s="10">
        <f t="shared" si="43"/>
        <v>45108</v>
      </c>
      <c r="H178" s="10"/>
      <c r="I178" s="10">
        <v>15536.4</v>
      </c>
      <c r="J178" s="10">
        <f t="shared" si="44"/>
        <v>1002.4</v>
      </c>
      <c r="K178" s="10"/>
      <c r="L178" s="10">
        <f t="shared" si="47"/>
        <v>16538.8</v>
      </c>
      <c r="N178" s="10">
        <f t="shared" si="46"/>
        <v>28569.200000000001</v>
      </c>
    </row>
    <row r="179" spans="1:14" x14ac:dyDescent="0.25">
      <c r="A179" s="28" t="s">
        <v>138</v>
      </c>
      <c r="B179" s="1">
        <v>2004</v>
      </c>
      <c r="C179" s="8">
        <v>45</v>
      </c>
      <c r="D179" s="10">
        <v>76820</v>
      </c>
      <c r="E179" s="24"/>
      <c r="F179" s="24"/>
      <c r="G179" s="10">
        <f t="shared" si="43"/>
        <v>76820</v>
      </c>
      <c r="H179" s="10"/>
      <c r="I179" s="10">
        <v>26460.111111111109</v>
      </c>
      <c r="J179" s="10">
        <f t="shared" si="44"/>
        <v>1707.1111111111111</v>
      </c>
      <c r="K179" s="10"/>
      <c r="L179" s="10">
        <f t="shared" si="47"/>
        <v>28167.222222222219</v>
      </c>
      <c r="N179" s="10">
        <f t="shared" si="46"/>
        <v>48652.777777777781</v>
      </c>
    </row>
    <row r="180" spans="1:14" x14ac:dyDescent="0.25">
      <c r="A180" s="28" t="s">
        <v>139</v>
      </c>
      <c r="B180" s="1">
        <v>2004</v>
      </c>
      <c r="C180" s="8">
        <v>45</v>
      </c>
      <c r="D180" s="10">
        <v>20231</v>
      </c>
      <c r="E180" s="24"/>
      <c r="F180" s="24"/>
      <c r="G180" s="10">
        <f t="shared" si="43"/>
        <v>20231</v>
      </c>
      <c r="H180" s="10"/>
      <c r="I180" s="10">
        <v>6969.5777777777776</v>
      </c>
      <c r="J180" s="10">
        <f t="shared" si="44"/>
        <v>449.57777777777778</v>
      </c>
      <c r="K180" s="10"/>
      <c r="L180" s="10">
        <f t="shared" si="47"/>
        <v>7419.1555555555551</v>
      </c>
      <c r="N180" s="10">
        <f t="shared" si="46"/>
        <v>12811.844444444445</v>
      </c>
    </row>
    <row r="181" spans="1:14" x14ac:dyDescent="0.25">
      <c r="A181" s="28" t="s">
        <v>140</v>
      </c>
      <c r="B181" s="1">
        <v>2005</v>
      </c>
      <c r="C181" s="8">
        <v>45</v>
      </c>
      <c r="D181" s="24">
        <v>25055</v>
      </c>
      <c r="F181" s="24"/>
      <c r="G181" s="10">
        <f t="shared" si="43"/>
        <v>25055</v>
      </c>
      <c r="H181" s="10"/>
      <c r="I181" s="10">
        <v>8352.7777777777774</v>
      </c>
      <c r="J181" s="10">
        <f t="shared" si="44"/>
        <v>556.77777777777783</v>
      </c>
      <c r="K181" s="10"/>
      <c r="L181" s="10">
        <f t="shared" si="47"/>
        <v>8909.5555555555547</v>
      </c>
      <c r="N181" s="10">
        <f t="shared" si="46"/>
        <v>16145.444444444445</v>
      </c>
    </row>
    <row r="182" spans="1:14" x14ac:dyDescent="0.25">
      <c r="A182" s="28" t="s">
        <v>124</v>
      </c>
      <c r="B182" s="1">
        <v>2005</v>
      </c>
      <c r="C182" s="8">
        <v>45</v>
      </c>
      <c r="D182" s="24">
        <v>46639</v>
      </c>
      <c r="F182" s="24"/>
      <c r="G182" s="10">
        <f t="shared" si="43"/>
        <v>46639</v>
      </c>
      <c r="H182" s="10"/>
      <c r="I182" s="10">
        <v>15545.422222222222</v>
      </c>
      <c r="J182" s="10">
        <f t="shared" si="44"/>
        <v>1036.4222222222222</v>
      </c>
      <c r="K182" s="10"/>
      <c r="L182" s="10">
        <f t="shared" si="47"/>
        <v>16581.844444444443</v>
      </c>
      <c r="N182" s="10">
        <f t="shared" si="46"/>
        <v>30057.155555555557</v>
      </c>
    </row>
    <row r="183" spans="1:14" x14ac:dyDescent="0.25">
      <c r="A183" s="28" t="s">
        <v>141</v>
      </c>
      <c r="B183" s="1">
        <v>2006</v>
      </c>
      <c r="C183" s="8">
        <v>45</v>
      </c>
      <c r="D183" s="13">
        <v>72407</v>
      </c>
      <c r="F183" s="24"/>
      <c r="G183" s="10">
        <f t="shared" si="43"/>
        <v>72407</v>
      </c>
      <c r="H183" s="10"/>
      <c r="I183" s="10">
        <v>21722.044444444444</v>
      </c>
      <c r="J183" s="10">
        <f t="shared" si="44"/>
        <v>1609.0444444444445</v>
      </c>
      <c r="K183" s="10"/>
      <c r="L183" s="10">
        <f t="shared" si="47"/>
        <v>23331.088888888888</v>
      </c>
      <c r="N183" s="10">
        <f t="shared" si="46"/>
        <v>49075.911111111112</v>
      </c>
    </row>
    <row r="184" spans="1:14" x14ac:dyDescent="0.25">
      <c r="A184" s="28" t="s">
        <v>142</v>
      </c>
      <c r="B184" s="1">
        <v>2006</v>
      </c>
      <c r="C184" s="8">
        <v>45</v>
      </c>
      <c r="D184" s="13">
        <v>159102</v>
      </c>
      <c r="F184" s="24"/>
      <c r="G184" s="10">
        <f t="shared" si="43"/>
        <v>159102</v>
      </c>
      <c r="H184" s="10"/>
      <c r="I184" s="10">
        <v>47731.6</v>
      </c>
      <c r="J184" s="10">
        <f t="shared" si="44"/>
        <v>3535.6</v>
      </c>
      <c r="K184" s="10"/>
      <c r="L184" s="10">
        <f t="shared" si="47"/>
        <v>51267.199999999997</v>
      </c>
      <c r="N184" s="10">
        <f t="shared" si="46"/>
        <v>107834.8</v>
      </c>
    </row>
    <row r="185" spans="1:14" x14ac:dyDescent="0.25">
      <c r="A185" s="28" t="s">
        <v>143</v>
      </c>
      <c r="B185" s="1">
        <v>2006</v>
      </c>
      <c r="C185" s="8">
        <v>45</v>
      </c>
      <c r="D185" s="13">
        <v>702879</v>
      </c>
      <c r="F185" s="24"/>
      <c r="G185" s="10">
        <f t="shared" si="43"/>
        <v>702879</v>
      </c>
      <c r="H185" s="10"/>
      <c r="I185" s="10">
        <v>210859.53333333333</v>
      </c>
      <c r="J185" s="10">
        <f t="shared" si="44"/>
        <v>15619.533333333333</v>
      </c>
      <c r="K185" s="10"/>
      <c r="L185" s="10">
        <f t="shared" si="47"/>
        <v>226479.06666666665</v>
      </c>
      <c r="N185" s="10">
        <f t="shared" si="46"/>
        <v>476399.93333333335</v>
      </c>
    </row>
    <row r="186" spans="1:14" x14ac:dyDescent="0.25">
      <c r="A186" s="28" t="s">
        <v>144</v>
      </c>
      <c r="B186" s="1">
        <v>2008</v>
      </c>
      <c r="C186" s="8">
        <v>45</v>
      </c>
      <c r="D186" s="10">
        <v>41313</v>
      </c>
      <c r="E186" s="24"/>
      <c r="F186" s="24"/>
      <c r="G186" s="10">
        <f t="shared" si="43"/>
        <v>41313</v>
      </c>
      <c r="H186" s="10"/>
      <c r="I186" s="10">
        <v>10557.066666666668</v>
      </c>
      <c r="J186" s="10">
        <f t="shared" si="44"/>
        <v>918.06666666666672</v>
      </c>
      <c r="K186" s="10"/>
      <c r="L186" s="10">
        <f t="shared" si="47"/>
        <v>11475.133333333335</v>
      </c>
      <c r="N186" s="10">
        <f t="shared" si="46"/>
        <v>29837.866666666665</v>
      </c>
    </row>
    <row r="187" spans="1:14" x14ac:dyDescent="0.25">
      <c r="A187" s="28" t="s">
        <v>145</v>
      </c>
      <c r="B187" s="1">
        <v>2008</v>
      </c>
      <c r="C187" s="8">
        <v>45</v>
      </c>
      <c r="D187" s="10">
        <v>40000</v>
      </c>
      <c r="E187" s="24"/>
      <c r="F187" s="24"/>
      <c r="G187" s="10">
        <f t="shared" si="43"/>
        <v>40000</v>
      </c>
      <c r="H187" s="10"/>
      <c r="I187" s="10">
        <v>10221.888888888889</v>
      </c>
      <c r="J187" s="10">
        <f t="shared" si="44"/>
        <v>888.88888888888891</v>
      </c>
      <c r="K187" s="10"/>
      <c r="L187" s="10">
        <f t="shared" si="47"/>
        <v>11110.777777777777</v>
      </c>
      <c r="N187" s="10">
        <f t="shared" si="46"/>
        <v>28889.222222222223</v>
      </c>
    </row>
    <row r="188" spans="1:14" x14ac:dyDescent="0.25">
      <c r="A188" s="28" t="s">
        <v>146</v>
      </c>
      <c r="B188" s="1">
        <v>2009</v>
      </c>
      <c r="C188" s="8">
        <v>45</v>
      </c>
      <c r="D188" s="10">
        <v>10950</v>
      </c>
      <c r="E188" s="24"/>
      <c r="F188" s="24"/>
      <c r="G188" s="10">
        <f t="shared" si="43"/>
        <v>10950</v>
      </c>
      <c r="H188" s="10"/>
      <c r="I188" s="10">
        <v>2555.3333333333335</v>
      </c>
      <c r="J188" s="10">
        <f t="shared" si="44"/>
        <v>243.33333333333334</v>
      </c>
      <c r="K188" s="10"/>
      <c r="L188" s="10">
        <f t="shared" si="47"/>
        <v>2798.666666666667</v>
      </c>
      <c r="N188" s="10">
        <f t="shared" si="46"/>
        <v>8151.333333333333</v>
      </c>
    </row>
    <row r="189" spans="1:14" x14ac:dyDescent="0.25">
      <c r="A189" s="28" t="s">
        <v>147</v>
      </c>
      <c r="B189" s="30">
        <v>40543</v>
      </c>
      <c r="C189" s="8">
        <v>45</v>
      </c>
      <c r="D189" s="24">
        <v>38798</v>
      </c>
      <c r="F189" s="24"/>
      <c r="G189" s="10">
        <f t="shared" si="43"/>
        <v>38798</v>
      </c>
      <c r="H189" s="10"/>
      <c r="I189" s="10">
        <v>7759.1777777777779</v>
      </c>
      <c r="J189" s="10">
        <f t="shared" si="44"/>
        <v>862.17777777777781</v>
      </c>
      <c r="K189" s="10"/>
      <c r="L189" s="10">
        <f t="shared" si="47"/>
        <v>8621.3555555555558</v>
      </c>
      <c r="N189" s="10">
        <f t="shared" si="46"/>
        <v>30176.644444444442</v>
      </c>
    </row>
    <row r="190" spans="1:14" x14ac:dyDescent="0.25">
      <c r="A190" t="s">
        <v>148</v>
      </c>
      <c r="B190" s="30">
        <v>40512</v>
      </c>
      <c r="C190" s="8">
        <v>45</v>
      </c>
      <c r="D190" s="24">
        <v>830382</v>
      </c>
      <c r="F190" s="24"/>
      <c r="G190" s="10">
        <f t="shared" si="43"/>
        <v>830382</v>
      </c>
      <c r="H190" s="10"/>
      <c r="I190" s="10">
        <v>167552.93333333335</v>
      </c>
      <c r="J190" s="10">
        <f t="shared" si="44"/>
        <v>18452.933333333334</v>
      </c>
      <c r="K190" s="10"/>
      <c r="L190" s="10">
        <f t="shared" si="47"/>
        <v>186005.8666666667</v>
      </c>
      <c r="N190" s="10">
        <f t="shared" si="46"/>
        <v>644376.1333333333</v>
      </c>
    </row>
    <row r="191" spans="1:14" x14ac:dyDescent="0.25">
      <c r="A191" s="28" t="s">
        <v>149</v>
      </c>
      <c r="B191" s="30">
        <v>40512</v>
      </c>
      <c r="C191" s="8">
        <v>45</v>
      </c>
      <c r="D191" s="24">
        <v>78599</v>
      </c>
      <c r="F191" s="24"/>
      <c r="G191" s="10">
        <f t="shared" si="43"/>
        <v>78599</v>
      </c>
      <c r="H191" s="10"/>
      <c r="I191" s="10">
        <v>15859.644444444444</v>
      </c>
      <c r="J191" s="10">
        <f t="shared" si="44"/>
        <v>1746.6444444444444</v>
      </c>
      <c r="K191" s="10"/>
      <c r="L191" s="10">
        <f t="shared" si="47"/>
        <v>17606.288888888888</v>
      </c>
      <c r="N191" s="10">
        <f t="shared" si="46"/>
        <v>60992.711111111115</v>
      </c>
    </row>
    <row r="192" spans="1:14" x14ac:dyDescent="0.25">
      <c r="A192" s="28" t="s">
        <v>150</v>
      </c>
      <c r="B192" s="30">
        <v>40512</v>
      </c>
      <c r="C192" s="8">
        <v>45</v>
      </c>
      <c r="D192" s="24">
        <v>78599</v>
      </c>
      <c r="F192" s="24"/>
      <c r="G192" s="10">
        <f t="shared" si="43"/>
        <v>78599</v>
      </c>
      <c r="H192" s="10"/>
      <c r="I192" s="10">
        <v>15859.644444444444</v>
      </c>
      <c r="J192" s="10">
        <f t="shared" si="44"/>
        <v>1746.6444444444444</v>
      </c>
      <c r="K192" s="10"/>
      <c r="L192" s="10">
        <f t="shared" si="47"/>
        <v>17606.288888888888</v>
      </c>
      <c r="N192" s="10">
        <f t="shared" si="46"/>
        <v>60992.711111111115</v>
      </c>
    </row>
    <row r="193" spans="1:14" x14ac:dyDescent="0.25">
      <c r="A193" s="28" t="s">
        <v>151</v>
      </c>
      <c r="B193" s="30">
        <v>40512</v>
      </c>
      <c r="C193" s="8">
        <v>45</v>
      </c>
      <c r="D193" s="24">
        <v>75794</v>
      </c>
      <c r="F193" s="24"/>
      <c r="G193" s="10">
        <f t="shared" si="43"/>
        <v>75794</v>
      </c>
      <c r="H193" s="10"/>
      <c r="I193" s="10">
        <v>15293.31111111111</v>
      </c>
      <c r="J193" s="10">
        <f t="shared" si="44"/>
        <v>1684.3111111111111</v>
      </c>
      <c r="K193" s="10"/>
      <c r="L193" s="10">
        <f t="shared" si="47"/>
        <v>16977.62222222222</v>
      </c>
      <c r="N193" s="10">
        <f t="shared" si="46"/>
        <v>58816.37777777778</v>
      </c>
    </row>
    <row r="194" spans="1:14" x14ac:dyDescent="0.25">
      <c r="A194" s="28" t="s">
        <v>152</v>
      </c>
      <c r="B194" s="30">
        <v>40512</v>
      </c>
      <c r="C194" s="8">
        <v>45</v>
      </c>
      <c r="D194" s="24">
        <v>77548</v>
      </c>
      <c r="F194" s="24"/>
      <c r="G194" s="10">
        <f t="shared" si="43"/>
        <v>77548</v>
      </c>
      <c r="H194" s="10"/>
      <c r="I194" s="10">
        <v>15647.288888888888</v>
      </c>
      <c r="J194" s="10">
        <f t="shared" si="44"/>
        <v>1723.2888888888888</v>
      </c>
      <c r="K194" s="10"/>
      <c r="L194" s="10">
        <f t="shared" si="47"/>
        <v>17370.577777777777</v>
      </c>
      <c r="N194" s="10">
        <f t="shared" si="46"/>
        <v>60177.422222222223</v>
      </c>
    </row>
    <row r="195" spans="1:14" x14ac:dyDescent="0.25">
      <c r="A195" s="28" t="s">
        <v>153</v>
      </c>
      <c r="B195" s="30">
        <v>40512</v>
      </c>
      <c r="C195" s="8">
        <v>45</v>
      </c>
      <c r="D195" s="24">
        <v>59615</v>
      </c>
      <c r="F195" s="24" t="s">
        <v>33</v>
      </c>
      <c r="G195" s="10">
        <f t="shared" si="43"/>
        <v>59615</v>
      </c>
      <c r="H195" s="10"/>
      <c r="I195" s="10">
        <v>12028.777777777777</v>
      </c>
      <c r="J195" s="10">
        <f t="shared" si="44"/>
        <v>1324.7777777777778</v>
      </c>
      <c r="K195" s="10"/>
      <c r="L195" s="10">
        <f t="shared" si="47"/>
        <v>13353.555555555555</v>
      </c>
      <c r="N195" s="10">
        <f t="shared" si="46"/>
        <v>46261.444444444445</v>
      </c>
    </row>
    <row r="196" spans="1:14" x14ac:dyDescent="0.25">
      <c r="A196" s="28" t="s">
        <v>154</v>
      </c>
      <c r="B196" s="30">
        <v>40512</v>
      </c>
      <c r="C196" s="8">
        <v>20</v>
      </c>
      <c r="D196" s="24">
        <v>20525</v>
      </c>
      <c r="F196" s="24"/>
      <c r="G196" s="10">
        <f t="shared" si="43"/>
        <v>20525</v>
      </c>
      <c r="H196" s="10"/>
      <c r="I196" s="10">
        <v>9318.25</v>
      </c>
      <c r="J196" s="10">
        <f t="shared" si="44"/>
        <v>1026.25</v>
      </c>
      <c r="K196" s="10"/>
      <c r="L196" s="10">
        <f t="shared" si="47"/>
        <v>10344.5</v>
      </c>
      <c r="N196" s="10">
        <f t="shared" si="46"/>
        <v>10180.5</v>
      </c>
    </row>
    <row r="197" spans="1:14" x14ac:dyDescent="0.25">
      <c r="A197" s="28" t="s">
        <v>155</v>
      </c>
      <c r="B197" s="30">
        <v>40512</v>
      </c>
      <c r="C197" s="8">
        <v>20</v>
      </c>
      <c r="D197" s="24">
        <v>14515</v>
      </c>
      <c r="F197" s="24"/>
      <c r="G197" s="10">
        <f t="shared" si="43"/>
        <v>14515</v>
      </c>
      <c r="H197" s="10"/>
      <c r="I197" s="10">
        <v>6589.75</v>
      </c>
      <c r="J197" s="10">
        <f t="shared" si="44"/>
        <v>725.75</v>
      </c>
      <c r="K197" s="10"/>
      <c r="L197" s="10">
        <f t="shared" si="47"/>
        <v>7315.5</v>
      </c>
      <c r="N197" s="10">
        <f t="shared" si="46"/>
        <v>7199.5</v>
      </c>
    </row>
    <row r="198" spans="1:14" x14ac:dyDescent="0.25">
      <c r="A198" s="28" t="s">
        <v>307</v>
      </c>
      <c r="B198" s="30">
        <v>40512</v>
      </c>
      <c r="C198" s="8">
        <v>20</v>
      </c>
      <c r="D198" s="24">
        <v>18033</v>
      </c>
      <c r="F198" s="24"/>
      <c r="G198" s="10">
        <f t="shared" si="43"/>
        <v>18033</v>
      </c>
      <c r="H198" s="10"/>
      <c r="I198" s="10">
        <v>8187.65</v>
      </c>
      <c r="J198" s="10">
        <f t="shared" si="44"/>
        <v>901.65</v>
      </c>
      <c r="K198" s="10"/>
      <c r="L198" s="10">
        <f t="shared" si="47"/>
        <v>9089.2999999999993</v>
      </c>
      <c r="N198" s="10">
        <f t="shared" si="46"/>
        <v>8943.7000000000007</v>
      </c>
    </row>
    <row r="199" spans="1:14" x14ac:dyDescent="0.25">
      <c r="A199" s="28" t="s">
        <v>156</v>
      </c>
      <c r="B199" s="30">
        <v>40512</v>
      </c>
      <c r="C199" s="8">
        <v>20</v>
      </c>
      <c r="D199" s="24">
        <v>15099</v>
      </c>
      <c r="F199" s="24"/>
      <c r="G199" s="10">
        <f t="shared" si="43"/>
        <v>15099</v>
      </c>
      <c r="H199" s="10"/>
      <c r="I199" s="10">
        <v>6854.95</v>
      </c>
      <c r="J199" s="10">
        <f t="shared" si="44"/>
        <v>754.95</v>
      </c>
      <c r="K199" s="10"/>
      <c r="L199" s="10">
        <f t="shared" si="47"/>
        <v>7609.9</v>
      </c>
      <c r="N199" s="10">
        <f t="shared" si="46"/>
        <v>7489.1</v>
      </c>
    </row>
    <row r="200" spans="1:14" x14ac:dyDescent="0.25">
      <c r="A200" s="28" t="s">
        <v>157</v>
      </c>
      <c r="B200" s="30">
        <v>40512</v>
      </c>
      <c r="C200" s="8">
        <v>20</v>
      </c>
      <c r="D200" s="24">
        <v>18033</v>
      </c>
      <c r="F200" s="24"/>
      <c r="G200" s="10">
        <f t="shared" si="43"/>
        <v>18033</v>
      </c>
      <c r="H200" s="10"/>
      <c r="I200" s="10">
        <v>8187.65</v>
      </c>
      <c r="J200" s="10">
        <f t="shared" si="44"/>
        <v>901.65</v>
      </c>
      <c r="K200" s="10"/>
      <c r="L200" s="10">
        <f t="shared" si="47"/>
        <v>9089.2999999999993</v>
      </c>
      <c r="N200" s="10">
        <f t="shared" si="46"/>
        <v>8943.7000000000007</v>
      </c>
    </row>
    <row r="201" spans="1:14" x14ac:dyDescent="0.25">
      <c r="A201" s="28" t="s">
        <v>158</v>
      </c>
      <c r="B201" s="30">
        <v>40512</v>
      </c>
      <c r="C201" s="8">
        <v>20</v>
      </c>
      <c r="D201" s="24">
        <v>14515</v>
      </c>
      <c r="F201" s="24"/>
      <c r="G201" s="10">
        <f t="shared" si="43"/>
        <v>14515</v>
      </c>
      <c r="H201" s="10"/>
      <c r="I201" s="10">
        <v>6589.75</v>
      </c>
      <c r="J201" s="10">
        <f t="shared" si="44"/>
        <v>725.75</v>
      </c>
      <c r="K201" s="10"/>
      <c r="L201" s="10">
        <f>I201+J201-K201</f>
        <v>7315.5</v>
      </c>
      <c r="N201" s="10">
        <f>G201-L201</f>
        <v>7199.5</v>
      </c>
    </row>
    <row r="202" spans="1:14" x14ac:dyDescent="0.25">
      <c r="A202" s="28" t="s">
        <v>159</v>
      </c>
      <c r="B202" s="30">
        <v>40512</v>
      </c>
      <c r="C202" s="8">
        <v>20</v>
      </c>
      <c r="D202" s="24">
        <v>18033</v>
      </c>
      <c r="F202" s="24"/>
      <c r="G202" s="10">
        <f t="shared" si="43"/>
        <v>18033</v>
      </c>
      <c r="H202" s="10"/>
      <c r="I202" s="10">
        <v>8187.65</v>
      </c>
      <c r="J202" s="10">
        <f t="shared" si="44"/>
        <v>901.65</v>
      </c>
      <c r="K202" s="10"/>
      <c r="L202" s="10">
        <f>I202+J202-K202</f>
        <v>9089.2999999999993</v>
      </c>
      <c r="N202" s="10">
        <f>G202-L202</f>
        <v>8943.7000000000007</v>
      </c>
    </row>
    <row r="203" spans="1:14" x14ac:dyDescent="0.25">
      <c r="A203" s="28" t="s">
        <v>160</v>
      </c>
      <c r="B203" s="30">
        <v>40512</v>
      </c>
      <c r="C203" s="8">
        <v>20</v>
      </c>
      <c r="D203" s="24">
        <v>12372</v>
      </c>
      <c r="F203" s="24"/>
      <c r="G203" s="10">
        <f t="shared" si="43"/>
        <v>12372</v>
      </c>
      <c r="H203" s="10"/>
      <c r="I203" s="10">
        <v>5616.6</v>
      </c>
      <c r="J203" s="10">
        <f t="shared" si="44"/>
        <v>618.6</v>
      </c>
      <c r="K203" s="10"/>
      <c r="L203" s="10">
        <f>I203+J203-K203</f>
        <v>6235.2000000000007</v>
      </c>
      <c r="N203" s="10">
        <f>G203-L203</f>
        <v>6136.7999999999993</v>
      </c>
    </row>
    <row r="204" spans="1:14" x14ac:dyDescent="0.25">
      <c r="A204" s="28" t="s">
        <v>161</v>
      </c>
      <c r="B204" s="30">
        <v>40512</v>
      </c>
      <c r="C204" s="8">
        <v>45</v>
      </c>
      <c r="D204" s="24">
        <v>43477</v>
      </c>
      <c r="F204" s="24"/>
      <c r="G204" s="10">
        <f t="shared" si="43"/>
        <v>43477</v>
      </c>
      <c r="H204" s="10"/>
      <c r="I204" s="10">
        <v>8772.1555555555551</v>
      </c>
      <c r="J204" s="10">
        <f t="shared" si="44"/>
        <v>966.15555555555557</v>
      </c>
      <c r="K204" s="10"/>
      <c r="L204" s="10">
        <f>I204+J204-K204</f>
        <v>9738.3111111111102</v>
      </c>
      <c r="N204" s="10">
        <f>G204-L204</f>
        <v>33738.688888888893</v>
      </c>
    </row>
    <row r="205" spans="1:14" x14ac:dyDescent="0.25">
      <c r="A205" s="28" t="s">
        <v>287</v>
      </c>
      <c r="B205" s="30">
        <v>42338</v>
      </c>
      <c r="C205" s="8">
        <v>45</v>
      </c>
      <c r="D205" s="13">
        <v>6000</v>
      </c>
      <c r="F205" s="24"/>
      <c r="G205" s="10">
        <f>SUM(D205:F205)</f>
        <v>6000</v>
      </c>
      <c r="H205" s="10"/>
      <c r="I205" s="10">
        <v>556.33333333333337</v>
      </c>
      <c r="J205" s="10">
        <f t="shared" si="44"/>
        <v>133.33333333333334</v>
      </c>
      <c r="K205" s="10"/>
      <c r="L205" s="10">
        <f t="shared" ref="L205:L206" si="48">I205+J205-K205</f>
        <v>689.66666666666674</v>
      </c>
      <c r="N205" s="10">
        <f t="shared" ref="N205:N206" si="49">G205-L205</f>
        <v>5310.333333333333</v>
      </c>
    </row>
    <row r="206" spans="1:14" x14ac:dyDescent="0.25">
      <c r="A206" s="28" t="s">
        <v>288</v>
      </c>
      <c r="B206" s="30">
        <v>42369</v>
      </c>
      <c r="C206" s="8">
        <v>45</v>
      </c>
      <c r="D206" s="13">
        <v>317440</v>
      </c>
      <c r="F206" s="24"/>
      <c r="G206" s="10">
        <f>SUM(D206:F206)</f>
        <v>317440</v>
      </c>
      <c r="H206" s="10"/>
      <c r="I206" s="10">
        <v>35271.222222222219</v>
      </c>
      <c r="J206" s="10">
        <f t="shared" si="44"/>
        <v>7054.2222222222226</v>
      </c>
      <c r="K206" s="10"/>
      <c r="L206" s="10">
        <f t="shared" si="48"/>
        <v>42325.444444444438</v>
      </c>
      <c r="N206" s="10">
        <f t="shared" si="49"/>
        <v>275114.55555555556</v>
      </c>
    </row>
    <row r="207" spans="1:14" x14ac:dyDescent="0.25">
      <c r="A207" s="28" t="s">
        <v>308</v>
      </c>
      <c r="B207" s="30">
        <v>42551</v>
      </c>
      <c r="C207" s="8">
        <v>40</v>
      </c>
      <c r="D207" s="24">
        <v>6819</v>
      </c>
      <c r="E207" s="13"/>
      <c r="F207" s="24"/>
      <c r="G207" s="10">
        <f t="shared" ref="G207:G208" si="50">SUM(D207:F207)</f>
        <v>6819</v>
      </c>
      <c r="H207" s="10"/>
      <c r="I207" s="10">
        <v>596.47500000000002</v>
      </c>
      <c r="J207" s="10">
        <f t="shared" si="44"/>
        <v>170.47499999999999</v>
      </c>
      <c r="K207" s="10"/>
      <c r="L207" s="10">
        <f t="shared" ref="L207:L208" si="51">I207+J207-K207</f>
        <v>766.95</v>
      </c>
      <c r="N207" s="10">
        <f t="shared" ref="N207:N208" si="52">G207-L207</f>
        <v>6052.05</v>
      </c>
    </row>
    <row r="208" spans="1:14" x14ac:dyDescent="0.25">
      <c r="A208" s="28" t="s">
        <v>309</v>
      </c>
      <c r="B208" s="30">
        <v>42551</v>
      </c>
      <c r="C208" s="8">
        <v>40</v>
      </c>
      <c r="D208" s="24">
        <v>6546</v>
      </c>
      <c r="E208" s="13"/>
      <c r="F208" s="24"/>
      <c r="G208" s="10">
        <f t="shared" si="50"/>
        <v>6546</v>
      </c>
      <c r="H208" s="10"/>
      <c r="I208" s="10">
        <v>572.65</v>
      </c>
      <c r="J208" s="10">
        <f t="shared" si="44"/>
        <v>163.65</v>
      </c>
      <c r="K208" s="10"/>
      <c r="L208" s="10">
        <f t="shared" si="51"/>
        <v>736.3</v>
      </c>
      <c r="N208" s="10">
        <f t="shared" si="52"/>
        <v>5809.7</v>
      </c>
    </row>
    <row r="209" spans="1:14" x14ac:dyDescent="0.25">
      <c r="A209" s="28"/>
      <c r="B209" s="30"/>
      <c r="C209" s="8"/>
      <c r="D209" s="24"/>
      <c r="E209" s="13"/>
      <c r="F209" s="24"/>
      <c r="G209" s="10"/>
      <c r="H209" s="10"/>
      <c r="I209" s="10"/>
      <c r="J209" s="10" t="s">
        <v>33</v>
      </c>
      <c r="K209" s="10"/>
      <c r="L209" s="10"/>
      <c r="N209" s="10"/>
    </row>
    <row r="210" spans="1:14" x14ac:dyDescent="0.25">
      <c r="A210" s="28" t="s">
        <v>319</v>
      </c>
      <c r="B210" s="30"/>
      <c r="C210" s="8"/>
      <c r="D210" s="24"/>
      <c r="E210" s="13"/>
      <c r="F210" s="24"/>
      <c r="G210" s="10"/>
      <c r="H210" s="10"/>
      <c r="I210" s="10"/>
      <c r="J210" s="10" t="s">
        <v>33</v>
      </c>
      <c r="K210" s="10"/>
      <c r="L210" s="10"/>
      <c r="N210" s="10"/>
    </row>
    <row r="211" spans="1:14" x14ac:dyDescent="0.25">
      <c r="A211" s="52" t="s">
        <v>320</v>
      </c>
      <c r="B211" s="30"/>
      <c r="C211" s="8"/>
      <c r="D211" s="24"/>
      <c r="E211" s="13"/>
      <c r="F211" s="24"/>
      <c r="G211" s="10"/>
      <c r="H211" s="10"/>
      <c r="I211" s="10"/>
      <c r="J211" s="10" t="s">
        <v>33</v>
      </c>
      <c r="K211" s="10"/>
      <c r="L211" s="10"/>
      <c r="N211" s="10"/>
    </row>
    <row r="212" spans="1:14" x14ac:dyDescent="0.25">
      <c r="A212" s="52" t="s">
        <v>332</v>
      </c>
      <c r="B212" s="30">
        <v>42916</v>
      </c>
      <c r="C212" s="8">
        <v>40</v>
      </c>
      <c r="D212" s="13">
        <v>29491</v>
      </c>
      <c r="E212" s="13" t="s">
        <v>33</v>
      </c>
      <c r="F212" s="24"/>
      <c r="G212" s="10">
        <f t="shared" ref="G212:G231" si="53">SUM(D212:F212)</f>
        <v>29491</v>
      </c>
      <c r="H212" s="10"/>
      <c r="I212" s="10">
        <v>1843.2750000000001</v>
      </c>
      <c r="J212" s="10">
        <f t="shared" ref="J212" si="54">G212/C212</f>
        <v>737.27499999999998</v>
      </c>
      <c r="K212" s="10"/>
      <c r="L212" s="10">
        <f t="shared" ref="L212" si="55">I212+J212-K212</f>
        <v>2580.5500000000002</v>
      </c>
      <c r="N212" s="10">
        <f t="shared" ref="N212" si="56">G212-L212</f>
        <v>26910.45</v>
      </c>
    </row>
    <row r="213" spans="1:14" x14ac:dyDescent="0.25">
      <c r="A213" s="43"/>
      <c r="B213" s="30"/>
      <c r="C213" s="8"/>
      <c r="D213" s="13"/>
      <c r="E213" s="13"/>
      <c r="F213" s="24"/>
      <c r="G213" s="10" t="s">
        <v>33</v>
      </c>
      <c r="H213" s="10"/>
      <c r="I213" s="10"/>
      <c r="J213" s="10"/>
      <c r="K213" s="10"/>
      <c r="L213" s="10"/>
      <c r="N213" s="10"/>
    </row>
    <row r="214" spans="1:14" x14ac:dyDescent="0.25">
      <c r="A214" s="28" t="s">
        <v>321</v>
      </c>
      <c r="B214" s="30">
        <v>42916</v>
      </c>
      <c r="C214" s="8">
        <v>40</v>
      </c>
      <c r="D214" s="13">
        <v>37006</v>
      </c>
      <c r="E214" s="13" t="s">
        <v>33</v>
      </c>
      <c r="F214" s="24"/>
      <c r="G214" s="10">
        <f t="shared" si="53"/>
        <v>37006</v>
      </c>
      <c r="H214" s="10"/>
      <c r="I214" s="10">
        <v>2313.15</v>
      </c>
      <c r="J214" s="10">
        <f>G214/C214</f>
        <v>925.15</v>
      </c>
      <c r="K214" s="10"/>
      <c r="L214" s="10">
        <f t="shared" ref="L214" si="57">I214+J214-K214</f>
        <v>3238.3</v>
      </c>
      <c r="N214" s="10">
        <f t="shared" ref="N214" si="58">G214-L214</f>
        <v>33767.699999999997</v>
      </c>
    </row>
    <row r="215" spans="1:14" x14ac:dyDescent="0.25">
      <c r="A215" s="52" t="s">
        <v>333</v>
      </c>
      <c r="B215" s="30"/>
      <c r="C215" s="8"/>
      <c r="D215" s="13"/>
      <c r="E215" s="13" t="s">
        <v>33</v>
      </c>
      <c r="F215" s="24"/>
      <c r="G215" s="10"/>
      <c r="H215" s="10"/>
      <c r="I215" s="10"/>
      <c r="J215" s="10"/>
      <c r="K215" s="10"/>
      <c r="L215" s="10"/>
      <c r="N215" s="10"/>
    </row>
    <row r="216" spans="1:14" x14ac:dyDescent="0.25">
      <c r="A216" s="28"/>
      <c r="B216" s="30"/>
      <c r="C216" s="8"/>
      <c r="D216" s="13"/>
      <c r="E216" s="13"/>
      <c r="F216" s="24"/>
      <c r="G216" s="10" t="s">
        <v>33</v>
      </c>
      <c r="H216" s="10"/>
      <c r="I216" s="10"/>
      <c r="J216" s="10"/>
      <c r="K216" s="10"/>
      <c r="L216" s="10"/>
      <c r="N216" s="10"/>
    </row>
    <row r="217" spans="1:14" x14ac:dyDescent="0.25">
      <c r="A217" s="28" t="s">
        <v>324</v>
      </c>
      <c r="B217" s="30"/>
      <c r="C217" s="8"/>
      <c r="D217" s="13"/>
      <c r="E217" s="13"/>
      <c r="F217" s="24"/>
      <c r="G217" s="10" t="s">
        <v>33</v>
      </c>
      <c r="H217" s="10"/>
      <c r="I217" s="10"/>
      <c r="J217" s="10"/>
      <c r="K217" s="10"/>
      <c r="L217" s="10"/>
      <c r="N217" s="10"/>
    </row>
    <row r="218" spans="1:14" x14ac:dyDescent="0.25">
      <c r="A218" s="52" t="s">
        <v>335</v>
      </c>
      <c r="B218" s="30">
        <v>42916</v>
      </c>
      <c r="C218" s="8">
        <v>40</v>
      </c>
      <c r="D218" s="13">
        <v>11064</v>
      </c>
      <c r="E218" s="13" t="s">
        <v>33</v>
      </c>
      <c r="F218" s="24"/>
      <c r="G218" s="10">
        <f t="shared" si="53"/>
        <v>11064</v>
      </c>
      <c r="H218" s="10"/>
      <c r="I218" s="10">
        <v>691.6</v>
      </c>
      <c r="J218" s="10">
        <f>G218/C218</f>
        <v>276.60000000000002</v>
      </c>
      <c r="K218" s="10"/>
      <c r="L218" s="10">
        <f t="shared" ref="L218" si="59">I218+J218-K218</f>
        <v>968.2</v>
      </c>
      <c r="N218" s="10">
        <f t="shared" ref="N218" si="60">G218-L218</f>
        <v>10095.799999999999</v>
      </c>
    </row>
    <row r="219" spans="1:14" x14ac:dyDescent="0.25">
      <c r="A219" s="52" t="s">
        <v>334</v>
      </c>
      <c r="B219" s="30"/>
      <c r="C219" s="8"/>
      <c r="D219" s="13"/>
      <c r="E219" s="13"/>
      <c r="F219" s="24"/>
      <c r="G219" s="10"/>
      <c r="H219" s="10"/>
      <c r="I219" s="10"/>
      <c r="J219" s="10"/>
      <c r="K219" s="10"/>
      <c r="L219" s="10"/>
      <c r="N219" s="10"/>
    </row>
    <row r="220" spans="1:14" x14ac:dyDescent="0.25">
      <c r="A220" s="28"/>
      <c r="B220" s="30"/>
      <c r="C220" s="8"/>
      <c r="D220" s="13"/>
      <c r="E220" s="13"/>
      <c r="F220" s="24"/>
      <c r="G220" s="10" t="s">
        <v>33</v>
      </c>
      <c r="H220" s="10"/>
      <c r="I220" s="10"/>
      <c r="J220" s="10"/>
      <c r="K220" s="10"/>
      <c r="L220" s="10"/>
      <c r="N220" s="10"/>
    </row>
    <row r="221" spans="1:14" x14ac:dyDescent="0.25">
      <c r="A221" s="28" t="s">
        <v>325</v>
      </c>
      <c r="B221" s="30"/>
      <c r="C221" s="8"/>
      <c r="D221" s="13"/>
      <c r="E221" s="13"/>
      <c r="F221" s="24"/>
      <c r="G221" s="10" t="s">
        <v>33</v>
      </c>
      <c r="H221" s="10"/>
      <c r="I221" s="10"/>
      <c r="J221" s="10"/>
      <c r="K221" s="10"/>
      <c r="L221" s="10"/>
      <c r="N221" s="10"/>
    </row>
    <row r="222" spans="1:14" x14ac:dyDescent="0.25">
      <c r="A222" s="52" t="s">
        <v>336</v>
      </c>
      <c r="B222" s="30">
        <v>42916</v>
      </c>
      <c r="C222" s="8">
        <v>40</v>
      </c>
      <c r="D222" s="13">
        <v>10424</v>
      </c>
      <c r="E222" s="13" t="s">
        <v>33</v>
      </c>
      <c r="F222" s="24"/>
      <c r="G222" s="10">
        <f t="shared" si="53"/>
        <v>10424</v>
      </c>
      <c r="H222" s="10"/>
      <c r="I222" s="10">
        <v>651.6</v>
      </c>
      <c r="J222" s="10">
        <f>G222/C222</f>
        <v>260.60000000000002</v>
      </c>
      <c r="K222" s="10"/>
      <c r="L222" s="10">
        <f t="shared" ref="L222" si="61">I222+J222-K222</f>
        <v>912.2</v>
      </c>
      <c r="N222" s="10">
        <f t="shared" ref="N222" si="62">G222-L222</f>
        <v>9511.7999999999993</v>
      </c>
    </row>
    <row r="223" spans="1:14" x14ac:dyDescent="0.25">
      <c r="A223" s="28"/>
      <c r="B223" s="30"/>
      <c r="C223" s="8"/>
      <c r="D223" s="13"/>
      <c r="E223" s="13"/>
      <c r="F223" s="24"/>
      <c r="G223" s="10" t="s">
        <v>33</v>
      </c>
      <c r="H223" s="10"/>
      <c r="I223" s="10"/>
      <c r="J223" s="10"/>
      <c r="K223" s="10"/>
      <c r="L223" s="10"/>
      <c r="N223" s="10"/>
    </row>
    <row r="224" spans="1:14" x14ac:dyDescent="0.25">
      <c r="A224" s="28" t="s">
        <v>326</v>
      </c>
      <c r="B224" s="30"/>
      <c r="C224" s="8"/>
      <c r="D224" s="13"/>
      <c r="E224" s="13"/>
      <c r="F224" s="24"/>
      <c r="G224" s="10" t="s">
        <v>33</v>
      </c>
      <c r="H224" s="10"/>
      <c r="I224" s="10"/>
      <c r="J224" s="10"/>
      <c r="K224" s="10"/>
      <c r="L224" s="10"/>
      <c r="N224" s="10"/>
    </row>
    <row r="225" spans="1:14" x14ac:dyDescent="0.25">
      <c r="A225" s="28" t="s">
        <v>337</v>
      </c>
      <c r="B225" s="30">
        <v>42916</v>
      </c>
      <c r="C225" s="8">
        <v>80</v>
      </c>
      <c r="D225" s="13">
        <v>18032</v>
      </c>
      <c r="E225" s="13" t="s">
        <v>33</v>
      </c>
      <c r="F225" s="24"/>
      <c r="G225" s="10">
        <f t="shared" si="53"/>
        <v>18032</v>
      </c>
      <c r="H225" s="10"/>
      <c r="I225" s="10">
        <v>563.4</v>
      </c>
      <c r="J225" s="10">
        <f>G225/C225</f>
        <v>225.4</v>
      </c>
      <c r="K225" s="10"/>
      <c r="L225" s="10">
        <f t="shared" ref="L225" si="63">I225+J225-K225</f>
        <v>788.8</v>
      </c>
      <c r="N225" s="10">
        <f t="shared" ref="N225" si="64">G225-L225</f>
        <v>17243.2</v>
      </c>
    </row>
    <row r="226" spans="1:14" x14ac:dyDescent="0.25">
      <c r="A226" s="28"/>
      <c r="B226" s="30"/>
      <c r="C226" s="8"/>
      <c r="D226" s="13"/>
      <c r="E226" s="13"/>
      <c r="F226" s="24"/>
      <c r="G226" s="10" t="s">
        <v>33</v>
      </c>
      <c r="H226" s="10"/>
      <c r="I226" s="10"/>
      <c r="J226" s="10"/>
      <c r="K226" s="10"/>
      <c r="L226" s="10"/>
      <c r="N226" s="10"/>
    </row>
    <row r="227" spans="1:14" x14ac:dyDescent="0.25">
      <c r="A227" s="28" t="s">
        <v>327</v>
      </c>
      <c r="B227" s="30"/>
      <c r="C227" s="8"/>
      <c r="D227" s="13"/>
      <c r="E227" s="13"/>
      <c r="F227" s="24"/>
      <c r="G227" s="10" t="s">
        <v>33</v>
      </c>
      <c r="H227" s="10"/>
      <c r="I227" s="10"/>
      <c r="J227" s="10"/>
      <c r="K227" s="10"/>
      <c r="L227" s="10"/>
      <c r="N227" s="10"/>
    </row>
    <row r="228" spans="1:14" x14ac:dyDescent="0.25">
      <c r="A228" s="52" t="s">
        <v>328</v>
      </c>
      <c r="B228" s="30"/>
      <c r="C228" s="8"/>
      <c r="D228" s="13"/>
      <c r="E228" s="13"/>
      <c r="F228" s="24"/>
      <c r="G228" s="10" t="s">
        <v>33</v>
      </c>
      <c r="H228" s="10"/>
      <c r="I228" s="10"/>
      <c r="J228" s="10"/>
      <c r="K228" s="10"/>
      <c r="L228" s="10"/>
      <c r="N228" s="10"/>
    </row>
    <row r="229" spans="1:14" x14ac:dyDescent="0.25">
      <c r="A229" s="52" t="s">
        <v>338</v>
      </c>
      <c r="B229" s="30">
        <v>42916</v>
      </c>
      <c r="C229" s="8">
        <v>40</v>
      </c>
      <c r="D229" s="13">
        <v>10626</v>
      </c>
      <c r="E229" s="13" t="s">
        <v>33</v>
      </c>
      <c r="F229" s="24"/>
      <c r="G229" s="10">
        <f t="shared" si="53"/>
        <v>10626</v>
      </c>
      <c r="H229" s="10"/>
      <c r="I229" s="10">
        <v>663.65</v>
      </c>
      <c r="J229" s="10">
        <f>G229/C229</f>
        <v>265.64999999999998</v>
      </c>
      <c r="K229" s="10"/>
      <c r="L229" s="10">
        <f t="shared" ref="L229" si="65">I229+J229-K229</f>
        <v>929.3</v>
      </c>
      <c r="N229" s="10">
        <f t="shared" ref="N229" si="66">G229-L229</f>
        <v>9696.7000000000007</v>
      </c>
    </row>
    <row r="230" spans="1:14" x14ac:dyDescent="0.25">
      <c r="A230" s="28"/>
      <c r="B230" s="30"/>
      <c r="C230" s="8"/>
      <c r="D230" s="13"/>
      <c r="E230" s="13"/>
      <c r="F230" s="24"/>
      <c r="G230" s="10"/>
      <c r="H230" s="10"/>
      <c r="I230" s="10"/>
      <c r="J230" s="10"/>
      <c r="K230" s="10"/>
      <c r="L230" s="10"/>
      <c r="N230" s="10"/>
    </row>
    <row r="231" spans="1:14" x14ac:dyDescent="0.25">
      <c r="A231" s="28" t="s">
        <v>341</v>
      </c>
      <c r="B231" s="30">
        <v>42916</v>
      </c>
      <c r="C231" s="8">
        <v>80</v>
      </c>
      <c r="D231" s="13">
        <v>46196</v>
      </c>
      <c r="E231" s="13" t="s">
        <v>33</v>
      </c>
      <c r="F231" s="24"/>
      <c r="G231" s="10">
        <f t="shared" si="53"/>
        <v>46196</v>
      </c>
      <c r="H231" s="10"/>
      <c r="I231" s="10">
        <v>1424.45</v>
      </c>
      <c r="J231" s="10">
        <f>G231/C231</f>
        <v>577.45000000000005</v>
      </c>
      <c r="K231" s="10"/>
      <c r="L231" s="10">
        <f t="shared" ref="L231" si="67">I231+J231-K231</f>
        <v>2001.9</v>
      </c>
      <c r="N231" s="10">
        <f t="shared" ref="N231" si="68">G231-L231</f>
        <v>44194.1</v>
      </c>
    </row>
    <row r="232" spans="1:14" x14ac:dyDescent="0.25">
      <c r="A232" s="28"/>
      <c r="B232" s="30"/>
      <c r="C232" s="8"/>
      <c r="D232" s="13"/>
      <c r="E232" s="13"/>
      <c r="F232" s="24"/>
      <c r="G232" s="10"/>
      <c r="H232" s="10"/>
      <c r="I232" s="10"/>
      <c r="J232" s="10"/>
      <c r="K232" s="10"/>
      <c r="L232" s="10"/>
      <c r="N232" s="10"/>
    </row>
    <row r="233" spans="1:14" x14ac:dyDescent="0.25">
      <c r="A233" s="28" t="s">
        <v>353</v>
      </c>
      <c r="B233" s="30">
        <v>43370</v>
      </c>
      <c r="C233" s="8">
        <v>40</v>
      </c>
      <c r="D233" s="13">
        <v>7049</v>
      </c>
      <c r="F233" s="24"/>
      <c r="G233" s="10">
        <f>SUM(D233:F233)</f>
        <v>7049</v>
      </c>
      <c r="H233" s="10"/>
      <c r="I233" s="10">
        <v>276</v>
      </c>
      <c r="J233" s="10">
        <f>G233/C233</f>
        <v>176.22499999999999</v>
      </c>
      <c r="K233" s="10"/>
      <c r="L233" s="10">
        <f t="shared" ref="L233" si="69">I233+J233-K233</f>
        <v>452.22500000000002</v>
      </c>
      <c r="N233" s="10">
        <f t="shared" ref="N233" si="70">G233-L233</f>
        <v>6596.7749999999996</v>
      </c>
    </row>
    <row r="234" spans="1:14" x14ac:dyDescent="0.25">
      <c r="A234" s="28"/>
      <c r="B234" s="30"/>
      <c r="C234" s="8"/>
      <c r="D234" s="13"/>
      <c r="F234" s="24"/>
      <c r="G234" s="10"/>
      <c r="H234" s="10"/>
      <c r="I234" s="10"/>
      <c r="J234" s="10"/>
      <c r="K234" s="10"/>
      <c r="L234" s="10"/>
      <c r="N234" s="10"/>
    </row>
    <row r="235" spans="1:14" x14ac:dyDescent="0.25">
      <c r="A235" s="28" t="s">
        <v>380</v>
      </c>
      <c r="B235" s="30">
        <v>44013</v>
      </c>
      <c r="C235" s="8">
        <v>40</v>
      </c>
      <c r="D235" s="13"/>
      <c r="E235" s="13">
        <v>16836</v>
      </c>
      <c r="F235" s="13"/>
      <c r="G235" s="10">
        <f>SUM(D235:F235)</f>
        <v>16836</v>
      </c>
      <c r="H235" s="10"/>
      <c r="I235" s="10">
        <v>0</v>
      </c>
      <c r="J235" s="64">
        <f>G235/C235*0.5</f>
        <v>210.45</v>
      </c>
      <c r="K235" s="10"/>
      <c r="L235" s="10">
        <f t="shared" ref="L235" si="71">I235+J235-K235</f>
        <v>210.45</v>
      </c>
      <c r="N235" s="10">
        <f t="shared" ref="N235" si="72">G235-L235</f>
        <v>16625.55</v>
      </c>
    </row>
    <row r="236" spans="1:14" x14ac:dyDescent="0.25">
      <c r="A236" s="28"/>
      <c r="B236" s="30"/>
      <c r="C236" s="8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</row>
    <row r="237" spans="1:14" x14ac:dyDescent="0.25">
      <c r="A237" s="28" t="s">
        <v>381</v>
      </c>
      <c r="B237" s="30">
        <v>44013</v>
      </c>
      <c r="C237" s="8">
        <v>40</v>
      </c>
      <c r="D237" s="13"/>
      <c r="E237" s="13">
        <v>4362</v>
      </c>
      <c r="F237" s="13"/>
      <c r="G237" s="10">
        <f>SUM(D237:F237)</f>
        <v>4362</v>
      </c>
      <c r="H237" s="10"/>
      <c r="I237" s="10">
        <v>0</v>
      </c>
      <c r="J237" s="64">
        <f>G237/C237*0.5</f>
        <v>54.524999999999999</v>
      </c>
      <c r="K237" s="10"/>
      <c r="L237" s="10">
        <f t="shared" ref="L237" si="73">I237+J237-K237</f>
        <v>54.524999999999999</v>
      </c>
      <c r="N237" s="10">
        <f t="shared" ref="N237" si="74">G237-L237</f>
        <v>4307.4750000000004</v>
      </c>
    </row>
    <row r="238" spans="1:14" x14ac:dyDescent="0.25">
      <c r="A238" s="28"/>
      <c r="B238" s="30"/>
      <c r="C238" s="8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</row>
    <row r="239" spans="1:14" x14ac:dyDescent="0.25">
      <c r="A239" s="28" t="s">
        <v>382</v>
      </c>
      <c r="B239" s="30">
        <v>44013</v>
      </c>
      <c r="C239" s="8">
        <v>40</v>
      </c>
      <c r="D239" s="13"/>
      <c r="E239" s="13">
        <v>1565</v>
      </c>
      <c r="F239" s="13"/>
      <c r="G239" s="10">
        <f>SUM(D239:F239)</f>
        <v>1565</v>
      </c>
      <c r="H239" s="10"/>
      <c r="I239" s="10">
        <v>0</v>
      </c>
      <c r="J239" s="64">
        <f>G239/C239*0.5</f>
        <v>19.5625</v>
      </c>
      <c r="K239" s="10"/>
      <c r="L239" s="10">
        <f t="shared" ref="L239" si="75">I239+J239-K239</f>
        <v>19.5625</v>
      </c>
      <c r="N239" s="10">
        <f t="shared" ref="N239" si="76">G239-L239</f>
        <v>1545.4375</v>
      </c>
    </row>
    <row r="240" spans="1:14" x14ac:dyDescent="0.25">
      <c r="A240" s="28"/>
      <c r="B240" s="30"/>
      <c r="C240" s="8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</row>
    <row r="241" spans="1:15" x14ac:dyDescent="0.25">
      <c r="A241" s="28" t="s">
        <v>383</v>
      </c>
      <c r="B241" s="30">
        <v>44013</v>
      </c>
      <c r="C241" s="8">
        <v>40</v>
      </c>
      <c r="D241" s="13"/>
      <c r="E241" s="13">
        <v>4455</v>
      </c>
      <c r="F241" s="13"/>
      <c r="G241" s="10">
        <f>SUM(D241:F241)</f>
        <v>4455</v>
      </c>
      <c r="H241" s="10"/>
      <c r="I241" s="10">
        <v>0</v>
      </c>
      <c r="J241" s="64">
        <f>G241/C241*0.5</f>
        <v>55.6875</v>
      </c>
      <c r="K241" s="10"/>
      <c r="L241" s="10">
        <f t="shared" ref="L241" si="77">I241+J241-K241</f>
        <v>55.6875</v>
      </c>
      <c r="N241" s="10">
        <f t="shared" ref="N241" si="78">G241-L241</f>
        <v>4399.3125</v>
      </c>
    </row>
    <row r="242" spans="1:15" x14ac:dyDescent="0.25">
      <c r="A242" s="28"/>
      <c r="B242" s="30"/>
      <c r="C242" s="8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</row>
    <row r="243" spans="1:15" x14ac:dyDescent="0.25">
      <c r="A243" s="28"/>
      <c r="B243" s="30"/>
      <c r="C243" s="8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</row>
    <row r="244" spans="1:15" x14ac:dyDescent="0.25">
      <c r="A244" s="16" t="s">
        <v>162</v>
      </c>
      <c r="B244" s="17"/>
      <c r="C244" s="18"/>
      <c r="D244" s="19">
        <f>SUM(D148:D243)</f>
        <v>9285832</v>
      </c>
      <c r="E244" s="19">
        <f>SUM(E148:E243)</f>
        <v>27218</v>
      </c>
      <c r="F244" s="19">
        <f>SUM(F148:F243)</f>
        <v>0</v>
      </c>
      <c r="G244" s="26">
        <f>SUM(G148:G243)</f>
        <v>9313050</v>
      </c>
      <c r="H244" s="20"/>
      <c r="I244" s="26">
        <f>SUM(I148:I243)</f>
        <v>3676283.906997215</v>
      </c>
      <c r="J244" s="19">
        <f>SUM(J148:J243)</f>
        <v>203750.85699721429</v>
      </c>
      <c r="K244" s="19">
        <f>SUM(K148:K243)</f>
        <v>0</v>
      </c>
      <c r="L244" s="19">
        <f>SUM(L148:L243)</f>
        <v>3880034.7639944283</v>
      </c>
      <c r="M244" s="16"/>
      <c r="N244" s="19">
        <f>G244-L244</f>
        <v>5433015.2360055717</v>
      </c>
      <c r="O244" s="56">
        <f>L157+L160+L161+L164</f>
        <v>151816.5</v>
      </c>
    </row>
    <row r="245" spans="1:15" x14ac:dyDescent="0.25">
      <c r="B245" s="7"/>
      <c r="C245" s="8"/>
      <c r="D245" s="10"/>
      <c r="E245" s="10"/>
      <c r="F245" s="10"/>
      <c r="G245" s="10"/>
      <c r="H245" s="10"/>
      <c r="I245" s="10"/>
      <c r="J245" s="10"/>
      <c r="K245" s="10"/>
      <c r="L245" s="10"/>
    </row>
    <row r="246" spans="1:15" x14ac:dyDescent="0.25">
      <c r="B246" s="7"/>
      <c r="C246" s="8"/>
      <c r="D246" s="10"/>
      <c r="E246" s="10"/>
      <c r="F246" s="10"/>
      <c r="G246" s="10"/>
      <c r="H246" s="10"/>
      <c r="I246" s="10"/>
      <c r="J246" s="10"/>
      <c r="K246" s="10"/>
      <c r="L246" s="10"/>
    </row>
    <row r="247" spans="1:15" x14ac:dyDescent="0.25">
      <c r="B247" s="7"/>
      <c r="C247" s="8"/>
      <c r="D247" s="10"/>
      <c r="E247" s="10"/>
      <c r="F247" s="10"/>
      <c r="G247" s="10"/>
      <c r="H247" s="10"/>
      <c r="I247" s="10"/>
      <c r="J247" s="10"/>
      <c r="K247" s="10"/>
      <c r="L247" s="10"/>
    </row>
    <row r="248" spans="1:15" x14ac:dyDescent="0.25">
      <c r="A248" s="6" t="s">
        <v>163</v>
      </c>
      <c r="B248" s="7"/>
      <c r="C248" s="8"/>
      <c r="D248" s="10"/>
      <c r="E248" s="10"/>
      <c r="F248" s="10"/>
      <c r="G248" s="10"/>
      <c r="H248" s="10"/>
      <c r="I248" s="10"/>
      <c r="J248" s="10"/>
      <c r="K248" s="10"/>
      <c r="L248" s="10"/>
    </row>
    <row r="249" spans="1:15" x14ac:dyDescent="0.25">
      <c r="A249" s="16" t="s">
        <v>164</v>
      </c>
      <c r="B249" s="7"/>
      <c r="C249" s="8"/>
      <c r="D249" s="10"/>
      <c r="E249" s="10"/>
      <c r="F249" s="10"/>
      <c r="G249" s="10"/>
      <c r="H249" s="10"/>
      <c r="I249" s="10"/>
      <c r="J249" s="10"/>
      <c r="K249" s="10"/>
      <c r="L249" s="10"/>
    </row>
    <row r="250" spans="1:15" x14ac:dyDescent="0.25">
      <c r="A250" t="s">
        <v>165</v>
      </c>
      <c r="B250" s="7">
        <v>31564</v>
      </c>
      <c r="C250" s="8">
        <v>50</v>
      </c>
      <c r="D250" s="10">
        <v>6499</v>
      </c>
      <c r="E250" s="10"/>
      <c r="F250" s="10"/>
      <c r="G250" s="10">
        <f>SUM(D250:F250)</f>
        <v>6499</v>
      </c>
      <c r="H250" s="10"/>
      <c r="I250" s="10">
        <v>4386.9799999999996</v>
      </c>
      <c r="J250" s="10">
        <f>G250/C250</f>
        <v>129.97999999999999</v>
      </c>
      <c r="K250" s="10"/>
      <c r="L250" s="10">
        <f>SUM(I250:K250)</f>
        <v>4516.9599999999991</v>
      </c>
      <c r="N250" s="10">
        <f>G250-L250</f>
        <v>1982.0400000000009</v>
      </c>
    </row>
    <row r="251" spans="1:15" x14ac:dyDescent="0.25">
      <c r="A251" t="s">
        <v>166</v>
      </c>
      <c r="B251" s="7">
        <v>33664</v>
      </c>
      <c r="C251" s="8">
        <v>50</v>
      </c>
      <c r="D251" s="10">
        <v>1144</v>
      </c>
      <c r="E251" s="10"/>
      <c r="F251" s="10"/>
      <c r="G251" s="10">
        <f>SUM(D251:F251)</f>
        <v>1144</v>
      </c>
      <c r="H251" s="10"/>
      <c r="I251" s="10">
        <v>637.88</v>
      </c>
      <c r="J251" s="10">
        <f>G251/C251</f>
        <v>22.88</v>
      </c>
      <c r="K251" s="10"/>
      <c r="L251" s="10">
        <f>SUM(I251:K251)</f>
        <v>660.76</v>
      </c>
      <c r="N251" s="10">
        <f>G251-L251</f>
        <v>483.24</v>
      </c>
    </row>
    <row r="252" spans="1:15" x14ac:dyDescent="0.25">
      <c r="B252" s="7"/>
      <c r="C252" s="8"/>
      <c r="D252" s="10"/>
      <c r="E252" s="10"/>
      <c r="F252" s="10"/>
      <c r="G252" s="10"/>
      <c r="H252" s="10"/>
      <c r="I252" s="10"/>
      <c r="J252" s="10"/>
      <c r="K252" s="10"/>
      <c r="L252" s="10"/>
      <c r="N252" s="10"/>
    </row>
    <row r="253" spans="1:15" x14ac:dyDescent="0.25">
      <c r="A253" s="16" t="s">
        <v>167</v>
      </c>
      <c r="B253" s="17"/>
      <c r="C253" s="18"/>
      <c r="D253" s="19">
        <f>SUM(D250:D252)</f>
        <v>7643</v>
      </c>
      <c r="E253" s="19">
        <f>SUM(E250:E252)</f>
        <v>0</v>
      </c>
      <c r="F253" s="19">
        <f>SUM(F250:F252)</f>
        <v>0</v>
      </c>
      <c r="G253" s="26">
        <f>SUM(G250:G252)</f>
        <v>7643</v>
      </c>
      <c r="H253" s="20"/>
      <c r="I253" s="26">
        <f>SUM(I250:I252)</f>
        <v>5024.8599999999997</v>
      </c>
      <c r="J253" s="19">
        <f>SUM(J250:J252)</f>
        <v>152.85999999999999</v>
      </c>
      <c r="K253" s="19">
        <f>SUM(K250:K252)</f>
        <v>0</v>
      </c>
      <c r="L253" s="19">
        <f>SUM(L250:L252)</f>
        <v>5177.7199999999993</v>
      </c>
      <c r="M253" s="16"/>
      <c r="N253" s="19">
        <f>G253-L253</f>
        <v>2465.2800000000007</v>
      </c>
      <c r="O253" s="56"/>
    </row>
    <row r="254" spans="1:15" x14ac:dyDescent="0.25">
      <c r="B254" s="7"/>
      <c r="C254" s="8"/>
      <c r="D254" s="10"/>
      <c r="E254" s="10"/>
      <c r="F254" s="10"/>
      <c r="G254" s="10"/>
      <c r="H254" s="10"/>
      <c r="I254" s="10"/>
      <c r="J254" s="10"/>
      <c r="K254" s="10"/>
      <c r="L254" s="10"/>
    </row>
    <row r="255" spans="1:15" x14ac:dyDescent="0.25">
      <c r="B255" s="7"/>
      <c r="C255" s="8"/>
      <c r="D255" s="10"/>
      <c r="E255" s="10"/>
      <c r="F255" s="10"/>
      <c r="G255" s="10"/>
      <c r="H255" s="10"/>
      <c r="I255" s="10"/>
      <c r="J255" s="10"/>
      <c r="K255" s="10"/>
      <c r="L255" s="10"/>
    </row>
    <row r="256" spans="1:15" x14ac:dyDescent="0.25">
      <c r="A256" s="6" t="s">
        <v>168</v>
      </c>
      <c r="B256" s="7"/>
      <c r="C256" s="8"/>
      <c r="D256" s="10"/>
      <c r="E256" s="10"/>
      <c r="F256" s="10"/>
      <c r="G256" s="10"/>
      <c r="H256" s="10"/>
      <c r="I256" s="10"/>
      <c r="J256" s="10"/>
      <c r="K256" s="10"/>
      <c r="L256" s="10"/>
    </row>
    <row r="257" spans="1:14" x14ac:dyDescent="0.25">
      <c r="A257" t="s">
        <v>169</v>
      </c>
      <c r="B257" s="7">
        <v>30103</v>
      </c>
      <c r="C257" s="27">
        <v>1.4999999999999999E-2</v>
      </c>
      <c r="D257" s="10">
        <v>29985</v>
      </c>
      <c r="E257" s="10"/>
      <c r="F257" s="10"/>
      <c r="G257" s="10">
        <f t="shared" ref="G257:G286" si="79">SUM(D257:F257)</f>
        <v>29985</v>
      </c>
      <c r="H257" s="10"/>
      <c r="I257" s="10">
        <v>20252.760000000013</v>
      </c>
      <c r="J257" s="10">
        <f>G257*C257</f>
        <v>449.77499999999998</v>
      </c>
      <c r="K257" s="10"/>
      <c r="L257" s="10">
        <f t="shared" ref="L257:L288" si="80">SUM(I257:K257)</f>
        <v>20702.535000000014</v>
      </c>
      <c r="N257" s="10">
        <f t="shared" ref="N257:N288" si="81">G257-L257</f>
        <v>9282.4649999999856</v>
      </c>
    </row>
    <row r="258" spans="1:14" x14ac:dyDescent="0.25">
      <c r="A258" t="s">
        <v>169</v>
      </c>
      <c r="B258" s="7">
        <v>30529</v>
      </c>
      <c r="C258" s="8">
        <v>35</v>
      </c>
      <c r="D258" s="10">
        <v>7597</v>
      </c>
      <c r="E258" s="10"/>
      <c r="F258" s="10"/>
      <c r="G258" s="10">
        <f t="shared" si="79"/>
        <v>7597</v>
      </c>
      <c r="H258" s="10"/>
      <c r="I258" s="10">
        <v>7597.2857142857147</v>
      </c>
      <c r="J258" s="10">
        <v>0</v>
      </c>
      <c r="K258" s="10"/>
      <c r="L258" s="49">
        <f t="shared" si="80"/>
        <v>7597.2857142857147</v>
      </c>
      <c r="N258" s="10">
        <f t="shared" si="81"/>
        <v>-0.2857142857146755</v>
      </c>
    </row>
    <row r="259" spans="1:14" x14ac:dyDescent="0.25">
      <c r="A259" t="s">
        <v>169</v>
      </c>
      <c r="B259" s="7">
        <v>30834</v>
      </c>
      <c r="C259" s="8">
        <v>35</v>
      </c>
      <c r="D259" s="10">
        <v>1488</v>
      </c>
      <c r="E259" s="10"/>
      <c r="F259" s="10"/>
      <c r="G259" s="10">
        <f t="shared" si="79"/>
        <v>1488</v>
      </c>
      <c r="H259" s="10"/>
      <c r="I259" s="10">
        <v>1488.6000000000001</v>
      </c>
      <c r="J259" s="10">
        <v>0</v>
      </c>
      <c r="K259" s="10"/>
      <c r="L259" s="49">
        <f t="shared" si="80"/>
        <v>1488.6000000000001</v>
      </c>
      <c r="N259" s="10">
        <f t="shared" si="81"/>
        <v>-0.60000000000013642</v>
      </c>
    </row>
    <row r="260" spans="1:14" x14ac:dyDescent="0.25">
      <c r="A260" t="s">
        <v>169</v>
      </c>
      <c r="B260" s="7">
        <v>31199</v>
      </c>
      <c r="C260" s="8">
        <v>35</v>
      </c>
      <c r="D260" s="10">
        <v>1331</v>
      </c>
      <c r="E260" s="10"/>
      <c r="F260" s="10"/>
      <c r="G260" s="10">
        <f t="shared" si="79"/>
        <v>1331</v>
      </c>
      <c r="H260" s="10"/>
      <c r="I260" s="10">
        <v>1311.2285714285717</v>
      </c>
      <c r="J260" s="10">
        <v>20</v>
      </c>
      <c r="K260" s="10"/>
      <c r="L260" s="49">
        <f t="shared" si="80"/>
        <v>1331.2285714285717</v>
      </c>
      <c r="N260" s="10">
        <f t="shared" si="81"/>
        <v>-0.2285714285717404</v>
      </c>
    </row>
    <row r="261" spans="1:14" x14ac:dyDescent="0.25">
      <c r="A261" t="s">
        <v>169</v>
      </c>
      <c r="B261" s="7">
        <v>31564</v>
      </c>
      <c r="C261" s="8">
        <v>45</v>
      </c>
      <c r="D261" s="10">
        <v>11538</v>
      </c>
      <c r="E261" s="10"/>
      <c r="F261" s="10"/>
      <c r="G261" s="10">
        <f t="shared" si="79"/>
        <v>11538</v>
      </c>
      <c r="H261" s="10"/>
      <c r="I261" s="10">
        <v>8583.1999999999971</v>
      </c>
      <c r="J261" s="10">
        <f t="shared" ref="J261:J288" si="82">G261/C261</f>
        <v>256.39999999999998</v>
      </c>
      <c r="K261" s="10"/>
      <c r="L261" s="10">
        <f t="shared" si="80"/>
        <v>8839.5999999999967</v>
      </c>
      <c r="N261" s="10">
        <f t="shared" si="81"/>
        <v>2698.4000000000033</v>
      </c>
    </row>
    <row r="262" spans="1:14" x14ac:dyDescent="0.25">
      <c r="A262" t="s">
        <v>169</v>
      </c>
      <c r="B262" s="7">
        <v>31564</v>
      </c>
      <c r="C262" s="8">
        <v>45</v>
      </c>
      <c r="D262" s="10">
        <v>150451</v>
      </c>
      <c r="E262" s="10"/>
      <c r="F262" s="10"/>
      <c r="G262" s="10">
        <f t="shared" si="79"/>
        <v>150451</v>
      </c>
      <c r="H262" s="10"/>
      <c r="I262" s="10">
        <v>112832.36754444441</v>
      </c>
      <c r="J262" s="10">
        <f t="shared" si="82"/>
        <v>3343.3555555555554</v>
      </c>
      <c r="K262" s="10"/>
      <c r="L262" s="10">
        <f t="shared" si="80"/>
        <v>116175.72309999996</v>
      </c>
      <c r="N262" s="10">
        <f t="shared" si="81"/>
        <v>34275.276900000041</v>
      </c>
    </row>
    <row r="263" spans="1:14" x14ac:dyDescent="0.25">
      <c r="A263" t="s">
        <v>169</v>
      </c>
      <c r="B263" s="7">
        <v>31929</v>
      </c>
      <c r="C263" s="8">
        <v>45</v>
      </c>
      <c r="D263" s="10">
        <v>5449</v>
      </c>
      <c r="E263" s="10"/>
      <c r="F263" s="10"/>
      <c r="G263" s="10">
        <f t="shared" si="79"/>
        <v>5449</v>
      </c>
      <c r="H263" s="10"/>
      <c r="I263" s="10">
        <v>3936.7111111111117</v>
      </c>
      <c r="J263" s="10">
        <f t="shared" si="82"/>
        <v>121.08888888888889</v>
      </c>
      <c r="K263" s="10"/>
      <c r="L263" s="10">
        <f t="shared" si="80"/>
        <v>4057.8000000000006</v>
      </c>
      <c r="N263" s="10">
        <f t="shared" si="81"/>
        <v>1391.1999999999994</v>
      </c>
    </row>
    <row r="264" spans="1:14" x14ac:dyDescent="0.25">
      <c r="A264" t="s">
        <v>169</v>
      </c>
      <c r="B264" s="7">
        <v>32660</v>
      </c>
      <c r="C264" s="8">
        <v>45</v>
      </c>
      <c r="D264" s="10">
        <v>5090</v>
      </c>
      <c r="E264" s="10"/>
      <c r="F264" s="10"/>
      <c r="G264" s="10">
        <f t="shared" si="79"/>
        <v>5090</v>
      </c>
      <c r="H264" s="10"/>
      <c r="I264" s="10">
        <v>3448.8888888888905</v>
      </c>
      <c r="J264" s="10">
        <f t="shared" si="82"/>
        <v>113.11111111111111</v>
      </c>
      <c r="K264" s="10"/>
      <c r="L264" s="10">
        <f t="shared" si="80"/>
        <v>3562.0000000000018</v>
      </c>
      <c r="N264" s="10">
        <f t="shared" si="81"/>
        <v>1527.9999999999982</v>
      </c>
    </row>
    <row r="265" spans="1:14" x14ac:dyDescent="0.25">
      <c r="A265" t="s">
        <v>169</v>
      </c>
      <c r="B265" s="7">
        <v>32295</v>
      </c>
      <c r="C265" s="8">
        <v>45</v>
      </c>
      <c r="D265" s="10">
        <v>3524</v>
      </c>
      <c r="E265" s="10"/>
      <c r="F265" s="10"/>
      <c r="G265" s="10">
        <f t="shared" si="79"/>
        <v>3524</v>
      </c>
      <c r="H265" s="10"/>
      <c r="I265" s="10">
        <v>2455.4888888888891</v>
      </c>
      <c r="J265" s="10">
        <f t="shared" si="82"/>
        <v>78.311111111111117</v>
      </c>
      <c r="K265" s="10"/>
      <c r="L265" s="10">
        <f t="shared" si="80"/>
        <v>2533.8000000000002</v>
      </c>
      <c r="N265" s="10">
        <f t="shared" si="81"/>
        <v>990.19999999999982</v>
      </c>
    </row>
    <row r="266" spans="1:14" x14ac:dyDescent="0.25">
      <c r="A266" t="s">
        <v>169</v>
      </c>
      <c r="B266" s="7">
        <v>33025</v>
      </c>
      <c r="C266" s="8">
        <v>45</v>
      </c>
      <c r="D266" s="10">
        <v>5902</v>
      </c>
      <c r="E266" s="10"/>
      <c r="F266" s="10"/>
      <c r="G266" s="10">
        <f t="shared" si="79"/>
        <v>5902</v>
      </c>
      <c r="H266" s="10"/>
      <c r="I266" s="10">
        <v>3867.2444444444445</v>
      </c>
      <c r="J266" s="10">
        <f t="shared" si="82"/>
        <v>131.15555555555557</v>
      </c>
      <c r="K266" s="10"/>
      <c r="L266" s="10">
        <f t="shared" si="80"/>
        <v>3998.4</v>
      </c>
      <c r="N266" s="10">
        <f t="shared" si="81"/>
        <v>1903.6</v>
      </c>
    </row>
    <row r="267" spans="1:14" x14ac:dyDescent="0.25">
      <c r="A267" t="s">
        <v>169</v>
      </c>
      <c r="B267" s="7">
        <v>33390</v>
      </c>
      <c r="C267" s="8">
        <v>45</v>
      </c>
      <c r="D267" s="10">
        <v>5255</v>
      </c>
      <c r="E267" s="10"/>
      <c r="F267" s="10"/>
      <c r="G267" s="10">
        <f t="shared" si="79"/>
        <v>5255</v>
      </c>
      <c r="H267" s="10"/>
      <c r="I267" s="10">
        <v>3330.2222222222226</v>
      </c>
      <c r="J267" s="10">
        <f t="shared" si="82"/>
        <v>116.77777777777777</v>
      </c>
      <c r="K267" s="10"/>
      <c r="L267" s="10">
        <f t="shared" si="80"/>
        <v>3447.0000000000005</v>
      </c>
      <c r="N267" s="10">
        <f t="shared" si="81"/>
        <v>1807.9999999999995</v>
      </c>
    </row>
    <row r="268" spans="1:14" x14ac:dyDescent="0.25">
      <c r="A268" t="s">
        <v>169</v>
      </c>
      <c r="B268" s="7">
        <v>33756</v>
      </c>
      <c r="C268" s="8">
        <v>45</v>
      </c>
      <c r="D268" s="10">
        <v>2012</v>
      </c>
      <c r="E268" s="10"/>
      <c r="F268" s="10"/>
      <c r="G268" s="10">
        <f t="shared" si="79"/>
        <v>2012</v>
      </c>
      <c r="H268" s="10"/>
      <c r="I268" s="10">
        <v>1228.6888888888893</v>
      </c>
      <c r="J268" s="10">
        <f t="shared" si="82"/>
        <v>44.711111111111109</v>
      </c>
      <c r="K268" s="10"/>
      <c r="L268" s="10">
        <f t="shared" si="80"/>
        <v>1273.4000000000005</v>
      </c>
      <c r="N268" s="10">
        <f t="shared" si="81"/>
        <v>738.59999999999945</v>
      </c>
    </row>
    <row r="269" spans="1:14" x14ac:dyDescent="0.25">
      <c r="A269" t="s">
        <v>169</v>
      </c>
      <c r="B269" s="7">
        <v>34121</v>
      </c>
      <c r="C269" s="8">
        <v>45</v>
      </c>
      <c r="D269" s="10">
        <v>4024</v>
      </c>
      <c r="E269" s="10"/>
      <c r="F269" s="10"/>
      <c r="G269" s="10">
        <f t="shared" si="79"/>
        <v>4024</v>
      </c>
      <c r="H269" s="10"/>
      <c r="I269" s="10">
        <v>2366.3777777777786</v>
      </c>
      <c r="J269" s="10">
        <f t="shared" si="82"/>
        <v>89.422222222222217</v>
      </c>
      <c r="K269" s="10"/>
      <c r="L269" s="10">
        <f t="shared" si="80"/>
        <v>2455.8000000000011</v>
      </c>
      <c r="N269" s="10">
        <f t="shared" si="81"/>
        <v>1568.1999999999989</v>
      </c>
    </row>
    <row r="270" spans="1:14" x14ac:dyDescent="0.25">
      <c r="A270" t="s">
        <v>169</v>
      </c>
      <c r="B270" s="7">
        <v>34486</v>
      </c>
      <c r="C270" s="8">
        <v>45</v>
      </c>
      <c r="D270" s="10">
        <v>5981</v>
      </c>
      <c r="E270" s="10"/>
      <c r="F270" s="10"/>
      <c r="G270" s="10">
        <f t="shared" si="79"/>
        <v>5981</v>
      </c>
      <c r="H270" s="10"/>
      <c r="I270" s="10">
        <v>3389.2888888888883</v>
      </c>
      <c r="J270" s="10">
        <f t="shared" si="82"/>
        <v>132.9111111111111</v>
      </c>
      <c r="K270" s="10"/>
      <c r="L270" s="10">
        <f t="shared" si="80"/>
        <v>3522.1999999999994</v>
      </c>
      <c r="N270" s="10">
        <f t="shared" si="81"/>
        <v>2458.8000000000006</v>
      </c>
    </row>
    <row r="271" spans="1:14" x14ac:dyDescent="0.25">
      <c r="A271" t="s">
        <v>169</v>
      </c>
      <c r="B271" s="7">
        <v>34851</v>
      </c>
      <c r="C271" s="8">
        <v>45</v>
      </c>
      <c r="D271" s="10">
        <v>6963</v>
      </c>
      <c r="E271" s="10"/>
      <c r="F271" s="10"/>
      <c r="G271" s="10">
        <f t="shared" si="79"/>
        <v>6963</v>
      </c>
      <c r="H271" s="10"/>
      <c r="I271" s="10">
        <v>3792.4078666666651</v>
      </c>
      <c r="J271" s="10">
        <f t="shared" si="82"/>
        <v>154.73333333333332</v>
      </c>
      <c r="K271" s="10"/>
      <c r="L271" s="10">
        <f t="shared" si="80"/>
        <v>3947.1411999999982</v>
      </c>
      <c r="N271" s="10">
        <f t="shared" si="81"/>
        <v>3015.8588000000018</v>
      </c>
    </row>
    <row r="272" spans="1:14" x14ac:dyDescent="0.25">
      <c r="A272" t="s">
        <v>169</v>
      </c>
      <c r="B272" s="7">
        <v>34851</v>
      </c>
      <c r="C272" s="8">
        <v>45</v>
      </c>
      <c r="D272" s="10">
        <v>8700</v>
      </c>
      <c r="E272" s="10"/>
      <c r="F272" s="10"/>
      <c r="G272" s="10">
        <f t="shared" si="79"/>
        <v>8700</v>
      </c>
      <c r="H272" s="10"/>
      <c r="I272" s="10">
        <v>4831.1882666666661</v>
      </c>
      <c r="J272" s="10">
        <f t="shared" si="82"/>
        <v>193.33333333333334</v>
      </c>
      <c r="K272" s="10"/>
      <c r="L272" s="10">
        <f t="shared" si="80"/>
        <v>5024.5215999999991</v>
      </c>
      <c r="N272" s="10">
        <f t="shared" si="81"/>
        <v>3675.4784000000009</v>
      </c>
    </row>
    <row r="273" spans="1:14" x14ac:dyDescent="0.25">
      <c r="A273" t="s">
        <v>169</v>
      </c>
      <c r="B273" s="7">
        <v>35217</v>
      </c>
      <c r="C273" s="8">
        <v>45</v>
      </c>
      <c r="D273" s="10">
        <v>3395</v>
      </c>
      <c r="E273" s="10"/>
      <c r="F273" s="10"/>
      <c r="G273" s="10">
        <f t="shared" si="79"/>
        <v>3395</v>
      </c>
      <c r="H273" s="10"/>
      <c r="I273" s="10">
        <v>1770.5555555555547</v>
      </c>
      <c r="J273" s="10">
        <f t="shared" si="82"/>
        <v>75.444444444444443</v>
      </c>
      <c r="K273" s="10"/>
      <c r="L273" s="10">
        <f t="shared" si="80"/>
        <v>1845.9999999999991</v>
      </c>
      <c r="N273" s="10">
        <f t="shared" si="81"/>
        <v>1549.0000000000009</v>
      </c>
    </row>
    <row r="274" spans="1:14" x14ac:dyDescent="0.25">
      <c r="A274" t="s">
        <v>169</v>
      </c>
      <c r="B274" s="7">
        <v>35582</v>
      </c>
      <c r="C274" s="8">
        <v>45</v>
      </c>
      <c r="D274" s="10">
        <v>5659</v>
      </c>
      <c r="E274" s="10"/>
      <c r="F274" s="10"/>
      <c r="G274" s="10">
        <f t="shared" si="79"/>
        <v>5659</v>
      </c>
      <c r="H274" s="10"/>
      <c r="I274" s="10">
        <v>2831.0444444444438</v>
      </c>
      <c r="J274" s="10">
        <f t="shared" si="82"/>
        <v>125.75555555555556</v>
      </c>
      <c r="K274" s="10"/>
      <c r="L274" s="10">
        <f t="shared" si="80"/>
        <v>2956.7999999999993</v>
      </c>
      <c r="N274" s="10">
        <f t="shared" si="81"/>
        <v>2702.2000000000007</v>
      </c>
    </row>
    <row r="275" spans="1:14" x14ac:dyDescent="0.25">
      <c r="A275" t="s">
        <v>169</v>
      </c>
      <c r="B275" s="7">
        <v>35947</v>
      </c>
      <c r="C275" s="8">
        <v>45</v>
      </c>
      <c r="D275" s="10">
        <v>6397</v>
      </c>
      <c r="E275" s="10"/>
      <c r="F275" s="10"/>
      <c r="G275" s="10">
        <f t="shared" si="79"/>
        <v>6397</v>
      </c>
      <c r="H275" s="10"/>
      <c r="I275" s="10">
        <v>3055.2444444444445</v>
      </c>
      <c r="J275" s="10">
        <f t="shared" si="82"/>
        <v>142.15555555555557</v>
      </c>
      <c r="K275" s="10"/>
      <c r="L275" s="10">
        <f t="shared" si="80"/>
        <v>3197.4</v>
      </c>
      <c r="N275" s="10">
        <f t="shared" si="81"/>
        <v>3199.6</v>
      </c>
    </row>
    <row r="276" spans="1:14" x14ac:dyDescent="0.25">
      <c r="A276" t="s">
        <v>169</v>
      </c>
      <c r="B276" s="7">
        <v>36312</v>
      </c>
      <c r="C276" s="8">
        <v>45</v>
      </c>
      <c r="D276" s="10">
        <v>6919</v>
      </c>
      <c r="E276" s="10"/>
      <c r="F276" s="10"/>
      <c r="G276" s="10">
        <f t="shared" si="79"/>
        <v>6919</v>
      </c>
      <c r="H276" s="10"/>
      <c r="I276" s="10">
        <v>3154.0444444444438</v>
      </c>
      <c r="J276" s="10">
        <f t="shared" si="82"/>
        <v>153.75555555555556</v>
      </c>
      <c r="K276" s="10"/>
      <c r="L276" s="10">
        <f t="shared" si="80"/>
        <v>3307.7999999999993</v>
      </c>
      <c r="N276" s="10">
        <f t="shared" si="81"/>
        <v>3611.2000000000007</v>
      </c>
    </row>
    <row r="277" spans="1:14" x14ac:dyDescent="0.25">
      <c r="A277" t="s">
        <v>169</v>
      </c>
      <c r="B277" s="7">
        <v>36678</v>
      </c>
      <c r="C277" s="8">
        <v>45</v>
      </c>
      <c r="D277" s="10">
        <v>5210</v>
      </c>
      <c r="F277" s="10"/>
      <c r="G277" s="10">
        <f t="shared" si="79"/>
        <v>5210</v>
      </c>
      <c r="H277" s="10"/>
      <c r="I277" s="10">
        <v>2259.2222222222226</v>
      </c>
      <c r="J277" s="10">
        <f t="shared" si="82"/>
        <v>115.77777777777777</v>
      </c>
      <c r="K277" s="10"/>
      <c r="L277" s="10">
        <f t="shared" si="80"/>
        <v>2375.0000000000005</v>
      </c>
      <c r="N277" s="10">
        <f t="shared" si="81"/>
        <v>2834.9999999999995</v>
      </c>
    </row>
    <row r="278" spans="1:14" x14ac:dyDescent="0.25">
      <c r="A278" t="s">
        <v>169</v>
      </c>
      <c r="B278" s="7">
        <v>37043</v>
      </c>
      <c r="C278" s="8">
        <v>45</v>
      </c>
      <c r="D278" s="10">
        <v>29622</v>
      </c>
      <c r="F278" s="10"/>
      <c r="G278" s="10">
        <f t="shared" si="79"/>
        <v>29622</v>
      </c>
      <c r="H278" s="10"/>
      <c r="I278" s="10">
        <v>12176.987933333332</v>
      </c>
      <c r="J278" s="10">
        <f t="shared" si="82"/>
        <v>658.26666666666665</v>
      </c>
      <c r="K278" s="10"/>
      <c r="L278" s="10">
        <f t="shared" si="80"/>
        <v>12835.254599999998</v>
      </c>
      <c r="N278" s="10">
        <f t="shared" si="81"/>
        <v>16786.7454</v>
      </c>
    </row>
    <row r="279" spans="1:14" x14ac:dyDescent="0.25">
      <c r="A279" t="s">
        <v>169</v>
      </c>
      <c r="B279" s="7">
        <v>37408</v>
      </c>
      <c r="C279" s="8">
        <v>45</v>
      </c>
      <c r="D279" s="10">
        <v>6905</v>
      </c>
      <c r="F279" s="10"/>
      <c r="G279" s="10">
        <f t="shared" si="79"/>
        <v>6905</v>
      </c>
      <c r="H279" s="10"/>
      <c r="I279" s="10">
        <v>2689.5555555555547</v>
      </c>
      <c r="J279" s="10">
        <f t="shared" si="82"/>
        <v>153.44444444444446</v>
      </c>
      <c r="K279" s="10"/>
      <c r="L279" s="10">
        <f t="shared" si="80"/>
        <v>2842.9999999999991</v>
      </c>
      <c r="N279" s="10">
        <f t="shared" si="81"/>
        <v>4062.0000000000009</v>
      </c>
    </row>
    <row r="280" spans="1:14" x14ac:dyDescent="0.25">
      <c r="A280" t="s">
        <v>169</v>
      </c>
      <c r="B280" s="7">
        <v>37773</v>
      </c>
      <c r="C280" s="8">
        <v>45</v>
      </c>
      <c r="D280" s="10">
        <v>8997</v>
      </c>
      <c r="F280" s="10"/>
      <c r="G280" s="10">
        <f t="shared" si="79"/>
        <v>8997</v>
      </c>
      <c r="H280" s="10"/>
      <c r="I280" s="10">
        <v>3299.4666666666672</v>
      </c>
      <c r="J280" s="10">
        <f t="shared" si="82"/>
        <v>199.93333333333334</v>
      </c>
      <c r="K280" s="10"/>
      <c r="L280" s="10">
        <f t="shared" si="80"/>
        <v>3499.4000000000005</v>
      </c>
      <c r="N280" s="10">
        <f t="shared" si="81"/>
        <v>5497.5999999999995</v>
      </c>
    </row>
    <row r="281" spans="1:14" x14ac:dyDescent="0.25">
      <c r="A281" t="s">
        <v>169</v>
      </c>
      <c r="B281" s="7">
        <v>38139</v>
      </c>
      <c r="C281" s="8">
        <v>45</v>
      </c>
      <c r="D281" s="10">
        <v>9392</v>
      </c>
      <c r="E281" s="10"/>
      <c r="F281" s="10"/>
      <c r="G281" s="10">
        <f t="shared" si="79"/>
        <v>9392</v>
      </c>
      <c r="H281" s="10"/>
      <c r="I281" s="10">
        <v>3234.6888888888898</v>
      </c>
      <c r="J281" s="10">
        <f t="shared" si="82"/>
        <v>208.71111111111111</v>
      </c>
      <c r="K281" s="10"/>
      <c r="L281" s="10">
        <f t="shared" si="80"/>
        <v>3443.400000000001</v>
      </c>
      <c r="N281" s="10">
        <f t="shared" si="81"/>
        <v>5948.5999999999985</v>
      </c>
    </row>
    <row r="282" spans="1:14" x14ac:dyDescent="0.25">
      <c r="A282" t="s">
        <v>169</v>
      </c>
      <c r="B282" s="7">
        <v>38504</v>
      </c>
      <c r="C282" s="8">
        <v>45</v>
      </c>
      <c r="D282" s="10">
        <v>6639</v>
      </c>
      <c r="F282" s="10"/>
      <c r="G282" s="10">
        <f t="shared" si="79"/>
        <v>6639</v>
      </c>
      <c r="H282" s="10"/>
      <c r="I282" s="10">
        <v>2214.2666666666664</v>
      </c>
      <c r="J282" s="10">
        <f t="shared" si="82"/>
        <v>147.53333333333333</v>
      </c>
      <c r="K282" s="10"/>
      <c r="L282" s="10">
        <f t="shared" si="80"/>
        <v>2361.7999999999997</v>
      </c>
      <c r="N282" s="10">
        <f t="shared" si="81"/>
        <v>4277.2000000000007</v>
      </c>
    </row>
    <row r="283" spans="1:14" x14ac:dyDescent="0.25">
      <c r="A283" t="s">
        <v>169</v>
      </c>
      <c r="B283" s="7">
        <v>38869</v>
      </c>
      <c r="C283" s="8">
        <v>45</v>
      </c>
      <c r="D283" s="10">
        <v>4329</v>
      </c>
      <c r="E283" s="13" t="s">
        <v>33</v>
      </c>
      <c r="F283" s="10"/>
      <c r="G283" s="10">
        <f t="shared" si="79"/>
        <v>4329</v>
      </c>
      <c r="H283" s="10"/>
      <c r="I283" s="10">
        <v>1300.6000000000004</v>
      </c>
      <c r="J283" s="10">
        <f t="shared" si="82"/>
        <v>96.2</v>
      </c>
      <c r="K283" s="10"/>
      <c r="L283" s="10">
        <f t="shared" si="80"/>
        <v>1396.8000000000004</v>
      </c>
      <c r="N283" s="10">
        <f t="shared" si="81"/>
        <v>2932.2</v>
      </c>
    </row>
    <row r="284" spans="1:14" x14ac:dyDescent="0.25">
      <c r="A284" t="s">
        <v>169</v>
      </c>
      <c r="B284" s="7">
        <v>39234</v>
      </c>
      <c r="C284" s="8">
        <v>45</v>
      </c>
      <c r="D284" s="10">
        <v>4424</v>
      </c>
      <c r="E284" s="10" t="s">
        <v>33</v>
      </c>
      <c r="F284" s="10"/>
      <c r="G284" s="10">
        <f t="shared" si="79"/>
        <v>4424</v>
      </c>
      <c r="H284" s="10"/>
      <c r="I284" s="10">
        <v>1229.4888888888891</v>
      </c>
      <c r="J284" s="10">
        <f t="shared" si="82"/>
        <v>98.311111111111117</v>
      </c>
      <c r="K284" s="10"/>
      <c r="L284" s="10">
        <f t="shared" si="80"/>
        <v>1327.8000000000002</v>
      </c>
      <c r="N284" s="10">
        <f t="shared" si="81"/>
        <v>3096.2</v>
      </c>
    </row>
    <row r="285" spans="1:14" x14ac:dyDescent="0.25">
      <c r="A285" t="s">
        <v>169</v>
      </c>
      <c r="B285" s="7">
        <v>39600</v>
      </c>
      <c r="C285" s="8">
        <v>45</v>
      </c>
      <c r="D285" s="10">
        <v>4342</v>
      </c>
      <c r="E285" s="10"/>
      <c r="F285" s="10"/>
      <c r="G285" s="10">
        <f t="shared" si="79"/>
        <v>4342</v>
      </c>
      <c r="H285" s="10"/>
      <c r="I285" s="10">
        <v>1108.9111111111113</v>
      </c>
      <c r="J285" s="10">
        <f t="shared" si="82"/>
        <v>96.488888888888894</v>
      </c>
      <c r="K285" s="10"/>
      <c r="L285" s="10">
        <f t="shared" si="80"/>
        <v>1205.4000000000001</v>
      </c>
      <c r="N285" s="10">
        <f t="shared" si="81"/>
        <v>3136.6</v>
      </c>
    </row>
    <row r="286" spans="1:14" x14ac:dyDescent="0.25">
      <c r="A286" t="s">
        <v>169</v>
      </c>
      <c r="B286" s="7">
        <v>39965</v>
      </c>
      <c r="C286" s="8">
        <v>45</v>
      </c>
      <c r="D286" s="10">
        <v>3194</v>
      </c>
      <c r="E286" s="10"/>
      <c r="F286" s="10"/>
      <c r="G286" s="10">
        <f t="shared" si="79"/>
        <v>3194</v>
      </c>
      <c r="H286" s="10"/>
      <c r="I286" s="10">
        <v>744.82222222222208</v>
      </c>
      <c r="J286" s="10">
        <f t="shared" si="82"/>
        <v>70.977777777777774</v>
      </c>
      <c r="K286" s="10"/>
      <c r="L286" s="10">
        <f t="shared" si="80"/>
        <v>815.79999999999984</v>
      </c>
      <c r="N286" s="10">
        <f t="shared" si="81"/>
        <v>2378.2000000000003</v>
      </c>
    </row>
    <row r="287" spans="1:14" x14ac:dyDescent="0.25">
      <c r="A287" t="s">
        <v>169</v>
      </c>
      <c r="B287" s="7">
        <v>40330</v>
      </c>
      <c r="C287" s="8">
        <v>45</v>
      </c>
      <c r="D287" s="10">
        <v>2828</v>
      </c>
      <c r="F287" s="10"/>
      <c r="G287" s="10">
        <f t="shared" ref="G287:G296" si="83">SUM(D287:F287)</f>
        <v>2828</v>
      </c>
      <c r="H287" s="10"/>
      <c r="I287" s="10">
        <v>596.75555555555547</v>
      </c>
      <c r="J287" s="10">
        <f t="shared" si="82"/>
        <v>62.844444444444441</v>
      </c>
      <c r="K287" s="10"/>
      <c r="L287" s="10">
        <f t="shared" si="80"/>
        <v>659.59999999999991</v>
      </c>
      <c r="N287" s="10">
        <f t="shared" si="81"/>
        <v>2168.4</v>
      </c>
    </row>
    <row r="288" spans="1:14" x14ac:dyDescent="0.25">
      <c r="A288" s="14" t="s">
        <v>169</v>
      </c>
      <c r="B288" s="7">
        <v>40695</v>
      </c>
      <c r="C288" s="8">
        <v>45</v>
      </c>
      <c r="D288" s="10">
        <v>3202</v>
      </c>
      <c r="E288" s="13" t="s">
        <v>33</v>
      </c>
      <c r="F288" s="10"/>
      <c r="G288" s="10">
        <f t="shared" si="83"/>
        <v>3202</v>
      </c>
      <c r="H288" s="10"/>
      <c r="I288" s="10">
        <v>605.24444444444441</v>
      </c>
      <c r="J288" s="10">
        <f t="shared" si="82"/>
        <v>71.155555555555551</v>
      </c>
      <c r="K288" s="10"/>
      <c r="L288" s="10">
        <f t="shared" si="80"/>
        <v>676.4</v>
      </c>
      <c r="N288" s="10">
        <f t="shared" si="81"/>
        <v>2525.6</v>
      </c>
    </row>
    <row r="289" spans="1:14" x14ac:dyDescent="0.25">
      <c r="A289" s="14" t="s">
        <v>169</v>
      </c>
      <c r="B289" s="7">
        <v>41061</v>
      </c>
      <c r="C289" s="8">
        <v>45</v>
      </c>
      <c r="D289" s="10">
        <v>2153</v>
      </c>
      <c r="F289" s="10"/>
      <c r="G289" s="10">
        <f t="shared" si="83"/>
        <v>2153</v>
      </c>
      <c r="H289" s="10"/>
      <c r="I289" s="10">
        <v>358.83333333333331</v>
      </c>
      <c r="J289" s="10">
        <f>G289/C289</f>
        <v>47.844444444444441</v>
      </c>
      <c r="K289" s="10"/>
      <c r="L289" s="10">
        <f>SUM(I289:K289)</f>
        <v>406.67777777777775</v>
      </c>
      <c r="N289" s="10">
        <f>G289-L289</f>
        <v>1746.3222222222223</v>
      </c>
    </row>
    <row r="290" spans="1:14" x14ac:dyDescent="0.25">
      <c r="A290" s="14" t="s">
        <v>169</v>
      </c>
      <c r="B290" s="7">
        <v>41426</v>
      </c>
      <c r="C290" s="8">
        <v>45</v>
      </c>
      <c r="D290" s="10">
        <v>3566</v>
      </c>
      <c r="E290" t="s">
        <v>33</v>
      </c>
      <c r="F290" s="10"/>
      <c r="G290" s="10">
        <f t="shared" si="83"/>
        <v>3566</v>
      </c>
      <c r="H290" s="10"/>
      <c r="I290" s="10">
        <v>515.08888888888873</v>
      </c>
      <c r="J290" s="10">
        <f>G290/C290</f>
        <v>79.24444444444444</v>
      </c>
      <c r="K290" s="10"/>
      <c r="L290" s="10">
        <f>SUM(I290:K290)</f>
        <v>594.33333333333314</v>
      </c>
      <c r="N290" s="10">
        <f>G290-L290</f>
        <v>2971.666666666667</v>
      </c>
    </row>
    <row r="291" spans="1:14" x14ac:dyDescent="0.25">
      <c r="A291" s="14" t="s">
        <v>169</v>
      </c>
      <c r="B291" s="7">
        <v>41791</v>
      </c>
      <c r="C291" s="8">
        <v>45</v>
      </c>
      <c r="D291" s="10">
        <v>1778</v>
      </c>
      <c r="F291" s="10"/>
      <c r="G291" s="10">
        <f t="shared" si="83"/>
        <v>1778</v>
      </c>
      <c r="H291" s="10"/>
      <c r="I291" s="10">
        <v>217.31111111111113</v>
      </c>
      <c r="J291" s="10">
        <f>G291/C291</f>
        <v>39.511111111111113</v>
      </c>
      <c r="K291" s="10"/>
      <c r="L291" s="10">
        <f>SUM(I291:K291)</f>
        <v>256.82222222222225</v>
      </c>
      <c r="N291" s="10">
        <f>G291-L291</f>
        <v>1521.1777777777777</v>
      </c>
    </row>
    <row r="292" spans="1:14" x14ac:dyDescent="0.25">
      <c r="A292" s="14" t="s">
        <v>169</v>
      </c>
      <c r="B292" s="7">
        <v>42156</v>
      </c>
      <c r="C292" s="8">
        <v>45</v>
      </c>
      <c r="D292" s="10">
        <v>3557</v>
      </c>
      <c r="E292" s="13" t="s">
        <v>33</v>
      </c>
      <c r="F292" s="10"/>
      <c r="G292" s="10">
        <f t="shared" si="83"/>
        <v>3557</v>
      </c>
      <c r="H292" s="10"/>
      <c r="I292" s="10">
        <v>355.70000000000005</v>
      </c>
      <c r="J292" s="10">
        <f>G292/C292</f>
        <v>79.044444444444451</v>
      </c>
      <c r="K292" s="10"/>
      <c r="L292" s="10">
        <f>SUM(I292:K292)</f>
        <v>434.74444444444453</v>
      </c>
      <c r="N292" s="10">
        <f>G292-L292</f>
        <v>3122.2555555555555</v>
      </c>
    </row>
    <row r="293" spans="1:14" x14ac:dyDescent="0.25">
      <c r="A293" s="14" t="s">
        <v>316</v>
      </c>
      <c r="B293" s="7">
        <v>42551</v>
      </c>
      <c r="C293" s="1">
        <v>45</v>
      </c>
      <c r="D293" s="10">
        <v>3359</v>
      </c>
      <c r="E293" s="13"/>
      <c r="F293" s="10"/>
      <c r="G293" s="10">
        <f t="shared" si="83"/>
        <v>3359</v>
      </c>
      <c r="H293" s="10"/>
      <c r="I293" s="10">
        <v>149.28888888888889</v>
      </c>
      <c r="J293" s="10">
        <f>G293/C293*0.5</f>
        <v>37.322222222222223</v>
      </c>
      <c r="K293" s="10"/>
      <c r="L293" s="10">
        <f t="shared" ref="L293:L295" si="84">SUM(I293:K293)</f>
        <v>186.61111111111111</v>
      </c>
      <c r="N293" s="10">
        <f t="shared" ref="N293:N295" si="85">G293-L293</f>
        <v>3172.3888888888887</v>
      </c>
    </row>
    <row r="294" spans="1:14" x14ac:dyDescent="0.25">
      <c r="A294" s="14" t="s">
        <v>317</v>
      </c>
      <c r="B294" s="7">
        <v>42719</v>
      </c>
      <c r="C294" s="1">
        <v>45</v>
      </c>
      <c r="D294" s="10">
        <v>232</v>
      </c>
      <c r="E294" s="13"/>
      <c r="F294" s="10"/>
      <c r="G294" s="10">
        <f t="shared" si="83"/>
        <v>232</v>
      </c>
      <c r="H294" s="10"/>
      <c r="I294" s="10">
        <v>15.879111111111111</v>
      </c>
      <c r="J294" s="10">
        <f>G294/C294</f>
        <v>5.1555555555555559</v>
      </c>
      <c r="K294" s="10"/>
      <c r="L294" s="10">
        <f t="shared" si="84"/>
        <v>21.034666666666666</v>
      </c>
      <c r="N294" s="10">
        <f t="shared" si="85"/>
        <v>210.96533333333332</v>
      </c>
    </row>
    <row r="295" spans="1:14" x14ac:dyDescent="0.25">
      <c r="A295" s="14" t="s">
        <v>318</v>
      </c>
      <c r="B295" s="7">
        <v>42719</v>
      </c>
      <c r="C295" s="1">
        <v>45</v>
      </c>
      <c r="D295" s="10">
        <v>198</v>
      </c>
      <c r="E295" s="13"/>
      <c r="F295" s="10"/>
      <c r="G295" s="10">
        <f t="shared" si="83"/>
        <v>198</v>
      </c>
      <c r="H295" s="10"/>
      <c r="I295" s="10">
        <v>13.552000000000001</v>
      </c>
      <c r="J295" s="10">
        <f>G295/C295</f>
        <v>4.4000000000000004</v>
      </c>
      <c r="K295" s="10"/>
      <c r="L295" s="10">
        <f t="shared" si="84"/>
        <v>17.952000000000002</v>
      </c>
      <c r="N295" s="10">
        <f t="shared" si="85"/>
        <v>180.048</v>
      </c>
    </row>
    <row r="296" spans="1:14" x14ac:dyDescent="0.25">
      <c r="A296" s="14" t="s">
        <v>339</v>
      </c>
      <c r="B296" s="7">
        <v>43006</v>
      </c>
      <c r="C296" s="8">
        <v>45</v>
      </c>
      <c r="D296" s="13">
        <v>360</v>
      </c>
      <c r="E296" s="13" t="s">
        <v>33</v>
      </c>
      <c r="F296" s="10"/>
      <c r="G296" s="10">
        <f t="shared" si="83"/>
        <v>360</v>
      </c>
      <c r="H296" s="10"/>
      <c r="I296" s="10">
        <v>20</v>
      </c>
      <c r="J296" s="10">
        <f>G296/C296</f>
        <v>8</v>
      </c>
      <c r="K296" s="10"/>
      <c r="L296" s="10">
        <f t="shared" ref="L296" si="86">SUM(I296:K296)</f>
        <v>28</v>
      </c>
      <c r="N296" s="10">
        <f t="shared" ref="N296" si="87">G296-L296</f>
        <v>332</v>
      </c>
    </row>
    <row r="297" spans="1:14" x14ac:dyDescent="0.25">
      <c r="A297" s="14" t="s">
        <v>340</v>
      </c>
      <c r="B297" s="7">
        <v>42916</v>
      </c>
      <c r="C297" s="8">
        <v>45</v>
      </c>
      <c r="D297" s="13">
        <v>3162</v>
      </c>
      <c r="E297" s="13" t="s">
        <v>33</v>
      </c>
      <c r="F297" s="10"/>
      <c r="G297" s="10">
        <f t="shared" ref="G297:G301" si="88">SUM(D297:F297)</f>
        <v>3162</v>
      </c>
      <c r="H297" s="10"/>
      <c r="I297" s="10">
        <v>175.66666666666669</v>
      </c>
      <c r="J297" s="10">
        <f>G297/C297</f>
        <v>70.266666666666666</v>
      </c>
      <c r="K297" s="10"/>
      <c r="L297" s="10">
        <f t="shared" ref="L297" si="89">SUM(I297:K297)</f>
        <v>245.93333333333334</v>
      </c>
      <c r="N297" s="10">
        <f t="shared" ref="N297" si="90">G297-L297</f>
        <v>2916.0666666666666</v>
      </c>
    </row>
    <row r="298" spans="1:14" x14ac:dyDescent="0.25">
      <c r="A298" s="14" t="s">
        <v>344</v>
      </c>
      <c r="B298" s="7">
        <v>43131</v>
      </c>
      <c r="C298" s="8">
        <v>45</v>
      </c>
      <c r="D298" s="13">
        <v>652</v>
      </c>
      <c r="E298" s="13" t="s">
        <v>33</v>
      </c>
      <c r="F298" s="10"/>
      <c r="G298" s="10">
        <f t="shared" si="88"/>
        <v>652</v>
      </c>
      <c r="H298" s="10"/>
      <c r="I298" s="10">
        <v>21.733333333333334</v>
      </c>
      <c r="J298" s="55">
        <f>G298/C298</f>
        <v>14.488888888888889</v>
      </c>
      <c r="K298" s="10"/>
      <c r="L298" s="10">
        <f t="shared" ref="L298:L301" si="91">SUM(I298:K298)</f>
        <v>36.222222222222221</v>
      </c>
      <c r="N298" s="10">
        <f t="shared" ref="N298:N301" si="92">G298-L298</f>
        <v>615.77777777777783</v>
      </c>
    </row>
    <row r="299" spans="1:14" x14ac:dyDescent="0.25">
      <c r="A299" s="14" t="s">
        <v>348</v>
      </c>
      <c r="B299" s="7">
        <v>43282</v>
      </c>
      <c r="C299" s="8">
        <v>45</v>
      </c>
      <c r="D299" s="13">
        <v>4742</v>
      </c>
      <c r="E299" s="13" t="s">
        <v>33</v>
      </c>
      <c r="F299" s="10"/>
      <c r="G299" s="10">
        <f t="shared" si="88"/>
        <v>4742</v>
      </c>
      <c r="H299" s="10"/>
      <c r="I299" s="10">
        <v>158.06666666666666</v>
      </c>
      <c r="J299" s="55">
        <f t="shared" ref="J299:J309" si="93">G299/C299</f>
        <v>105.37777777777778</v>
      </c>
      <c r="K299" s="10"/>
      <c r="L299" s="10">
        <f t="shared" si="91"/>
        <v>263.44444444444446</v>
      </c>
      <c r="N299" s="10">
        <f t="shared" si="92"/>
        <v>4478.5555555555557</v>
      </c>
    </row>
    <row r="300" spans="1:14" x14ac:dyDescent="0.25">
      <c r="A300" s="14" t="s">
        <v>345</v>
      </c>
      <c r="B300" s="7">
        <v>43153</v>
      </c>
      <c r="C300" s="8">
        <v>45</v>
      </c>
      <c r="D300" s="13">
        <v>888</v>
      </c>
      <c r="E300" s="13" t="s">
        <v>33</v>
      </c>
      <c r="F300" s="10"/>
      <c r="G300" s="10">
        <f t="shared" si="88"/>
        <v>888</v>
      </c>
      <c r="H300" s="10"/>
      <c r="I300" s="10">
        <v>29.6</v>
      </c>
      <c r="J300" s="55">
        <f t="shared" si="93"/>
        <v>19.733333333333334</v>
      </c>
      <c r="K300" s="10"/>
      <c r="L300" s="10">
        <f t="shared" si="91"/>
        <v>49.333333333333336</v>
      </c>
      <c r="N300" s="10">
        <f t="shared" si="92"/>
        <v>838.66666666666663</v>
      </c>
    </row>
    <row r="301" spans="1:14" x14ac:dyDescent="0.25">
      <c r="A301" s="14" t="s">
        <v>346</v>
      </c>
      <c r="B301" s="7">
        <v>43153</v>
      </c>
      <c r="C301" s="8">
        <v>45</v>
      </c>
      <c r="D301" s="13">
        <v>967</v>
      </c>
      <c r="E301" s="13" t="s">
        <v>33</v>
      </c>
      <c r="F301" s="10"/>
      <c r="G301" s="10">
        <f t="shared" si="88"/>
        <v>967</v>
      </c>
      <c r="H301" s="10"/>
      <c r="I301" s="10">
        <v>32.233333333333334</v>
      </c>
      <c r="J301" s="55">
        <f t="shared" si="93"/>
        <v>21.488888888888887</v>
      </c>
      <c r="K301" s="10"/>
      <c r="L301" s="10">
        <f t="shared" si="91"/>
        <v>53.722222222222221</v>
      </c>
      <c r="N301" s="10">
        <f t="shared" si="92"/>
        <v>913.27777777777783</v>
      </c>
    </row>
    <row r="302" spans="1:14" x14ac:dyDescent="0.25">
      <c r="A302" s="14" t="s">
        <v>356</v>
      </c>
      <c r="B302" s="7">
        <v>43646</v>
      </c>
      <c r="C302" s="8">
        <v>45</v>
      </c>
      <c r="D302" s="10">
        <v>5138</v>
      </c>
      <c r="E302" s="13"/>
      <c r="F302" s="10"/>
      <c r="G302" s="10">
        <f t="shared" ref="G302:G311" si="94">SUM(D302:F302)</f>
        <v>5138</v>
      </c>
      <c r="H302" s="10"/>
      <c r="I302" s="10">
        <v>57.088888888888889</v>
      </c>
      <c r="J302" s="55">
        <f t="shared" si="93"/>
        <v>114.17777777777778</v>
      </c>
      <c r="K302" s="10"/>
      <c r="L302" s="10">
        <f t="shared" ref="L302:L308" si="95">SUM(I302:K302)</f>
        <v>171.26666666666665</v>
      </c>
      <c r="N302" s="10">
        <f t="shared" ref="N302:N308" si="96">G302-L302</f>
        <v>4966.7333333333336</v>
      </c>
    </row>
    <row r="303" spans="1:14" x14ac:dyDescent="0.25">
      <c r="A303" s="14" t="s">
        <v>358</v>
      </c>
      <c r="B303" s="7">
        <v>43496</v>
      </c>
      <c r="C303" s="8">
        <v>45</v>
      </c>
      <c r="D303" s="10">
        <v>960</v>
      </c>
      <c r="E303" s="13"/>
      <c r="F303" s="10"/>
      <c r="G303" s="10">
        <f t="shared" si="94"/>
        <v>960</v>
      </c>
      <c r="H303" s="10"/>
      <c r="I303" s="10">
        <v>21.333333333333332</v>
      </c>
      <c r="J303" s="55">
        <f t="shared" ref="J303" si="97">G303/C303</f>
        <v>21.333333333333332</v>
      </c>
      <c r="K303" s="10"/>
      <c r="L303" s="10">
        <f t="shared" si="95"/>
        <v>42.666666666666664</v>
      </c>
      <c r="N303" s="10">
        <f t="shared" si="96"/>
        <v>917.33333333333337</v>
      </c>
    </row>
    <row r="304" spans="1:14" x14ac:dyDescent="0.25">
      <c r="A304" s="14" t="s">
        <v>359</v>
      </c>
      <c r="B304" s="7">
        <v>43585</v>
      </c>
      <c r="C304" s="8">
        <v>45</v>
      </c>
      <c r="D304" s="10">
        <v>1230</v>
      </c>
      <c r="E304" s="13"/>
      <c r="F304" s="10"/>
      <c r="G304" s="10">
        <f t="shared" si="94"/>
        <v>1230</v>
      </c>
      <c r="H304" s="10"/>
      <c r="I304" s="10">
        <v>18.223133333333333</v>
      </c>
      <c r="J304" s="55">
        <f t="shared" si="93"/>
        <v>27.333333333333332</v>
      </c>
      <c r="K304" s="10"/>
      <c r="L304" s="10">
        <f t="shared" si="95"/>
        <v>45.556466666666665</v>
      </c>
      <c r="N304" s="10">
        <f t="shared" si="96"/>
        <v>1184.4435333333333</v>
      </c>
    </row>
    <row r="305" spans="1:15" x14ac:dyDescent="0.25">
      <c r="A305" s="14" t="s">
        <v>357</v>
      </c>
      <c r="B305" s="7">
        <v>43677</v>
      </c>
      <c r="C305" s="8">
        <v>45</v>
      </c>
      <c r="D305" s="10">
        <v>790</v>
      </c>
      <c r="E305" s="13"/>
      <c r="F305" s="10"/>
      <c r="G305" s="10">
        <f t="shared" si="94"/>
        <v>790</v>
      </c>
      <c r="H305" s="10"/>
      <c r="I305" s="10">
        <v>7.373333333333334</v>
      </c>
      <c r="J305" s="55">
        <f t="shared" si="93"/>
        <v>17.555555555555557</v>
      </c>
      <c r="K305" s="10"/>
      <c r="L305" s="10">
        <f t="shared" si="95"/>
        <v>24.928888888888892</v>
      </c>
      <c r="N305" s="10">
        <f t="shared" si="96"/>
        <v>765.07111111111112</v>
      </c>
    </row>
    <row r="306" spans="1:15" x14ac:dyDescent="0.25">
      <c r="A306" s="14" t="s">
        <v>360</v>
      </c>
      <c r="B306" s="7">
        <v>43585</v>
      </c>
      <c r="C306" s="8">
        <v>45</v>
      </c>
      <c r="D306" s="10">
        <v>5285</v>
      </c>
      <c r="E306" s="13"/>
      <c r="F306" s="10"/>
      <c r="G306" s="10">
        <f t="shared" si="94"/>
        <v>5285</v>
      </c>
      <c r="H306" s="10"/>
      <c r="I306" s="10">
        <v>58.722222222222221</v>
      </c>
      <c r="J306" s="55">
        <f t="shared" si="93"/>
        <v>117.44444444444444</v>
      </c>
      <c r="K306" s="10"/>
      <c r="L306" s="10">
        <f t="shared" si="95"/>
        <v>176.16666666666666</v>
      </c>
      <c r="N306" s="10">
        <f t="shared" si="96"/>
        <v>5108.833333333333</v>
      </c>
    </row>
    <row r="307" spans="1:15" x14ac:dyDescent="0.25">
      <c r="A307" s="14" t="s">
        <v>361</v>
      </c>
      <c r="B307" s="7">
        <v>43799</v>
      </c>
      <c r="C307" s="8">
        <v>45</v>
      </c>
      <c r="D307" s="10">
        <v>3930</v>
      </c>
      <c r="E307" s="13"/>
      <c r="F307" s="10"/>
      <c r="G307" s="10">
        <f t="shared" si="94"/>
        <v>3930</v>
      </c>
      <c r="H307" s="10"/>
      <c r="I307" s="10">
        <v>14.846666666666668</v>
      </c>
      <c r="J307" s="55">
        <f t="shared" si="93"/>
        <v>87.333333333333329</v>
      </c>
      <c r="K307" s="10"/>
      <c r="L307" s="10">
        <f t="shared" si="95"/>
        <v>102.17999999999999</v>
      </c>
      <c r="N307" s="10">
        <f t="shared" si="96"/>
        <v>3827.82</v>
      </c>
    </row>
    <row r="308" spans="1:15" x14ac:dyDescent="0.25">
      <c r="A308" s="14" t="s">
        <v>362</v>
      </c>
      <c r="B308" s="7">
        <v>43830</v>
      </c>
      <c r="C308" s="8">
        <v>45</v>
      </c>
      <c r="D308" s="10">
        <v>4323</v>
      </c>
      <c r="E308" s="13"/>
      <c r="F308" s="10"/>
      <c r="G308" s="10">
        <f t="shared" si="94"/>
        <v>4323</v>
      </c>
      <c r="H308" s="10"/>
      <c r="I308" s="10">
        <v>7.6853333333333333</v>
      </c>
      <c r="J308" s="55">
        <f t="shared" si="93"/>
        <v>96.066666666666663</v>
      </c>
      <c r="K308" s="10"/>
      <c r="L308" s="10">
        <f t="shared" si="95"/>
        <v>103.752</v>
      </c>
      <c r="N308" s="10">
        <f t="shared" si="96"/>
        <v>4219.2479999999996</v>
      </c>
    </row>
    <row r="309" spans="1:15" x14ac:dyDescent="0.25">
      <c r="A309" s="14" t="s">
        <v>369</v>
      </c>
      <c r="B309" s="7">
        <v>43646</v>
      </c>
      <c r="C309" s="8">
        <v>45</v>
      </c>
      <c r="D309" s="10">
        <v>7235</v>
      </c>
      <c r="E309" s="13"/>
      <c r="F309" s="10"/>
      <c r="G309" s="10">
        <f t="shared" si="94"/>
        <v>7235</v>
      </c>
      <c r="H309" s="10"/>
      <c r="I309" s="10">
        <v>80.388888888888886</v>
      </c>
      <c r="J309" s="55">
        <f t="shared" si="93"/>
        <v>160.77777777777777</v>
      </c>
      <c r="K309" s="10"/>
      <c r="L309" s="10">
        <f t="shared" ref="L309" si="98">SUM(I309:K309)</f>
        <v>241.16666666666666</v>
      </c>
      <c r="N309" s="10">
        <f t="shared" ref="N309" si="99">G309-L309</f>
        <v>6993.833333333333</v>
      </c>
    </row>
    <row r="310" spans="1:15" x14ac:dyDescent="0.25">
      <c r="A310" s="14" t="s">
        <v>379</v>
      </c>
      <c r="B310" s="7">
        <v>44012</v>
      </c>
      <c r="C310" s="8">
        <v>45</v>
      </c>
      <c r="D310" s="10"/>
      <c r="E310" s="13">
        <v>7476</v>
      </c>
      <c r="F310" s="10"/>
      <c r="G310" s="10">
        <f t="shared" si="94"/>
        <v>7476</v>
      </c>
      <c r="H310" s="10"/>
      <c r="I310" s="10"/>
      <c r="J310" s="64">
        <f>G310/C310*0.5</f>
        <v>83.066666666666663</v>
      </c>
      <c r="K310" s="10"/>
      <c r="L310" s="10">
        <f t="shared" ref="L310:L311" si="100">SUM(I310:K310)</f>
        <v>83.066666666666663</v>
      </c>
      <c r="N310" s="10">
        <f t="shared" ref="N310:N311" si="101">G310-L310</f>
        <v>7392.9333333333334</v>
      </c>
    </row>
    <row r="311" spans="1:15" x14ac:dyDescent="0.25">
      <c r="A311" s="14" t="s">
        <v>378</v>
      </c>
      <c r="B311" s="7">
        <v>44012</v>
      </c>
      <c r="C311" s="8">
        <v>45</v>
      </c>
      <c r="D311" s="10"/>
      <c r="E311" s="13">
        <v>593</v>
      </c>
      <c r="F311" s="10"/>
      <c r="G311" s="10">
        <f t="shared" si="94"/>
        <v>593</v>
      </c>
      <c r="H311" s="10"/>
      <c r="I311" s="10"/>
      <c r="J311" s="64">
        <f>G311/C311*0.5</f>
        <v>6.5888888888888886</v>
      </c>
      <c r="K311" s="10"/>
      <c r="L311" s="10">
        <f t="shared" si="100"/>
        <v>6.5888888888888886</v>
      </c>
      <c r="N311" s="10">
        <f t="shared" si="101"/>
        <v>586.41111111111115</v>
      </c>
    </row>
    <row r="312" spans="1:15" x14ac:dyDescent="0.25">
      <c r="A312" s="14"/>
      <c r="B312" s="7"/>
      <c r="C312" s="8"/>
      <c r="D312" s="10"/>
      <c r="E312" s="13"/>
      <c r="F312" s="10"/>
      <c r="G312" s="10"/>
      <c r="H312" s="10"/>
      <c r="I312" s="10"/>
      <c r="J312" s="55"/>
      <c r="K312" s="10"/>
      <c r="L312" s="10"/>
      <c r="N312" s="10"/>
    </row>
    <row r="313" spans="1:15" x14ac:dyDescent="0.25">
      <c r="A313" s="14"/>
      <c r="B313" s="7"/>
      <c r="C313" s="8"/>
      <c r="D313" s="10"/>
      <c r="E313" s="13"/>
      <c r="F313" s="10"/>
      <c r="G313" s="10"/>
      <c r="H313" s="10"/>
      <c r="I313" s="10"/>
      <c r="J313" s="55"/>
      <c r="K313" s="10"/>
      <c r="L313" s="10"/>
      <c r="N313" s="10"/>
    </row>
    <row r="314" spans="1:15" x14ac:dyDescent="0.25">
      <c r="A314" s="14"/>
      <c r="B314" s="7" t="s">
        <v>33</v>
      </c>
      <c r="C314" s="8"/>
      <c r="D314" s="10"/>
      <c r="E314" s="13"/>
      <c r="F314" s="10"/>
      <c r="G314" s="10"/>
      <c r="H314" s="10"/>
      <c r="I314" s="10"/>
      <c r="J314" s="10"/>
      <c r="K314" s="10"/>
      <c r="L314" s="10"/>
      <c r="N314" s="10"/>
    </row>
    <row r="315" spans="1:15" x14ac:dyDescent="0.25">
      <c r="A315" s="16" t="s">
        <v>170</v>
      </c>
      <c r="B315" s="17"/>
      <c r="C315" s="18"/>
      <c r="D315" s="19">
        <f>SUM(D257:D314)</f>
        <v>421249</v>
      </c>
      <c r="E315" s="19">
        <f t="shared" ref="E315:G315" si="102">SUM(E257:E314)</f>
        <v>8069</v>
      </c>
      <c r="F315" s="19">
        <f t="shared" si="102"/>
        <v>0</v>
      </c>
      <c r="G315" s="19">
        <f t="shared" si="102"/>
        <v>429318</v>
      </c>
      <c r="H315" s="20"/>
      <c r="I315" s="19">
        <f t="shared" ref="I315" si="103">SUM(I257:I314)</f>
        <v>229311.46325238099</v>
      </c>
      <c r="J315" s="19">
        <f t="shared" ref="J315" si="104">SUM(J257:J314)</f>
        <v>8985.3972222222237</v>
      </c>
      <c r="K315" s="19">
        <f t="shared" ref="K315" si="105">SUM(K257:K314)</f>
        <v>0</v>
      </c>
      <c r="L315" s="19">
        <f t="shared" ref="L315" si="106">SUM(L257:L314)</f>
        <v>238296.86047460299</v>
      </c>
      <c r="M315" s="19">
        <f t="shared" ref="M315" si="107">SUM(M257:M314)</f>
        <v>0</v>
      </c>
      <c r="N315" s="19">
        <f t="shared" ref="N315" si="108">SUM(N257:N314)</f>
        <v>191021.13952539687</v>
      </c>
      <c r="O315" s="56">
        <f>L258+L259+L260</f>
        <v>10417.114285714286</v>
      </c>
    </row>
    <row r="316" spans="1:15" x14ac:dyDescent="0.25">
      <c r="B316" s="7"/>
      <c r="C316" s="8"/>
      <c r="D316" s="10"/>
      <c r="E316" s="10"/>
      <c r="F316" s="10"/>
      <c r="G316" s="10"/>
      <c r="H316" s="10"/>
      <c r="I316" s="10"/>
      <c r="J316" s="10"/>
      <c r="K316" s="10"/>
      <c r="L316" s="10"/>
    </row>
    <row r="317" spans="1:15" x14ac:dyDescent="0.25">
      <c r="B317" s="7"/>
      <c r="C317" s="8"/>
      <c r="D317" s="10"/>
      <c r="E317" s="10"/>
      <c r="F317" s="10"/>
      <c r="G317" s="10"/>
      <c r="H317" s="10"/>
      <c r="I317" s="10"/>
      <c r="J317" s="10"/>
      <c r="K317" s="10"/>
      <c r="L317" s="10"/>
    </row>
    <row r="318" spans="1:15" x14ac:dyDescent="0.25">
      <c r="A318" s="6" t="s">
        <v>171</v>
      </c>
      <c r="B318" s="7"/>
      <c r="C318" s="8"/>
      <c r="D318" s="10"/>
      <c r="E318" s="10"/>
      <c r="F318" s="10"/>
      <c r="G318" s="10"/>
      <c r="H318" s="10"/>
      <c r="I318" s="10"/>
      <c r="J318" s="10"/>
      <c r="K318" s="10"/>
      <c r="L318" s="10"/>
    </row>
    <row r="319" spans="1:15" x14ac:dyDescent="0.25">
      <c r="A319" s="16" t="s">
        <v>172</v>
      </c>
      <c r="B319" s="7"/>
      <c r="C319" s="8"/>
      <c r="D319" s="10"/>
      <c r="E319" s="10"/>
      <c r="F319" s="10"/>
      <c r="G319" s="10"/>
      <c r="H319" s="10"/>
      <c r="I319" s="10"/>
      <c r="J319" s="10"/>
      <c r="K319" s="10"/>
      <c r="L319" s="10"/>
    </row>
    <row r="320" spans="1:15" x14ac:dyDescent="0.25">
      <c r="A320" t="s">
        <v>173</v>
      </c>
      <c r="B320" s="7">
        <v>32843</v>
      </c>
      <c r="C320" s="1">
        <v>20</v>
      </c>
      <c r="D320" s="31">
        <v>129</v>
      </c>
      <c r="E320" s="10"/>
      <c r="F320" s="10"/>
      <c r="G320" s="10">
        <f t="shared" ref="G320:G339" si="109">SUM(D320:F320)</f>
        <v>129</v>
      </c>
      <c r="H320" s="10"/>
      <c r="I320" s="10">
        <v>129.44999999999999</v>
      </c>
      <c r="J320" s="10"/>
      <c r="K320" s="10"/>
      <c r="L320" s="49">
        <f t="shared" ref="L320:L339" si="110">SUM(I320:K320)</f>
        <v>129.44999999999999</v>
      </c>
      <c r="N320" s="10">
        <f t="shared" ref="N320:N339" si="111">G320-L320</f>
        <v>-0.44999999999998863</v>
      </c>
    </row>
    <row r="321" spans="1:14" x14ac:dyDescent="0.25">
      <c r="A321" t="s">
        <v>174</v>
      </c>
      <c r="B321" s="7">
        <v>28277</v>
      </c>
      <c r="C321" s="1">
        <v>10</v>
      </c>
      <c r="D321" s="31">
        <v>250</v>
      </c>
      <c r="E321" s="10"/>
      <c r="F321" s="10"/>
      <c r="G321" s="10">
        <f t="shared" si="109"/>
        <v>250</v>
      </c>
      <c r="H321" s="10"/>
      <c r="I321" s="10">
        <v>250</v>
      </c>
      <c r="J321" s="10"/>
      <c r="K321" s="10"/>
      <c r="L321" s="49">
        <f t="shared" si="110"/>
        <v>250</v>
      </c>
      <c r="N321" s="10">
        <f t="shared" si="111"/>
        <v>0</v>
      </c>
    </row>
    <row r="322" spans="1:14" x14ac:dyDescent="0.25">
      <c r="A322" t="s">
        <v>175</v>
      </c>
      <c r="B322" s="7" t="s">
        <v>176</v>
      </c>
      <c r="C322" s="1" t="s">
        <v>33</v>
      </c>
      <c r="D322" s="31">
        <v>404</v>
      </c>
      <c r="E322" s="10"/>
      <c r="F322" s="10"/>
      <c r="G322" s="10">
        <f t="shared" si="109"/>
        <v>404</v>
      </c>
      <c r="H322" s="10"/>
      <c r="I322" s="10">
        <v>404</v>
      </c>
      <c r="J322" s="10"/>
      <c r="K322" s="10"/>
      <c r="L322" s="49">
        <f t="shared" si="110"/>
        <v>404</v>
      </c>
      <c r="N322" s="10">
        <f t="shared" si="111"/>
        <v>0</v>
      </c>
    </row>
    <row r="323" spans="1:14" x14ac:dyDescent="0.25">
      <c r="A323" t="s">
        <v>177</v>
      </c>
      <c r="B323" s="7">
        <v>30621</v>
      </c>
      <c r="C323" s="1">
        <v>5</v>
      </c>
      <c r="D323" s="31">
        <v>167</v>
      </c>
      <c r="E323" s="10"/>
      <c r="F323" s="10"/>
      <c r="G323" s="10">
        <f t="shared" si="109"/>
        <v>167</v>
      </c>
      <c r="H323" s="10"/>
      <c r="I323" s="10">
        <v>167</v>
      </c>
      <c r="J323" s="10"/>
      <c r="K323" s="10"/>
      <c r="L323" s="49">
        <f t="shared" si="110"/>
        <v>167</v>
      </c>
      <c r="N323" s="10">
        <f t="shared" si="111"/>
        <v>0</v>
      </c>
    </row>
    <row r="324" spans="1:14" x14ac:dyDescent="0.25">
      <c r="A324" t="s">
        <v>178</v>
      </c>
      <c r="B324" s="7">
        <v>33208</v>
      </c>
      <c r="C324" s="1">
        <v>10</v>
      </c>
      <c r="D324" s="31">
        <v>175</v>
      </c>
      <c r="E324" s="10"/>
      <c r="F324" s="10"/>
      <c r="G324" s="10">
        <f t="shared" si="109"/>
        <v>175</v>
      </c>
      <c r="H324" s="10"/>
      <c r="I324" s="10">
        <v>175</v>
      </c>
      <c r="J324" s="10"/>
      <c r="K324" s="10"/>
      <c r="L324" s="49">
        <f t="shared" si="110"/>
        <v>175</v>
      </c>
      <c r="N324" s="10">
        <f t="shared" si="111"/>
        <v>0</v>
      </c>
    </row>
    <row r="325" spans="1:14" x14ac:dyDescent="0.25">
      <c r="A325" t="s">
        <v>175</v>
      </c>
      <c r="B325" s="7">
        <v>34851</v>
      </c>
      <c r="C325" s="1">
        <v>10</v>
      </c>
      <c r="D325" s="31">
        <v>757</v>
      </c>
      <c r="E325" s="10"/>
      <c r="F325" s="10"/>
      <c r="G325" s="10">
        <f t="shared" si="109"/>
        <v>757</v>
      </c>
      <c r="H325" s="10"/>
      <c r="I325" s="10">
        <v>757</v>
      </c>
      <c r="J325" s="10"/>
      <c r="K325" s="10"/>
      <c r="L325" s="49">
        <f t="shared" si="110"/>
        <v>757</v>
      </c>
      <c r="N325" s="10">
        <f t="shared" si="111"/>
        <v>0</v>
      </c>
    </row>
    <row r="326" spans="1:14" x14ac:dyDescent="0.25">
      <c r="A326" t="s">
        <v>179</v>
      </c>
      <c r="B326" s="7">
        <v>35521</v>
      </c>
      <c r="C326" s="1">
        <v>10</v>
      </c>
      <c r="D326" s="31">
        <v>388</v>
      </c>
      <c r="E326" s="10"/>
      <c r="F326" s="10"/>
      <c r="G326" s="10">
        <f t="shared" si="109"/>
        <v>388</v>
      </c>
      <c r="H326" s="10"/>
      <c r="I326" s="10">
        <v>388</v>
      </c>
      <c r="J326" s="10"/>
      <c r="K326" s="10"/>
      <c r="L326" s="49">
        <f t="shared" si="110"/>
        <v>388</v>
      </c>
      <c r="N326" s="10">
        <f t="shared" si="111"/>
        <v>0</v>
      </c>
    </row>
    <row r="327" spans="1:14" x14ac:dyDescent="0.25">
      <c r="A327" t="s">
        <v>180</v>
      </c>
      <c r="B327" s="7">
        <v>35490</v>
      </c>
      <c r="C327" s="1">
        <v>10</v>
      </c>
      <c r="D327" s="31">
        <v>1003</v>
      </c>
      <c r="E327" s="10"/>
      <c r="F327" s="10"/>
      <c r="G327" s="10">
        <f t="shared" si="109"/>
        <v>1003</v>
      </c>
      <c r="H327" s="10"/>
      <c r="I327" s="10">
        <v>1003</v>
      </c>
      <c r="J327" s="10"/>
      <c r="K327" s="10"/>
      <c r="L327" s="49">
        <f t="shared" si="110"/>
        <v>1003</v>
      </c>
      <c r="N327" s="10">
        <f t="shared" si="111"/>
        <v>0</v>
      </c>
    </row>
    <row r="328" spans="1:14" x14ac:dyDescent="0.25">
      <c r="A328" t="s">
        <v>180</v>
      </c>
      <c r="B328" s="7">
        <v>35521</v>
      </c>
      <c r="C328" s="1">
        <v>10</v>
      </c>
      <c r="D328" s="31">
        <v>920</v>
      </c>
      <c r="E328" s="10"/>
      <c r="F328" s="10"/>
      <c r="G328" s="10">
        <f t="shared" si="109"/>
        <v>920</v>
      </c>
      <c r="H328" s="10"/>
      <c r="I328" s="10">
        <v>920</v>
      </c>
      <c r="J328" s="10"/>
      <c r="K328" s="10"/>
      <c r="L328" s="49">
        <f t="shared" si="110"/>
        <v>920</v>
      </c>
      <c r="N328" s="10">
        <f t="shared" si="111"/>
        <v>0</v>
      </c>
    </row>
    <row r="329" spans="1:14" x14ac:dyDescent="0.25">
      <c r="A329" t="s">
        <v>179</v>
      </c>
      <c r="B329" s="7">
        <v>35796</v>
      </c>
      <c r="C329" s="8">
        <v>10</v>
      </c>
      <c r="D329" s="10">
        <v>6714</v>
      </c>
      <c r="E329" s="10"/>
      <c r="F329" s="10"/>
      <c r="G329" s="10">
        <f t="shared" si="109"/>
        <v>6714</v>
      </c>
      <c r="H329" s="10"/>
      <c r="I329" s="10">
        <v>6713.5483999999997</v>
      </c>
      <c r="J329" s="10"/>
      <c r="K329" s="10"/>
      <c r="L329" s="49">
        <f t="shared" si="110"/>
        <v>6713.5483999999997</v>
      </c>
      <c r="N329" s="10">
        <f t="shared" si="111"/>
        <v>0.45160000000032596</v>
      </c>
    </row>
    <row r="330" spans="1:14" x14ac:dyDescent="0.25">
      <c r="A330" t="s">
        <v>181</v>
      </c>
      <c r="B330" s="7">
        <v>35855</v>
      </c>
      <c r="C330" s="8">
        <v>10</v>
      </c>
      <c r="D330" s="10">
        <v>260</v>
      </c>
      <c r="E330" s="10"/>
      <c r="F330" s="10"/>
      <c r="G330" s="10">
        <f t="shared" si="109"/>
        <v>260</v>
      </c>
      <c r="H330" s="10"/>
      <c r="I330" s="10">
        <v>260</v>
      </c>
      <c r="J330" s="10"/>
      <c r="K330" s="10"/>
      <c r="L330" s="49">
        <f t="shared" si="110"/>
        <v>260</v>
      </c>
      <c r="N330" s="10">
        <f t="shared" si="111"/>
        <v>0</v>
      </c>
    </row>
    <row r="331" spans="1:14" x14ac:dyDescent="0.25">
      <c r="A331" t="s">
        <v>182</v>
      </c>
      <c r="B331" s="7">
        <v>35886</v>
      </c>
      <c r="C331" s="8">
        <v>10</v>
      </c>
      <c r="D331" s="10">
        <v>1053</v>
      </c>
      <c r="E331" s="10"/>
      <c r="F331" s="10"/>
      <c r="G331" s="10">
        <f t="shared" si="109"/>
        <v>1053</v>
      </c>
      <c r="H331" s="10"/>
      <c r="I331" s="10">
        <v>1053</v>
      </c>
      <c r="J331" s="10"/>
      <c r="K331" s="10"/>
      <c r="L331" s="49">
        <f t="shared" si="110"/>
        <v>1053</v>
      </c>
      <c r="N331" s="10">
        <f t="shared" si="111"/>
        <v>0</v>
      </c>
    </row>
    <row r="332" spans="1:14" x14ac:dyDescent="0.25">
      <c r="A332" t="s">
        <v>183</v>
      </c>
      <c r="B332" s="7">
        <v>36008</v>
      </c>
      <c r="C332" s="8">
        <v>10</v>
      </c>
      <c r="D332" s="10">
        <v>2168</v>
      </c>
      <c r="E332" s="10"/>
      <c r="F332" s="10"/>
      <c r="G332" s="10">
        <f t="shared" si="109"/>
        <v>2168</v>
      </c>
      <c r="H332" s="10"/>
      <c r="I332" s="10">
        <v>2168</v>
      </c>
      <c r="J332" s="10"/>
      <c r="K332" s="10"/>
      <c r="L332" s="49">
        <f t="shared" si="110"/>
        <v>2168</v>
      </c>
      <c r="N332" s="10">
        <f t="shared" si="111"/>
        <v>0</v>
      </c>
    </row>
    <row r="333" spans="1:14" x14ac:dyDescent="0.25">
      <c r="A333" t="s">
        <v>180</v>
      </c>
      <c r="B333" s="7">
        <v>36039</v>
      </c>
      <c r="C333" s="8">
        <v>10</v>
      </c>
      <c r="D333" s="10">
        <v>698</v>
      </c>
      <c r="E333" s="10"/>
      <c r="F333" s="10"/>
      <c r="G333" s="10">
        <f t="shared" si="109"/>
        <v>698</v>
      </c>
      <c r="H333" s="10"/>
      <c r="I333" s="10">
        <v>698</v>
      </c>
      <c r="J333" s="10"/>
      <c r="K333" s="10"/>
      <c r="L333" s="49">
        <f t="shared" si="110"/>
        <v>698</v>
      </c>
      <c r="N333" s="10">
        <f t="shared" si="111"/>
        <v>0</v>
      </c>
    </row>
    <row r="334" spans="1:14" x14ac:dyDescent="0.25">
      <c r="A334" t="s">
        <v>184</v>
      </c>
      <c r="B334" s="7">
        <v>36130</v>
      </c>
      <c r="C334" s="8">
        <v>10</v>
      </c>
      <c r="D334" s="10">
        <v>200</v>
      </c>
      <c r="E334" s="10"/>
      <c r="F334" s="10"/>
      <c r="G334" s="10">
        <f t="shared" si="109"/>
        <v>200</v>
      </c>
      <c r="H334" s="10"/>
      <c r="I334" s="10">
        <v>200</v>
      </c>
      <c r="J334" s="10"/>
      <c r="K334" s="10"/>
      <c r="L334" s="49">
        <f t="shared" si="110"/>
        <v>200</v>
      </c>
      <c r="N334" s="10">
        <f t="shared" si="111"/>
        <v>0</v>
      </c>
    </row>
    <row r="335" spans="1:14" x14ac:dyDescent="0.25">
      <c r="A335" t="s">
        <v>179</v>
      </c>
      <c r="B335" s="7">
        <v>36130</v>
      </c>
      <c r="C335" s="8">
        <v>10</v>
      </c>
      <c r="D335" s="10">
        <v>596</v>
      </c>
      <c r="E335" s="10"/>
      <c r="F335" s="10"/>
      <c r="G335" s="10">
        <f t="shared" si="109"/>
        <v>596</v>
      </c>
      <c r="H335" s="10"/>
      <c r="I335" s="10">
        <v>596</v>
      </c>
      <c r="J335" s="10"/>
      <c r="K335" s="10"/>
      <c r="L335" s="49">
        <f t="shared" si="110"/>
        <v>596</v>
      </c>
      <c r="N335" s="10">
        <f t="shared" si="111"/>
        <v>0</v>
      </c>
    </row>
    <row r="336" spans="1:14" x14ac:dyDescent="0.25">
      <c r="A336" t="s">
        <v>185</v>
      </c>
      <c r="B336" s="7">
        <v>38353</v>
      </c>
      <c r="C336" s="8">
        <v>10</v>
      </c>
      <c r="D336" s="10">
        <v>8000</v>
      </c>
      <c r="E336" s="10" t="s">
        <v>33</v>
      </c>
      <c r="F336" s="10"/>
      <c r="G336" s="10">
        <f t="shared" si="109"/>
        <v>8000</v>
      </c>
      <c r="H336" s="10"/>
      <c r="I336" s="10">
        <v>8000</v>
      </c>
      <c r="J336" s="10">
        <v>0</v>
      </c>
      <c r="K336" s="10"/>
      <c r="L336" s="49">
        <f t="shared" si="110"/>
        <v>8000</v>
      </c>
      <c r="N336" s="10">
        <f t="shared" si="111"/>
        <v>0</v>
      </c>
    </row>
    <row r="337" spans="1:15" x14ac:dyDescent="0.25">
      <c r="A337" t="s">
        <v>186</v>
      </c>
      <c r="B337" s="7">
        <v>36495</v>
      </c>
      <c r="C337" s="8">
        <v>10</v>
      </c>
      <c r="D337" s="10">
        <v>265</v>
      </c>
      <c r="E337" s="10"/>
      <c r="F337" s="10"/>
      <c r="G337" s="10">
        <f t="shared" si="109"/>
        <v>265</v>
      </c>
      <c r="H337" s="10"/>
      <c r="I337" s="10">
        <v>265</v>
      </c>
      <c r="J337" s="10">
        <v>0</v>
      </c>
      <c r="K337" s="10"/>
      <c r="L337" s="49">
        <f t="shared" si="110"/>
        <v>265</v>
      </c>
      <c r="N337" s="10">
        <f t="shared" si="111"/>
        <v>0</v>
      </c>
    </row>
    <row r="338" spans="1:15" x14ac:dyDescent="0.25">
      <c r="A338" t="s">
        <v>187</v>
      </c>
      <c r="B338" s="1">
        <v>2002</v>
      </c>
      <c r="C338" s="8">
        <v>5</v>
      </c>
      <c r="D338" s="10">
        <v>424</v>
      </c>
      <c r="F338" s="10"/>
      <c r="G338" s="10">
        <f t="shared" si="109"/>
        <v>424</v>
      </c>
      <c r="H338" s="10"/>
      <c r="I338" s="10">
        <v>424</v>
      </c>
      <c r="J338" s="10"/>
      <c r="K338" s="10"/>
      <c r="L338" s="49">
        <f t="shared" si="110"/>
        <v>424</v>
      </c>
      <c r="N338" s="10">
        <f t="shared" si="111"/>
        <v>0</v>
      </c>
    </row>
    <row r="339" spans="1:15" x14ac:dyDescent="0.25">
      <c r="A339" t="s">
        <v>188</v>
      </c>
      <c r="B339" s="30">
        <v>39630</v>
      </c>
      <c r="C339" s="8">
        <v>10</v>
      </c>
      <c r="D339" s="25">
        <v>500</v>
      </c>
      <c r="F339" s="10"/>
      <c r="G339" s="10">
        <f t="shared" si="109"/>
        <v>500</v>
      </c>
      <c r="H339" s="10"/>
      <c r="I339" s="10">
        <v>500</v>
      </c>
      <c r="J339" s="10">
        <v>0</v>
      </c>
      <c r="K339" s="10"/>
      <c r="L339" s="49">
        <f t="shared" si="110"/>
        <v>500</v>
      </c>
      <c r="M339" t="s">
        <v>33</v>
      </c>
      <c r="N339" s="10">
        <f t="shared" si="111"/>
        <v>0</v>
      </c>
      <c r="O339" s="53"/>
    </row>
    <row r="340" spans="1:15" x14ac:dyDescent="0.25">
      <c r="A340" t="s">
        <v>189</v>
      </c>
      <c r="B340" s="30">
        <v>40959</v>
      </c>
      <c r="C340" s="8">
        <v>5</v>
      </c>
      <c r="D340" s="13">
        <v>1250</v>
      </c>
      <c r="F340" s="13"/>
      <c r="G340" s="10">
        <f t="shared" ref="G340:G346" si="112">SUM(D340:F340)</f>
        <v>1250</v>
      </c>
      <c r="H340" s="13"/>
      <c r="I340" s="13">
        <v>1250</v>
      </c>
      <c r="J340" s="10" t="s">
        <v>33</v>
      </c>
      <c r="K340" s="13"/>
      <c r="L340" s="49">
        <f>SUM(I340:K340)</f>
        <v>1250</v>
      </c>
      <c r="N340" s="10">
        <f>G340-L340</f>
        <v>0</v>
      </c>
      <c r="O340" s="53"/>
    </row>
    <row r="341" spans="1:15" x14ac:dyDescent="0.25">
      <c r="A341" t="s">
        <v>190</v>
      </c>
      <c r="B341" s="30">
        <v>41061</v>
      </c>
      <c r="C341" s="8">
        <v>5</v>
      </c>
      <c r="D341" s="13">
        <v>1600</v>
      </c>
      <c r="F341" s="13"/>
      <c r="G341" s="10">
        <f t="shared" si="112"/>
        <v>1600</v>
      </c>
      <c r="H341" s="13"/>
      <c r="I341" s="13">
        <v>1600</v>
      </c>
      <c r="J341" s="10" t="s">
        <v>33</v>
      </c>
      <c r="K341" s="13"/>
      <c r="L341" s="49">
        <f>SUM(I341:K341)</f>
        <v>1600</v>
      </c>
      <c r="N341" s="10">
        <f>G341-L341</f>
        <v>0</v>
      </c>
      <c r="O341" s="53"/>
    </row>
    <row r="342" spans="1:15" x14ac:dyDescent="0.25">
      <c r="A342" s="14" t="s">
        <v>191</v>
      </c>
      <c r="B342" s="30">
        <v>41456</v>
      </c>
      <c r="C342" s="8">
        <v>5</v>
      </c>
      <c r="D342" s="13">
        <v>2435</v>
      </c>
      <c r="F342" s="13"/>
      <c r="G342" s="10">
        <f t="shared" si="112"/>
        <v>2435</v>
      </c>
      <c r="H342" s="13"/>
      <c r="I342" s="13">
        <v>2435</v>
      </c>
      <c r="J342" s="10">
        <v>0</v>
      </c>
      <c r="K342" s="13"/>
      <c r="L342" s="49">
        <f>SUM(I342:K342)</f>
        <v>2435</v>
      </c>
      <c r="M342" t="s">
        <v>33</v>
      </c>
      <c r="N342" s="10">
        <f>G342-L342</f>
        <v>0</v>
      </c>
      <c r="O342" s="53"/>
    </row>
    <row r="343" spans="1:15" x14ac:dyDescent="0.25">
      <c r="A343" s="14" t="s">
        <v>192</v>
      </c>
      <c r="B343" s="30">
        <v>41456</v>
      </c>
      <c r="C343" s="8">
        <v>5</v>
      </c>
      <c r="D343" s="13">
        <v>2977</v>
      </c>
      <c r="F343" s="10"/>
      <c r="G343" s="10">
        <f t="shared" si="112"/>
        <v>2977</v>
      </c>
      <c r="H343" s="10"/>
      <c r="I343" s="10">
        <v>2977.4</v>
      </c>
      <c r="J343" s="10">
        <v>0</v>
      </c>
      <c r="K343" s="13"/>
      <c r="L343" s="49">
        <f>SUM(I343:K343)</f>
        <v>2977.4</v>
      </c>
      <c r="M343" t="s">
        <v>33</v>
      </c>
      <c r="N343" s="10">
        <f>G343-L343</f>
        <v>-0.40000000000009095</v>
      </c>
      <c r="O343" s="53"/>
    </row>
    <row r="344" spans="1:15" x14ac:dyDescent="0.25">
      <c r="A344" s="14" t="s">
        <v>289</v>
      </c>
      <c r="B344" s="30">
        <v>42186</v>
      </c>
      <c r="C344" s="8">
        <v>10</v>
      </c>
      <c r="D344" s="13">
        <v>14158</v>
      </c>
      <c r="F344" s="10"/>
      <c r="G344" s="10">
        <f t="shared" si="112"/>
        <v>14158</v>
      </c>
      <c r="H344" s="10"/>
      <c r="I344" s="10">
        <v>6371.6</v>
      </c>
      <c r="J344" s="10">
        <f t="shared" ref="J344" si="113">G344/C344</f>
        <v>1415.8</v>
      </c>
      <c r="K344" s="13"/>
      <c r="L344" s="10">
        <f t="shared" ref="L344:L345" si="114">SUM(I344:K344)</f>
        <v>7787.4000000000005</v>
      </c>
      <c r="N344" s="10">
        <f t="shared" ref="N344:N345" si="115">G344-L344</f>
        <v>6370.5999999999995</v>
      </c>
    </row>
    <row r="345" spans="1:15" x14ac:dyDescent="0.25">
      <c r="A345" s="14" t="s">
        <v>290</v>
      </c>
      <c r="B345" s="30">
        <v>42109</v>
      </c>
      <c r="C345" s="8">
        <v>5</v>
      </c>
      <c r="D345" s="13">
        <v>4214</v>
      </c>
      <c r="F345" s="10"/>
      <c r="G345" s="10">
        <f t="shared" si="112"/>
        <v>4214</v>
      </c>
      <c r="H345" s="10"/>
      <c r="I345" s="10">
        <v>3792.6000000000004</v>
      </c>
      <c r="J345" s="10">
        <v>421</v>
      </c>
      <c r="K345" s="13"/>
      <c r="L345" s="49">
        <f t="shared" si="114"/>
        <v>4213.6000000000004</v>
      </c>
      <c r="N345" s="10">
        <f t="shared" si="115"/>
        <v>0.3999999999996362</v>
      </c>
    </row>
    <row r="346" spans="1:15" x14ac:dyDescent="0.25">
      <c r="A346" s="14" t="s">
        <v>347</v>
      </c>
      <c r="B346" s="30">
        <v>43205</v>
      </c>
      <c r="C346" s="8">
        <v>5</v>
      </c>
      <c r="D346" s="13">
        <v>14125</v>
      </c>
      <c r="E346" s="13" t="s">
        <v>33</v>
      </c>
      <c r="F346" s="10"/>
      <c r="G346" s="10">
        <f t="shared" si="112"/>
        <v>14125</v>
      </c>
      <c r="H346" s="10"/>
      <c r="I346" s="10">
        <v>4237.5</v>
      </c>
      <c r="J346" s="55">
        <f>G346/C346</f>
        <v>2825</v>
      </c>
      <c r="K346" s="13"/>
      <c r="L346" s="10">
        <f t="shared" ref="L346" si="116">SUM(I346:K346)</f>
        <v>7062.5</v>
      </c>
      <c r="N346" s="10">
        <f t="shared" ref="N346" si="117">G346-L346</f>
        <v>7062.5</v>
      </c>
    </row>
    <row r="347" spans="1:15" x14ac:dyDescent="0.25">
      <c r="B347" s="7"/>
      <c r="C347" s="8"/>
      <c r="D347" s="10"/>
      <c r="F347" s="10"/>
      <c r="G347" s="10"/>
      <c r="H347" s="10"/>
      <c r="I347" s="10"/>
      <c r="J347" s="10"/>
      <c r="K347" s="10"/>
      <c r="L347" s="10"/>
    </row>
    <row r="348" spans="1:15" x14ac:dyDescent="0.25">
      <c r="A348" s="16" t="s">
        <v>193</v>
      </c>
      <c r="B348" s="17"/>
      <c r="C348" s="18"/>
      <c r="D348" s="19">
        <f>SUM(D320:D347)</f>
        <v>65830</v>
      </c>
      <c r="E348" s="19">
        <f>SUM(E320:E347)</f>
        <v>0</v>
      </c>
      <c r="F348" s="19">
        <f>SUM(F320:F347)</f>
        <v>0</v>
      </c>
      <c r="G348" s="32">
        <f>SUM(G320:G347)</f>
        <v>65830</v>
      </c>
      <c r="H348" s="20"/>
      <c r="I348" s="32">
        <f>SUM(I320:I347)</f>
        <v>47735.098399999995</v>
      </c>
      <c r="J348" s="19">
        <f>SUM(J320:J347)</f>
        <v>4661.8</v>
      </c>
      <c r="K348" s="19">
        <f>SUM(K320:K347)</f>
        <v>0</v>
      </c>
      <c r="L348" s="19">
        <f>SUM(L320:L347)</f>
        <v>52396.898399999998</v>
      </c>
      <c r="M348" s="16"/>
      <c r="N348" s="19">
        <f>G348-L348</f>
        <v>13433.101600000002</v>
      </c>
      <c r="O348" s="56">
        <f>SUM(L320:L343)+L345</f>
        <v>37546.998399999997</v>
      </c>
    </row>
    <row r="349" spans="1:15" x14ac:dyDescent="0.25">
      <c r="B349" s="7"/>
      <c r="C349" s="8"/>
      <c r="D349" s="10"/>
      <c r="E349" s="10"/>
      <c r="F349" s="10"/>
      <c r="G349" s="10"/>
      <c r="H349" s="10"/>
      <c r="I349" s="10"/>
      <c r="J349" s="10"/>
      <c r="K349" s="10"/>
      <c r="L349" s="10"/>
    </row>
    <row r="350" spans="1:15" x14ac:dyDescent="0.25">
      <c r="B350" s="7"/>
      <c r="C350" s="8"/>
      <c r="D350" s="10"/>
      <c r="E350" s="10"/>
      <c r="F350" s="10"/>
      <c r="G350" s="10"/>
      <c r="H350" s="10"/>
      <c r="I350" s="10"/>
      <c r="J350" s="10"/>
      <c r="K350" s="10"/>
      <c r="L350" s="10"/>
    </row>
    <row r="351" spans="1:15" x14ac:dyDescent="0.25">
      <c r="A351" s="16" t="s">
        <v>194</v>
      </c>
      <c r="B351" s="7"/>
      <c r="C351" s="8"/>
      <c r="D351" s="10"/>
      <c r="E351" s="10"/>
      <c r="F351" s="10"/>
      <c r="G351" s="10"/>
      <c r="H351" s="10"/>
      <c r="I351" s="10"/>
      <c r="J351" s="10"/>
      <c r="K351" s="10"/>
      <c r="L351" s="10"/>
    </row>
    <row r="352" spans="1:15" x14ac:dyDescent="0.25">
      <c r="A352" t="s">
        <v>197</v>
      </c>
      <c r="B352" s="7">
        <v>37773</v>
      </c>
      <c r="C352" s="1">
        <v>20</v>
      </c>
      <c r="D352" s="10">
        <v>20996</v>
      </c>
      <c r="F352" s="10"/>
      <c r="G352" s="10">
        <f t="shared" ref="G352:G366" si="118">SUM(D352:F352)</f>
        <v>20996</v>
      </c>
      <c r="H352" s="10"/>
      <c r="I352" s="10">
        <v>17322.199999999993</v>
      </c>
      <c r="J352" s="10">
        <f t="shared" ref="J352:J368" si="119">G352/C352</f>
        <v>1049.8</v>
      </c>
      <c r="K352" s="10"/>
      <c r="L352" s="10">
        <f t="shared" ref="L352:L368" si="120">SUM(I352:K352)</f>
        <v>18371.999999999993</v>
      </c>
      <c r="N352" s="10">
        <f t="shared" ref="N352:N368" si="121">G352-L352</f>
        <v>2624.0000000000073</v>
      </c>
    </row>
    <row r="353" spans="1:15" x14ac:dyDescent="0.25">
      <c r="A353" t="s">
        <v>197</v>
      </c>
      <c r="B353" s="7">
        <v>38139</v>
      </c>
      <c r="C353" s="1">
        <v>20</v>
      </c>
      <c r="D353" s="10">
        <v>27389</v>
      </c>
      <c r="E353" s="10"/>
      <c r="F353" s="10"/>
      <c r="G353" s="10">
        <f t="shared" si="118"/>
        <v>27389</v>
      </c>
      <c r="H353" s="10"/>
      <c r="I353" s="10">
        <v>21226.050000000007</v>
      </c>
      <c r="J353" s="10">
        <f t="shared" si="119"/>
        <v>1369.45</v>
      </c>
      <c r="K353" s="10"/>
      <c r="L353" s="10">
        <f t="shared" si="120"/>
        <v>22595.500000000007</v>
      </c>
      <c r="N353" s="10">
        <f t="shared" si="121"/>
        <v>4793.4999999999927</v>
      </c>
    </row>
    <row r="354" spans="1:15" x14ac:dyDescent="0.25">
      <c r="A354" t="s">
        <v>196</v>
      </c>
      <c r="B354" s="7">
        <v>38139</v>
      </c>
      <c r="C354" s="1">
        <v>10</v>
      </c>
      <c r="D354" s="10">
        <v>5747</v>
      </c>
      <c r="E354" s="10"/>
      <c r="F354" s="10"/>
      <c r="G354" s="10">
        <f t="shared" si="118"/>
        <v>5747</v>
      </c>
      <c r="H354" s="10"/>
      <c r="I354" s="10">
        <v>5747.0999999999995</v>
      </c>
      <c r="J354" s="10"/>
      <c r="K354" s="10"/>
      <c r="L354" s="49">
        <f t="shared" si="120"/>
        <v>5747.0999999999995</v>
      </c>
      <c r="N354" s="10">
        <f t="shared" si="121"/>
        <v>-9.9999999999454303E-2</v>
      </c>
    </row>
    <row r="355" spans="1:15" x14ac:dyDescent="0.25">
      <c r="A355" t="s">
        <v>197</v>
      </c>
      <c r="B355" s="7">
        <v>38504</v>
      </c>
      <c r="C355" s="1">
        <v>10</v>
      </c>
      <c r="D355" s="10">
        <v>28305</v>
      </c>
      <c r="F355" s="10"/>
      <c r="G355" s="10">
        <f t="shared" si="118"/>
        <v>28305</v>
      </c>
      <c r="H355" s="10"/>
      <c r="I355" s="10">
        <v>28305.5</v>
      </c>
      <c r="J355" s="10"/>
      <c r="K355" s="10"/>
      <c r="L355" s="49">
        <f t="shared" si="120"/>
        <v>28305.5</v>
      </c>
      <c r="N355" s="10">
        <f t="shared" si="121"/>
        <v>-0.5</v>
      </c>
    </row>
    <row r="356" spans="1:15" x14ac:dyDescent="0.25">
      <c r="A356" t="s">
        <v>198</v>
      </c>
      <c r="B356" s="7">
        <v>38869</v>
      </c>
      <c r="C356" s="1">
        <v>10</v>
      </c>
      <c r="D356" s="10">
        <v>33570</v>
      </c>
      <c r="F356" s="10"/>
      <c r="G356" s="10">
        <f t="shared" si="118"/>
        <v>33570</v>
      </c>
      <c r="H356" s="10"/>
      <c r="I356" s="10">
        <v>33570.449999999997</v>
      </c>
      <c r="J356" s="10"/>
      <c r="K356" s="10"/>
      <c r="L356" s="49">
        <f t="shared" si="120"/>
        <v>33570.449999999997</v>
      </c>
      <c r="N356" s="10">
        <f t="shared" si="121"/>
        <v>-0.44999999999708962</v>
      </c>
    </row>
    <row r="357" spans="1:15" x14ac:dyDescent="0.25">
      <c r="A357" t="s">
        <v>197</v>
      </c>
      <c r="B357" s="7">
        <v>38869</v>
      </c>
      <c r="C357" s="1">
        <v>10</v>
      </c>
      <c r="D357" s="10">
        <v>11393</v>
      </c>
      <c r="F357" s="10"/>
      <c r="G357" s="10">
        <f t="shared" si="118"/>
        <v>11393</v>
      </c>
      <c r="H357" s="10"/>
      <c r="I357" s="10">
        <v>11392.649999999998</v>
      </c>
      <c r="J357" s="10"/>
      <c r="K357" s="10"/>
      <c r="L357" s="49">
        <f t="shared" si="120"/>
        <v>11392.649999999998</v>
      </c>
      <c r="N357" s="10">
        <f t="shared" si="121"/>
        <v>0.35000000000218279</v>
      </c>
    </row>
    <row r="358" spans="1:15" x14ac:dyDescent="0.25">
      <c r="A358" t="s">
        <v>197</v>
      </c>
      <c r="B358" s="7">
        <v>39234</v>
      </c>
      <c r="C358" s="1">
        <v>10</v>
      </c>
      <c r="D358" s="10">
        <v>13129</v>
      </c>
      <c r="E358" s="13" t="s">
        <v>33</v>
      </c>
      <c r="F358" s="10"/>
      <c r="G358" s="10">
        <f t="shared" si="118"/>
        <v>13129</v>
      </c>
      <c r="H358" s="10"/>
      <c r="I358" s="10">
        <v>13129.3</v>
      </c>
      <c r="J358" s="10" t="s">
        <v>33</v>
      </c>
      <c r="K358" s="10"/>
      <c r="L358" s="49">
        <f t="shared" si="120"/>
        <v>13129.3</v>
      </c>
      <c r="N358" s="10">
        <f t="shared" si="121"/>
        <v>-0.2999999999992724</v>
      </c>
    </row>
    <row r="359" spans="1:15" x14ac:dyDescent="0.25">
      <c r="A359" t="s">
        <v>199</v>
      </c>
      <c r="B359" s="7">
        <v>39431</v>
      </c>
      <c r="C359" s="1">
        <v>10</v>
      </c>
      <c r="D359" s="10">
        <v>9932</v>
      </c>
      <c r="E359" s="13" t="s">
        <v>33</v>
      </c>
      <c r="F359" s="10"/>
      <c r="G359" s="10">
        <f t="shared" si="118"/>
        <v>9932</v>
      </c>
      <c r="H359" s="10"/>
      <c r="I359" s="10">
        <v>9932.1999999999989</v>
      </c>
      <c r="J359" s="10" t="s">
        <v>33</v>
      </c>
      <c r="K359" s="10"/>
      <c r="L359" s="49">
        <f t="shared" si="120"/>
        <v>9932.1999999999989</v>
      </c>
      <c r="N359" s="10">
        <f t="shared" si="121"/>
        <v>-0.19999999999890861</v>
      </c>
    </row>
    <row r="360" spans="1:15" x14ac:dyDescent="0.25">
      <c r="A360" t="s">
        <v>197</v>
      </c>
      <c r="B360" s="7">
        <v>39600</v>
      </c>
      <c r="C360" s="1">
        <v>10</v>
      </c>
      <c r="D360" s="10">
        <v>10950</v>
      </c>
      <c r="E360" s="13"/>
      <c r="F360" s="10"/>
      <c r="G360" s="10">
        <f t="shared" si="118"/>
        <v>10950</v>
      </c>
      <c r="H360" s="10"/>
      <c r="I360" s="10">
        <v>10950.45</v>
      </c>
      <c r="J360" s="10">
        <v>0</v>
      </c>
      <c r="K360" s="10"/>
      <c r="L360" s="49">
        <f t="shared" si="120"/>
        <v>10950.45</v>
      </c>
      <c r="N360" s="10">
        <f t="shared" si="121"/>
        <v>-0.4500000000007276</v>
      </c>
      <c r="O360" s="53"/>
    </row>
    <row r="361" spans="1:15" x14ac:dyDescent="0.25">
      <c r="A361" t="s">
        <v>197</v>
      </c>
      <c r="B361" s="7">
        <v>39965</v>
      </c>
      <c r="C361" s="1">
        <v>10</v>
      </c>
      <c r="D361" s="10">
        <v>8054</v>
      </c>
      <c r="E361" s="13"/>
      <c r="F361" s="10"/>
      <c r="G361" s="10">
        <f t="shared" si="118"/>
        <v>8054</v>
      </c>
      <c r="H361" s="10"/>
      <c r="I361" s="10">
        <v>8054</v>
      </c>
      <c r="J361" s="10">
        <v>0</v>
      </c>
      <c r="K361" s="10"/>
      <c r="L361" s="49">
        <f t="shared" si="120"/>
        <v>8054</v>
      </c>
      <c r="N361" s="10">
        <f t="shared" si="121"/>
        <v>0</v>
      </c>
    </row>
    <row r="362" spans="1:15" x14ac:dyDescent="0.25">
      <c r="A362" t="s">
        <v>197</v>
      </c>
      <c r="B362" s="7">
        <v>40330</v>
      </c>
      <c r="C362" s="1">
        <v>10</v>
      </c>
      <c r="D362" s="13">
        <v>7129</v>
      </c>
      <c r="F362" s="10"/>
      <c r="G362" s="10">
        <f t="shared" si="118"/>
        <v>7129</v>
      </c>
      <c r="H362" s="10"/>
      <c r="I362" s="10">
        <v>6772.6499999999987</v>
      </c>
      <c r="J362" s="10">
        <v>356</v>
      </c>
      <c r="K362" s="10"/>
      <c r="L362" s="49">
        <f t="shared" si="120"/>
        <v>7128.6499999999987</v>
      </c>
      <c r="N362" s="10">
        <f t="shared" si="121"/>
        <v>0.35000000000127329</v>
      </c>
    </row>
    <row r="363" spans="1:15" x14ac:dyDescent="0.25">
      <c r="A363" t="s">
        <v>200</v>
      </c>
      <c r="B363" s="7">
        <v>40543</v>
      </c>
      <c r="C363" s="1">
        <v>10</v>
      </c>
      <c r="D363" s="13">
        <v>2355</v>
      </c>
      <c r="F363" s="10"/>
      <c r="G363" s="10">
        <f t="shared" si="118"/>
        <v>2355</v>
      </c>
      <c r="H363" s="10"/>
      <c r="I363" s="10">
        <v>2120</v>
      </c>
      <c r="J363" s="10">
        <v>235</v>
      </c>
      <c r="K363" s="10"/>
      <c r="L363" s="49">
        <f t="shared" si="120"/>
        <v>2355</v>
      </c>
      <c r="N363" s="10">
        <f t="shared" si="121"/>
        <v>0</v>
      </c>
    </row>
    <row r="364" spans="1:15" x14ac:dyDescent="0.25">
      <c r="A364" s="14" t="s">
        <v>201</v>
      </c>
      <c r="B364" s="7">
        <v>40695</v>
      </c>
      <c r="C364" s="1">
        <v>10</v>
      </c>
      <c r="D364" s="13">
        <v>2840</v>
      </c>
      <c r="E364" s="22" t="s">
        <v>33</v>
      </c>
      <c r="F364" s="22"/>
      <c r="G364" s="10">
        <f t="shared" si="118"/>
        <v>2840</v>
      </c>
      <c r="H364" s="22"/>
      <c r="I364" s="22">
        <v>2414</v>
      </c>
      <c r="J364" s="10">
        <f t="shared" si="119"/>
        <v>284</v>
      </c>
      <c r="K364" s="22"/>
      <c r="L364" s="10">
        <f t="shared" si="120"/>
        <v>2698</v>
      </c>
      <c r="N364" s="10">
        <f t="shared" si="121"/>
        <v>142</v>
      </c>
    </row>
    <row r="365" spans="1:15" x14ac:dyDescent="0.25">
      <c r="A365" s="14" t="s">
        <v>197</v>
      </c>
      <c r="B365" s="7">
        <v>40695</v>
      </c>
      <c r="C365" s="1">
        <v>10</v>
      </c>
      <c r="D365" s="13">
        <v>5977</v>
      </c>
      <c r="E365" s="22" t="s">
        <v>33</v>
      </c>
      <c r="F365" s="22"/>
      <c r="G365" s="10">
        <f t="shared" si="118"/>
        <v>5977</v>
      </c>
      <c r="H365" s="22"/>
      <c r="I365" s="22">
        <v>5080.5999999999995</v>
      </c>
      <c r="J365" s="10">
        <f t="shared" si="119"/>
        <v>597.70000000000005</v>
      </c>
      <c r="K365" s="22"/>
      <c r="L365" s="10">
        <f t="shared" si="120"/>
        <v>5678.2999999999993</v>
      </c>
      <c r="N365" s="10">
        <f t="shared" si="121"/>
        <v>298.70000000000073</v>
      </c>
    </row>
    <row r="366" spans="1:15" x14ac:dyDescent="0.25">
      <c r="A366" s="14" t="s">
        <v>202</v>
      </c>
      <c r="B366" s="7">
        <v>40695</v>
      </c>
      <c r="C366" s="1">
        <v>10</v>
      </c>
      <c r="D366" s="10">
        <v>116235</v>
      </c>
      <c r="E366" s="33" t="s">
        <v>33</v>
      </c>
      <c r="F366" s="22"/>
      <c r="G366" s="10">
        <f t="shared" si="118"/>
        <v>116235</v>
      </c>
      <c r="H366" s="22"/>
      <c r="I366" s="22">
        <v>98800</v>
      </c>
      <c r="J366" s="10">
        <f t="shared" si="119"/>
        <v>11623.5</v>
      </c>
      <c r="K366" s="22"/>
      <c r="L366" s="10">
        <f t="shared" si="120"/>
        <v>110423.5</v>
      </c>
      <c r="N366" s="10">
        <f t="shared" si="121"/>
        <v>5811.5</v>
      </c>
    </row>
    <row r="367" spans="1:15" x14ac:dyDescent="0.25">
      <c r="A367" s="14" t="s">
        <v>197</v>
      </c>
      <c r="B367" s="7">
        <v>41061</v>
      </c>
      <c r="C367" s="1">
        <v>10</v>
      </c>
      <c r="D367" s="33">
        <v>5665</v>
      </c>
      <c r="F367" s="22"/>
      <c r="G367" s="10">
        <f t="shared" ref="G367:G373" si="122">SUM(D367:F367)</f>
        <v>5665</v>
      </c>
      <c r="H367" s="22"/>
      <c r="I367" s="22">
        <v>4248.75</v>
      </c>
      <c r="J367" s="10">
        <f t="shared" si="119"/>
        <v>566.5</v>
      </c>
      <c r="K367" s="22"/>
      <c r="L367" s="10">
        <f t="shared" si="120"/>
        <v>4815.25</v>
      </c>
      <c r="N367" s="10">
        <f t="shared" si="121"/>
        <v>849.75</v>
      </c>
    </row>
    <row r="368" spans="1:15" x14ac:dyDescent="0.25">
      <c r="A368" s="14" t="s">
        <v>203</v>
      </c>
      <c r="B368" s="7">
        <v>41061</v>
      </c>
      <c r="C368" s="1">
        <v>10</v>
      </c>
      <c r="D368" s="33">
        <v>13383</v>
      </c>
      <c r="F368" s="22"/>
      <c r="G368" s="10">
        <f t="shared" si="122"/>
        <v>13383</v>
      </c>
      <c r="H368" s="22"/>
      <c r="I368" s="22">
        <v>10037.25</v>
      </c>
      <c r="J368" s="10">
        <f t="shared" si="119"/>
        <v>1338.3</v>
      </c>
      <c r="K368" s="22"/>
      <c r="L368" s="10">
        <f t="shared" si="120"/>
        <v>11375.55</v>
      </c>
      <c r="N368" s="10">
        <f t="shared" si="121"/>
        <v>2007.4500000000007</v>
      </c>
    </row>
    <row r="369" spans="1:14" x14ac:dyDescent="0.25">
      <c r="A369" s="14" t="s">
        <v>195</v>
      </c>
      <c r="B369" s="7">
        <v>41426</v>
      </c>
      <c r="C369" s="1">
        <v>10</v>
      </c>
      <c r="D369" s="13">
        <v>5200</v>
      </c>
      <c r="F369" s="22"/>
      <c r="G369" s="10">
        <f t="shared" si="122"/>
        <v>5200</v>
      </c>
      <c r="H369" s="22"/>
      <c r="I369" s="22">
        <v>3380</v>
      </c>
      <c r="J369" s="10">
        <f>G369/C369</f>
        <v>520</v>
      </c>
      <c r="K369" s="22"/>
      <c r="L369" s="10">
        <f>SUM(I369:K369)</f>
        <v>3900</v>
      </c>
      <c r="N369" s="10">
        <f>G369-L369</f>
        <v>1300</v>
      </c>
    </row>
    <row r="370" spans="1:14" x14ac:dyDescent="0.25">
      <c r="A370" s="14" t="s">
        <v>203</v>
      </c>
      <c r="B370" s="7">
        <v>41426</v>
      </c>
      <c r="C370" s="1">
        <v>10</v>
      </c>
      <c r="D370" s="13">
        <v>5213</v>
      </c>
      <c r="F370" s="22"/>
      <c r="G370" s="10">
        <f t="shared" si="122"/>
        <v>5213</v>
      </c>
      <c r="H370" s="22"/>
      <c r="I370" s="22">
        <v>3387.8</v>
      </c>
      <c r="J370" s="10">
        <f t="shared" ref="J370:J378" si="123">G370/C370</f>
        <v>521.29999999999995</v>
      </c>
      <c r="K370" s="22"/>
      <c r="L370" s="10">
        <f>SUM(I370:K370)</f>
        <v>3909.1000000000004</v>
      </c>
      <c r="N370" s="10">
        <f>G370-L370</f>
        <v>1303.8999999999996</v>
      </c>
    </row>
    <row r="371" spans="1:14" x14ac:dyDescent="0.25">
      <c r="A371" s="14" t="s">
        <v>204</v>
      </c>
      <c r="B371" s="7">
        <v>41426</v>
      </c>
      <c r="C371" s="1">
        <v>10</v>
      </c>
      <c r="D371" s="10">
        <v>94919</v>
      </c>
      <c r="F371" s="10"/>
      <c r="G371" s="10">
        <f t="shared" si="122"/>
        <v>94919</v>
      </c>
      <c r="H371" s="10"/>
      <c r="I371" s="10">
        <v>61697.4</v>
      </c>
      <c r="J371" s="10">
        <f t="shared" si="123"/>
        <v>9491.9</v>
      </c>
      <c r="K371" s="10"/>
      <c r="L371" s="10">
        <f>SUM(I371:K371)</f>
        <v>71189.3</v>
      </c>
      <c r="N371" s="10">
        <f>G371-L371</f>
        <v>23729.699999999997</v>
      </c>
    </row>
    <row r="372" spans="1:14" x14ac:dyDescent="0.25">
      <c r="A372" s="14" t="s">
        <v>281</v>
      </c>
      <c r="B372" s="7">
        <v>41820</v>
      </c>
      <c r="C372" s="1">
        <v>10</v>
      </c>
      <c r="D372" s="13">
        <v>4526</v>
      </c>
      <c r="F372" s="10"/>
      <c r="G372" s="10">
        <f t="shared" si="122"/>
        <v>4526</v>
      </c>
      <c r="H372" s="10"/>
      <c r="I372" s="10">
        <v>2263</v>
      </c>
      <c r="J372" s="10">
        <f t="shared" si="123"/>
        <v>452.6</v>
      </c>
      <c r="K372" s="10"/>
      <c r="L372" s="10">
        <f t="shared" ref="L372:L373" si="124">SUM(I372:K372)</f>
        <v>2715.6</v>
      </c>
      <c r="N372" s="10">
        <f t="shared" ref="N372:N373" si="125">G372-L372</f>
        <v>1810.4</v>
      </c>
    </row>
    <row r="373" spans="1:14" x14ac:dyDescent="0.25">
      <c r="A373" s="14" t="s">
        <v>282</v>
      </c>
      <c r="B373" s="7">
        <v>41820</v>
      </c>
      <c r="C373" s="1">
        <v>10</v>
      </c>
      <c r="D373" s="13">
        <v>49713</v>
      </c>
      <c r="F373" s="10"/>
      <c r="G373" s="10">
        <f t="shared" si="122"/>
        <v>49713</v>
      </c>
      <c r="H373" s="10"/>
      <c r="I373" s="10">
        <v>24856.5</v>
      </c>
      <c r="J373" s="10">
        <f t="shared" si="123"/>
        <v>4971.3</v>
      </c>
      <c r="K373" s="10"/>
      <c r="L373" s="10">
        <f t="shared" si="124"/>
        <v>29827.8</v>
      </c>
      <c r="N373" s="10">
        <f t="shared" si="125"/>
        <v>19885.2</v>
      </c>
    </row>
    <row r="374" spans="1:14" x14ac:dyDescent="0.25">
      <c r="A374" s="14" t="s">
        <v>291</v>
      </c>
      <c r="B374" s="7">
        <v>42185</v>
      </c>
      <c r="C374" s="1">
        <v>10</v>
      </c>
      <c r="D374" s="13">
        <v>9098</v>
      </c>
      <c r="F374" s="10"/>
      <c r="G374" s="10">
        <f>SUM(D374:F374)</f>
        <v>9098</v>
      </c>
      <c r="H374" s="10"/>
      <c r="I374" s="10">
        <v>4094.1000000000004</v>
      </c>
      <c r="J374" s="10">
        <f t="shared" si="123"/>
        <v>909.8</v>
      </c>
      <c r="K374" s="10"/>
      <c r="L374" s="10">
        <f t="shared" ref="L374:L378" si="126">SUM(I374:K374)</f>
        <v>5003.9000000000005</v>
      </c>
      <c r="N374" s="10">
        <f t="shared" ref="N374:N378" si="127">G374-L374</f>
        <v>4094.0999999999995</v>
      </c>
    </row>
    <row r="375" spans="1:14" x14ac:dyDescent="0.25">
      <c r="A375" s="14" t="s">
        <v>292</v>
      </c>
      <c r="B375" s="7">
        <v>42185</v>
      </c>
      <c r="C375" s="1">
        <v>20</v>
      </c>
      <c r="D375" s="13">
        <v>4372</v>
      </c>
      <c r="F375" s="10"/>
      <c r="G375" s="10">
        <f>SUM(D375:F375)</f>
        <v>4372</v>
      </c>
      <c r="H375" s="10"/>
      <c r="I375" s="10">
        <v>983.7</v>
      </c>
      <c r="J375" s="10">
        <f t="shared" si="123"/>
        <v>218.6</v>
      </c>
      <c r="K375" s="10"/>
      <c r="L375" s="10">
        <f t="shared" si="126"/>
        <v>1202.3</v>
      </c>
      <c r="N375" s="10">
        <f t="shared" si="127"/>
        <v>3169.7</v>
      </c>
    </row>
    <row r="376" spans="1:14" x14ac:dyDescent="0.25">
      <c r="A376" s="14" t="s">
        <v>293</v>
      </c>
      <c r="B376" s="7">
        <v>42185</v>
      </c>
      <c r="C376" s="1">
        <v>20</v>
      </c>
      <c r="D376" s="13">
        <v>23267</v>
      </c>
      <c r="F376" s="10"/>
      <c r="G376" s="10">
        <f>SUM(D376:F376)</f>
        <v>23267</v>
      </c>
      <c r="H376" s="10"/>
      <c r="I376" s="10">
        <v>5235.0749999999998</v>
      </c>
      <c r="J376" s="10">
        <f t="shared" si="123"/>
        <v>1163.3499999999999</v>
      </c>
      <c r="K376" s="10"/>
      <c r="L376" s="10">
        <f t="shared" si="126"/>
        <v>6398.4249999999993</v>
      </c>
      <c r="N376" s="10">
        <f t="shared" si="127"/>
        <v>16868.575000000001</v>
      </c>
    </row>
    <row r="377" spans="1:14" x14ac:dyDescent="0.25">
      <c r="A377" s="14" t="s">
        <v>294</v>
      </c>
      <c r="B377" s="7">
        <v>42185</v>
      </c>
      <c r="C377" s="1">
        <v>20</v>
      </c>
      <c r="D377" s="13">
        <v>24266</v>
      </c>
      <c r="F377" s="10"/>
      <c r="G377" s="10">
        <f>SUM(D377:F377)</f>
        <v>24266</v>
      </c>
      <c r="H377" s="10"/>
      <c r="I377" s="10">
        <v>5459.85</v>
      </c>
      <c r="J377" s="10">
        <f t="shared" si="123"/>
        <v>1213.3</v>
      </c>
      <c r="K377" s="10"/>
      <c r="L377" s="10">
        <f t="shared" si="126"/>
        <v>6673.1500000000005</v>
      </c>
      <c r="N377" s="10">
        <f t="shared" si="127"/>
        <v>17592.849999999999</v>
      </c>
    </row>
    <row r="378" spans="1:14" x14ac:dyDescent="0.25">
      <c r="A378" s="14" t="s">
        <v>295</v>
      </c>
      <c r="B378" s="7">
        <v>42185</v>
      </c>
      <c r="C378" s="1">
        <v>20</v>
      </c>
      <c r="D378" s="13">
        <v>10137</v>
      </c>
      <c r="F378" s="10"/>
      <c r="G378" s="10">
        <f>SUM(D378:F378)</f>
        <v>10137</v>
      </c>
      <c r="H378" s="10"/>
      <c r="I378" s="10">
        <v>2280.8249999999998</v>
      </c>
      <c r="J378" s="10">
        <f t="shared" si="123"/>
        <v>506.85</v>
      </c>
      <c r="K378" s="10"/>
      <c r="L378" s="10">
        <f t="shared" si="126"/>
        <v>2787.6749999999997</v>
      </c>
      <c r="N378" s="10">
        <f t="shared" si="127"/>
        <v>7349.3250000000007</v>
      </c>
    </row>
    <row r="379" spans="1:14" x14ac:dyDescent="0.25">
      <c r="A379" s="14" t="s">
        <v>314</v>
      </c>
      <c r="B379" s="7">
        <v>42551</v>
      </c>
      <c r="C379" s="1">
        <v>20</v>
      </c>
      <c r="D379" s="33">
        <v>1890</v>
      </c>
      <c r="E379" s="22"/>
      <c r="F379" s="22"/>
      <c r="G379" s="10">
        <f t="shared" ref="G379:G398" si="128">SUM(D379:F379)</f>
        <v>1890</v>
      </c>
      <c r="H379" s="22"/>
      <c r="I379" s="22">
        <v>330.75</v>
      </c>
      <c r="J379" s="10">
        <f t="shared" ref="J379:J385" si="129">G379/C379</f>
        <v>94.5</v>
      </c>
      <c r="K379" s="10"/>
      <c r="L379" s="10">
        <f t="shared" ref="L379:L383" si="130">SUM(I379:K379)</f>
        <v>425.25</v>
      </c>
      <c r="N379" s="10">
        <f t="shared" ref="N379:N383" si="131">G379-L379</f>
        <v>1464.75</v>
      </c>
    </row>
    <row r="380" spans="1:14" x14ac:dyDescent="0.25">
      <c r="A380" s="14" t="s">
        <v>315</v>
      </c>
      <c r="B380" s="7">
        <v>42551</v>
      </c>
      <c r="C380" s="1">
        <v>10</v>
      </c>
      <c r="D380" s="33">
        <v>17880</v>
      </c>
      <c r="E380" s="22"/>
      <c r="F380" s="22"/>
      <c r="G380" s="10">
        <f t="shared" si="128"/>
        <v>17880</v>
      </c>
      <c r="H380" s="22"/>
      <c r="I380" s="22">
        <v>6258</v>
      </c>
      <c r="J380" s="10">
        <f t="shared" si="129"/>
        <v>1788</v>
      </c>
      <c r="K380" s="10"/>
      <c r="L380" s="10">
        <f t="shared" si="130"/>
        <v>8046</v>
      </c>
      <c r="N380" s="10">
        <f t="shared" si="131"/>
        <v>9834</v>
      </c>
    </row>
    <row r="381" spans="1:14" x14ac:dyDescent="0.25">
      <c r="A381" s="14" t="s">
        <v>316</v>
      </c>
      <c r="B381" s="7">
        <v>42551</v>
      </c>
      <c r="C381" s="1">
        <v>10</v>
      </c>
      <c r="D381" s="33">
        <v>8593</v>
      </c>
      <c r="E381" s="22"/>
      <c r="F381" s="22"/>
      <c r="G381" s="10">
        <f t="shared" si="128"/>
        <v>8593</v>
      </c>
      <c r="H381" s="22"/>
      <c r="I381" s="22">
        <v>3007.55</v>
      </c>
      <c r="J381" s="10">
        <f t="shared" si="129"/>
        <v>859.3</v>
      </c>
      <c r="K381" s="10"/>
      <c r="L381" s="10">
        <f t="shared" si="130"/>
        <v>3866.8500000000004</v>
      </c>
      <c r="N381" s="10">
        <f t="shared" si="131"/>
        <v>4726.1499999999996</v>
      </c>
    </row>
    <row r="382" spans="1:14" x14ac:dyDescent="0.25">
      <c r="A382" s="14" t="s">
        <v>317</v>
      </c>
      <c r="B382" s="7">
        <v>42719</v>
      </c>
      <c r="C382" s="1">
        <v>20</v>
      </c>
      <c r="D382" s="33">
        <v>6200</v>
      </c>
      <c r="E382" s="22"/>
      <c r="F382" s="22"/>
      <c r="G382" s="10">
        <f t="shared" si="128"/>
        <v>6200</v>
      </c>
      <c r="H382" s="22"/>
      <c r="I382" s="22">
        <v>954.8</v>
      </c>
      <c r="J382" s="10">
        <f t="shared" si="129"/>
        <v>310</v>
      </c>
      <c r="K382" s="10"/>
      <c r="L382" s="10">
        <f t="shared" si="130"/>
        <v>1264.8</v>
      </c>
      <c r="N382" s="10">
        <f t="shared" si="131"/>
        <v>4935.2</v>
      </c>
    </row>
    <row r="383" spans="1:14" x14ac:dyDescent="0.25">
      <c r="A383" s="14" t="s">
        <v>318</v>
      </c>
      <c r="B383" s="7">
        <v>42719</v>
      </c>
      <c r="C383" s="1">
        <v>10</v>
      </c>
      <c r="D383" s="33">
        <v>505</v>
      </c>
      <c r="E383" s="22"/>
      <c r="F383" s="22"/>
      <c r="G383" s="10">
        <f t="shared" si="128"/>
        <v>505</v>
      </c>
      <c r="H383" s="22"/>
      <c r="I383" s="22">
        <v>155.54</v>
      </c>
      <c r="J383" s="10">
        <f t="shared" si="129"/>
        <v>50.5</v>
      </c>
      <c r="K383" s="10"/>
      <c r="L383" s="10">
        <f t="shared" si="130"/>
        <v>206.04</v>
      </c>
      <c r="N383" s="10">
        <f t="shared" si="131"/>
        <v>298.96000000000004</v>
      </c>
    </row>
    <row r="384" spans="1:14" x14ac:dyDescent="0.25">
      <c r="A384" s="14" t="s">
        <v>339</v>
      </c>
      <c r="B384" s="7">
        <v>43006</v>
      </c>
      <c r="C384" s="1">
        <v>20</v>
      </c>
      <c r="D384" s="22">
        <v>7314</v>
      </c>
      <c r="E384" s="22" t="s">
        <v>33</v>
      </c>
      <c r="F384" s="22"/>
      <c r="G384" s="10">
        <f t="shared" si="128"/>
        <v>7314</v>
      </c>
      <c r="H384" s="22"/>
      <c r="I384" s="22">
        <v>822.82500000000005</v>
      </c>
      <c r="J384" s="10">
        <f t="shared" si="129"/>
        <v>365.7</v>
      </c>
      <c r="K384" s="10"/>
      <c r="L384" s="10">
        <f t="shared" ref="L384:L385" si="132">SUM(I384:K384)</f>
        <v>1188.5250000000001</v>
      </c>
      <c r="N384" s="10">
        <f t="shared" ref="N384:N385" si="133">G384-L384</f>
        <v>6125.4750000000004</v>
      </c>
    </row>
    <row r="385" spans="1:14" x14ac:dyDescent="0.25">
      <c r="A385" s="14" t="s">
        <v>340</v>
      </c>
      <c r="B385" s="7">
        <v>42916</v>
      </c>
      <c r="C385" s="1">
        <v>10</v>
      </c>
      <c r="D385" s="22">
        <v>8320</v>
      </c>
      <c r="E385" s="22" t="s">
        <v>33</v>
      </c>
      <c r="F385" s="22"/>
      <c r="G385" s="10">
        <f t="shared" si="128"/>
        <v>8320</v>
      </c>
      <c r="H385" s="22"/>
      <c r="I385" s="22">
        <v>2080</v>
      </c>
      <c r="J385" s="10">
        <f t="shared" si="129"/>
        <v>832</v>
      </c>
      <c r="K385" s="10"/>
      <c r="L385" s="10">
        <f t="shared" si="132"/>
        <v>2912</v>
      </c>
      <c r="N385" s="10">
        <f t="shared" si="133"/>
        <v>5408</v>
      </c>
    </row>
    <row r="386" spans="1:14" x14ac:dyDescent="0.25">
      <c r="A386" s="14" t="s">
        <v>344</v>
      </c>
      <c r="B386" s="7">
        <v>43131</v>
      </c>
      <c r="C386" s="1">
        <v>30</v>
      </c>
      <c r="D386" s="22">
        <v>771</v>
      </c>
      <c r="E386" s="22" t="s">
        <v>33</v>
      </c>
      <c r="F386" s="22"/>
      <c r="G386" s="10">
        <f t="shared" si="128"/>
        <v>771</v>
      </c>
      <c r="H386" s="22"/>
      <c r="I386" s="22">
        <v>38.549999999999997</v>
      </c>
      <c r="J386" s="55">
        <f>G386/C386</f>
        <v>25.7</v>
      </c>
      <c r="K386" s="10"/>
      <c r="L386" s="10">
        <f t="shared" ref="L386:L389" si="134">SUM(I386:K386)</f>
        <v>64.25</v>
      </c>
      <c r="N386" s="10">
        <f t="shared" ref="N386:N389" si="135">G386-L386</f>
        <v>706.75</v>
      </c>
    </row>
    <row r="387" spans="1:14" x14ac:dyDescent="0.25">
      <c r="A387" s="14" t="s">
        <v>355</v>
      </c>
      <c r="B387" s="7">
        <v>43282</v>
      </c>
      <c r="C387" s="1">
        <v>30</v>
      </c>
      <c r="D387" s="22">
        <v>12480</v>
      </c>
      <c r="E387" s="22" t="s">
        <v>33</v>
      </c>
      <c r="F387" s="22"/>
      <c r="G387" s="10">
        <f t="shared" si="128"/>
        <v>12480</v>
      </c>
      <c r="H387" s="22"/>
      <c r="I387" s="22">
        <v>624</v>
      </c>
      <c r="J387" s="55">
        <f t="shared" ref="J387:J397" si="136">G387/C387</f>
        <v>416</v>
      </c>
      <c r="K387" s="10"/>
      <c r="L387" s="10">
        <f t="shared" si="134"/>
        <v>1040</v>
      </c>
      <c r="N387" s="10">
        <f t="shared" si="135"/>
        <v>11440</v>
      </c>
    </row>
    <row r="388" spans="1:14" x14ac:dyDescent="0.25">
      <c r="A388" s="14" t="s">
        <v>345</v>
      </c>
      <c r="B388" s="7">
        <v>43153</v>
      </c>
      <c r="C388" s="1">
        <v>30</v>
      </c>
      <c r="D388" s="22">
        <v>15391</v>
      </c>
      <c r="E388" s="22" t="s">
        <v>33</v>
      </c>
      <c r="F388" s="22"/>
      <c r="G388" s="10">
        <f t="shared" si="128"/>
        <v>15391</v>
      </c>
      <c r="H388" s="22"/>
      <c r="I388" s="22">
        <v>769.55</v>
      </c>
      <c r="J388" s="55">
        <f t="shared" si="136"/>
        <v>513.0333333333333</v>
      </c>
      <c r="K388" s="10"/>
      <c r="L388" s="10">
        <f t="shared" si="134"/>
        <v>1282.5833333333333</v>
      </c>
      <c r="N388" s="10">
        <f t="shared" si="135"/>
        <v>14108.416666666666</v>
      </c>
    </row>
    <row r="389" spans="1:14" x14ac:dyDescent="0.25">
      <c r="A389" s="14" t="s">
        <v>346</v>
      </c>
      <c r="B389" s="7">
        <v>43153</v>
      </c>
      <c r="C389" s="1">
        <v>30</v>
      </c>
      <c r="D389" s="22">
        <v>15323</v>
      </c>
      <c r="E389" s="22" t="s">
        <v>33</v>
      </c>
      <c r="F389" s="22"/>
      <c r="G389" s="10">
        <f t="shared" si="128"/>
        <v>15323</v>
      </c>
      <c r="H389" s="22"/>
      <c r="I389" s="22">
        <v>766.15</v>
      </c>
      <c r="J389" s="55">
        <f t="shared" si="136"/>
        <v>510.76666666666665</v>
      </c>
      <c r="K389" s="10"/>
      <c r="L389" s="10">
        <f t="shared" si="134"/>
        <v>1276.9166666666665</v>
      </c>
      <c r="N389" s="10">
        <f t="shared" si="135"/>
        <v>14046.083333333334</v>
      </c>
    </row>
    <row r="390" spans="1:14" x14ac:dyDescent="0.25">
      <c r="A390" s="14" t="s">
        <v>356</v>
      </c>
      <c r="B390" s="7">
        <v>43646</v>
      </c>
      <c r="C390" s="54">
        <v>30</v>
      </c>
      <c r="D390" s="33">
        <v>21902</v>
      </c>
      <c r="E390" s="22"/>
      <c r="F390" s="22"/>
      <c r="G390" s="10">
        <f t="shared" si="128"/>
        <v>21902</v>
      </c>
      <c r="H390" s="22"/>
      <c r="I390" s="22">
        <v>365.03333333333336</v>
      </c>
      <c r="J390" s="55">
        <f t="shared" si="136"/>
        <v>730.06666666666672</v>
      </c>
      <c r="K390" s="10"/>
      <c r="L390" s="10">
        <f t="shared" ref="L390:L397" si="137">SUM(I390:K390)</f>
        <v>1095.1000000000001</v>
      </c>
      <c r="N390" s="10">
        <f t="shared" ref="N390:N397" si="138">G390-L390</f>
        <v>20806.900000000001</v>
      </c>
    </row>
    <row r="391" spans="1:14" x14ac:dyDescent="0.25">
      <c r="A391" s="14" t="s">
        <v>358</v>
      </c>
      <c r="B391" s="7">
        <v>43496</v>
      </c>
      <c r="C391" s="54">
        <v>30</v>
      </c>
      <c r="D391" s="33">
        <v>1205</v>
      </c>
      <c r="E391" s="22"/>
      <c r="F391" s="22"/>
      <c r="G391" s="10">
        <f t="shared" si="128"/>
        <v>1205</v>
      </c>
      <c r="H391" s="22"/>
      <c r="I391" s="22">
        <v>40.166666666666664</v>
      </c>
      <c r="J391" s="55">
        <f t="shared" ref="J391" si="139">G391/C391</f>
        <v>40.166666666666664</v>
      </c>
      <c r="K391" s="10"/>
      <c r="L391" s="10">
        <f t="shared" si="137"/>
        <v>80.333333333333329</v>
      </c>
      <c r="N391" s="10">
        <f t="shared" si="138"/>
        <v>1124.6666666666667</v>
      </c>
    </row>
    <row r="392" spans="1:14" x14ac:dyDescent="0.25">
      <c r="A392" s="14" t="s">
        <v>359</v>
      </c>
      <c r="B392" s="7">
        <v>43585</v>
      </c>
      <c r="C392" s="54">
        <v>30</v>
      </c>
      <c r="D392" s="33">
        <v>15080</v>
      </c>
      <c r="E392" s="22"/>
      <c r="F392" s="22"/>
      <c r="G392" s="10">
        <f t="shared" si="128"/>
        <v>15080</v>
      </c>
      <c r="H392" s="22"/>
      <c r="I392" s="22">
        <v>335.12786666666665</v>
      </c>
      <c r="J392" s="55">
        <f t="shared" si="136"/>
        <v>502.66666666666669</v>
      </c>
      <c r="K392" s="10"/>
      <c r="L392" s="10">
        <f t="shared" si="137"/>
        <v>837.79453333333333</v>
      </c>
      <c r="N392" s="10">
        <f t="shared" si="138"/>
        <v>14242.205466666666</v>
      </c>
    </row>
    <row r="393" spans="1:14" x14ac:dyDescent="0.25">
      <c r="A393" s="14" t="s">
        <v>357</v>
      </c>
      <c r="B393" s="7">
        <v>43677</v>
      </c>
      <c r="C393" s="54">
        <v>30</v>
      </c>
      <c r="D393" s="33">
        <v>7106</v>
      </c>
      <c r="E393" s="22"/>
      <c r="F393" s="22"/>
      <c r="G393" s="10">
        <f t="shared" si="128"/>
        <v>7106</v>
      </c>
      <c r="H393" s="22"/>
      <c r="I393" s="22">
        <v>99.483999999999995</v>
      </c>
      <c r="J393" s="55">
        <f t="shared" si="136"/>
        <v>236.86666666666667</v>
      </c>
      <c r="K393" s="10"/>
      <c r="L393" s="10">
        <f t="shared" si="137"/>
        <v>336.35066666666665</v>
      </c>
      <c r="N393" s="10">
        <f t="shared" si="138"/>
        <v>6769.6493333333337</v>
      </c>
    </row>
    <row r="394" spans="1:14" x14ac:dyDescent="0.25">
      <c r="A394" s="14" t="s">
        <v>360</v>
      </c>
      <c r="B394" s="7">
        <v>43646</v>
      </c>
      <c r="C394" s="61">
        <v>30</v>
      </c>
      <c r="D394" s="33">
        <v>16722</v>
      </c>
      <c r="E394" s="22"/>
      <c r="F394" s="22"/>
      <c r="G394" s="10">
        <f t="shared" si="128"/>
        <v>16722</v>
      </c>
      <c r="H394" s="22"/>
      <c r="I394" s="22">
        <v>234.10799999999998</v>
      </c>
      <c r="J394" s="55">
        <f t="shared" si="136"/>
        <v>557.4</v>
      </c>
      <c r="K394" s="10"/>
      <c r="L394" s="10">
        <f t="shared" ref="L394" si="140">SUM(I394:K394)</f>
        <v>791.50799999999992</v>
      </c>
      <c r="N394" s="10">
        <f t="shared" ref="N394" si="141">G394-L394</f>
        <v>15930.492</v>
      </c>
    </row>
    <row r="395" spans="1:14" x14ac:dyDescent="0.25">
      <c r="A395" s="14" t="s">
        <v>360</v>
      </c>
      <c r="B395" s="7">
        <v>43585</v>
      </c>
      <c r="C395" s="54">
        <v>30</v>
      </c>
      <c r="D395" s="33">
        <v>16448</v>
      </c>
      <c r="E395" s="22"/>
      <c r="F395" s="22"/>
      <c r="G395" s="10">
        <f t="shared" si="128"/>
        <v>16448</v>
      </c>
      <c r="H395" s="22"/>
      <c r="I395" s="22">
        <v>274.13333333333333</v>
      </c>
      <c r="J395" s="55">
        <f t="shared" si="136"/>
        <v>548.26666666666665</v>
      </c>
      <c r="K395" s="10"/>
      <c r="L395" s="10">
        <f t="shared" si="137"/>
        <v>822.4</v>
      </c>
      <c r="N395" s="10">
        <f t="shared" si="138"/>
        <v>15625.6</v>
      </c>
    </row>
    <row r="396" spans="1:14" x14ac:dyDescent="0.25">
      <c r="A396" s="14" t="s">
        <v>361</v>
      </c>
      <c r="B396" s="7">
        <v>43799</v>
      </c>
      <c r="C396" s="54">
        <v>30</v>
      </c>
      <c r="D396" s="33">
        <v>16145</v>
      </c>
      <c r="E396" s="22"/>
      <c r="F396" s="22"/>
      <c r="G396" s="10">
        <f t="shared" si="128"/>
        <v>16145</v>
      </c>
      <c r="H396" s="22"/>
      <c r="I396" s="22">
        <v>91.48833333333333</v>
      </c>
      <c r="J396" s="55">
        <f t="shared" si="136"/>
        <v>538.16666666666663</v>
      </c>
      <c r="K396" s="10"/>
      <c r="L396" s="10">
        <f t="shared" si="137"/>
        <v>629.65499999999997</v>
      </c>
      <c r="N396" s="10">
        <f t="shared" si="138"/>
        <v>15515.344999999999</v>
      </c>
    </row>
    <row r="397" spans="1:14" x14ac:dyDescent="0.25">
      <c r="A397" s="14" t="s">
        <v>362</v>
      </c>
      <c r="B397" s="7">
        <v>43830</v>
      </c>
      <c r="C397" s="54">
        <v>30</v>
      </c>
      <c r="D397" s="33">
        <v>1363</v>
      </c>
      <c r="E397" s="22"/>
      <c r="F397" s="22"/>
      <c r="G397" s="10">
        <f t="shared" si="128"/>
        <v>1363</v>
      </c>
      <c r="H397" s="22"/>
      <c r="I397" s="22">
        <v>3.6346666666666665</v>
      </c>
      <c r="J397" s="55">
        <f t="shared" si="136"/>
        <v>45.43333333333333</v>
      </c>
      <c r="K397" s="10"/>
      <c r="L397" s="10">
        <f t="shared" si="137"/>
        <v>49.067999999999998</v>
      </c>
      <c r="N397" s="10">
        <f t="shared" si="138"/>
        <v>1313.932</v>
      </c>
    </row>
    <row r="398" spans="1:14" x14ac:dyDescent="0.25">
      <c r="A398" s="59" t="s">
        <v>366</v>
      </c>
      <c r="B398" s="7">
        <v>43496</v>
      </c>
      <c r="C398" s="54">
        <v>30</v>
      </c>
      <c r="D398" s="33">
        <v>8096</v>
      </c>
      <c r="E398" s="22"/>
      <c r="F398" s="22"/>
      <c r="G398" s="10">
        <f t="shared" si="128"/>
        <v>8096</v>
      </c>
      <c r="H398" s="22"/>
      <c r="I398" s="22">
        <v>269.86666666666667</v>
      </c>
      <c r="J398" s="55">
        <f t="shared" ref="J398" si="142">G398/C398</f>
        <v>269.86666666666667</v>
      </c>
      <c r="K398" s="10"/>
      <c r="L398" s="10">
        <f t="shared" ref="L398" si="143">SUM(I398:K398)</f>
        <v>539.73333333333335</v>
      </c>
      <c r="N398" s="10">
        <f t="shared" ref="N398" si="144">G398-L398</f>
        <v>7556.2666666666664</v>
      </c>
    </row>
    <row r="399" spans="1:14" x14ac:dyDescent="0.25">
      <c r="A399" s="14" t="s">
        <v>367</v>
      </c>
      <c r="B399" s="7"/>
      <c r="C399" s="54"/>
      <c r="D399" s="33"/>
      <c r="E399" s="22"/>
      <c r="F399" s="22"/>
      <c r="G399" s="10"/>
      <c r="H399" s="22"/>
      <c r="I399" s="22"/>
      <c r="J399" s="22"/>
      <c r="K399" s="10"/>
      <c r="L399" s="10"/>
      <c r="N399" s="10"/>
    </row>
    <row r="400" spans="1:14" x14ac:dyDescent="0.25">
      <c r="A400" s="14" t="s">
        <v>379</v>
      </c>
      <c r="B400" s="7">
        <v>44012</v>
      </c>
      <c r="C400" s="8">
        <v>30</v>
      </c>
      <c r="D400" s="10"/>
      <c r="E400" s="13">
        <v>18200</v>
      </c>
      <c r="F400" s="10"/>
      <c r="G400" s="10">
        <f t="shared" ref="G400:G401" si="145">SUM(D400:F400)</f>
        <v>18200</v>
      </c>
      <c r="H400" s="10"/>
      <c r="I400" s="10"/>
      <c r="J400" s="64">
        <f>G400/C400*0.5</f>
        <v>303.33333333333331</v>
      </c>
      <c r="K400" s="10"/>
      <c r="L400" s="10">
        <f t="shared" ref="L400:L401" si="146">SUM(I400:K400)</f>
        <v>303.33333333333331</v>
      </c>
      <c r="N400" s="10">
        <f t="shared" ref="N400:N401" si="147">G400-L400</f>
        <v>17896.666666666668</v>
      </c>
    </row>
    <row r="401" spans="1:15" x14ac:dyDescent="0.25">
      <c r="A401" s="14" t="s">
        <v>378</v>
      </c>
      <c r="B401" s="7">
        <v>44012</v>
      </c>
      <c r="C401" s="8">
        <v>30</v>
      </c>
      <c r="D401" s="10"/>
      <c r="E401" s="13">
        <v>3943</v>
      </c>
      <c r="F401" s="10"/>
      <c r="G401" s="10">
        <f t="shared" si="145"/>
        <v>3943</v>
      </c>
      <c r="H401" s="10"/>
      <c r="I401" s="10"/>
      <c r="J401" s="64">
        <f>G401/C401*0.5</f>
        <v>65.716666666666669</v>
      </c>
      <c r="K401" s="10"/>
      <c r="L401" s="10">
        <f t="shared" si="146"/>
        <v>65.716666666666669</v>
      </c>
      <c r="N401" s="10">
        <f t="shared" si="147"/>
        <v>3877.2833333333333</v>
      </c>
    </row>
    <row r="402" spans="1:15" x14ac:dyDescent="0.25">
      <c r="A402" s="14"/>
      <c r="B402" s="7"/>
      <c r="C402" s="1"/>
      <c r="D402" s="10"/>
      <c r="F402" s="10"/>
      <c r="G402" s="10"/>
      <c r="H402" s="10"/>
      <c r="I402" s="10"/>
      <c r="J402" s="10"/>
      <c r="K402" s="10"/>
      <c r="L402" s="10"/>
      <c r="N402" s="10"/>
    </row>
    <row r="403" spans="1:15" x14ac:dyDescent="0.25">
      <c r="A403" s="16" t="s">
        <v>205</v>
      </c>
      <c r="B403" s="17"/>
      <c r="C403" s="34"/>
      <c r="D403" s="19">
        <f>SUM(D352:D402)</f>
        <v>752494</v>
      </c>
      <c r="E403" s="19">
        <f>SUM(E352:E402)</f>
        <v>22143</v>
      </c>
      <c r="F403" s="19">
        <f>SUM(F352:F402)</f>
        <v>0</v>
      </c>
      <c r="G403" s="19">
        <f>SUM(G352:G402)</f>
        <v>774637</v>
      </c>
      <c r="H403" s="20"/>
      <c r="I403" s="26">
        <f>SUM(I352:I402)</f>
        <v>420262.15786666668</v>
      </c>
      <c r="J403" s="19">
        <f>SUM(J352:J402)</f>
        <v>46992.700000000004</v>
      </c>
      <c r="K403" s="19">
        <f>SUM(K352:K402)</f>
        <v>0</v>
      </c>
      <c r="L403" s="19">
        <f>SUM(L352:L402)</f>
        <v>467254.85786666657</v>
      </c>
      <c r="M403" s="16"/>
      <c r="N403" s="19">
        <f>G403-L403</f>
        <v>307382.14213333343</v>
      </c>
      <c r="O403" s="56">
        <f>SUM(L354:L363)</f>
        <v>130565.29999999997</v>
      </c>
    </row>
    <row r="404" spans="1:15" x14ac:dyDescent="0.25">
      <c r="B404" s="7"/>
      <c r="C404" s="1"/>
      <c r="D404" s="10"/>
      <c r="E404" s="10"/>
      <c r="F404" s="10"/>
      <c r="G404" s="10"/>
      <c r="H404" s="10"/>
      <c r="I404" s="10"/>
      <c r="J404" s="10"/>
      <c r="K404" s="10"/>
    </row>
    <row r="405" spans="1:15" x14ac:dyDescent="0.25">
      <c r="B405" s="7"/>
      <c r="C405" s="1"/>
      <c r="D405" s="10"/>
      <c r="E405" s="10"/>
      <c r="F405" s="10"/>
      <c r="G405" s="10"/>
      <c r="H405" s="10"/>
      <c r="I405" s="10"/>
      <c r="J405" s="10"/>
      <c r="K405" s="10"/>
    </row>
    <row r="406" spans="1:15" x14ac:dyDescent="0.25">
      <c r="A406" s="6" t="s">
        <v>206</v>
      </c>
      <c r="B406" s="7"/>
      <c r="C406" s="1"/>
      <c r="D406" s="10"/>
      <c r="E406" s="10"/>
      <c r="F406" s="10"/>
      <c r="G406" s="10"/>
      <c r="H406" s="10"/>
      <c r="I406" s="10"/>
      <c r="J406" s="10"/>
      <c r="K406" s="10"/>
    </row>
    <row r="407" spans="1:15" x14ac:dyDescent="0.25">
      <c r="A407" t="s">
        <v>207</v>
      </c>
      <c r="B407" s="7" t="s">
        <v>208</v>
      </c>
      <c r="C407" s="35">
        <v>1.4999999999999999E-2</v>
      </c>
      <c r="D407" s="10">
        <v>13153</v>
      </c>
      <c r="E407" s="10"/>
      <c r="F407" s="10"/>
      <c r="G407" s="10">
        <f t="shared" ref="G407:G441" si="148">SUM(D407:F407)</f>
        <v>13153</v>
      </c>
      <c r="H407" s="10"/>
      <c r="I407" s="10">
        <v>8642.36</v>
      </c>
      <c r="J407" s="10">
        <f>G407*C407</f>
        <v>197.29499999999999</v>
      </c>
      <c r="K407" s="10"/>
      <c r="L407" s="10">
        <f t="shared" ref="L407:L438" si="149">SUM(I407:K407)</f>
        <v>8839.6550000000007</v>
      </c>
      <c r="N407" s="10">
        <f t="shared" ref="N407:N438" si="150">G407-L407</f>
        <v>4313.3449999999993</v>
      </c>
    </row>
    <row r="408" spans="1:15" x14ac:dyDescent="0.25">
      <c r="A408" t="s">
        <v>207</v>
      </c>
      <c r="B408" s="7">
        <v>31199</v>
      </c>
      <c r="C408" s="1">
        <v>35</v>
      </c>
      <c r="D408" s="10">
        <v>1331</v>
      </c>
      <c r="E408" s="10"/>
      <c r="F408" s="10"/>
      <c r="G408" s="10">
        <f t="shared" si="148"/>
        <v>1331</v>
      </c>
      <c r="H408" s="10"/>
      <c r="I408" s="10">
        <v>1311.2285714285717</v>
      </c>
      <c r="J408" s="10">
        <v>20</v>
      </c>
      <c r="K408" s="10"/>
      <c r="L408" s="49">
        <f t="shared" si="149"/>
        <v>1331.2285714285717</v>
      </c>
      <c r="N408" s="10">
        <f t="shared" si="150"/>
        <v>-0.2285714285717404</v>
      </c>
    </row>
    <row r="409" spans="1:15" x14ac:dyDescent="0.25">
      <c r="A409" t="s">
        <v>207</v>
      </c>
      <c r="B409" s="7">
        <v>31564</v>
      </c>
      <c r="C409" s="1">
        <v>45</v>
      </c>
      <c r="D409" s="10">
        <v>11539</v>
      </c>
      <c r="E409" s="10"/>
      <c r="F409" s="10"/>
      <c r="G409" s="10">
        <f t="shared" si="148"/>
        <v>11539</v>
      </c>
      <c r="H409" s="10"/>
      <c r="I409" s="10">
        <v>8583.3777777777777</v>
      </c>
      <c r="J409" s="10">
        <f t="shared" ref="J409:J438" si="151">G409/C409</f>
        <v>256.42222222222222</v>
      </c>
      <c r="K409" s="10"/>
      <c r="L409" s="10">
        <f t="shared" si="149"/>
        <v>8839.7999999999993</v>
      </c>
      <c r="N409" s="10">
        <f t="shared" si="150"/>
        <v>2699.2000000000007</v>
      </c>
    </row>
    <row r="410" spans="1:15" x14ac:dyDescent="0.25">
      <c r="A410" t="s">
        <v>207</v>
      </c>
      <c r="B410" s="7">
        <v>31564</v>
      </c>
      <c r="C410" s="1">
        <v>45</v>
      </c>
      <c r="D410" s="10">
        <v>10360</v>
      </c>
      <c r="E410" s="10"/>
      <c r="F410" s="10"/>
      <c r="G410" s="10">
        <f t="shared" si="148"/>
        <v>10360</v>
      </c>
      <c r="H410" s="10"/>
      <c r="I410" s="10">
        <v>7766.777777777781</v>
      </c>
      <c r="J410" s="10">
        <f t="shared" si="151"/>
        <v>230.22222222222223</v>
      </c>
      <c r="K410" s="10"/>
      <c r="L410" s="10">
        <f t="shared" si="149"/>
        <v>7997.0000000000036</v>
      </c>
      <c r="N410" s="10">
        <f t="shared" si="150"/>
        <v>2362.9999999999964</v>
      </c>
    </row>
    <row r="411" spans="1:15" x14ac:dyDescent="0.25">
      <c r="A411" t="s">
        <v>207</v>
      </c>
      <c r="B411" s="7">
        <v>31929</v>
      </c>
      <c r="C411" s="1">
        <v>45</v>
      </c>
      <c r="D411" s="10">
        <v>5449</v>
      </c>
      <c r="E411" s="10"/>
      <c r="F411" s="10"/>
      <c r="G411" s="10">
        <f t="shared" si="148"/>
        <v>5449</v>
      </c>
      <c r="H411" s="10"/>
      <c r="I411" s="10">
        <v>3936.7111111111117</v>
      </c>
      <c r="J411" s="10">
        <f t="shared" si="151"/>
        <v>121.08888888888889</v>
      </c>
      <c r="K411" s="10"/>
      <c r="L411" s="10">
        <f t="shared" si="149"/>
        <v>4057.8000000000006</v>
      </c>
      <c r="N411" s="10">
        <f t="shared" si="150"/>
        <v>1391.1999999999994</v>
      </c>
    </row>
    <row r="412" spans="1:15" x14ac:dyDescent="0.25">
      <c r="A412" t="s">
        <v>207</v>
      </c>
      <c r="B412" s="7">
        <v>32660</v>
      </c>
      <c r="C412" s="1">
        <v>45</v>
      </c>
      <c r="D412" s="10">
        <v>5090</v>
      </c>
      <c r="E412" s="10"/>
      <c r="F412" s="10"/>
      <c r="G412" s="10">
        <f t="shared" si="148"/>
        <v>5090</v>
      </c>
      <c r="H412" s="10"/>
      <c r="I412" s="10">
        <v>3448.8888888888905</v>
      </c>
      <c r="J412" s="10">
        <f t="shared" si="151"/>
        <v>113.11111111111111</v>
      </c>
      <c r="K412" s="10"/>
      <c r="L412" s="10">
        <f t="shared" si="149"/>
        <v>3562.0000000000018</v>
      </c>
      <c r="N412" s="10">
        <f t="shared" si="150"/>
        <v>1527.9999999999982</v>
      </c>
    </row>
    <row r="413" spans="1:15" x14ac:dyDescent="0.25">
      <c r="A413" t="s">
        <v>207</v>
      </c>
      <c r="B413" s="7">
        <v>32295</v>
      </c>
      <c r="C413" s="1">
        <v>45</v>
      </c>
      <c r="D413" s="10">
        <v>3524</v>
      </c>
      <c r="E413" s="10"/>
      <c r="F413" s="10"/>
      <c r="G413" s="10">
        <f t="shared" si="148"/>
        <v>3524</v>
      </c>
      <c r="H413" s="10"/>
      <c r="I413" s="10">
        <v>2455.4888888888891</v>
      </c>
      <c r="J413" s="10">
        <f t="shared" si="151"/>
        <v>78.311111111111117</v>
      </c>
      <c r="K413" s="10"/>
      <c r="L413" s="10">
        <f t="shared" si="149"/>
        <v>2533.8000000000002</v>
      </c>
      <c r="N413" s="10">
        <f t="shared" si="150"/>
        <v>990.19999999999982</v>
      </c>
    </row>
    <row r="414" spans="1:15" x14ac:dyDescent="0.25">
      <c r="A414" t="s">
        <v>207</v>
      </c>
      <c r="B414" s="7">
        <v>33025</v>
      </c>
      <c r="C414" s="1">
        <v>45</v>
      </c>
      <c r="D414" s="10">
        <v>5278</v>
      </c>
      <c r="E414" s="10"/>
      <c r="F414" s="10"/>
      <c r="G414" s="10">
        <f t="shared" si="148"/>
        <v>5278</v>
      </c>
      <c r="H414" s="10"/>
      <c r="I414" s="10">
        <v>3457.3111111111102</v>
      </c>
      <c r="J414" s="10">
        <f t="shared" si="151"/>
        <v>117.28888888888889</v>
      </c>
      <c r="K414" s="10"/>
      <c r="L414" s="10">
        <f t="shared" si="149"/>
        <v>3574.599999999999</v>
      </c>
      <c r="N414" s="10">
        <f t="shared" si="150"/>
        <v>1703.400000000001</v>
      </c>
    </row>
    <row r="415" spans="1:15" x14ac:dyDescent="0.25">
      <c r="A415" t="s">
        <v>207</v>
      </c>
      <c r="B415" s="7">
        <v>33390</v>
      </c>
      <c r="C415" s="1">
        <v>45</v>
      </c>
      <c r="D415" s="10">
        <v>4744</v>
      </c>
      <c r="E415" s="10"/>
      <c r="F415" s="10"/>
      <c r="G415" s="10">
        <f t="shared" si="148"/>
        <v>4744</v>
      </c>
      <c r="H415" s="10"/>
      <c r="I415" s="10">
        <v>3000.3777777777796</v>
      </c>
      <c r="J415" s="10">
        <f t="shared" si="151"/>
        <v>105.42222222222222</v>
      </c>
      <c r="K415" s="10"/>
      <c r="L415" s="10">
        <f t="shared" si="149"/>
        <v>3105.800000000002</v>
      </c>
      <c r="N415" s="10">
        <f t="shared" si="150"/>
        <v>1638.199999999998</v>
      </c>
    </row>
    <row r="416" spans="1:15" x14ac:dyDescent="0.25">
      <c r="A416" t="s">
        <v>207</v>
      </c>
      <c r="B416" s="7">
        <v>33756</v>
      </c>
      <c r="C416" s="1">
        <v>45</v>
      </c>
      <c r="D416" s="10">
        <v>6171</v>
      </c>
      <c r="E416" s="10"/>
      <c r="F416" s="10"/>
      <c r="G416" s="10">
        <f t="shared" si="148"/>
        <v>6171</v>
      </c>
      <c r="H416" s="10"/>
      <c r="I416" s="10">
        <v>3770.0666666666657</v>
      </c>
      <c r="J416" s="10">
        <f t="shared" si="151"/>
        <v>137.13333333333333</v>
      </c>
      <c r="K416" s="10"/>
      <c r="L416" s="10">
        <f t="shared" si="149"/>
        <v>3907.1999999999989</v>
      </c>
      <c r="N416" s="10">
        <f t="shared" si="150"/>
        <v>2263.8000000000011</v>
      </c>
    </row>
    <row r="417" spans="1:14" x14ac:dyDescent="0.25">
      <c r="A417" t="s">
        <v>207</v>
      </c>
      <c r="B417" s="7">
        <v>34121</v>
      </c>
      <c r="C417" s="1">
        <v>45</v>
      </c>
      <c r="D417" s="10">
        <v>7108</v>
      </c>
      <c r="E417" s="10"/>
      <c r="F417" s="10"/>
      <c r="G417" s="10">
        <f t="shared" si="148"/>
        <v>7108</v>
      </c>
      <c r="H417" s="10"/>
      <c r="I417" s="10">
        <v>4187.6000000000058</v>
      </c>
      <c r="J417" s="10">
        <f t="shared" si="151"/>
        <v>157.95555555555555</v>
      </c>
      <c r="K417" s="10"/>
      <c r="L417" s="10">
        <f t="shared" si="149"/>
        <v>4345.5555555555611</v>
      </c>
      <c r="N417" s="10">
        <f t="shared" si="150"/>
        <v>2762.4444444444389</v>
      </c>
    </row>
    <row r="418" spans="1:14" x14ac:dyDescent="0.25">
      <c r="A418" t="s">
        <v>207</v>
      </c>
      <c r="B418" s="7">
        <v>34486</v>
      </c>
      <c r="C418" s="1">
        <v>45</v>
      </c>
      <c r="D418" s="10">
        <v>12545</v>
      </c>
      <c r="E418" s="10"/>
      <c r="F418" s="10"/>
      <c r="G418" s="10">
        <f t="shared" si="148"/>
        <v>12545</v>
      </c>
      <c r="H418" s="10"/>
      <c r="I418" s="10">
        <v>7109.9999999999991</v>
      </c>
      <c r="J418" s="10">
        <f t="shared" si="151"/>
        <v>278.77777777777777</v>
      </c>
      <c r="K418" s="10"/>
      <c r="L418" s="10">
        <f t="shared" si="149"/>
        <v>7388.7777777777765</v>
      </c>
      <c r="N418" s="10">
        <f t="shared" si="150"/>
        <v>5156.2222222222235</v>
      </c>
    </row>
    <row r="419" spans="1:14" x14ac:dyDescent="0.25">
      <c r="A419" t="s">
        <v>207</v>
      </c>
      <c r="B419" s="7">
        <v>34851</v>
      </c>
      <c r="C419" s="1">
        <v>45</v>
      </c>
      <c r="D419" s="10">
        <v>6136</v>
      </c>
      <c r="E419" s="10"/>
      <c r="F419" s="10"/>
      <c r="G419" s="10">
        <f t="shared" si="148"/>
        <v>6136</v>
      </c>
      <c r="H419" s="10"/>
      <c r="I419" s="10">
        <v>3336.8444444444431</v>
      </c>
      <c r="J419" s="10">
        <f t="shared" si="151"/>
        <v>136.35555555555555</v>
      </c>
      <c r="K419" s="10"/>
      <c r="L419" s="10">
        <f t="shared" si="149"/>
        <v>3473.1999999999985</v>
      </c>
      <c r="N419" s="10">
        <f t="shared" si="150"/>
        <v>2662.8000000000015</v>
      </c>
    </row>
    <row r="420" spans="1:14" x14ac:dyDescent="0.25">
      <c r="A420" t="s">
        <v>207</v>
      </c>
      <c r="B420" s="7">
        <v>35217</v>
      </c>
      <c r="C420" s="1">
        <v>45</v>
      </c>
      <c r="D420" s="10">
        <v>5564</v>
      </c>
      <c r="E420" s="10"/>
      <c r="F420" s="10"/>
      <c r="G420" s="10">
        <f t="shared" si="148"/>
        <v>5564</v>
      </c>
      <c r="H420" s="10"/>
      <c r="I420" s="10">
        <v>2907.7999999999965</v>
      </c>
      <c r="J420" s="10">
        <f t="shared" si="151"/>
        <v>123.64444444444445</v>
      </c>
      <c r="K420" s="10"/>
      <c r="L420" s="10">
        <f t="shared" si="149"/>
        <v>3031.4444444444412</v>
      </c>
      <c r="N420" s="10">
        <f t="shared" si="150"/>
        <v>2532.5555555555588</v>
      </c>
    </row>
    <row r="421" spans="1:14" x14ac:dyDescent="0.25">
      <c r="A421" t="s">
        <v>207</v>
      </c>
      <c r="B421" s="7">
        <v>35582</v>
      </c>
      <c r="C421" s="1">
        <v>45</v>
      </c>
      <c r="D421" s="10">
        <v>9275</v>
      </c>
      <c r="E421" s="10"/>
      <c r="F421" s="10"/>
      <c r="G421" s="10">
        <f t="shared" si="148"/>
        <v>9275</v>
      </c>
      <c r="H421" s="10"/>
      <c r="I421" s="10">
        <v>4637</v>
      </c>
      <c r="J421" s="10">
        <f t="shared" si="151"/>
        <v>206.11111111111111</v>
      </c>
      <c r="K421" s="10"/>
      <c r="L421" s="10">
        <f t="shared" si="149"/>
        <v>4843.1111111111113</v>
      </c>
      <c r="N421" s="10">
        <f t="shared" si="150"/>
        <v>4431.8888888888887</v>
      </c>
    </row>
    <row r="422" spans="1:14" x14ac:dyDescent="0.25">
      <c r="A422" t="s">
        <v>207</v>
      </c>
      <c r="B422" s="7">
        <v>35947</v>
      </c>
      <c r="C422" s="1">
        <v>45</v>
      </c>
      <c r="D422" s="10">
        <v>10487</v>
      </c>
      <c r="E422" s="10"/>
      <c r="F422" s="10"/>
      <c r="G422" s="10">
        <f t="shared" si="148"/>
        <v>10487</v>
      </c>
      <c r="H422" s="10"/>
      <c r="I422" s="10">
        <v>5010.399999999996</v>
      </c>
      <c r="J422" s="10">
        <f t="shared" si="151"/>
        <v>233.04444444444445</v>
      </c>
      <c r="K422" s="10"/>
      <c r="L422" s="10">
        <f t="shared" si="149"/>
        <v>5243.4444444444407</v>
      </c>
      <c r="N422" s="10">
        <f t="shared" si="150"/>
        <v>5243.5555555555593</v>
      </c>
    </row>
    <row r="423" spans="1:14" x14ac:dyDescent="0.25">
      <c r="A423" t="s">
        <v>207</v>
      </c>
      <c r="B423" s="7">
        <v>36312</v>
      </c>
      <c r="C423" s="1">
        <v>45</v>
      </c>
      <c r="D423" s="10">
        <v>10011</v>
      </c>
      <c r="E423" s="10"/>
      <c r="F423" s="10"/>
      <c r="G423" s="10">
        <f t="shared" si="148"/>
        <v>10011</v>
      </c>
      <c r="H423" s="10"/>
      <c r="I423" s="10">
        <v>4559.2000000000025</v>
      </c>
      <c r="J423" s="10">
        <f t="shared" si="151"/>
        <v>222.46666666666667</v>
      </c>
      <c r="K423" s="10"/>
      <c r="L423" s="10">
        <f t="shared" si="149"/>
        <v>4781.6666666666688</v>
      </c>
      <c r="N423" s="10">
        <f t="shared" si="150"/>
        <v>5229.3333333333312</v>
      </c>
    </row>
    <row r="424" spans="1:14" x14ac:dyDescent="0.25">
      <c r="A424" t="s">
        <v>207</v>
      </c>
      <c r="B424" s="7">
        <v>36678</v>
      </c>
      <c r="C424" s="1">
        <v>45</v>
      </c>
      <c r="D424" s="10">
        <v>7924</v>
      </c>
      <c r="F424" s="10"/>
      <c r="G424" s="10">
        <f t="shared" si="148"/>
        <v>7924</v>
      </c>
      <c r="H424" s="10"/>
      <c r="I424" s="10">
        <v>3433.8000000000015</v>
      </c>
      <c r="J424" s="10">
        <f t="shared" si="151"/>
        <v>176.0888888888889</v>
      </c>
      <c r="K424" s="10"/>
      <c r="L424" s="10">
        <f t="shared" si="149"/>
        <v>3609.8888888888905</v>
      </c>
      <c r="N424" s="10">
        <f t="shared" si="150"/>
        <v>4314.1111111111095</v>
      </c>
    </row>
    <row r="425" spans="1:14" x14ac:dyDescent="0.25">
      <c r="A425" t="s">
        <v>209</v>
      </c>
      <c r="B425" s="7">
        <v>36800</v>
      </c>
      <c r="C425" s="1">
        <v>45</v>
      </c>
      <c r="D425" s="10">
        <v>32720</v>
      </c>
      <c r="F425" s="10"/>
      <c r="G425" s="10">
        <f t="shared" si="148"/>
        <v>32720</v>
      </c>
      <c r="H425" s="10"/>
      <c r="I425" s="10">
        <v>13996</v>
      </c>
      <c r="J425" s="10">
        <f t="shared" si="151"/>
        <v>727.11111111111109</v>
      </c>
      <c r="K425" s="10"/>
      <c r="L425" s="10">
        <f t="shared" si="149"/>
        <v>14723.111111111111</v>
      </c>
      <c r="N425" s="10">
        <f t="shared" si="150"/>
        <v>17996.888888888891</v>
      </c>
    </row>
    <row r="426" spans="1:14" x14ac:dyDescent="0.25">
      <c r="A426" t="s">
        <v>210</v>
      </c>
      <c r="B426" s="7">
        <v>37043</v>
      </c>
      <c r="C426" s="1">
        <v>45</v>
      </c>
      <c r="D426" s="25">
        <v>19082</v>
      </c>
      <c r="F426" s="10"/>
      <c r="G426" s="10">
        <f t="shared" si="148"/>
        <v>19082</v>
      </c>
      <c r="H426" s="10"/>
      <c r="I426" s="10">
        <v>7844.3999999999978</v>
      </c>
      <c r="J426" s="10">
        <f t="shared" si="151"/>
        <v>424.04444444444442</v>
      </c>
      <c r="K426" s="10"/>
      <c r="L426" s="10">
        <f t="shared" si="149"/>
        <v>8268.4444444444416</v>
      </c>
      <c r="N426" s="10">
        <f t="shared" si="150"/>
        <v>10813.555555555558</v>
      </c>
    </row>
    <row r="427" spans="1:14" x14ac:dyDescent="0.25">
      <c r="A427" t="s">
        <v>211</v>
      </c>
      <c r="B427" s="7">
        <v>37043</v>
      </c>
      <c r="C427" s="1">
        <v>45</v>
      </c>
      <c r="D427" s="25">
        <v>14065</v>
      </c>
      <c r="F427" s="10"/>
      <c r="G427" s="10">
        <f t="shared" si="148"/>
        <v>14065</v>
      </c>
      <c r="H427" s="10"/>
      <c r="I427" s="10">
        <v>5783.0000000000055</v>
      </c>
      <c r="J427" s="10">
        <f t="shared" si="151"/>
        <v>312.55555555555554</v>
      </c>
      <c r="K427" s="10"/>
      <c r="L427" s="10">
        <f t="shared" si="149"/>
        <v>6095.5555555555611</v>
      </c>
      <c r="N427" s="10">
        <f t="shared" si="150"/>
        <v>7969.4444444444389</v>
      </c>
    </row>
    <row r="428" spans="1:14" x14ac:dyDescent="0.25">
      <c r="A428" t="s">
        <v>210</v>
      </c>
      <c r="B428" s="1">
        <v>2002</v>
      </c>
      <c r="C428" s="1">
        <v>45</v>
      </c>
      <c r="D428" s="9">
        <v>11185</v>
      </c>
      <c r="F428" s="9"/>
      <c r="G428" s="10">
        <f t="shared" si="148"/>
        <v>11185</v>
      </c>
      <c r="H428" s="10"/>
      <c r="I428" s="10">
        <v>4351.0000000000055</v>
      </c>
      <c r="J428" s="10">
        <f t="shared" si="151"/>
        <v>248.55555555555554</v>
      </c>
      <c r="K428" s="10"/>
      <c r="L428" s="10">
        <f t="shared" si="149"/>
        <v>4599.5555555555611</v>
      </c>
      <c r="N428" s="10">
        <f t="shared" si="150"/>
        <v>6585.4444444444389</v>
      </c>
    </row>
    <row r="429" spans="1:14" x14ac:dyDescent="0.25">
      <c r="A429" t="s">
        <v>210</v>
      </c>
      <c r="B429" s="1">
        <v>2002</v>
      </c>
      <c r="C429" s="1">
        <v>45</v>
      </c>
      <c r="D429" s="9">
        <v>1830</v>
      </c>
      <c r="F429" s="9"/>
      <c r="G429" s="10">
        <f t="shared" si="148"/>
        <v>1830</v>
      </c>
      <c r="H429" s="10"/>
      <c r="I429" s="10">
        <v>712.00000000000023</v>
      </c>
      <c r="J429" s="10">
        <f t="shared" si="151"/>
        <v>40.666666666666664</v>
      </c>
      <c r="K429" s="10"/>
      <c r="L429" s="10">
        <f t="shared" si="149"/>
        <v>752.66666666666686</v>
      </c>
      <c r="N429" s="10">
        <f t="shared" si="150"/>
        <v>1077.333333333333</v>
      </c>
    </row>
    <row r="430" spans="1:14" x14ac:dyDescent="0.25">
      <c r="A430" t="s">
        <v>210</v>
      </c>
      <c r="B430" s="11">
        <v>2003</v>
      </c>
      <c r="C430" s="1">
        <v>45</v>
      </c>
      <c r="D430" s="10">
        <v>13018</v>
      </c>
      <c r="E430" s="9"/>
      <c r="F430" s="9"/>
      <c r="G430" s="10">
        <f t="shared" si="148"/>
        <v>13018</v>
      </c>
      <c r="H430" s="10"/>
      <c r="I430" s="10">
        <v>4773.6000000000013</v>
      </c>
      <c r="J430" s="10">
        <f t="shared" si="151"/>
        <v>289.28888888888889</v>
      </c>
      <c r="K430" s="10"/>
      <c r="L430" s="10">
        <f t="shared" si="149"/>
        <v>5062.8888888888905</v>
      </c>
      <c r="N430" s="10">
        <f t="shared" si="150"/>
        <v>7955.1111111111095</v>
      </c>
    </row>
    <row r="431" spans="1:14" x14ac:dyDescent="0.25">
      <c r="A431" t="s">
        <v>210</v>
      </c>
      <c r="B431" s="36">
        <v>2004</v>
      </c>
      <c r="C431" s="1">
        <v>45</v>
      </c>
      <c r="D431" s="10">
        <v>16982</v>
      </c>
      <c r="E431" s="9"/>
      <c r="F431" s="9"/>
      <c r="G431" s="10">
        <f t="shared" si="148"/>
        <v>16982</v>
      </c>
      <c r="H431" s="10"/>
      <c r="I431" s="10">
        <v>5849.4000000000024</v>
      </c>
      <c r="J431" s="10">
        <f t="shared" si="151"/>
        <v>377.37777777777779</v>
      </c>
      <c r="K431" s="10"/>
      <c r="L431" s="10">
        <f t="shared" si="149"/>
        <v>6226.7777777777801</v>
      </c>
      <c r="N431" s="10">
        <f t="shared" si="150"/>
        <v>10755.222222222219</v>
      </c>
    </row>
    <row r="432" spans="1:14" x14ac:dyDescent="0.25">
      <c r="A432" t="s">
        <v>210</v>
      </c>
      <c r="B432" s="36">
        <v>2006</v>
      </c>
      <c r="C432" s="1">
        <v>45</v>
      </c>
      <c r="D432" s="10">
        <v>7063</v>
      </c>
      <c r="E432" s="9" t="s">
        <v>33</v>
      </c>
      <c r="F432" s="9"/>
      <c r="G432" s="10">
        <f t="shared" si="148"/>
        <v>7063</v>
      </c>
      <c r="H432" s="10"/>
      <c r="I432" s="10">
        <v>2121.6000000000004</v>
      </c>
      <c r="J432" s="10">
        <f t="shared" si="151"/>
        <v>156.95555555555555</v>
      </c>
      <c r="K432" s="10"/>
      <c r="L432" s="10">
        <f t="shared" si="149"/>
        <v>2278.5555555555561</v>
      </c>
      <c r="N432" s="10">
        <f t="shared" si="150"/>
        <v>4784.4444444444434</v>
      </c>
    </row>
    <row r="433" spans="1:14" x14ac:dyDescent="0.25">
      <c r="A433" t="s">
        <v>210</v>
      </c>
      <c r="B433" s="36">
        <v>2007</v>
      </c>
      <c r="C433" s="1">
        <v>45</v>
      </c>
      <c r="D433" s="10">
        <v>7218</v>
      </c>
      <c r="E433" s="9" t="s">
        <v>33</v>
      </c>
      <c r="F433" s="9"/>
      <c r="G433" s="10">
        <f t="shared" si="148"/>
        <v>7218</v>
      </c>
      <c r="H433" s="10"/>
      <c r="I433" s="10">
        <v>2004.6000000000006</v>
      </c>
      <c r="J433" s="10">
        <f t="shared" si="151"/>
        <v>160.4</v>
      </c>
      <c r="K433" s="10"/>
      <c r="L433" s="10">
        <f t="shared" si="149"/>
        <v>2165.0000000000005</v>
      </c>
      <c r="N433" s="10">
        <f t="shared" si="150"/>
        <v>5053</v>
      </c>
    </row>
    <row r="434" spans="1:14" x14ac:dyDescent="0.25">
      <c r="A434" t="s">
        <v>210</v>
      </c>
      <c r="B434" s="36">
        <v>2008</v>
      </c>
      <c r="C434" s="1">
        <v>45</v>
      </c>
      <c r="D434" s="10">
        <v>7563</v>
      </c>
      <c r="E434" s="9"/>
      <c r="F434" s="9"/>
      <c r="G434" s="10">
        <f t="shared" si="148"/>
        <v>7563</v>
      </c>
      <c r="H434" s="10"/>
      <c r="I434" s="10">
        <v>1932.6</v>
      </c>
      <c r="J434" s="10">
        <f t="shared" si="151"/>
        <v>168.06666666666666</v>
      </c>
      <c r="K434" s="10"/>
      <c r="L434" s="10">
        <f t="shared" si="149"/>
        <v>2100.6666666666665</v>
      </c>
      <c r="N434" s="10">
        <f t="shared" si="150"/>
        <v>5462.3333333333339</v>
      </c>
    </row>
    <row r="435" spans="1:14" x14ac:dyDescent="0.25">
      <c r="A435" t="s">
        <v>210</v>
      </c>
      <c r="B435" s="36">
        <v>2009</v>
      </c>
      <c r="C435" s="1">
        <v>45</v>
      </c>
      <c r="D435" s="10">
        <v>5562</v>
      </c>
      <c r="E435" s="9"/>
      <c r="F435" s="9"/>
      <c r="G435" s="10">
        <f t="shared" si="148"/>
        <v>5562</v>
      </c>
      <c r="H435" s="10"/>
      <c r="I435" s="10">
        <v>1297.3999999999999</v>
      </c>
      <c r="J435" s="10">
        <f t="shared" si="151"/>
        <v>123.6</v>
      </c>
      <c r="K435" s="10"/>
      <c r="L435" s="10">
        <f t="shared" si="149"/>
        <v>1420.9999999999998</v>
      </c>
      <c r="N435" s="10">
        <f t="shared" si="150"/>
        <v>4141</v>
      </c>
    </row>
    <row r="436" spans="1:14" x14ac:dyDescent="0.25">
      <c r="A436" t="s">
        <v>210</v>
      </c>
      <c r="B436" s="36">
        <v>2010</v>
      </c>
      <c r="C436" s="1">
        <v>45</v>
      </c>
      <c r="D436" s="9">
        <v>4924</v>
      </c>
      <c r="F436" s="9"/>
      <c r="G436" s="10">
        <f t="shared" si="148"/>
        <v>4924</v>
      </c>
      <c r="H436" s="10"/>
      <c r="I436" s="10">
        <v>1039.0888888888887</v>
      </c>
      <c r="J436" s="10">
        <f t="shared" si="151"/>
        <v>109.42222222222222</v>
      </c>
      <c r="K436" s="10"/>
      <c r="L436" s="10">
        <f t="shared" si="149"/>
        <v>1148.5111111111109</v>
      </c>
      <c r="N436" s="10">
        <f t="shared" si="150"/>
        <v>3775.4888888888891</v>
      </c>
    </row>
    <row r="437" spans="1:14" x14ac:dyDescent="0.25">
      <c r="A437" s="14" t="s">
        <v>212</v>
      </c>
      <c r="B437" s="36">
        <v>2011</v>
      </c>
      <c r="C437" s="1">
        <v>45</v>
      </c>
      <c r="D437" s="9">
        <v>1275</v>
      </c>
      <c r="E437" s="13" t="s">
        <v>33</v>
      </c>
      <c r="F437" s="9"/>
      <c r="G437" s="10">
        <f t="shared" si="148"/>
        <v>1275</v>
      </c>
      <c r="H437" s="10"/>
      <c r="I437" s="10">
        <v>240.66666666666669</v>
      </c>
      <c r="J437" s="10">
        <f t="shared" si="151"/>
        <v>28.333333333333332</v>
      </c>
      <c r="K437" s="10"/>
      <c r="L437" s="10">
        <f t="shared" si="149"/>
        <v>269</v>
      </c>
      <c r="N437" s="10">
        <f t="shared" si="150"/>
        <v>1006</v>
      </c>
    </row>
    <row r="438" spans="1:14" x14ac:dyDescent="0.25">
      <c r="A438" s="14" t="s">
        <v>210</v>
      </c>
      <c r="B438" s="36">
        <v>2011</v>
      </c>
      <c r="C438" s="1">
        <v>45</v>
      </c>
      <c r="D438" s="9">
        <v>2686</v>
      </c>
      <c r="E438" s="13" t="s">
        <v>33</v>
      </c>
      <c r="F438" s="9"/>
      <c r="G438" s="10">
        <f t="shared" si="148"/>
        <v>2686</v>
      </c>
      <c r="H438" s="10"/>
      <c r="I438" s="10">
        <v>507.51111111111106</v>
      </c>
      <c r="J438" s="10">
        <f t="shared" si="151"/>
        <v>59.68888888888889</v>
      </c>
      <c r="K438" s="10"/>
      <c r="L438" s="10">
        <f t="shared" si="149"/>
        <v>567.19999999999993</v>
      </c>
      <c r="N438" s="10">
        <f t="shared" si="150"/>
        <v>2118.8000000000002</v>
      </c>
    </row>
    <row r="439" spans="1:14" x14ac:dyDescent="0.25">
      <c r="A439" s="14" t="s">
        <v>210</v>
      </c>
      <c r="B439" s="36">
        <v>2012</v>
      </c>
      <c r="C439" s="1">
        <v>45</v>
      </c>
      <c r="D439" s="9">
        <v>3512</v>
      </c>
      <c r="F439" s="9"/>
      <c r="G439" s="10">
        <f t="shared" si="148"/>
        <v>3512</v>
      </c>
      <c r="H439" s="10"/>
      <c r="I439" s="10">
        <v>585.33333333333348</v>
      </c>
      <c r="J439" s="10">
        <f t="shared" ref="J439:J447" si="152">G439/C439</f>
        <v>78.044444444444451</v>
      </c>
      <c r="K439" s="10"/>
      <c r="L439" s="10">
        <f>SUM(I439:K439)</f>
        <v>663.37777777777796</v>
      </c>
      <c r="N439" s="10">
        <f>G439-L439</f>
        <v>2848.6222222222223</v>
      </c>
    </row>
    <row r="440" spans="1:14" x14ac:dyDescent="0.25">
      <c r="A440" s="14" t="s">
        <v>213</v>
      </c>
      <c r="B440" s="36">
        <v>2012</v>
      </c>
      <c r="C440" s="1">
        <v>45</v>
      </c>
      <c r="D440" s="9">
        <v>3390</v>
      </c>
      <c r="F440" s="9"/>
      <c r="G440" s="10">
        <f t="shared" si="148"/>
        <v>3390</v>
      </c>
      <c r="H440" s="10"/>
      <c r="I440" s="10">
        <v>564.99999999999989</v>
      </c>
      <c r="J440" s="10">
        <f t="shared" si="152"/>
        <v>75.333333333333329</v>
      </c>
      <c r="K440" s="10"/>
      <c r="L440" s="10">
        <f>SUM(I440:K440)</f>
        <v>640.33333333333326</v>
      </c>
      <c r="N440" s="10">
        <f>G440-L440</f>
        <v>2749.666666666667</v>
      </c>
    </row>
    <row r="441" spans="1:14" x14ac:dyDescent="0.25">
      <c r="A441" s="14" t="s">
        <v>210</v>
      </c>
      <c r="B441" s="36">
        <v>2013</v>
      </c>
      <c r="C441" s="1">
        <v>45</v>
      </c>
      <c r="D441" s="9">
        <v>3224</v>
      </c>
      <c r="E441" s="13" t="s">
        <v>33</v>
      </c>
      <c r="F441" s="9"/>
      <c r="G441" s="10">
        <f t="shared" si="148"/>
        <v>3224</v>
      </c>
      <c r="H441" s="10"/>
      <c r="I441" s="10">
        <v>465.68888888888887</v>
      </c>
      <c r="J441" s="10">
        <f t="shared" si="152"/>
        <v>71.644444444444446</v>
      </c>
      <c r="K441" s="10"/>
      <c r="L441" s="10">
        <f>SUM(I441:K441)</f>
        <v>537.33333333333326</v>
      </c>
      <c r="N441" s="10">
        <f>G441-L441</f>
        <v>2686.666666666667</v>
      </c>
    </row>
    <row r="442" spans="1:14" x14ac:dyDescent="0.25">
      <c r="A442" s="14" t="s">
        <v>210</v>
      </c>
      <c r="B442" s="36">
        <v>2014</v>
      </c>
      <c r="C442" s="1">
        <v>45</v>
      </c>
      <c r="D442" s="13">
        <v>3056</v>
      </c>
      <c r="F442" s="9"/>
      <c r="G442" s="10">
        <f>SUM(D442:F442)</f>
        <v>3056</v>
      </c>
      <c r="H442" s="10"/>
      <c r="I442" s="10">
        <v>373.51111111111106</v>
      </c>
      <c r="J442" s="10">
        <f t="shared" si="152"/>
        <v>67.911111111111111</v>
      </c>
      <c r="K442" s="10"/>
      <c r="L442" s="10">
        <f>SUM(I442:K442)</f>
        <v>441.42222222222216</v>
      </c>
      <c r="N442" s="10">
        <f>G442-L442</f>
        <v>2614.577777777778</v>
      </c>
    </row>
    <row r="443" spans="1:14" x14ac:dyDescent="0.25">
      <c r="A443" s="14" t="s">
        <v>296</v>
      </c>
      <c r="B443" s="36">
        <v>2015</v>
      </c>
      <c r="C443" s="1">
        <v>45</v>
      </c>
      <c r="D443" s="13">
        <v>6065</v>
      </c>
      <c r="F443" s="9"/>
      <c r="G443" s="10">
        <f>SUM(D443:F443)</f>
        <v>6065</v>
      </c>
      <c r="H443" s="10"/>
      <c r="I443" s="10">
        <v>606.5</v>
      </c>
      <c r="J443" s="10">
        <f t="shared" si="152"/>
        <v>134.77777777777777</v>
      </c>
      <c r="K443" s="10"/>
      <c r="L443" s="10">
        <f>SUM(I443:K443)</f>
        <v>741.27777777777783</v>
      </c>
      <c r="N443" s="10">
        <f>G443-L443</f>
        <v>5323.7222222222226</v>
      </c>
    </row>
    <row r="444" spans="1:14" x14ac:dyDescent="0.25">
      <c r="A444" s="14" t="s">
        <v>315</v>
      </c>
      <c r="B444" s="7">
        <v>42551</v>
      </c>
      <c r="C444" s="1">
        <v>10</v>
      </c>
      <c r="D444" s="33">
        <v>11920</v>
      </c>
      <c r="E444" s="22"/>
      <c r="F444" s="9"/>
      <c r="G444" s="10">
        <f t="shared" ref="G444:G452" si="153">SUM(D444:F444)</f>
        <v>11920</v>
      </c>
      <c r="H444" s="10"/>
      <c r="I444" s="10">
        <v>4172</v>
      </c>
      <c r="J444" s="10">
        <f t="shared" si="152"/>
        <v>1192</v>
      </c>
      <c r="K444" s="10"/>
      <c r="L444" s="10">
        <f t="shared" ref="L444:L447" si="154">SUM(I444:K444)</f>
        <v>5364</v>
      </c>
      <c r="N444" s="10">
        <f t="shared" ref="N444:N447" si="155">G444-L444</f>
        <v>6556</v>
      </c>
    </row>
    <row r="445" spans="1:14" x14ac:dyDescent="0.25">
      <c r="A445" s="14" t="s">
        <v>316</v>
      </c>
      <c r="B445" s="7">
        <v>42551</v>
      </c>
      <c r="C445" s="1">
        <v>10</v>
      </c>
      <c r="D445" s="33">
        <v>5728</v>
      </c>
      <c r="E445" s="22"/>
      <c r="F445" s="9"/>
      <c r="G445" s="10">
        <f t="shared" si="153"/>
        <v>5728</v>
      </c>
      <c r="H445" s="10"/>
      <c r="I445" s="10">
        <v>2004.8</v>
      </c>
      <c r="J445" s="10">
        <f t="shared" si="152"/>
        <v>572.79999999999995</v>
      </c>
      <c r="K445" s="10"/>
      <c r="L445" s="10">
        <f t="shared" si="154"/>
        <v>2577.6</v>
      </c>
      <c r="N445" s="10">
        <f t="shared" si="155"/>
        <v>3150.4</v>
      </c>
    </row>
    <row r="446" spans="1:14" x14ac:dyDescent="0.25">
      <c r="A446" s="14" t="s">
        <v>317</v>
      </c>
      <c r="B446" s="7">
        <v>42719</v>
      </c>
      <c r="C446" s="1">
        <v>20</v>
      </c>
      <c r="D446" s="33">
        <v>4135</v>
      </c>
      <c r="E446" s="22"/>
      <c r="F446" s="9"/>
      <c r="G446" s="10">
        <f t="shared" si="153"/>
        <v>4135</v>
      </c>
      <c r="H446" s="10"/>
      <c r="I446" s="10">
        <v>636.79</v>
      </c>
      <c r="J446" s="10">
        <f t="shared" si="152"/>
        <v>206.75</v>
      </c>
      <c r="K446" s="10"/>
      <c r="L446" s="10">
        <f t="shared" si="154"/>
        <v>843.54</v>
      </c>
      <c r="N446" s="10">
        <f t="shared" si="155"/>
        <v>3291.46</v>
      </c>
    </row>
    <row r="447" spans="1:14" x14ac:dyDescent="0.25">
      <c r="A447" s="14" t="s">
        <v>318</v>
      </c>
      <c r="B447" s="7">
        <v>42719</v>
      </c>
      <c r="C447" s="1">
        <v>10</v>
      </c>
      <c r="D447" s="33">
        <v>337</v>
      </c>
      <c r="E447" s="22"/>
      <c r="F447" s="9"/>
      <c r="G447" s="10">
        <f t="shared" si="153"/>
        <v>337</v>
      </c>
      <c r="H447" s="10"/>
      <c r="I447" s="10">
        <v>103.79600000000001</v>
      </c>
      <c r="J447" s="10">
        <f t="shared" si="152"/>
        <v>33.700000000000003</v>
      </c>
      <c r="K447" s="10"/>
      <c r="L447" s="10">
        <f t="shared" si="154"/>
        <v>137.49600000000001</v>
      </c>
      <c r="N447" s="10">
        <f t="shared" si="155"/>
        <v>199.50399999999999</v>
      </c>
    </row>
    <row r="448" spans="1:14" x14ac:dyDescent="0.25">
      <c r="A448" s="14" t="s">
        <v>340</v>
      </c>
      <c r="B448" s="7">
        <v>42916</v>
      </c>
      <c r="C448" s="1">
        <v>10</v>
      </c>
      <c r="D448" s="22">
        <v>5158</v>
      </c>
      <c r="E448" s="22" t="s">
        <v>33</v>
      </c>
      <c r="F448" s="9"/>
      <c r="G448" s="10">
        <f t="shared" si="153"/>
        <v>5158</v>
      </c>
      <c r="H448" s="10"/>
      <c r="I448" s="10">
        <v>1289.5</v>
      </c>
      <c r="J448" s="10">
        <f>G448/C448</f>
        <v>515.79999999999995</v>
      </c>
      <c r="K448" s="10"/>
      <c r="L448" s="10">
        <f t="shared" ref="L448" si="156">SUM(I448:K448)</f>
        <v>1805.3</v>
      </c>
      <c r="N448" s="10">
        <f t="shared" ref="N448" si="157">G448-L448</f>
        <v>3352.7</v>
      </c>
    </row>
    <row r="449" spans="1:15" x14ac:dyDescent="0.25">
      <c r="A449" s="14" t="s">
        <v>344</v>
      </c>
      <c r="B449" s="7">
        <v>43131</v>
      </c>
      <c r="C449" s="1">
        <v>30</v>
      </c>
      <c r="D449" s="22">
        <v>327</v>
      </c>
      <c r="E449" s="22" t="s">
        <v>33</v>
      </c>
      <c r="F449" s="9"/>
      <c r="G449" s="10">
        <f t="shared" si="153"/>
        <v>327</v>
      </c>
      <c r="H449" s="10"/>
      <c r="I449" s="10">
        <v>16.350000000000001</v>
      </c>
      <c r="J449" s="55">
        <f>G449/C449</f>
        <v>10.9</v>
      </c>
      <c r="K449" s="10"/>
      <c r="L449" s="10">
        <f t="shared" ref="L449:L452" si="158">SUM(I449:K449)</f>
        <v>27.25</v>
      </c>
      <c r="N449" s="10">
        <f t="shared" ref="N449:N454" si="159">G449-L449</f>
        <v>299.75</v>
      </c>
    </row>
    <row r="450" spans="1:15" x14ac:dyDescent="0.25">
      <c r="A450" s="14" t="s">
        <v>348</v>
      </c>
      <c r="B450" s="7">
        <v>43282</v>
      </c>
      <c r="C450" s="1">
        <v>30</v>
      </c>
      <c r="D450" s="22">
        <v>7738</v>
      </c>
      <c r="E450" s="22" t="s">
        <v>33</v>
      </c>
      <c r="F450" s="9"/>
      <c r="G450" s="10">
        <f t="shared" si="153"/>
        <v>7738</v>
      </c>
      <c r="H450" s="10"/>
      <c r="I450" s="10">
        <v>386.9</v>
      </c>
      <c r="J450" s="55">
        <f t="shared" ref="J450:J452" si="160">G450/C450</f>
        <v>257.93333333333334</v>
      </c>
      <c r="K450" s="10"/>
      <c r="L450" s="10">
        <f t="shared" si="158"/>
        <v>644.83333333333326</v>
      </c>
      <c r="N450" s="10">
        <f t="shared" si="159"/>
        <v>7093.166666666667</v>
      </c>
    </row>
    <row r="451" spans="1:15" x14ac:dyDescent="0.25">
      <c r="A451" s="14" t="s">
        <v>345</v>
      </c>
      <c r="B451" s="7">
        <v>43153</v>
      </c>
      <c r="C451" s="1">
        <v>30</v>
      </c>
      <c r="D451" s="22">
        <v>2340</v>
      </c>
      <c r="E451" s="22" t="s">
        <v>33</v>
      </c>
      <c r="F451" s="9"/>
      <c r="G451" s="10">
        <f t="shared" si="153"/>
        <v>2340</v>
      </c>
      <c r="H451" s="10"/>
      <c r="I451" s="10">
        <v>117</v>
      </c>
      <c r="J451" s="55">
        <f t="shared" si="160"/>
        <v>78</v>
      </c>
      <c r="K451" s="10"/>
      <c r="L451" s="10">
        <f t="shared" si="158"/>
        <v>195</v>
      </c>
      <c r="N451" s="10">
        <f t="shared" si="159"/>
        <v>2145</v>
      </c>
    </row>
    <row r="452" spans="1:15" x14ac:dyDescent="0.25">
      <c r="A452" s="14" t="s">
        <v>346</v>
      </c>
      <c r="B452" s="7">
        <v>43153</v>
      </c>
      <c r="C452" s="1">
        <v>30</v>
      </c>
      <c r="D452" s="22">
        <v>2616</v>
      </c>
      <c r="E452" s="22" t="s">
        <v>33</v>
      </c>
      <c r="F452" s="9"/>
      <c r="G452" s="10">
        <f t="shared" si="153"/>
        <v>2616</v>
      </c>
      <c r="H452" s="10"/>
      <c r="I452" s="10">
        <v>130.80000000000001</v>
      </c>
      <c r="J452" s="55">
        <f t="shared" si="160"/>
        <v>87.2</v>
      </c>
      <c r="K452" s="10"/>
      <c r="L452" s="10">
        <f t="shared" si="158"/>
        <v>218</v>
      </c>
      <c r="N452" s="10">
        <f t="shared" si="159"/>
        <v>2398</v>
      </c>
    </row>
    <row r="453" spans="1:15" x14ac:dyDescent="0.25">
      <c r="A453" s="14" t="s">
        <v>379</v>
      </c>
      <c r="B453" s="7">
        <v>44012</v>
      </c>
      <c r="C453" s="8">
        <v>30</v>
      </c>
      <c r="D453" s="10"/>
      <c r="E453" s="13">
        <v>11284</v>
      </c>
      <c r="F453" s="10"/>
      <c r="G453" s="10">
        <f t="shared" ref="G453:G454" si="161">SUM(D453:F453)</f>
        <v>11284</v>
      </c>
      <c r="H453" s="10"/>
      <c r="I453" s="10"/>
      <c r="J453" s="64">
        <f>G453/C453*0.5</f>
        <v>188.06666666666666</v>
      </c>
      <c r="K453" s="10"/>
      <c r="L453" s="10">
        <f t="shared" ref="L453:L454" si="162">SUM(I453:K453)</f>
        <v>188.06666666666666</v>
      </c>
      <c r="N453" s="10">
        <f t="shared" si="159"/>
        <v>11095.933333333332</v>
      </c>
    </row>
    <row r="454" spans="1:15" x14ac:dyDescent="0.25">
      <c r="A454" s="14" t="s">
        <v>378</v>
      </c>
      <c r="B454" s="7">
        <v>44012</v>
      </c>
      <c r="C454" s="8">
        <v>30</v>
      </c>
      <c r="D454" s="10"/>
      <c r="E454" s="13">
        <v>4032</v>
      </c>
      <c r="F454" s="10"/>
      <c r="G454" s="10">
        <f t="shared" si="161"/>
        <v>4032</v>
      </c>
      <c r="H454" s="10"/>
      <c r="I454" s="10"/>
      <c r="J454" s="64">
        <f>G454/C454*0.5</f>
        <v>67.2</v>
      </c>
      <c r="K454" s="10"/>
      <c r="L454" s="10">
        <f t="shared" si="162"/>
        <v>67.2</v>
      </c>
      <c r="N454" s="10">
        <f t="shared" si="159"/>
        <v>3964.8</v>
      </c>
    </row>
    <row r="455" spans="1:15" x14ac:dyDescent="0.25">
      <c r="A455" s="14" t="s">
        <v>33</v>
      </c>
      <c r="B455" s="7"/>
      <c r="C455" s="61"/>
      <c r="D455" s="22"/>
      <c r="E455" s="22"/>
      <c r="F455" s="9"/>
      <c r="G455" s="10"/>
      <c r="H455" s="10"/>
      <c r="I455" s="10"/>
      <c r="J455" s="55"/>
      <c r="K455" s="10"/>
      <c r="L455" s="10"/>
      <c r="N455" s="10"/>
    </row>
    <row r="456" spans="1:15" x14ac:dyDescent="0.25">
      <c r="B456" s="7"/>
      <c r="C456" s="1"/>
      <c r="D456" s="10"/>
      <c r="E456" s="9"/>
      <c r="F456" s="9"/>
      <c r="G456" s="10"/>
      <c r="H456" s="10"/>
      <c r="I456" s="10"/>
      <c r="J456" s="10"/>
      <c r="K456" s="10"/>
      <c r="L456" s="10"/>
      <c r="N456" s="10"/>
    </row>
    <row r="457" spans="1:15" x14ac:dyDescent="0.25">
      <c r="A457" s="16" t="s">
        <v>214</v>
      </c>
      <c r="B457" s="17"/>
      <c r="C457" s="34"/>
      <c r="D457" s="19">
        <f>SUM(D407:D456)</f>
        <v>340408</v>
      </c>
      <c r="E457" s="19">
        <f>SUM(E407:E456)</f>
        <v>15316</v>
      </c>
      <c r="F457" s="19">
        <f>SUM(F407:F456)</f>
        <v>0</v>
      </c>
      <c r="G457" s="26">
        <f>SUM(G407:G456)</f>
        <v>355724</v>
      </c>
      <c r="H457" s="20"/>
      <c r="I457" s="26">
        <f>SUM(I407:I456)</f>
        <v>145462.06901587304</v>
      </c>
      <c r="J457" s="19">
        <f>SUM(J407:J456)</f>
        <v>9774.8672222222231</v>
      </c>
      <c r="K457" s="19">
        <f>SUM(K407:K456)</f>
        <v>0</v>
      </c>
      <c r="L457" s="19">
        <f>SUM(L407:L456)</f>
        <v>155236.93623809534</v>
      </c>
      <c r="M457" s="16"/>
      <c r="N457" s="63">
        <f>G457-L457</f>
        <v>200487.06376190466</v>
      </c>
      <c r="O457" s="56">
        <f>+L408</f>
        <v>1331.2285714285717</v>
      </c>
    </row>
    <row r="458" spans="1:15" x14ac:dyDescent="0.25">
      <c r="B458" s="7"/>
      <c r="C458" s="1"/>
      <c r="D458" s="10"/>
      <c r="E458" s="10"/>
      <c r="F458" s="10"/>
      <c r="G458" s="10"/>
      <c r="H458" s="10"/>
      <c r="I458" s="10"/>
      <c r="J458" s="10"/>
      <c r="K458" s="10"/>
    </row>
    <row r="459" spans="1:15" x14ac:dyDescent="0.25">
      <c r="B459" s="7"/>
      <c r="C459" s="1"/>
      <c r="D459" s="10"/>
      <c r="E459" s="10"/>
      <c r="F459" s="10"/>
      <c r="G459" s="10"/>
      <c r="H459" s="10"/>
      <c r="I459" s="10"/>
      <c r="J459" s="10"/>
      <c r="K459" s="10"/>
    </row>
    <row r="460" spans="1:15" x14ac:dyDescent="0.25">
      <c r="B460" s="7"/>
      <c r="C460" s="1"/>
      <c r="D460" s="10"/>
      <c r="E460" s="10"/>
      <c r="F460" s="10"/>
      <c r="G460" s="10"/>
      <c r="H460" s="10"/>
      <c r="I460" s="10"/>
      <c r="J460" s="10"/>
      <c r="K460" s="10"/>
    </row>
    <row r="461" spans="1:15" x14ac:dyDescent="0.25">
      <c r="A461" s="6" t="s">
        <v>215</v>
      </c>
      <c r="B461" s="7"/>
      <c r="C461" s="1"/>
      <c r="D461" s="10"/>
      <c r="E461" s="10"/>
      <c r="F461" s="10"/>
      <c r="G461" s="10"/>
      <c r="H461" s="10"/>
      <c r="I461" s="10"/>
      <c r="J461" s="10"/>
      <c r="K461" s="10"/>
    </row>
    <row r="462" spans="1:15" x14ac:dyDescent="0.25">
      <c r="A462" t="s">
        <v>216</v>
      </c>
      <c r="B462" s="7">
        <v>30468</v>
      </c>
      <c r="C462" s="1">
        <v>3</v>
      </c>
      <c r="D462" s="10">
        <v>100</v>
      </c>
      <c r="E462" s="10"/>
      <c r="F462" s="10"/>
      <c r="G462" s="10">
        <f>SUM(D462:F462)</f>
        <v>100</v>
      </c>
      <c r="H462" s="10"/>
      <c r="I462" s="10">
        <v>100</v>
      </c>
      <c r="J462" s="10"/>
      <c r="K462" s="10"/>
      <c r="L462" s="49">
        <f>SUM(I462:K462)</f>
        <v>100</v>
      </c>
      <c r="N462" s="10">
        <f>G462-L462</f>
        <v>0</v>
      </c>
    </row>
    <row r="463" spans="1:15" x14ac:dyDescent="0.25">
      <c r="A463" t="s">
        <v>217</v>
      </c>
      <c r="B463" s="7">
        <v>31107</v>
      </c>
      <c r="C463" s="1">
        <v>5</v>
      </c>
      <c r="D463" s="10">
        <v>179</v>
      </c>
      <c r="E463" s="10"/>
      <c r="F463" s="10"/>
      <c r="G463" s="10">
        <f>SUM(D463:F463)</f>
        <v>179</v>
      </c>
      <c r="H463" s="10"/>
      <c r="I463" s="10">
        <v>179</v>
      </c>
      <c r="J463" s="10"/>
      <c r="K463" s="10"/>
      <c r="L463" s="49">
        <f>SUM(I463:K463)</f>
        <v>179</v>
      </c>
      <c r="N463" s="10">
        <f>G463-L463</f>
        <v>0</v>
      </c>
    </row>
    <row r="464" spans="1:15" x14ac:dyDescent="0.25">
      <c r="A464" t="s">
        <v>218</v>
      </c>
      <c r="B464" s="7">
        <v>34029</v>
      </c>
      <c r="C464" s="1">
        <v>7</v>
      </c>
      <c r="D464" s="10">
        <v>1450</v>
      </c>
      <c r="E464" s="10"/>
      <c r="F464" s="10"/>
      <c r="G464" s="10">
        <f t="shared" ref="G464:G471" si="163">SUM(D464:F464)</f>
        <v>1450</v>
      </c>
      <c r="H464" s="10"/>
      <c r="I464" s="10">
        <v>1450</v>
      </c>
      <c r="J464" s="10"/>
      <c r="K464" s="10"/>
      <c r="L464" s="49">
        <f t="shared" ref="L464:L471" si="164">SUM(I464:K464)</f>
        <v>1450</v>
      </c>
      <c r="N464" s="10">
        <f t="shared" ref="N464:N471" si="165">G464-L464</f>
        <v>0</v>
      </c>
    </row>
    <row r="465" spans="1:14" x14ac:dyDescent="0.25">
      <c r="A465" t="s">
        <v>219</v>
      </c>
      <c r="B465" s="7">
        <v>34455</v>
      </c>
      <c r="C465" s="1">
        <v>5</v>
      </c>
      <c r="D465" s="10">
        <v>4294</v>
      </c>
      <c r="E465" s="10"/>
      <c r="F465" s="10"/>
      <c r="G465" s="10">
        <f t="shared" si="163"/>
        <v>4294</v>
      </c>
      <c r="H465" s="10"/>
      <c r="I465" s="10">
        <v>4294</v>
      </c>
      <c r="J465" s="10"/>
      <c r="K465" s="10"/>
      <c r="L465" s="49">
        <f t="shared" si="164"/>
        <v>4294</v>
      </c>
      <c r="N465" s="10">
        <f t="shared" si="165"/>
        <v>0</v>
      </c>
    </row>
    <row r="466" spans="1:14" x14ac:dyDescent="0.25">
      <c r="A466" t="s">
        <v>216</v>
      </c>
      <c r="B466" s="7">
        <v>35886</v>
      </c>
      <c r="C466" s="1">
        <v>5</v>
      </c>
      <c r="D466" s="10">
        <v>505</v>
      </c>
      <c r="E466" s="10"/>
      <c r="F466" s="10"/>
      <c r="G466" s="10">
        <f t="shared" si="163"/>
        <v>505</v>
      </c>
      <c r="H466" s="10"/>
      <c r="I466" s="10">
        <v>505</v>
      </c>
      <c r="J466" s="10"/>
      <c r="K466" s="10"/>
      <c r="L466" s="49">
        <f t="shared" si="164"/>
        <v>505</v>
      </c>
      <c r="N466" s="10">
        <f t="shared" si="165"/>
        <v>0</v>
      </c>
    </row>
    <row r="467" spans="1:14" x14ac:dyDescent="0.25">
      <c r="A467" t="s">
        <v>220</v>
      </c>
      <c r="B467" s="7">
        <v>38595</v>
      </c>
      <c r="C467" s="1">
        <v>5</v>
      </c>
      <c r="D467" s="13">
        <v>2580</v>
      </c>
      <c r="F467" s="10"/>
      <c r="G467" s="10">
        <f t="shared" si="163"/>
        <v>2580</v>
      </c>
      <c r="H467" s="10"/>
      <c r="I467" s="10">
        <v>2580</v>
      </c>
      <c r="J467" s="10" t="s">
        <v>33</v>
      </c>
      <c r="K467" s="10"/>
      <c r="L467" s="49">
        <f t="shared" si="164"/>
        <v>2580</v>
      </c>
      <c r="N467" s="10">
        <f t="shared" si="165"/>
        <v>0</v>
      </c>
    </row>
    <row r="468" spans="1:14" x14ac:dyDescent="0.25">
      <c r="A468" t="s">
        <v>221</v>
      </c>
      <c r="B468" s="7">
        <v>38930</v>
      </c>
      <c r="C468" s="1">
        <v>5</v>
      </c>
      <c r="D468" s="13">
        <v>15200</v>
      </c>
      <c r="F468" s="10"/>
      <c r="G468" s="10">
        <f t="shared" si="163"/>
        <v>15200</v>
      </c>
      <c r="H468" s="10"/>
      <c r="I468" s="10">
        <v>15200</v>
      </c>
      <c r="J468" s="10" t="s">
        <v>33</v>
      </c>
      <c r="K468" s="10"/>
      <c r="L468" s="49">
        <f t="shared" si="164"/>
        <v>15200</v>
      </c>
      <c r="N468" s="10">
        <f t="shared" si="165"/>
        <v>0</v>
      </c>
    </row>
    <row r="469" spans="1:14" x14ac:dyDescent="0.25">
      <c r="A469" t="s">
        <v>222</v>
      </c>
      <c r="B469" s="7">
        <v>39185</v>
      </c>
      <c r="C469" s="1">
        <v>5</v>
      </c>
      <c r="D469" s="13">
        <v>11081</v>
      </c>
      <c r="E469" s="13" t="s">
        <v>33</v>
      </c>
      <c r="F469" s="10"/>
      <c r="G469" s="10">
        <f t="shared" si="163"/>
        <v>11081</v>
      </c>
      <c r="H469" s="10"/>
      <c r="I469" s="10">
        <v>11081</v>
      </c>
      <c r="J469" s="10" t="s">
        <v>33</v>
      </c>
      <c r="K469" s="10"/>
      <c r="L469" s="49">
        <f t="shared" si="164"/>
        <v>11081</v>
      </c>
      <c r="N469" s="10">
        <f t="shared" si="165"/>
        <v>0</v>
      </c>
    </row>
    <row r="470" spans="1:14" x14ac:dyDescent="0.25">
      <c r="A470" s="14" t="s">
        <v>223</v>
      </c>
      <c r="B470" s="7">
        <v>40613</v>
      </c>
      <c r="C470" s="1">
        <v>5</v>
      </c>
      <c r="D470" s="13">
        <v>31682</v>
      </c>
      <c r="E470" s="13" t="s">
        <v>33</v>
      </c>
      <c r="F470" s="10"/>
      <c r="G470" s="10">
        <f t="shared" si="163"/>
        <v>31682</v>
      </c>
      <c r="H470" s="10"/>
      <c r="I470" s="10">
        <v>31681.800000000003</v>
      </c>
      <c r="J470" s="10"/>
      <c r="K470" s="10"/>
      <c r="L470" s="49">
        <f t="shared" si="164"/>
        <v>31681.800000000003</v>
      </c>
      <c r="N470" s="10">
        <f t="shared" si="165"/>
        <v>0.19999999999708962</v>
      </c>
    </row>
    <row r="471" spans="1:14" x14ac:dyDescent="0.25">
      <c r="A471" s="14" t="s">
        <v>224</v>
      </c>
      <c r="B471" s="7">
        <v>40702</v>
      </c>
      <c r="C471" s="1">
        <v>5</v>
      </c>
      <c r="D471" s="13">
        <v>18500</v>
      </c>
      <c r="E471" s="13" t="s">
        <v>33</v>
      </c>
      <c r="F471" s="10">
        <v>-18500</v>
      </c>
      <c r="G471" s="10">
        <f t="shared" si="163"/>
        <v>0</v>
      </c>
      <c r="H471" s="10"/>
      <c r="I471" s="10">
        <v>18500</v>
      </c>
      <c r="J471" s="10" t="s">
        <v>33</v>
      </c>
      <c r="K471" s="10">
        <v>-18500</v>
      </c>
      <c r="L471" s="49">
        <f t="shared" si="164"/>
        <v>0</v>
      </c>
      <c r="N471" s="10">
        <f t="shared" si="165"/>
        <v>0</v>
      </c>
    </row>
    <row r="472" spans="1:14" x14ac:dyDescent="0.25">
      <c r="A472" t="s">
        <v>283</v>
      </c>
      <c r="B472" s="7">
        <v>42003</v>
      </c>
      <c r="C472" s="1">
        <v>5</v>
      </c>
      <c r="D472" s="13">
        <v>29333</v>
      </c>
      <c r="F472" s="10"/>
      <c r="G472" s="10">
        <f>SUM(D472:F472)</f>
        <v>29333</v>
      </c>
      <c r="H472" s="10"/>
      <c r="I472" s="10">
        <v>29333</v>
      </c>
      <c r="J472" s="10" t="s">
        <v>33</v>
      </c>
      <c r="K472" s="10"/>
      <c r="L472" s="49">
        <f t="shared" ref="L472" si="166">SUM(I472:K472)</f>
        <v>29333</v>
      </c>
      <c r="N472" s="10">
        <f t="shared" ref="N472" si="167">G472-L472</f>
        <v>0</v>
      </c>
    </row>
    <row r="473" spans="1:14" x14ac:dyDescent="0.25">
      <c r="A473" t="s">
        <v>310</v>
      </c>
      <c r="B473" s="7">
        <v>42509</v>
      </c>
      <c r="C473" s="1">
        <v>5</v>
      </c>
      <c r="D473" s="33">
        <v>31442</v>
      </c>
      <c r="E473" s="22"/>
      <c r="F473" s="22"/>
      <c r="G473" s="10">
        <f t="shared" ref="G473:G475" si="168">SUM(D473:F473)</f>
        <v>31442</v>
      </c>
      <c r="H473" s="22"/>
      <c r="I473" s="22">
        <v>22512.471999999998</v>
      </c>
      <c r="J473" s="10">
        <f t="shared" ref="J473:J478" si="169">G473/C473</f>
        <v>6288.4</v>
      </c>
      <c r="K473" s="22"/>
      <c r="L473" s="10">
        <f t="shared" ref="L473:L475" si="170">SUM(I473:K473)</f>
        <v>28800.871999999996</v>
      </c>
      <c r="N473" s="10">
        <f t="shared" ref="N473:N475" si="171">G473-L473</f>
        <v>2641.1280000000042</v>
      </c>
    </row>
    <row r="474" spans="1:14" x14ac:dyDescent="0.25">
      <c r="A474" t="s">
        <v>311</v>
      </c>
      <c r="B474" s="7">
        <v>42458</v>
      </c>
      <c r="C474" s="1">
        <v>5</v>
      </c>
      <c r="D474" s="33">
        <v>27851</v>
      </c>
      <c r="E474" s="22"/>
      <c r="F474" s="22"/>
      <c r="G474" s="10">
        <f t="shared" si="168"/>
        <v>27851</v>
      </c>
      <c r="H474" s="22"/>
      <c r="I474" s="22">
        <v>20888.25</v>
      </c>
      <c r="J474" s="10">
        <f t="shared" si="169"/>
        <v>5570.2</v>
      </c>
      <c r="K474" s="22"/>
      <c r="L474" s="10">
        <f t="shared" si="170"/>
        <v>26458.45</v>
      </c>
      <c r="N474" s="10">
        <f t="shared" si="171"/>
        <v>1392.5499999999993</v>
      </c>
    </row>
    <row r="475" spans="1:14" x14ac:dyDescent="0.25">
      <c r="A475" t="s">
        <v>312</v>
      </c>
      <c r="B475" s="7">
        <v>42560</v>
      </c>
      <c r="C475" s="1">
        <v>10</v>
      </c>
      <c r="D475" s="33">
        <v>5400</v>
      </c>
      <c r="E475" s="22"/>
      <c r="F475" s="22"/>
      <c r="G475" s="10">
        <f t="shared" si="168"/>
        <v>5400</v>
      </c>
      <c r="H475" s="22"/>
      <c r="I475" s="22">
        <v>1890</v>
      </c>
      <c r="J475" s="10">
        <f t="shared" si="169"/>
        <v>540</v>
      </c>
      <c r="K475" s="22"/>
      <c r="L475" s="10">
        <f t="shared" si="170"/>
        <v>2430</v>
      </c>
      <c r="N475" s="10">
        <f t="shared" si="171"/>
        <v>2970</v>
      </c>
    </row>
    <row r="476" spans="1:14" x14ac:dyDescent="0.25">
      <c r="A476" t="s">
        <v>349</v>
      </c>
      <c r="B476" s="7">
        <v>43171</v>
      </c>
      <c r="C476" s="1">
        <v>5</v>
      </c>
      <c r="D476" s="22">
        <v>28107</v>
      </c>
      <c r="F476" s="22"/>
      <c r="G476" s="10">
        <f>SUM(D476:F476)</f>
        <v>28107</v>
      </c>
      <c r="H476" s="22"/>
      <c r="I476" s="22">
        <v>8432.0999999999985</v>
      </c>
      <c r="J476" s="55">
        <f t="shared" si="169"/>
        <v>5621.4</v>
      </c>
      <c r="K476" s="22"/>
      <c r="L476" s="10">
        <f t="shared" ref="L476:L477" si="172">SUM(I476:K476)</f>
        <v>14053.499999999998</v>
      </c>
      <c r="N476" s="10">
        <f t="shared" ref="N476:N477" si="173">G476-L476</f>
        <v>14053.500000000002</v>
      </c>
    </row>
    <row r="477" spans="1:14" x14ac:dyDescent="0.25">
      <c r="A477" t="s">
        <v>350</v>
      </c>
      <c r="B477" s="7">
        <v>43187</v>
      </c>
      <c r="C477" s="1">
        <v>5</v>
      </c>
      <c r="D477" s="22">
        <v>29190</v>
      </c>
      <c r="F477" s="22"/>
      <c r="G477" s="10">
        <f>SUM(D477:F477)</f>
        <v>29190</v>
      </c>
      <c r="H477" s="22"/>
      <c r="I477" s="22">
        <v>8757</v>
      </c>
      <c r="J477" s="55">
        <f t="shared" si="169"/>
        <v>5838</v>
      </c>
      <c r="K477" s="22"/>
      <c r="L477" s="10">
        <f t="shared" si="172"/>
        <v>14595</v>
      </c>
      <c r="N477" s="10">
        <f t="shared" si="173"/>
        <v>14595</v>
      </c>
    </row>
    <row r="478" spans="1:14" x14ac:dyDescent="0.25">
      <c r="A478" s="57" t="s">
        <v>363</v>
      </c>
      <c r="B478" s="7">
        <v>43682</v>
      </c>
      <c r="C478" s="54">
        <v>5</v>
      </c>
      <c r="D478" s="33">
        <v>34000</v>
      </c>
      <c r="E478" s="22"/>
      <c r="F478" s="22"/>
      <c r="G478" s="10">
        <f>SUM(D478:F478)</f>
        <v>34000</v>
      </c>
      <c r="H478" s="22"/>
      <c r="I478" s="22">
        <v>2244</v>
      </c>
      <c r="J478" s="55">
        <f t="shared" si="169"/>
        <v>6800</v>
      </c>
      <c r="K478" s="22"/>
      <c r="L478" s="10">
        <f t="shared" ref="L478" si="174">SUM(I478:K478)</f>
        <v>9044</v>
      </c>
      <c r="N478" s="10">
        <f t="shared" ref="N478" si="175">G478-L478</f>
        <v>24956</v>
      </c>
    </row>
    <row r="479" spans="1:14" x14ac:dyDescent="0.25">
      <c r="A479" t="s">
        <v>374</v>
      </c>
      <c r="B479" s="7">
        <v>44005</v>
      </c>
      <c r="C479" s="54">
        <v>5</v>
      </c>
      <c r="D479" s="33"/>
      <c r="E479" s="22">
        <v>34000</v>
      </c>
      <c r="F479" s="22"/>
      <c r="G479" s="10">
        <f t="shared" ref="G479:G480" si="176">SUM(D479:F479)</f>
        <v>34000</v>
      </c>
      <c r="H479" s="22"/>
      <c r="I479" s="22"/>
      <c r="J479" s="64">
        <f>G479/C479*0.5</f>
        <v>3400</v>
      </c>
      <c r="K479" s="22"/>
      <c r="L479" s="10">
        <f t="shared" ref="L479:L480" si="177">SUM(I479:K479)</f>
        <v>3400</v>
      </c>
      <c r="N479" s="10">
        <f t="shared" ref="N479:N480" si="178">G479-L479</f>
        <v>30600</v>
      </c>
    </row>
    <row r="480" spans="1:14" x14ac:dyDescent="0.25">
      <c r="A480" t="s">
        <v>375</v>
      </c>
      <c r="B480" s="7">
        <v>44071</v>
      </c>
      <c r="C480" s="54">
        <v>5</v>
      </c>
      <c r="D480" s="33"/>
      <c r="E480" s="22">
        <v>1986</v>
      </c>
      <c r="F480" s="22"/>
      <c r="G480" s="10">
        <f t="shared" si="176"/>
        <v>1986</v>
      </c>
      <c r="H480" s="22"/>
      <c r="I480" s="22"/>
      <c r="J480" s="64">
        <f>G480/C480*0.5</f>
        <v>198.6</v>
      </c>
      <c r="K480" s="22"/>
      <c r="L480" s="10">
        <f t="shared" si="177"/>
        <v>198.6</v>
      </c>
      <c r="N480" s="10">
        <f t="shared" si="178"/>
        <v>1787.4</v>
      </c>
    </row>
    <row r="481" spans="1:15" x14ac:dyDescent="0.25">
      <c r="B481" s="7"/>
      <c r="C481" s="1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</row>
    <row r="482" spans="1:15" x14ac:dyDescent="0.25">
      <c r="A482" s="16" t="s">
        <v>225</v>
      </c>
      <c r="B482" s="17"/>
      <c r="C482" s="34"/>
      <c r="D482" s="19">
        <f>SUM(D462:D481)</f>
        <v>270894</v>
      </c>
      <c r="E482" s="19">
        <f>SUM(E462:E481)</f>
        <v>35986</v>
      </c>
      <c r="F482" s="58">
        <f>SUM(F462:F481)</f>
        <v>-18500</v>
      </c>
      <c r="G482" s="32">
        <f>SUM(G462:G481)</f>
        <v>288380</v>
      </c>
      <c r="H482" s="20"/>
      <c r="I482" s="32">
        <f>SUM(I462:I481)</f>
        <v>179627.622</v>
      </c>
      <c r="J482" s="19">
        <f>SUM(J462:J481)</f>
        <v>34256.6</v>
      </c>
      <c r="K482" s="58">
        <f>SUM(K462:K481)</f>
        <v>-18500</v>
      </c>
      <c r="L482" s="19">
        <f>SUM(L462:L481)</f>
        <v>195384.22200000001</v>
      </c>
      <c r="M482" s="16"/>
      <c r="N482" s="19">
        <f>G482-L482</f>
        <v>92995.777999999991</v>
      </c>
      <c r="O482" s="56">
        <f>SUM(L462:L472)</f>
        <v>96403.8</v>
      </c>
    </row>
    <row r="483" spans="1:15" x14ac:dyDescent="0.25">
      <c r="A483" s="16"/>
      <c r="B483" s="17"/>
      <c r="C483" s="34"/>
      <c r="D483" s="20"/>
      <c r="E483" s="20"/>
      <c r="F483" s="20"/>
      <c r="G483" s="20"/>
      <c r="H483" s="20"/>
      <c r="I483" s="20"/>
      <c r="J483" s="20"/>
      <c r="K483" s="20"/>
      <c r="L483" s="20"/>
      <c r="M483" s="16"/>
      <c r="N483" s="20"/>
    </row>
    <row r="484" spans="1:15" x14ac:dyDescent="0.25">
      <c r="A484" s="16"/>
      <c r="B484" s="17"/>
      <c r="C484" s="34"/>
      <c r="D484" s="20"/>
      <c r="E484" s="20"/>
      <c r="F484" s="20"/>
      <c r="G484" s="20"/>
      <c r="H484" s="20"/>
      <c r="I484" s="20"/>
      <c r="J484" s="20"/>
      <c r="K484" s="20"/>
      <c r="L484" s="20"/>
      <c r="M484" s="16"/>
      <c r="N484" s="20"/>
    </row>
    <row r="485" spans="1:15" x14ac:dyDescent="0.25">
      <c r="B485" s="7"/>
      <c r="C485" s="1"/>
      <c r="D485" s="10"/>
      <c r="E485" s="10"/>
      <c r="F485" s="10"/>
      <c r="G485" s="10"/>
      <c r="H485" s="10"/>
      <c r="I485" s="10"/>
      <c r="J485" s="10"/>
      <c r="K485" s="10"/>
    </row>
    <row r="486" spans="1:15" x14ac:dyDescent="0.25">
      <c r="A486" s="6" t="s">
        <v>226</v>
      </c>
      <c r="B486" s="7"/>
      <c r="C486" s="1"/>
      <c r="D486" s="10"/>
      <c r="E486" s="10"/>
      <c r="F486" s="10"/>
      <c r="G486" s="10"/>
      <c r="H486" s="10"/>
      <c r="I486" s="10"/>
      <c r="J486" s="10"/>
      <c r="K486" s="10"/>
    </row>
    <row r="487" spans="1:15" x14ac:dyDescent="0.25">
      <c r="A487" t="s">
        <v>227</v>
      </c>
      <c r="B487" s="7">
        <v>32174</v>
      </c>
      <c r="C487" s="1">
        <v>10</v>
      </c>
      <c r="D487" s="10">
        <v>730</v>
      </c>
      <c r="E487" s="10"/>
      <c r="F487" s="10"/>
      <c r="G487" s="10">
        <f t="shared" ref="G487:G499" si="179">SUM(D487:F487)</f>
        <v>730</v>
      </c>
      <c r="H487" s="10"/>
      <c r="I487" s="10">
        <v>730</v>
      </c>
      <c r="J487" s="10"/>
      <c r="K487" s="10"/>
      <c r="L487" s="49">
        <f t="shared" ref="L487:L499" si="180">SUM(I487:K487)</f>
        <v>730</v>
      </c>
      <c r="N487" s="10">
        <f t="shared" ref="N487:N499" si="181">G487-L487</f>
        <v>0</v>
      </c>
    </row>
    <row r="488" spans="1:15" x14ac:dyDescent="0.25">
      <c r="A488" t="s">
        <v>227</v>
      </c>
      <c r="B488" s="7">
        <v>32295</v>
      </c>
      <c r="C488" s="1">
        <v>10</v>
      </c>
      <c r="D488" s="10">
        <v>849</v>
      </c>
      <c r="E488" s="10"/>
      <c r="F488" s="10"/>
      <c r="G488" s="10">
        <f t="shared" si="179"/>
        <v>849</v>
      </c>
      <c r="H488" s="10"/>
      <c r="I488" s="10">
        <v>849</v>
      </c>
      <c r="J488" s="10"/>
      <c r="K488" s="10"/>
      <c r="L488" s="49">
        <f t="shared" si="180"/>
        <v>849</v>
      </c>
      <c r="N488" s="10">
        <f t="shared" si="181"/>
        <v>0</v>
      </c>
    </row>
    <row r="489" spans="1:15" x14ac:dyDescent="0.25">
      <c r="A489" t="s">
        <v>228</v>
      </c>
      <c r="B489" s="7">
        <v>28642</v>
      </c>
      <c r="C489" s="1">
        <v>5</v>
      </c>
      <c r="D489" s="10">
        <v>41</v>
      </c>
      <c r="E489" s="10"/>
      <c r="F489" s="10"/>
      <c r="G489" s="10">
        <f t="shared" si="179"/>
        <v>41</v>
      </c>
      <c r="H489" s="10"/>
      <c r="I489" s="10">
        <v>41</v>
      </c>
      <c r="J489" s="10"/>
      <c r="K489" s="10"/>
      <c r="L489" s="49">
        <f t="shared" si="180"/>
        <v>41</v>
      </c>
      <c r="N489" s="10">
        <f t="shared" si="181"/>
        <v>0</v>
      </c>
    </row>
    <row r="490" spans="1:15" x14ac:dyDescent="0.25">
      <c r="A490" t="s">
        <v>229</v>
      </c>
      <c r="B490" s="7">
        <v>29007</v>
      </c>
      <c r="C490" s="1">
        <v>5</v>
      </c>
      <c r="D490" s="10">
        <v>0</v>
      </c>
      <c r="E490" s="10"/>
      <c r="F490" s="10"/>
      <c r="G490" s="10">
        <f t="shared" si="179"/>
        <v>0</v>
      </c>
      <c r="H490" s="10"/>
      <c r="I490" s="10">
        <v>0</v>
      </c>
      <c r="J490" s="10"/>
      <c r="K490" s="10"/>
      <c r="L490" s="49">
        <f t="shared" si="180"/>
        <v>0</v>
      </c>
      <c r="N490" s="10">
        <f t="shared" si="181"/>
        <v>0</v>
      </c>
    </row>
    <row r="491" spans="1:15" x14ac:dyDescent="0.25">
      <c r="A491" t="s">
        <v>230</v>
      </c>
      <c r="B491" s="7">
        <v>33756</v>
      </c>
      <c r="C491" s="1">
        <v>10</v>
      </c>
      <c r="D491" s="10">
        <v>888</v>
      </c>
      <c r="E491" s="10"/>
      <c r="F491" s="10"/>
      <c r="G491" s="10">
        <f t="shared" si="179"/>
        <v>888</v>
      </c>
      <c r="H491" s="10"/>
      <c r="I491" s="10">
        <v>888</v>
      </c>
      <c r="J491" s="10"/>
      <c r="K491" s="10"/>
      <c r="L491" s="49">
        <f t="shared" si="180"/>
        <v>888</v>
      </c>
      <c r="N491" s="10">
        <f t="shared" si="181"/>
        <v>0</v>
      </c>
    </row>
    <row r="492" spans="1:15" x14ac:dyDescent="0.25">
      <c r="A492" t="s">
        <v>229</v>
      </c>
      <c r="B492" s="7">
        <v>34001</v>
      </c>
      <c r="C492" s="1">
        <v>10</v>
      </c>
      <c r="D492" s="10">
        <v>15000</v>
      </c>
      <c r="E492" s="10"/>
      <c r="F492" s="10"/>
      <c r="G492" s="10">
        <f t="shared" si="179"/>
        <v>15000</v>
      </c>
      <c r="H492" s="10"/>
      <c r="I492" s="10">
        <v>15000</v>
      </c>
      <c r="J492" s="10"/>
      <c r="K492" s="10"/>
      <c r="L492" s="49">
        <f t="shared" si="180"/>
        <v>15000</v>
      </c>
      <c r="N492" s="10">
        <f t="shared" si="181"/>
        <v>0</v>
      </c>
    </row>
    <row r="493" spans="1:15" x14ac:dyDescent="0.25">
      <c r="A493" t="s">
        <v>232</v>
      </c>
      <c r="B493" s="7">
        <v>34304</v>
      </c>
      <c r="C493" s="1">
        <v>10</v>
      </c>
      <c r="D493" s="10">
        <v>189</v>
      </c>
      <c r="E493" s="10"/>
      <c r="F493" s="10"/>
      <c r="G493" s="10">
        <f t="shared" si="179"/>
        <v>189</v>
      </c>
      <c r="H493" s="10"/>
      <c r="I493" s="10">
        <v>189</v>
      </c>
      <c r="J493" s="10"/>
      <c r="K493" s="10"/>
      <c r="L493" s="49">
        <f t="shared" si="180"/>
        <v>189</v>
      </c>
      <c r="N493" s="10">
        <f t="shared" si="181"/>
        <v>0</v>
      </c>
    </row>
    <row r="494" spans="1:15" x14ac:dyDescent="0.25">
      <c r="A494" t="s">
        <v>233</v>
      </c>
      <c r="B494" s="7">
        <v>35217</v>
      </c>
      <c r="C494" s="1">
        <v>10</v>
      </c>
      <c r="D494" s="10">
        <v>300</v>
      </c>
      <c r="E494" s="10"/>
      <c r="F494" s="10"/>
      <c r="G494" s="10">
        <f t="shared" si="179"/>
        <v>300</v>
      </c>
      <c r="H494" s="10"/>
      <c r="I494" s="10">
        <v>300</v>
      </c>
      <c r="J494" s="10"/>
      <c r="K494" s="10"/>
      <c r="L494" s="49">
        <f t="shared" si="180"/>
        <v>300</v>
      </c>
      <c r="N494" s="10">
        <f t="shared" si="181"/>
        <v>0</v>
      </c>
    </row>
    <row r="495" spans="1:15" x14ac:dyDescent="0.25">
      <c r="A495" t="s">
        <v>234</v>
      </c>
      <c r="B495" s="7">
        <v>35339</v>
      </c>
      <c r="C495" s="1">
        <v>10</v>
      </c>
      <c r="D495" s="10">
        <v>49856</v>
      </c>
      <c r="E495" s="10"/>
      <c r="F495" s="10"/>
      <c r="G495" s="10">
        <f t="shared" si="179"/>
        <v>49856</v>
      </c>
      <c r="H495" s="10"/>
      <c r="I495" s="10">
        <v>49856</v>
      </c>
      <c r="J495" s="10"/>
      <c r="K495" s="10"/>
      <c r="L495" s="49">
        <f t="shared" si="180"/>
        <v>49856</v>
      </c>
      <c r="N495" s="10">
        <f t="shared" si="181"/>
        <v>0</v>
      </c>
    </row>
    <row r="496" spans="1:15" x14ac:dyDescent="0.25">
      <c r="A496" t="s">
        <v>235</v>
      </c>
      <c r="B496" s="7">
        <v>35551</v>
      </c>
      <c r="C496" s="1">
        <v>10</v>
      </c>
      <c r="D496" s="10">
        <v>399</v>
      </c>
      <c r="E496" s="10"/>
      <c r="F496" s="10"/>
      <c r="G496" s="10">
        <f t="shared" si="179"/>
        <v>399</v>
      </c>
      <c r="H496" s="10"/>
      <c r="I496" s="10">
        <v>399</v>
      </c>
      <c r="J496" s="10"/>
      <c r="K496" s="10"/>
      <c r="L496" s="49">
        <f t="shared" si="180"/>
        <v>399</v>
      </c>
      <c r="N496" s="10">
        <f t="shared" si="181"/>
        <v>0</v>
      </c>
    </row>
    <row r="497" spans="1:15" x14ac:dyDescent="0.25">
      <c r="A497" t="s">
        <v>236</v>
      </c>
      <c r="B497" s="7">
        <v>35551</v>
      </c>
      <c r="C497" s="1">
        <v>10</v>
      </c>
      <c r="D497" s="10">
        <v>200</v>
      </c>
      <c r="E497" s="10"/>
      <c r="F497" s="10"/>
      <c r="G497" s="10">
        <f t="shared" si="179"/>
        <v>200</v>
      </c>
      <c r="H497" s="10"/>
      <c r="I497" s="10">
        <v>200</v>
      </c>
      <c r="J497" s="10"/>
      <c r="K497" s="10"/>
      <c r="L497" s="49">
        <f t="shared" si="180"/>
        <v>200</v>
      </c>
      <c r="N497" s="10">
        <f t="shared" si="181"/>
        <v>0</v>
      </c>
    </row>
    <row r="498" spans="1:15" x14ac:dyDescent="0.25">
      <c r="A498" t="s">
        <v>237</v>
      </c>
      <c r="B498" s="7">
        <v>35977</v>
      </c>
      <c r="C498" s="1">
        <v>10</v>
      </c>
      <c r="D498" s="10">
        <v>6100</v>
      </c>
      <c r="E498" s="10"/>
      <c r="F498" s="10"/>
      <c r="G498" s="10">
        <f t="shared" si="179"/>
        <v>6100</v>
      </c>
      <c r="H498" s="10"/>
      <c r="I498" s="10">
        <v>6100</v>
      </c>
      <c r="J498" s="10" t="s">
        <v>33</v>
      </c>
      <c r="K498" s="10"/>
      <c r="L498" s="49">
        <f t="shared" si="180"/>
        <v>6100</v>
      </c>
      <c r="N498" s="10">
        <f t="shared" si="181"/>
        <v>0</v>
      </c>
    </row>
    <row r="499" spans="1:15" x14ac:dyDescent="0.25">
      <c r="A499" t="s">
        <v>238</v>
      </c>
      <c r="B499" s="7">
        <v>37945</v>
      </c>
      <c r="C499" s="1">
        <v>10</v>
      </c>
      <c r="D499" s="10">
        <v>24545</v>
      </c>
      <c r="E499" s="10"/>
      <c r="F499" s="10"/>
      <c r="G499" s="10">
        <f t="shared" si="179"/>
        <v>24545</v>
      </c>
      <c r="H499" s="10"/>
      <c r="I499" s="10">
        <v>24544.5</v>
      </c>
      <c r="J499" s="10" t="s">
        <v>33</v>
      </c>
      <c r="K499" s="10"/>
      <c r="L499" s="49">
        <f t="shared" si="180"/>
        <v>24544.5</v>
      </c>
      <c r="N499" s="10">
        <f t="shared" si="181"/>
        <v>0.5</v>
      </c>
    </row>
    <row r="500" spans="1:15" x14ac:dyDescent="0.25">
      <c r="A500" t="s">
        <v>231</v>
      </c>
      <c r="B500" s="7">
        <v>41956</v>
      </c>
      <c r="C500" s="1">
        <v>10</v>
      </c>
      <c r="D500" s="10">
        <v>948</v>
      </c>
      <c r="F500" s="10"/>
      <c r="G500" s="10">
        <f>SUM(D500:F500)</f>
        <v>948</v>
      </c>
      <c r="H500" s="10"/>
      <c r="I500" s="10">
        <v>481.6</v>
      </c>
      <c r="J500" s="10">
        <f t="shared" ref="J500" si="182">G500/C500</f>
        <v>94.8</v>
      </c>
      <c r="K500" s="10"/>
      <c r="L500" s="10">
        <f t="shared" ref="L500" si="183">SUM(I500:K500)</f>
        <v>576.4</v>
      </c>
      <c r="N500" s="10">
        <f t="shared" ref="N500" si="184">G500-L500</f>
        <v>371.6</v>
      </c>
    </row>
    <row r="501" spans="1:15" x14ac:dyDescent="0.25">
      <c r="A501" t="s">
        <v>313</v>
      </c>
      <c r="B501" s="7">
        <v>42640</v>
      </c>
      <c r="C501" s="1">
        <v>10</v>
      </c>
      <c r="D501" s="22">
        <v>38475</v>
      </c>
      <c r="E501" s="22"/>
      <c r="F501" s="22"/>
      <c r="G501" s="10">
        <f>SUM(D501:F501)</f>
        <v>38475</v>
      </c>
      <c r="H501" s="22"/>
      <c r="I501" s="10">
        <v>12503</v>
      </c>
      <c r="J501" s="22">
        <f>G501/C501</f>
        <v>3847.5</v>
      </c>
      <c r="K501" s="22"/>
      <c r="L501" s="10">
        <f t="shared" ref="L501" si="185">SUM(I501:K501)</f>
        <v>16350.5</v>
      </c>
      <c r="N501" s="10">
        <f t="shared" ref="N501" si="186">G501-L501</f>
        <v>22124.5</v>
      </c>
    </row>
    <row r="502" spans="1:15" x14ac:dyDescent="0.25">
      <c r="A502" t="s">
        <v>330</v>
      </c>
      <c r="B502" s="7">
        <v>42947</v>
      </c>
      <c r="C502" s="1">
        <v>10</v>
      </c>
      <c r="D502" s="22">
        <v>47020</v>
      </c>
      <c r="E502" s="22" t="s">
        <v>33</v>
      </c>
      <c r="F502" s="22"/>
      <c r="G502" s="10">
        <f>SUM(D502:F502)</f>
        <v>47020</v>
      </c>
      <c r="H502" s="22"/>
      <c r="I502" s="22">
        <v>11379</v>
      </c>
      <c r="J502" s="22">
        <f>G502/C502</f>
        <v>4702</v>
      </c>
      <c r="K502" s="22"/>
      <c r="L502" s="10">
        <f t="shared" ref="L502" si="187">SUM(I502:K502)</f>
        <v>16081</v>
      </c>
      <c r="N502" s="10">
        <f t="shared" ref="N502" si="188">G502-L502</f>
        <v>30939</v>
      </c>
    </row>
    <row r="503" spans="1:15" x14ac:dyDescent="0.25">
      <c r="B503" s="7"/>
      <c r="C503" s="1"/>
      <c r="D503" s="10"/>
      <c r="E503" s="10"/>
      <c r="F503" s="10"/>
      <c r="G503" s="10"/>
      <c r="H503" s="10"/>
      <c r="I503" s="10"/>
      <c r="J503" s="10"/>
      <c r="K503" s="10"/>
      <c r="L503" s="10"/>
      <c r="N503" s="10"/>
    </row>
    <row r="504" spans="1:15" x14ac:dyDescent="0.25">
      <c r="A504" s="16" t="s">
        <v>239</v>
      </c>
      <c r="B504" s="17"/>
      <c r="C504" s="34"/>
      <c r="D504" s="32">
        <f>SUM(D487:D503)</f>
        <v>185540</v>
      </c>
      <c r="E504" s="32">
        <f>SUM(E487:E503)</f>
        <v>0</v>
      </c>
      <c r="F504" s="32">
        <f>SUM(F487:F503)</f>
        <v>0</v>
      </c>
      <c r="G504" s="32">
        <f>SUM(G487:G503)</f>
        <v>185540</v>
      </c>
      <c r="H504" s="20"/>
      <c r="I504" s="32">
        <f>SUM(I487:I503)</f>
        <v>123460.1</v>
      </c>
      <c r="J504" s="32">
        <f>SUM(J487:J503)</f>
        <v>8644.2999999999993</v>
      </c>
      <c r="K504" s="32">
        <f>SUM(K487:K503)</f>
        <v>0</v>
      </c>
      <c r="L504" s="32">
        <f>SUM(L487:L503)</f>
        <v>132104.4</v>
      </c>
      <c r="M504" s="16"/>
      <c r="N504" s="32">
        <f>SUM(N487:N503)</f>
        <v>53435.6</v>
      </c>
      <c r="O504" s="56">
        <f>SUM(L487:L499)</f>
        <v>99096.5</v>
      </c>
    </row>
    <row r="505" spans="1:15" x14ac:dyDescent="0.25">
      <c r="A505" s="16"/>
      <c r="B505" s="17"/>
      <c r="C505" s="34"/>
      <c r="D505" s="20"/>
      <c r="E505" s="20"/>
      <c r="F505" s="20"/>
      <c r="G505" s="20"/>
      <c r="H505" s="20"/>
      <c r="I505" s="20"/>
      <c r="J505" s="20"/>
      <c r="K505" s="20"/>
      <c r="L505" s="20"/>
      <c r="M505" s="16"/>
      <c r="N505" s="20"/>
    </row>
    <row r="506" spans="1:15" x14ac:dyDescent="0.25">
      <c r="A506" s="16"/>
      <c r="B506" s="17"/>
      <c r="C506" s="34"/>
      <c r="D506" s="20"/>
      <c r="E506" s="20"/>
      <c r="F506" s="20"/>
      <c r="G506" s="20"/>
      <c r="H506" s="20"/>
      <c r="I506" s="20"/>
      <c r="J506" s="20"/>
      <c r="K506" s="20"/>
      <c r="L506" s="20"/>
      <c r="M506" s="16"/>
      <c r="N506" s="20"/>
    </row>
    <row r="507" spans="1:15" x14ac:dyDescent="0.25">
      <c r="B507" s="7"/>
      <c r="C507" s="1"/>
      <c r="D507" s="10"/>
      <c r="E507" s="10"/>
      <c r="F507" s="10"/>
      <c r="G507" s="10"/>
      <c r="H507" s="10"/>
      <c r="I507" s="10"/>
      <c r="J507" s="10"/>
      <c r="K507" s="10"/>
    </row>
    <row r="508" spans="1:15" x14ac:dyDescent="0.25">
      <c r="B508" s="7"/>
      <c r="C508" s="1"/>
      <c r="D508" s="10"/>
      <c r="E508" s="10"/>
      <c r="F508" s="10"/>
      <c r="G508" s="10"/>
      <c r="H508" s="10"/>
      <c r="I508" s="10"/>
      <c r="J508" s="10"/>
      <c r="K508" s="10"/>
    </row>
    <row r="509" spans="1:15" x14ac:dyDescent="0.25">
      <c r="A509" s="6" t="s">
        <v>240</v>
      </c>
      <c r="B509" s="7"/>
      <c r="C509" s="1"/>
      <c r="D509" s="10"/>
      <c r="E509" s="10"/>
      <c r="F509" s="10"/>
      <c r="G509" s="10"/>
      <c r="H509" s="10"/>
      <c r="I509" s="10"/>
      <c r="J509" s="10"/>
      <c r="K509" s="10"/>
    </row>
    <row r="510" spans="1:15" x14ac:dyDescent="0.25">
      <c r="A510" t="s">
        <v>241</v>
      </c>
      <c r="B510" s="7">
        <v>34516</v>
      </c>
      <c r="C510" s="1">
        <v>10</v>
      </c>
      <c r="D510" s="10">
        <v>264</v>
      </c>
      <c r="E510" s="10"/>
      <c r="F510" s="10"/>
      <c r="G510" s="10">
        <f t="shared" ref="G510:G553" si="189">SUM(D510:F510)</f>
        <v>264</v>
      </c>
      <c r="H510" s="10"/>
      <c r="I510" s="10">
        <v>264.39999999999998</v>
      </c>
      <c r="J510" s="10"/>
      <c r="K510" s="10"/>
      <c r="L510" s="49">
        <f t="shared" ref="L510:L553" si="190">SUM(I510:K510)</f>
        <v>264.39999999999998</v>
      </c>
      <c r="N510" s="10">
        <f t="shared" ref="N510:N546" si="191">G510-L510</f>
        <v>-0.39999999999997726</v>
      </c>
    </row>
    <row r="511" spans="1:15" x14ac:dyDescent="0.25">
      <c r="A511" t="s">
        <v>242</v>
      </c>
      <c r="B511" s="7">
        <v>33420</v>
      </c>
      <c r="C511" s="1">
        <v>10</v>
      </c>
      <c r="D511" s="10">
        <v>208</v>
      </c>
      <c r="E511" s="10"/>
      <c r="F511" s="10"/>
      <c r="G511" s="10">
        <f t="shared" si="189"/>
        <v>208</v>
      </c>
      <c r="H511" s="10"/>
      <c r="I511" s="10">
        <v>208</v>
      </c>
      <c r="J511" s="10"/>
      <c r="K511" s="10"/>
      <c r="L511" s="49">
        <f t="shared" si="190"/>
        <v>208</v>
      </c>
      <c r="N511" s="10">
        <f t="shared" si="191"/>
        <v>0</v>
      </c>
    </row>
    <row r="512" spans="1:15" x14ac:dyDescent="0.25">
      <c r="A512" t="s">
        <v>243</v>
      </c>
      <c r="B512" s="7">
        <v>34608</v>
      </c>
      <c r="C512" s="1">
        <v>10</v>
      </c>
      <c r="D512" s="10">
        <v>616</v>
      </c>
      <c r="E512" s="10"/>
      <c r="F512" s="10"/>
      <c r="G512" s="10">
        <f t="shared" si="189"/>
        <v>616</v>
      </c>
      <c r="H512" s="10"/>
      <c r="I512" s="10">
        <v>616.4</v>
      </c>
      <c r="J512" s="10"/>
      <c r="K512" s="10"/>
      <c r="L512" s="49">
        <f t="shared" si="190"/>
        <v>616.4</v>
      </c>
      <c r="N512" s="10">
        <f t="shared" si="191"/>
        <v>-0.39999999999997726</v>
      </c>
    </row>
    <row r="513" spans="1:15" x14ac:dyDescent="0.25">
      <c r="A513" t="s">
        <v>244</v>
      </c>
      <c r="B513" s="7">
        <v>34759</v>
      </c>
      <c r="C513" s="1">
        <v>10</v>
      </c>
      <c r="D513" s="10">
        <v>3500</v>
      </c>
      <c r="E513" s="10"/>
      <c r="F513" s="10"/>
      <c r="G513" s="10">
        <f t="shared" si="189"/>
        <v>3500</v>
      </c>
      <c r="H513" s="10"/>
      <c r="I513" s="10">
        <v>3500</v>
      </c>
      <c r="J513" s="10"/>
      <c r="K513" s="10"/>
      <c r="L513" s="49">
        <f t="shared" si="190"/>
        <v>3500</v>
      </c>
      <c r="N513" s="10">
        <f t="shared" si="191"/>
        <v>0</v>
      </c>
    </row>
    <row r="514" spans="1:15" x14ac:dyDescent="0.25">
      <c r="A514" t="s">
        <v>245</v>
      </c>
      <c r="B514" s="7">
        <v>31107</v>
      </c>
      <c r="C514" s="1"/>
      <c r="D514" s="10">
        <v>369</v>
      </c>
      <c r="E514" s="10"/>
      <c r="F514" s="10"/>
      <c r="G514" s="10">
        <f t="shared" si="189"/>
        <v>369</v>
      </c>
      <c r="H514" s="10"/>
      <c r="I514" s="10">
        <v>369</v>
      </c>
      <c r="J514" s="10"/>
      <c r="K514" s="10"/>
      <c r="L514" s="49">
        <f t="shared" si="190"/>
        <v>369</v>
      </c>
      <c r="N514" s="10">
        <f t="shared" si="191"/>
        <v>0</v>
      </c>
    </row>
    <row r="515" spans="1:15" x14ac:dyDescent="0.25">
      <c r="A515" t="s">
        <v>246</v>
      </c>
      <c r="B515" s="7">
        <v>30103</v>
      </c>
      <c r="C515" s="1">
        <v>5</v>
      </c>
      <c r="D515" s="10">
        <v>1744</v>
      </c>
      <c r="E515" s="10"/>
      <c r="F515" s="10"/>
      <c r="G515" s="10">
        <f t="shared" si="189"/>
        <v>1744</v>
      </c>
      <c r="H515" s="10"/>
      <c r="I515" s="10">
        <v>1744</v>
      </c>
      <c r="J515" s="10"/>
      <c r="K515" s="10"/>
      <c r="L515" s="49">
        <f t="shared" si="190"/>
        <v>1744</v>
      </c>
      <c r="N515" s="10">
        <f t="shared" si="191"/>
        <v>0</v>
      </c>
    </row>
    <row r="516" spans="1:15" x14ac:dyDescent="0.25">
      <c r="A516" t="s">
        <v>247</v>
      </c>
      <c r="B516" s="7">
        <v>34486</v>
      </c>
      <c r="C516" s="1">
        <v>7</v>
      </c>
      <c r="D516" s="10">
        <v>4977</v>
      </c>
      <c r="E516" s="10"/>
      <c r="F516" s="10"/>
      <c r="G516" s="10">
        <f t="shared" si="189"/>
        <v>4977</v>
      </c>
      <c r="H516" s="10"/>
      <c r="I516" s="10">
        <v>4977</v>
      </c>
      <c r="J516" s="10"/>
      <c r="K516" s="10"/>
      <c r="L516" s="49">
        <f t="shared" si="190"/>
        <v>4977</v>
      </c>
      <c r="N516" s="10">
        <f t="shared" si="191"/>
        <v>0</v>
      </c>
    </row>
    <row r="517" spans="1:15" x14ac:dyDescent="0.25">
      <c r="A517" t="s">
        <v>248</v>
      </c>
      <c r="B517" s="7">
        <v>34486</v>
      </c>
      <c r="C517" s="1">
        <v>10</v>
      </c>
      <c r="D517" s="10">
        <v>185</v>
      </c>
      <c r="E517" s="10"/>
      <c r="F517" s="10"/>
      <c r="G517" s="10">
        <f t="shared" si="189"/>
        <v>185</v>
      </c>
      <c r="H517" s="10"/>
      <c r="I517" s="10">
        <v>185</v>
      </c>
      <c r="J517" s="10"/>
      <c r="K517" s="10"/>
      <c r="L517" s="49">
        <f t="shared" si="190"/>
        <v>185</v>
      </c>
      <c r="N517" s="10">
        <f t="shared" si="191"/>
        <v>0</v>
      </c>
    </row>
    <row r="518" spans="1:15" x14ac:dyDescent="0.25">
      <c r="A518" t="s">
        <v>245</v>
      </c>
      <c r="B518" s="7">
        <v>34851</v>
      </c>
      <c r="C518" s="1">
        <v>7</v>
      </c>
      <c r="D518" s="10">
        <v>530</v>
      </c>
      <c r="E518" s="10"/>
      <c r="F518" s="10"/>
      <c r="G518" s="10">
        <f t="shared" si="189"/>
        <v>530</v>
      </c>
      <c r="H518" s="10"/>
      <c r="I518" s="10">
        <v>530</v>
      </c>
      <c r="J518" s="10"/>
      <c r="K518" s="10"/>
      <c r="L518" s="49">
        <f t="shared" si="190"/>
        <v>530</v>
      </c>
      <c r="N518" s="10">
        <f t="shared" si="191"/>
        <v>0</v>
      </c>
    </row>
    <row r="519" spans="1:15" x14ac:dyDescent="0.25">
      <c r="A519" t="s">
        <v>245</v>
      </c>
      <c r="B519" s="7">
        <v>30498</v>
      </c>
      <c r="C519" s="1">
        <v>5</v>
      </c>
      <c r="D519" s="10">
        <v>375</v>
      </c>
      <c r="E519" s="10"/>
      <c r="F519" s="10"/>
      <c r="G519" s="10">
        <f t="shared" si="189"/>
        <v>375</v>
      </c>
      <c r="H519" s="10"/>
      <c r="I519" s="10">
        <v>375</v>
      </c>
      <c r="J519" s="10"/>
      <c r="K519" s="9"/>
      <c r="L519" s="50">
        <f t="shared" si="190"/>
        <v>375</v>
      </c>
      <c r="M519" s="9"/>
      <c r="N519" s="9">
        <f t="shared" si="191"/>
        <v>0</v>
      </c>
      <c r="O519" s="22" t="s">
        <v>33</v>
      </c>
    </row>
    <row r="520" spans="1:15" x14ac:dyDescent="0.25">
      <c r="A520" t="s">
        <v>249</v>
      </c>
      <c r="B520" s="7">
        <v>33025</v>
      </c>
      <c r="C520" s="1">
        <v>30</v>
      </c>
      <c r="D520" s="9">
        <v>5000</v>
      </c>
      <c r="E520" s="10"/>
      <c r="F520" s="10"/>
      <c r="G520" s="9">
        <f t="shared" si="189"/>
        <v>5000</v>
      </c>
      <c r="H520" s="10"/>
      <c r="I520" s="10">
        <v>4920.3202100003346</v>
      </c>
      <c r="J520" s="10">
        <v>80</v>
      </c>
      <c r="K520" s="9"/>
      <c r="L520" s="50">
        <f t="shared" si="190"/>
        <v>5000.3202100003346</v>
      </c>
      <c r="M520" s="9"/>
      <c r="N520" s="9">
        <f t="shared" si="191"/>
        <v>-0.32021000033455493</v>
      </c>
    </row>
    <row r="521" spans="1:15" x14ac:dyDescent="0.25">
      <c r="A521" t="s">
        <v>249</v>
      </c>
      <c r="B521" s="7">
        <v>32964</v>
      </c>
      <c r="C521" s="1">
        <v>30</v>
      </c>
      <c r="D521" s="9">
        <v>2500</v>
      </c>
      <c r="E521" s="10"/>
      <c r="F521" s="10"/>
      <c r="G521" s="9">
        <f t="shared" si="189"/>
        <v>2500</v>
      </c>
      <c r="H521" s="10"/>
      <c r="I521" s="10">
        <v>2455.1232066666671</v>
      </c>
      <c r="J521" s="10">
        <v>45</v>
      </c>
      <c r="K521" s="9"/>
      <c r="L521" s="50">
        <f t="shared" si="190"/>
        <v>2500.1232066666671</v>
      </c>
      <c r="M521" s="9"/>
      <c r="N521" s="9">
        <f t="shared" si="191"/>
        <v>-0.12320666666710167</v>
      </c>
    </row>
    <row r="522" spans="1:15" x14ac:dyDescent="0.25">
      <c r="A522" t="s">
        <v>249</v>
      </c>
      <c r="B522" s="7">
        <v>33208</v>
      </c>
      <c r="C522" s="1">
        <v>30</v>
      </c>
      <c r="D522" s="9">
        <v>2150</v>
      </c>
      <c r="E522" s="10"/>
      <c r="F522" s="10"/>
      <c r="G522" s="9">
        <f t="shared" si="189"/>
        <v>2150</v>
      </c>
      <c r="H522" s="10"/>
      <c r="I522" s="10">
        <v>2118.8229900000338</v>
      </c>
      <c r="J522" s="10">
        <v>31</v>
      </c>
      <c r="K522" s="9"/>
      <c r="L522" s="50">
        <f t="shared" si="190"/>
        <v>2149.8229900000338</v>
      </c>
      <c r="M522" s="9"/>
      <c r="N522" s="9">
        <f t="shared" si="191"/>
        <v>0.17700999996623068</v>
      </c>
    </row>
    <row r="523" spans="1:15" x14ac:dyDescent="0.25">
      <c r="A523" t="s">
        <v>250</v>
      </c>
      <c r="B523" s="7">
        <v>32964</v>
      </c>
      <c r="C523" s="1">
        <v>30</v>
      </c>
      <c r="D523" s="9">
        <v>1500</v>
      </c>
      <c r="E523" s="10"/>
      <c r="F523" s="10"/>
      <c r="G523" s="9">
        <f t="shared" si="189"/>
        <v>1500</v>
      </c>
      <c r="H523" s="10"/>
      <c r="I523" s="10">
        <v>1475</v>
      </c>
      <c r="J523" s="10">
        <v>25</v>
      </c>
      <c r="K523" s="9"/>
      <c r="L523" s="50">
        <f t="shared" si="190"/>
        <v>1500</v>
      </c>
      <c r="M523" s="9"/>
      <c r="N523" s="9">
        <f t="shared" si="191"/>
        <v>0</v>
      </c>
    </row>
    <row r="524" spans="1:15" x14ac:dyDescent="0.25">
      <c r="A524" t="s">
        <v>251</v>
      </c>
      <c r="B524" s="7">
        <v>33359</v>
      </c>
      <c r="C524" s="1">
        <v>30</v>
      </c>
      <c r="D524" s="9">
        <v>833</v>
      </c>
      <c r="E524" s="10"/>
      <c r="F524" s="10"/>
      <c r="G524" s="9">
        <f t="shared" si="189"/>
        <v>833</v>
      </c>
      <c r="H524" s="10"/>
      <c r="I524" s="10">
        <v>793.9000000000002</v>
      </c>
      <c r="J524" s="10">
        <v>39</v>
      </c>
      <c r="K524" s="9"/>
      <c r="L524" s="50">
        <f t="shared" si="190"/>
        <v>832.9000000000002</v>
      </c>
      <c r="M524" s="9"/>
      <c r="N524" s="9">
        <f t="shared" si="191"/>
        <v>9.9999999999795364E-2</v>
      </c>
    </row>
    <row r="525" spans="1:15" x14ac:dyDescent="0.25">
      <c r="A525" t="s">
        <v>252</v>
      </c>
      <c r="B525" s="7">
        <v>34700</v>
      </c>
      <c r="C525" s="1">
        <v>10</v>
      </c>
      <c r="D525" s="9">
        <v>36735</v>
      </c>
      <c r="E525" s="10"/>
      <c r="F525" s="10"/>
      <c r="G525" s="9">
        <f t="shared" si="189"/>
        <v>36735</v>
      </c>
      <c r="H525" s="10"/>
      <c r="I525" s="10">
        <v>36734.800000000003</v>
      </c>
      <c r="J525" s="10"/>
      <c r="K525" s="9"/>
      <c r="L525" s="50">
        <f t="shared" si="190"/>
        <v>36734.800000000003</v>
      </c>
      <c r="M525" s="9"/>
      <c r="N525" s="9">
        <f t="shared" si="191"/>
        <v>0.19999999999708962</v>
      </c>
    </row>
    <row r="526" spans="1:15" x14ac:dyDescent="0.25">
      <c r="A526" t="s">
        <v>253</v>
      </c>
      <c r="B526" s="7">
        <v>35855</v>
      </c>
      <c r="C526" s="1">
        <v>5</v>
      </c>
      <c r="D526" s="9">
        <v>398</v>
      </c>
      <c r="E526" s="10"/>
      <c r="F526" s="10"/>
      <c r="G526" s="9">
        <f t="shared" si="189"/>
        <v>398</v>
      </c>
      <c r="I526" s="10">
        <v>398</v>
      </c>
      <c r="J526" s="10"/>
      <c r="K526" s="9"/>
      <c r="L526" s="50">
        <f t="shared" si="190"/>
        <v>398</v>
      </c>
      <c r="M526" s="9"/>
      <c r="N526" s="9">
        <f t="shared" si="191"/>
        <v>0</v>
      </c>
    </row>
    <row r="527" spans="1:15" x14ac:dyDescent="0.25">
      <c r="A527" t="s">
        <v>254</v>
      </c>
      <c r="B527" s="7">
        <v>35947</v>
      </c>
      <c r="C527" s="1">
        <v>5</v>
      </c>
      <c r="D527" s="9">
        <v>350</v>
      </c>
      <c r="E527" s="10"/>
      <c r="F527" s="10"/>
      <c r="G527" s="9">
        <f t="shared" si="189"/>
        <v>350</v>
      </c>
      <c r="I527" s="10">
        <v>350</v>
      </c>
      <c r="J527" s="10"/>
      <c r="K527" s="9"/>
      <c r="L527" s="50">
        <f t="shared" si="190"/>
        <v>350</v>
      </c>
      <c r="M527" s="9"/>
      <c r="N527" s="9">
        <f t="shared" si="191"/>
        <v>0</v>
      </c>
    </row>
    <row r="528" spans="1:15" x14ac:dyDescent="0.25">
      <c r="A528" t="s">
        <v>255</v>
      </c>
      <c r="B528" s="7">
        <v>35796</v>
      </c>
      <c r="C528" s="1">
        <v>5</v>
      </c>
      <c r="D528" s="9">
        <v>4320</v>
      </c>
      <c r="E528" s="10"/>
      <c r="F528" s="10"/>
      <c r="G528" s="9">
        <f t="shared" si="189"/>
        <v>4320</v>
      </c>
      <c r="I528" s="10">
        <v>4319.8954000000003</v>
      </c>
      <c r="J528" s="10"/>
      <c r="K528" s="9"/>
      <c r="L528" s="50">
        <f t="shared" si="190"/>
        <v>4319.8954000000003</v>
      </c>
      <c r="M528" s="9"/>
      <c r="N528" s="9">
        <f t="shared" si="191"/>
        <v>0.10459999999966385</v>
      </c>
    </row>
    <row r="529" spans="1:15" x14ac:dyDescent="0.25">
      <c r="A529" t="s">
        <v>256</v>
      </c>
      <c r="B529" s="7">
        <v>36495</v>
      </c>
      <c r="C529" s="1">
        <v>10</v>
      </c>
      <c r="D529" s="9">
        <v>1959</v>
      </c>
      <c r="E529" s="10"/>
      <c r="F529" s="10"/>
      <c r="G529" s="9">
        <f t="shared" si="189"/>
        <v>1959</v>
      </c>
      <c r="I529" s="10">
        <v>1959</v>
      </c>
      <c r="J529" s="10" t="s">
        <v>33</v>
      </c>
      <c r="K529" s="9"/>
      <c r="L529" s="50">
        <f t="shared" si="190"/>
        <v>1959</v>
      </c>
      <c r="M529" s="9"/>
      <c r="N529" s="9">
        <f t="shared" si="191"/>
        <v>0</v>
      </c>
    </row>
    <row r="530" spans="1:15" x14ac:dyDescent="0.25">
      <c r="A530" t="s">
        <v>257</v>
      </c>
      <c r="B530" s="1">
        <v>2002</v>
      </c>
      <c r="C530" s="1">
        <v>10</v>
      </c>
      <c r="D530" s="9">
        <v>1375</v>
      </c>
      <c r="E530" s="10"/>
      <c r="F530" s="10"/>
      <c r="G530" s="9">
        <f t="shared" si="189"/>
        <v>1375</v>
      </c>
      <c r="H530" s="37"/>
      <c r="I530" s="10">
        <v>1375</v>
      </c>
      <c r="J530" s="10" t="s">
        <v>33</v>
      </c>
      <c r="K530" s="9"/>
      <c r="L530" s="50">
        <f t="shared" si="190"/>
        <v>1375</v>
      </c>
      <c r="M530" s="9"/>
      <c r="N530" s="9">
        <f t="shared" si="191"/>
        <v>0</v>
      </c>
    </row>
    <row r="531" spans="1:15" x14ac:dyDescent="0.25">
      <c r="A531" t="s">
        <v>258</v>
      </c>
      <c r="B531" s="1">
        <v>2002</v>
      </c>
      <c r="C531" s="1">
        <v>10</v>
      </c>
      <c r="D531" s="9">
        <v>1248</v>
      </c>
      <c r="E531" s="10"/>
      <c r="F531" s="10"/>
      <c r="G531" s="9">
        <f t="shared" si="189"/>
        <v>1248</v>
      </c>
      <c r="H531" s="37"/>
      <c r="I531" s="10">
        <v>1247.5999999999999</v>
      </c>
      <c r="J531" s="10" t="s">
        <v>33</v>
      </c>
      <c r="K531" s="9"/>
      <c r="L531" s="50">
        <f t="shared" si="190"/>
        <v>1247.5999999999999</v>
      </c>
      <c r="M531" s="9"/>
      <c r="N531" s="9">
        <f t="shared" si="191"/>
        <v>0.40000000000009095</v>
      </c>
    </row>
    <row r="532" spans="1:15" x14ac:dyDescent="0.25">
      <c r="A532" t="s">
        <v>259</v>
      </c>
      <c r="B532" s="1">
        <v>2002</v>
      </c>
      <c r="C532" s="1">
        <v>10</v>
      </c>
      <c r="D532" s="9">
        <v>642</v>
      </c>
      <c r="E532" s="10"/>
      <c r="F532" s="10"/>
      <c r="G532" s="9">
        <f t="shared" si="189"/>
        <v>642</v>
      </c>
      <c r="H532" s="37"/>
      <c r="I532" s="10">
        <v>642.40000000000009</v>
      </c>
      <c r="J532" s="10" t="s">
        <v>33</v>
      </c>
      <c r="K532" s="9"/>
      <c r="L532" s="50">
        <f t="shared" si="190"/>
        <v>642.40000000000009</v>
      </c>
      <c r="M532" s="9"/>
      <c r="N532" s="9">
        <f t="shared" si="191"/>
        <v>-0.40000000000009095</v>
      </c>
    </row>
    <row r="533" spans="1:15" x14ac:dyDescent="0.25">
      <c r="A533" t="s">
        <v>260</v>
      </c>
      <c r="B533" s="1">
        <v>2002</v>
      </c>
      <c r="C533" s="1">
        <v>10</v>
      </c>
      <c r="D533" s="9">
        <v>1627</v>
      </c>
      <c r="E533" s="10"/>
      <c r="F533" s="10"/>
      <c r="G533" s="9">
        <f t="shared" si="189"/>
        <v>1627</v>
      </c>
      <c r="H533" s="37"/>
      <c r="I533" s="10">
        <v>1627.4</v>
      </c>
      <c r="J533" s="10" t="s">
        <v>33</v>
      </c>
      <c r="K533" s="9"/>
      <c r="L533" s="50">
        <f t="shared" si="190"/>
        <v>1627.4</v>
      </c>
      <c r="M533" s="9"/>
      <c r="N533" s="9">
        <f t="shared" si="191"/>
        <v>-0.40000000000009095</v>
      </c>
    </row>
    <row r="534" spans="1:15" x14ac:dyDescent="0.25">
      <c r="A534" t="s">
        <v>261</v>
      </c>
      <c r="B534" s="1">
        <v>2002</v>
      </c>
      <c r="C534" s="1">
        <v>5</v>
      </c>
      <c r="D534" s="9">
        <v>2122</v>
      </c>
      <c r="E534" s="10"/>
      <c r="F534" s="10"/>
      <c r="G534" s="9">
        <f t="shared" si="189"/>
        <v>2122</v>
      </c>
      <c r="I534" s="10">
        <v>2122</v>
      </c>
      <c r="J534" s="10" t="s">
        <v>33</v>
      </c>
      <c r="K534" s="9"/>
      <c r="L534" s="50">
        <f t="shared" si="190"/>
        <v>2122</v>
      </c>
      <c r="M534" s="9"/>
      <c r="N534" s="9">
        <f t="shared" si="191"/>
        <v>0</v>
      </c>
    </row>
    <row r="535" spans="1:15" x14ac:dyDescent="0.25">
      <c r="A535" t="s">
        <v>262</v>
      </c>
      <c r="B535" s="23">
        <v>38108</v>
      </c>
      <c r="C535" s="1">
        <v>8</v>
      </c>
      <c r="D535" s="9">
        <v>2304</v>
      </c>
      <c r="E535" s="10"/>
      <c r="F535" s="10"/>
      <c r="G535" s="9">
        <f t="shared" si="189"/>
        <v>2304</v>
      </c>
      <c r="I535" s="10">
        <v>2304</v>
      </c>
      <c r="J535" s="10" t="s">
        <v>33</v>
      </c>
      <c r="K535" s="9"/>
      <c r="L535" s="50">
        <f t="shared" si="190"/>
        <v>2304</v>
      </c>
      <c r="M535" s="9"/>
      <c r="N535" s="9">
        <f t="shared" si="191"/>
        <v>0</v>
      </c>
    </row>
    <row r="536" spans="1:15" x14ac:dyDescent="0.25">
      <c r="A536" t="s">
        <v>329</v>
      </c>
      <c r="B536" s="23">
        <v>38108</v>
      </c>
      <c r="C536" s="1">
        <v>8</v>
      </c>
      <c r="D536" s="9">
        <v>2537</v>
      </c>
      <c r="E536" s="10"/>
      <c r="F536" s="10"/>
      <c r="G536" s="9">
        <f t="shared" si="189"/>
        <v>2537</v>
      </c>
      <c r="I536" s="10">
        <v>2537</v>
      </c>
      <c r="J536" s="10" t="s">
        <v>33</v>
      </c>
      <c r="K536" s="9"/>
      <c r="L536" s="50">
        <f t="shared" si="190"/>
        <v>2537</v>
      </c>
      <c r="M536" s="9"/>
      <c r="N536" s="9">
        <f t="shared" si="191"/>
        <v>0</v>
      </c>
    </row>
    <row r="537" spans="1:15" x14ac:dyDescent="0.25">
      <c r="A537" t="s">
        <v>263</v>
      </c>
      <c r="B537" s="23">
        <v>38169</v>
      </c>
      <c r="C537" s="1">
        <v>10</v>
      </c>
      <c r="D537" s="9">
        <v>17950</v>
      </c>
      <c r="E537" s="10"/>
      <c r="F537" s="10"/>
      <c r="G537" s="9">
        <f t="shared" si="189"/>
        <v>17950</v>
      </c>
      <c r="I537" s="10">
        <v>17949.985000000001</v>
      </c>
      <c r="J537" s="10"/>
      <c r="K537" s="9"/>
      <c r="L537" s="50">
        <f t="shared" si="190"/>
        <v>17949.985000000001</v>
      </c>
      <c r="M537" s="9"/>
      <c r="N537" s="9">
        <f t="shared" si="191"/>
        <v>1.4999999999417923E-2</v>
      </c>
    </row>
    <row r="538" spans="1:15" x14ac:dyDescent="0.25">
      <c r="A538" s="1" t="s">
        <v>264</v>
      </c>
      <c r="B538" s="23"/>
      <c r="C538" s="1"/>
      <c r="D538" s="9">
        <v>0</v>
      </c>
      <c r="E538" s="10"/>
      <c r="F538" s="10"/>
      <c r="G538" s="9">
        <v>0</v>
      </c>
      <c r="I538" s="10"/>
      <c r="J538" s="10"/>
      <c r="K538" s="9"/>
      <c r="L538" s="9"/>
      <c r="M538" s="9"/>
      <c r="N538" s="9"/>
    </row>
    <row r="539" spans="1:15" x14ac:dyDescent="0.25">
      <c r="A539" t="s">
        <v>265</v>
      </c>
      <c r="B539" s="23">
        <v>40059</v>
      </c>
      <c r="C539" s="1">
        <v>8</v>
      </c>
      <c r="D539" s="9">
        <v>746</v>
      </c>
      <c r="E539" s="10"/>
      <c r="F539" s="10"/>
      <c r="G539" s="9">
        <f t="shared" si="189"/>
        <v>746</v>
      </c>
      <c r="I539" s="10">
        <v>746</v>
      </c>
      <c r="J539" s="10" t="s">
        <v>33</v>
      </c>
      <c r="K539" s="9"/>
      <c r="L539" s="50">
        <f t="shared" si="190"/>
        <v>746</v>
      </c>
      <c r="M539" s="9"/>
      <c r="N539" s="9">
        <f t="shared" si="191"/>
        <v>0</v>
      </c>
      <c r="O539" s="22" t="s">
        <v>33</v>
      </c>
    </row>
    <row r="540" spans="1:15" x14ac:dyDescent="0.25">
      <c r="A540" s="14" t="s">
        <v>266</v>
      </c>
      <c r="B540" s="23">
        <v>40798</v>
      </c>
      <c r="C540" s="1">
        <v>10</v>
      </c>
      <c r="D540" s="9">
        <v>7000</v>
      </c>
      <c r="E540" s="10" t="s">
        <v>33</v>
      </c>
      <c r="F540" s="10"/>
      <c r="G540" s="9">
        <f t="shared" si="189"/>
        <v>7000</v>
      </c>
      <c r="I540" s="10">
        <v>5950</v>
      </c>
      <c r="J540" s="10">
        <f t="shared" ref="J540:J546" si="192">G540/C540</f>
        <v>700</v>
      </c>
      <c r="K540" s="9"/>
      <c r="L540" s="9">
        <f t="shared" si="190"/>
        <v>6650</v>
      </c>
      <c r="M540" s="9"/>
      <c r="N540" s="9">
        <f t="shared" si="191"/>
        <v>350</v>
      </c>
    </row>
    <row r="541" spans="1:15" x14ac:dyDescent="0.25">
      <c r="A541" s="14" t="s">
        <v>267</v>
      </c>
      <c r="B541" s="23">
        <v>40870</v>
      </c>
      <c r="C541" s="1">
        <v>10</v>
      </c>
      <c r="D541" s="9">
        <v>4980</v>
      </c>
      <c r="E541" s="10" t="s">
        <v>33</v>
      </c>
      <c r="F541" s="10"/>
      <c r="G541" s="9">
        <f t="shared" si="189"/>
        <v>4980</v>
      </c>
      <c r="I541" s="10">
        <v>4233</v>
      </c>
      <c r="J541" s="10">
        <f t="shared" si="192"/>
        <v>498</v>
      </c>
      <c r="K541" s="9"/>
      <c r="L541" s="9">
        <f t="shared" si="190"/>
        <v>4731</v>
      </c>
      <c r="M541" s="9"/>
      <c r="N541" s="9">
        <f t="shared" si="191"/>
        <v>249</v>
      </c>
    </row>
    <row r="542" spans="1:15" x14ac:dyDescent="0.25">
      <c r="A542" s="14" t="s">
        <v>268</v>
      </c>
      <c r="B542" s="23">
        <v>41090</v>
      </c>
      <c r="C542" s="1">
        <v>20</v>
      </c>
      <c r="D542" s="10">
        <v>3642</v>
      </c>
      <c r="F542" s="10"/>
      <c r="G542" s="9">
        <f t="shared" si="189"/>
        <v>3642</v>
      </c>
      <c r="I542" s="10">
        <v>1365.7</v>
      </c>
      <c r="J542" s="10">
        <f t="shared" si="192"/>
        <v>182.1</v>
      </c>
      <c r="K542" s="9"/>
      <c r="L542" s="9">
        <f t="shared" si="190"/>
        <v>1547.8</v>
      </c>
      <c r="M542" s="9"/>
      <c r="N542" s="9">
        <f t="shared" si="191"/>
        <v>2094.1999999999998</v>
      </c>
    </row>
    <row r="543" spans="1:15" x14ac:dyDescent="0.25">
      <c r="A543" s="14" t="s">
        <v>269</v>
      </c>
      <c r="B543" s="23">
        <v>41090</v>
      </c>
      <c r="C543" s="1">
        <v>20</v>
      </c>
      <c r="D543" s="10">
        <v>1675</v>
      </c>
      <c r="F543" s="10"/>
      <c r="G543" s="9">
        <f t="shared" si="189"/>
        <v>1675</v>
      </c>
      <c r="I543" s="10">
        <v>628.25</v>
      </c>
      <c r="J543" s="10">
        <f t="shared" si="192"/>
        <v>83.75</v>
      </c>
      <c r="K543" s="9"/>
      <c r="L543" s="9">
        <f t="shared" si="190"/>
        <v>712</v>
      </c>
      <c r="M543" s="9"/>
      <c r="N543" s="9">
        <f t="shared" si="191"/>
        <v>963</v>
      </c>
    </row>
    <row r="544" spans="1:15" x14ac:dyDescent="0.25">
      <c r="A544" s="14" t="s">
        <v>270</v>
      </c>
      <c r="B544" s="23">
        <v>41090</v>
      </c>
      <c r="C544" s="1">
        <v>20</v>
      </c>
      <c r="D544" s="10">
        <v>79745</v>
      </c>
      <c r="F544" s="10"/>
      <c r="G544" s="9">
        <f t="shared" si="189"/>
        <v>79745</v>
      </c>
      <c r="I544" s="10">
        <v>29904.75</v>
      </c>
      <c r="J544" s="10">
        <f t="shared" si="192"/>
        <v>3987.25</v>
      </c>
      <c r="K544" s="9"/>
      <c r="L544" s="9">
        <f t="shared" si="190"/>
        <v>33892</v>
      </c>
      <c r="M544" s="9"/>
      <c r="N544" s="9">
        <f t="shared" si="191"/>
        <v>45853</v>
      </c>
    </row>
    <row r="545" spans="1:15" x14ac:dyDescent="0.25">
      <c r="A545" s="14" t="s">
        <v>271</v>
      </c>
      <c r="B545" s="23">
        <v>41090</v>
      </c>
      <c r="C545" s="1">
        <v>20</v>
      </c>
      <c r="D545" s="10">
        <v>77516</v>
      </c>
      <c r="F545" s="10"/>
      <c r="G545" s="9">
        <f t="shared" si="189"/>
        <v>77516</v>
      </c>
      <c r="I545" s="10">
        <v>29068.6</v>
      </c>
      <c r="J545" s="10">
        <f t="shared" si="192"/>
        <v>3875.8</v>
      </c>
      <c r="K545" s="9"/>
      <c r="L545" s="9">
        <f t="shared" si="190"/>
        <v>32944.400000000001</v>
      </c>
      <c r="M545" s="9"/>
      <c r="N545" s="9">
        <f t="shared" si="191"/>
        <v>44571.6</v>
      </c>
    </row>
    <row r="546" spans="1:15" x14ac:dyDescent="0.25">
      <c r="A546" s="14" t="s">
        <v>272</v>
      </c>
      <c r="B546" s="23">
        <v>41090</v>
      </c>
      <c r="C546" s="1">
        <v>20</v>
      </c>
      <c r="D546" s="10">
        <v>6604</v>
      </c>
      <c r="F546" s="10"/>
      <c r="G546" s="9">
        <f t="shared" si="189"/>
        <v>6604</v>
      </c>
      <c r="I546" s="10">
        <v>2476.3999999999996</v>
      </c>
      <c r="J546" s="10">
        <f t="shared" si="192"/>
        <v>330.2</v>
      </c>
      <c r="K546" s="9"/>
      <c r="L546" s="9">
        <f t="shared" si="190"/>
        <v>2806.5999999999995</v>
      </c>
      <c r="M546" s="9"/>
      <c r="N546" s="9">
        <f t="shared" si="191"/>
        <v>3797.4000000000005</v>
      </c>
    </row>
    <row r="547" spans="1:15" x14ac:dyDescent="0.25">
      <c r="A547" s="14" t="s">
        <v>273</v>
      </c>
      <c r="B547" s="23">
        <v>41456</v>
      </c>
      <c r="C547" s="1">
        <v>5</v>
      </c>
      <c r="D547" s="13">
        <v>7600</v>
      </c>
      <c r="F547" s="10"/>
      <c r="G547" s="9">
        <f t="shared" ref="G547:G552" si="193">SUM(D547:F547)</f>
        <v>7600</v>
      </c>
      <c r="I547" s="10">
        <v>7600</v>
      </c>
      <c r="J547" s="10">
        <v>0</v>
      </c>
      <c r="K547" s="9"/>
      <c r="L547" s="50">
        <f>SUM(I547:K547)</f>
        <v>7600</v>
      </c>
      <c r="M547" s="9"/>
      <c r="N547" s="9">
        <f>G547-L547</f>
        <v>0</v>
      </c>
      <c r="O547" s="53"/>
    </row>
    <row r="548" spans="1:15" x14ac:dyDescent="0.25">
      <c r="A548" s="14" t="s">
        <v>274</v>
      </c>
      <c r="B548" s="23">
        <v>41456</v>
      </c>
      <c r="C548" s="1">
        <v>10</v>
      </c>
      <c r="D548" s="13">
        <v>3100</v>
      </c>
      <c r="F548" s="10"/>
      <c r="G548" s="9">
        <f t="shared" si="193"/>
        <v>3100</v>
      </c>
      <c r="I548" s="10">
        <v>2015</v>
      </c>
      <c r="J548" s="10">
        <f t="shared" ref="J548:J551" si="194">G548/C548</f>
        <v>310</v>
      </c>
      <c r="K548" s="9"/>
      <c r="L548" s="9">
        <f>SUM(I548:K548)</f>
        <v>2325</v>
      </c>
      <c r="M548" s="9"/>
      <c r="N548" s="9">
        <f>G548-L548</f>
        <v>775</v>
      </c>
    </row>
    <row r="549" spans="1:15" x14ac:dyDescent="0.25">
      <c r="A549" s="14" t="s">
        <v>275</v>
      </c>
      <c r="B549" s="23">
        <v>41456</v>
      </c>
      <c r="C549" s="1">
        <v>10</v>
      </c>
      <c r="D549" s="10">
        <v>6583</v>
      </c>
      <c r="F549" s="10"/>
      <c r="G549" s="9">
        <f t="shared" si="193"/>
        <v>6583</v>
      </c>
      <c r="I549" s="10">
        <v>4278.9500000000007</v>
      </c>
      <c r="J549" s="10">
        <f t="shared" si="194"/>
        <v>658.3</v>
      </c>
      <c r="K549" s="9"/>
      <c r="L549" s="9">
        <f>SUM(I549:K549)</f>
        <v>4937.2500000000009</v>
      </c>
      <c r="M549" s="9"/>
      <c r="N549" s="9">
        <f>G549-L549</f>
        <v>1645.7499999999991</v>
      </c>
    </row>
    <row r="550" spans="1:15" x14ac:dyDescent="0.25">
      <c r="A550" s="28" t="s">
        <v>284</v>
      </c>
      <c r="B550" s="23">
        <v>41883</v>
      </c>
      <c r="C550" s="1">
        <v>5</v>
      </c>
      <c r="D550" s="10">
        <v>1500</v>
      </c>
      <c r="F550" s="10"/>
      <c r="G550" s="9">
        <f t="shared" si="193"/>
        <v>1500</v>
      </c>
      <c r="I550" s="10">
        <v>1500</v>
      </c>
      <c r="J550" s="10"/>
      <c r="K550" s="9"/>
      <c r="L550" s="50">
        <f t="shared" ref="L550:L551" si="195">SUM(I550:K550)</f>
        <v>1500</v>
      </c>
      <c r="M550" s="9"/>
      <c r="N550" s="9">
        <f t="shared" ref="N550:N551" si="196">G550-L550</f>
        <v>0</v>
      </c>
    </row>
    <row r="551" spans="1:15" x14ac:dyDescent="0.25">
      <c r="A551" s="14" t="s">
        <v>285</v>
      </c>
      <c r="B551" s="23">
        <v>41988</v>
      </c>
      <c r="C551" s="1">
        <v>10</v>
      </c>
      <c r="D551" s="10">
        <v>2281</v>
      </c>
      <c r="F551" s="10"/>
      <c r="G551" s="9">
        <f t="shared" si="193"/>
        <v>2281</v>
      </c>
      <c r="I551" s="10">
        <v>1158.748</v>
      </c>
      <c r="J551" s="10">
        <f t="shared" si="194"/>
        <v>228.1</v>
      </c>
      <c r="K551" s="9"/>
      <c r="L551" s="9">
        <f t="shared" si="195"/>
        <v>1386.848</v>
      </c>
      <c r="M551" s="9"/>
      <c r="N551" s="9">
        <f t="shared" si="196"/>
        <v>894.15200000000004</v>
      </c>
    </row>
    <row r="552" spans="1:15" x14ac:dyDescent="0.25">
      <c r="A552" s="14" t="s">
        <v>376</v>
      </c>
      <c r="B552" s="23">
        <v>43874</v>
      </c>
      <c r="C552" s="62">
        <v>5</v>
      </c>
      <c r="D552" s="10"/>
      <c r="E552">
        <v>2500</v>
      </c>
      <c r="F552" s="10"/>
      <c r="G552" s="9">
        <f t="shared" si="193"/>
        <v>2500</v>
      </c>
      <c r="I552" s="10"/>
      <c r="J552" s="10">
        <f t="shared" ref="J552" si="197">G552/C552</f>
        <v>500</v>
      </c>
      <c r="K552" s="9"/>
      <c r="L552" s="9">
        <f t="shared" ref="L552" si="198">SUM(I552:K552)</f>
        <v>500</v>
      </c>
      <c r="M552" s="9"/>
      <c r="N552" s="9">
        <f t="shared" ref="N552" si="199">G552-L552</f>
        <v>2000</v>
      </c>
    </row>
    <row r="553" spans="1:15" x14ac:dyDescent="0.25">
      <c r="A553" t="s">
        <v>276</v>
      </c>
      <c r="B553" s="1"/>
      <c r="C553" s="1"/>
      <c r="D553" s="9">
        <v>-2</v>
      </c>
      <c r="E553" s="10"/>
      <c r="F553" s="10"/>
      <c r="G553" s="9">
        <f t="shared" si="189"/>
        <v>-2</v>
      </c>
      <c r="H553" s="37"/>
      <c r="I553" s="38">
        <v>0</v>
      </c>
      <c r="J553" s="10"/>
      <c r="K553" s="9"/>
      <c r="L553" s="9">
        <f t="shared" si="190"/>
        <v>0</v>
      </c>
      <c r="M553" s="9"/>
      <c r="N553" s="39" t="s">
        <v>33</v>
      </c>
    </row>
    <row r="554" spans="1:15" x14ac:dyDescent="0.25">
      <c r="B554" s="7"/>
      <c r="C554" s="1"/>
      <c r="G554" s="10"/>
      <c r="J554" s="9"/>
      <c r="K554" s="9"/>
      <c r="L554" s="9"/>
      <c r="M554" s="9"/>
      <c r="N554" s="9"/>
    </row>
    <row r="555" spans="1:15" x14ac:dyDescent="0.25">
      <c r="A555" s="16" t="s">
        <v>277</v>
      </c>
      <c r="B555" s="34"/>
      <c r="C555" s="34"/>
      <c r="D555" s="19">
        <f>SUM(D510:D553)</f>
        <v>301288</v>
      </c>
      <c r="E555" s="19">
        <f>SUM(E510:E553)</f>
        <v>2500</v>
      </c>
      <c r="F555" s="19">
        <f>SUM(F510:F553)</f>
        <v>0</v>
      </c>
      <c r="G555" s="32">
        <f>SUM(G510:G553)</f>
        <v>303788</v>
      </c>
      <c r="H555" s="16"/>
      <c r="I555" s="32">
        <f>SUM(I510:I553)</f>
        <v>189024.44480666702</v>
      </c>
      <c r="J555" s="19">
        <f>SUM(J510:J553)</f>
        <v>11573.500000000002</v>
      </c>
      <c r="K555" s="19">
        <f>SUM(K510:K553)</f>
        <v>0</v>
      </c>
      <c r="L555" s="19">
        <f>SUM(L510:L553)</f>
        <v>200597.94480666704</v>
      </c>
      <c r="M555" s="16"/>
      <c r="N555" s="19">
        <f>G555-L555</f>
        <v>103190.05519333296</v>
      </c>
      <c r="O555" s="56">
        <f>L510+L511+L512+L513+L514+L515+L516+L517+L518+L519+L525+L526+L527+L528+L529+L530+L531+L532+L533+L534+L535+L536+L537+L539+L547+L520+L521+L522+L523+L524+L550</f>
        <v>108165.04680666704</v>
      </c>
    </row>
    <row r="556" spans="1:15" x14ac:dyDescent="0.25">
      <c r="B556" s="1"/>
      <c r="C556" s="1"/>
      <c r="I556" s="38">
        <v>0</v>
      </c>
      <c r="L556" s="38">
        <v>0</v>
      </c>
    </row>
    <row r="557" spans="1:15" ht="15.75" thickBot="1" x14ac:dyDescent="0.3">
      <c r="A557" s="40" t="s">
        <v>278</v>
      </c>
      <c r="B557" s="1"/>
      <c r="C557" s="1"/>
      <c r="D557" s="41">
        <f>D28+D58+D66+D100+D112+D122+D143+D244+D315+D348+D403+D457+D482+D504+D555+D253</f>
        <v>17258016</v>
      </c>
      <c r="E557" s="41">
        <f>E28+E58+E66+E100+E112+E122+E143+E244+E315+E348+E403+E457+E482+E504+E555+E253</f>
        <v>133098</v>
      </c>
      <c r="F557" s="47">
        <f>F28+F58+F66+F100+F112+F122+F143+F244+F315+F348+F403+F457+F482+F504+F555+F253</f>
        <v>-19690</v>
      </c>
      <c r="G557" s="41">
        <f>G28+G58+G66+G100+G112+G122+G143+G244+G315+G348+G403+G457+G482+G504+G555+G253</f>
        <v>17371424</v>
      </c>
      <c r="H557" s="10" t="s">
        <v>33</v>
      </c>
      <c r="I557" s="41">
        <f>I28+I58+I66+I100+I112+I122+I143+I244+I315+I348+I403+I457+I482+I504+I555+I253+I556</f>
        <v>8107045.8717791839</v>
      </c>
      <c r="J557" s="41">
        <f>J28+J58+J66+J100+J112+J122+J143+J244+J315+J348+J403+J457+J482+J504+J555+J253</f>
        <v>443603.59691784915</v>
      </c>
      <c r="K557" s="47">
        <f>K28+K58+K66+K100+K112+K122+K143+K244+K315+K348+K403+K457+K482+K504+K555+K253</f>
        <v>-19690</v>
      </c>
      <c r="L557" s="41">
        <f>L28+L58+L66+L100+L112+L122+L143+L244+L315+L348+L403+L457+L482+L504+L555+L253+L556</f>
        <v>8530959.468697032</v>
      </c>
      <c r="M557" s="41"/>
      <c r="N557" s="41">
        <f>N28+N58+N66+N100+N112+N122+N143+N244+N315+N348+N403+N457+N482+N504+N555+N253+N556</f>
        <v>8840464.531302968</v>
      </c>
    </row>
    <row r="558" spans="1:15" ht="15.75" thickTop="1" x14ac:dyDescent="0.25">
      <c r="D558" t="s">
        <v>351</v>
      </c>
      <c r="I558" t="s">
        <v>352</v>
      </c>
    </row>
    <row r="560" spans="1:15" x14ac:dyDescent="0.25">
      <c r="G560" s="42">
        <f>G457+G403+G315+G253+G244+G143+G122+G112+G100+G66</f>
        <v>15869823</v>
      </c>
      <c r="I560" s="42">
        <f>I457+I403+I315+I253+I244+I143+I122+I112+I100+I66</f>
        <v>7395062.7575239446</v>
      </c>
      <c r="J560" s="43" t="s">
        <v>279</v>
      </c>
      <c r="L560" s="42">
        <f>L457+L403+L315+L253+L244+L143+L122+L112+L100+L66</f>
        <v>7771778.1437275093</v>
      </c>
    </row>
    <row r="562" spans="5:13" x14ac:dyDescent="0.25">
      <c r="G562" s="44">
        <f>G555+G504+G482+G348</f>
        <v>843538</v>
      </c>
      <c r="I562" s="44">
        <f>I555+I504+I482+I348</f>
        <v>539847.26520666701</v>
      </c>
      <c r="J562" s="43" t="s">
        <v>280</v>
      </c>
      <c r="L562" s="44">
        <f>L555+L504+L482+L348</f>
        <v>580483.46520666697</v>
      </c>
    </row>
    <row r="564" spans="5:13" x14ac:dyDescent="0.25">
      <c r="E564" s="45" t="s">
        <v>33</v>
      </c>
      <c r="G564" s="10">
        <f>G28</f>
        <v>311460</v>
      </c>
      <c r="I564" s="10">
        <f>I28</f>
        <v>0</v>
      </c>
      <c r="J564" s="48" t="s">
        <v>13</v>
      </c>
      <c r="L564" s="10">
        <f>L28</f>
        <v>0</v>
      </c>
    </row>
    <row r="565" spans="5:13" x14ac:dyDescent="0.25">
      <c r="J565" s="48"/>
    </row>
    <row r="566" spans="5:13" x14ac:dyDescent="0.25">
      <c r="G566" s="10">
        <f>G58</f>
        <v>346603</v>
      </c>
      <c r="I566" s="10">
        <f>I58</f>
        <v>172135.84904857137</v>
      </c>
      <c r="J566" s="48" t="s">
        <v>297</v>
      </c>
      <c r="L566" s="10">
        <f>L58</f>
        <v>178697.85976285709</v>
      </c>
    </row>
    <row r="568" spans="5:13" ht="15.75" thickBot="1" x14ac:dyDescent="0.3">
      <c r="G568" s="41">
        <f>SUM(G560:G567)</f>
        <v>17371424</v>
      </c>
      <c r="I568" s="41">
        <f>SUM(I560:I567)</f>
        <v>8107045.8717791829</v>
      </c>
      <c r="L568" s="41">
        <f>SUM(L560:L567)</f>
        <v>8530959.4686970338</v>
      </c>
    </row>
    <row r="569" spans="5:13" ht="15.75" thickTop="1" x14ac:dyDescent="0.25"/>
    <row r="570" spans="5:13" x14ac:dyDescent="0.25">
      <c r="L570" s="49">
        <f>SUM(O8:O555)</f>
        <v>2073931.58656381</v>
      </c>
      <c r="M570" s="51" t="s">
        <v>298</v>
      </c>
    </row>
  </sheetData>
  <mergeCells count="3">
    <mergeCell ref="A1:B1"/>
    <mergeCell ref="A2:B2"/>
    <mergeCell ref="A3:B3"/>
  </mergeCells>
  <printOptions gridLines="1"/>
  <pageMargins left="0.7" right="0.7" top="0.51" bottom="0.56999999999999995" header="0.3" footer="0.3"/>
  <pageSetup paperSize="5" scale="70" orientation="landscape" r:id="rId1"/>
  <headerFooter>
    <oddHeader>Page &amp;P&amp;R&amp;F</oddHeader>
    <oddFooter>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Depreciation</vt:lpstr>
      <vt:lpstr>Depreciation!Print_Titles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RZW Taxes</dc:creator>
  <cp:lastModifiedBy>Alan Vilines</cp:lastModifiedBy>
  <cp:lastPrinted>2021-03-17T12:36:51Z</cp:lastPrinted>
  <dcterms:created xsi:type="dcterms:W3CDTF">2015-02-12T22:15:47Z</dcterms:created>
  <dcterms:modified xsi:type="dcterms:W3CDTF">2021-12-28T23:13:22Z</dcterms:modified>
</cp:coreProperties>
</file>