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OneDrive - Pipeline Group\Documents\Kentucky\PSC dockets\"/>
    </mc:Choice>
  </mc:AlternateContent>
  <xr:revisionPtr revIDLastSave="0" documentId="8_{86E34FE3-41FC-4D4B-B618-05BF4742382F}" xr6:coauthVersionLast="47" xr6:coauthVersionMax="47" xr10:uidLastSave="{00000000-0000-0000-0000-000000000000}"/>
  <bookViews>
    <workbookView xWindow="-108" yWindow="-108" windowWidth="23256" windowHeight="12576" activeTab="1" xr2:uid="{EE3AA8B1-805D-471C-9A68-92EE775B3121}"/>
  </bookViews>
  <sheets>
    <sheet name="4. Trucks" sheetId="1" r:id="rId1"/>
    <sheet name="8. Ops Ratio" sheetId="4" r:id="rId2"/>
    <sheet name="KFG" sheetId="3" r:id="rId3"/>
    <sheet name="Aux" sheetId="2" r:id="rId4"/>
  </sheets>
  <definedNames>
    <definedName name="_xlnm.Print_Area" localSheetId="1">'8. Ops Ratio'!$A$1:$E$50</definedName>
    <definedName name="_xlnm.Print_Titles" localSheetId="1">'8. Ops Ratio'!$1:$2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4" l="1"/>
  <c r="E41" i="4"/>
  <c r="C41" i="4"/>
  <c r="D44" i="4"/>
  <c r="E44" i="4"/>
  <c r="C44" i="4"/>
  <c r="E17" i="4"/>
  <c r="D17" i="4"/>
  <c r="C17" i="4"/>
  <c r="D29" i="4"/>
  <c r="E29" i="4"/>
  <c r="C29" i="4"/>
  <c r="D43" i="4"/>
  <c r="E43" i="4"/>
  <c r="C43" i="4"/>
  <c r="L9" i="3"/>
  <c r="M9" i="3"/>
  <c r="L8" i="3"/>
  <c r="M8" i="3"/>
  <c r="K9" i="3"/>
  <c r="K8" i="3"/>
  <c r="K113" i="3" l="1"/>
  <c r="D42" i="4" s="1"/>
  <c r="L113" i="3"/>
  <c r="E42" i="4" s="1"/>
  <c r="J113" i="3"/>
  <c r="C42" i="4" s="1"/>
  <c r="C138" i="3"/>
  <c r="C230" i="3"/>
  <c r="E230" i="3"/>
  <c r="D230" i="3"/>
  <c r="E179" i="3"/>
  <c r="D179" i="3"/>
  <c r="C179" i="3"/>
  <c r="E167" i="3"/>
  <c r="D167" i="3"/>
  <c r="C167" i="3"/>
  <c r="E164" i="3"/>
  <c r="D164" i="3"/>
  <c r="C164" i="3"/>
  <c r="C24" i="3"/>
  <c r="C7" i="4" s="1"/>
  <c r="C19" i="4" s="1"/>
  <c r="C36" i="4" s="1"/>
  <c r="D24" i="3"/>
  <c r="D34" i="3" s="1"/>
  <c r="E24" i="3"/>
  <c r="C32" i="3"/>
  <c r="D32" i="3"/>
  <c r="E32" i="3"/>
  <c r="C64" i="3"/>
  <c r="C23" i="4" s="1"/>
  <c r="D64" i="3"/>
  <c r="E64" i="3"/>
  <c r="E23" i="4" s="1"/>
  <c r="C25" i="4"/>
  <c r="C40" i="4" s="1"/>
  <c r="C45" i="4" s="1"/>
  <c r="D138" i="3"/>
  <c r="D25" i="4" s="1"/>
  <c r="D40" i="4" s="1"/>
  <c r="E138" i="3"/>
  <c r="E25" i="4" s="1"/>
  <c r="E40" i="4" s="1"/>
  <c r="E45" i="4" l="1"/>
  <c r="D45" i="4"/>
  <c r="E27" i="4"/>
  <c r="C27" i="4"/>
  <c r="C31" i="4" s="1"/>
  <c r="C37" i="4"/>
  <c r="C38" i="4" s="1"/>
  <c r="E37" i="4"/>
  <c r="D23" i="4"/>
  <c r="D27" i="4" s="1"/>
  <c r="C169" i="3"/>
  <c r="C232" i="3"/>
  <c r="D7" i="4"/>
  <c r="D169" i="3"/>
  <c r="E7" i="4"/>
  <c r="C34" i="3"/>
  <c r="E232" i="3"/>
  <c r="C140" i="3"/>
  <c r="E140" i="3"/>
  <c r="E34" i="3"/>
  <c r="D140" i="3"/>
  <c r="D142" i="3" s="1"/>
  <c r="C234" i="3"/>
  <c r="D232" i="3"/>
  <c r="D234" i="3" s="1"/>
  <c r="E169" i="3"/>
  <c r="C19" i="2"/>
  <c r="C24" i="2" s="1"/>
  <c r="D19" i="2"/>
  <c r="E19" i="2"/>
  <c r="E24" i="2" s="1"/>
  <c r="C22" i="2"/>
  <c r="D22" i="2"/>
  <c r="D24" i="2" s="1"/>
  <c r="E22" i="2"/>
  <c r="C34" i="2"/>
  <c r="C87" i="2" s="1"/>
  <c r="D34" i="2"/>
  <c r="D87" i="2" s="1"/>
  <c r="E34" i="2"/>
  <c r="C85" i="2"/>
  <c r="D85" i="2"/>
  <c r="E85" i="2"/>
  <c r="D37" i="4" l="1"/>
  <c r="D19" i="4"/>
  <c r="E19" i="4"/>
  <c r="E87" i="2"/>
  <c r="E89" i="2" s="1"/>
  <c r="C142" i="3"/>
  <c r="C48" i="4"/>
  <c r="C89" i="2"/>
  <c r="D89" i="2"/>
  <c r="E142" i="3"/>
  <c r="E234" i="3"/>
  <c r="E3" i="1"/>
  <c r="E4" i="1"/>
  <c r="E5" i="1"/>
  <c r="E6" i="1"/>
  <c r="E7" i="1"/>
  <c r="E8" i="1"/>
  <c r="E9" i="1"/>
  <c r="E10" i="1"/>
  <c r="E11" i="1"/>
  <c r="E12" i="1"/>
  <c r="E13" i="1"/>
  <c r="E2" i="1"/>
  <c r="E31" i="4" l="1"/>
  <c r="E36" i="4"/>
  <c r="E38" i="4" s="1"/>
  <c r="E48" i="4" s="1"/>
  <c r="D31" i="4"/>
  <c r="D36" i="4"/>
  <c r="D38" i="4" s="1"/>
  <c r="D48" i="4" s="1"/>
</calcChain>
</file>

<file path=xl/sharedStrings.xml><?xml version="1.0" encoding="utf-8"?>
<sst xmlns="http://schemas.openxmlformats.org/spreadsheetml/2006/main" count="459" uniqueCount="323">
  <si>
    <t>2015 Chev Silv 2500HD 4wd</t>
  </si>
  <si>
    <t>1GC2KUEGXFZ142988</t>
  </si>
  <si>
    <t>2012 Ford F550 dump bed</t>
  </si>
  <si>
    <t>1FDUF5HT7CEB80401</t>
  </si>
  <si>
    <t>const</t>
  </si>
  <si>
    <t>2016 Toyota Tacoma XC 4wd</t>
  </si>
  <si>
    <t>5TFSX5EN2GX042385</t>
  </si>
  <si>
    <t>2017 Toyota Tacoma 4wd XC</t>
  </si>
  <si>
    <t>5TFSX5EN8HX047852</t>
  </si>
  <si>
    <t>2018 Chevrolet Silverado 2500</t>
  </si>
  <si>
    <t>1GC2KUEG0JZ265269</t>
  </si>
  <si>
    <t>2019 Toyota Tacoma</t>
  </si>
  <si>
    <t>5TFSZ5AN5KX192483</t>
  </si>
  <si>
    <t>2019 Toyota Tundra</t>
  </si>
  <si>
    <t>5TFUM5F17KX082340</t>
  </si>
  <si>
    <t>2020 Toyota Tacoma</t>
  </si>
  <si>
    <t>5TFSZ5AN8LX219371</t>
  </si>
  <si>
    <t>5TFSZ5AN7LX214632</t>
  </si>
  <si>
    <t>1GC1KUEGXJF255930</t>
  </si>
  <si>
    <t>3TMCZ5ANXKM265258</t>
  </si>
  <si>
    <t>2021 Toyota Tacoma</t>
  </si>
  <si>
    <t>3TYSZ5AN9MT032023</t>
  </si>
  <si>
    <t>Make/Model</t>
  </si>
  <si>
    <t>VIN</t>
  </si>
  <si>
    <t>Mileage</t>
  </si>
  <si>
    <t>2022 Toyota Tacoma</t>
  </si>
  <si>
    <t>3TMCZ5ANONM463660</t>
  </si>
  <si>
    <t>Driver</t>
  </si>
  <si>
    <t>Kenneth Roberts</t>
  </si>
  <si>
    <t>Clintin Taulbee</t>
  </si>
  <si>
    <t>William Briggs</t>
  </si>
  <si>
    <t>Dallas May</t>
  </si>
  <si>
    <t>Brandon Wright</t>
  </si>
  <si>
    <t>James Dove</t>
  </si>
  <si>
    <t>John White</t>
  </si>
  <si>
    <t>Kenton Rose</t>
  </si>
  <si>
    <t>Michael Harris</t>
  </si>
  <si>
    <t>Luther Campbell</t>
  </si>
  <si>
    <t>Jason Wesley</t>
  </si>
  <si>
    <t xml:space="preserve">Maintenance </t>
  </si>
  <si>
    <t>Maint Cost</t>
  </si>
  <si>
    <t>Employees</t>
  </si>
  <si>
    <t>Kimberly Crisp</t>
  </si>
  <si>
    <t>Heather Slone</t>
  </si>
  <si>
    <t>Sherry Conn</t>
  </si>
  <si>
    <t>Brenda Barnett</t>
  </si>
  <si>
    <t xml:space="preserve">Brandon Wright </t>
  </si>
  <si>
    <t>Matthew Combs</t>
  </si>
  <si>
    <t>Oil change</t>
  </si>
  <si>
    <t xml:space="preserve">Oil change, tire rotation </t>
  </si>
  <si>
    <t>Oil change, tire rotation</t>
  </si>
  <si>
    <t>Michelle Robinson</t>
  </si>
  <si>
    <t>Mike Harris</t>
  </si>
  <si>
    <t>replace in 2022 with service body for KB</t>
  </si>
  <si>
    <t>to Kenny, replace with service body</t>
  </si>
  <si>
    <t>replace first, assigned spot to Matthew</t>
  </si>
  <si>
    <t>Cost</t>
  </si>
  <si>
    <t>Oil change, battery</t>
  </si>
  <si>
    <t>Oil change, DEF system repairs</t>
  </si>
  <si>
    <t>Tires and Exhaust fluid</t>
  </si>
  <si>
    <t>Oil change, tire repair, replace wheel bearing rear sensor</t>
  </si>
  <si>
    <t>Oil change, tires, brakes</t>
  </si>
  <si>
    <t>Oil change, tires, brake repair</t>
  </si>
  <si>
    <t xml:space="preserve">Oil change, tire </t>
  </si>
  <si>
    <t xml:space="preserve">Oil change, brake pads, hub bearings </t>
  </si>
  <si>
    <t>Oil change, tires</t>
  </si>
  <si>
    <t xml:space="preserve">Oil change </t>
  </si>
  <si>
    <t>NA</t>
  </si>
  <si>
    <t>2020 Mtce</t>
  </si>
  <si>
    <t>2019 mtce</t>
  </si>
  <si>
    <t>Oil change, tires, fuel pump, battery, strobe lights</t>
  </si>
  <si>
    <t>2021 mtce</t>
  </si>
  <si>
    <t>Oil change, tires, brakes, hub bearings</t>
  </si>
  <si>
    <t xml:space="preserve">Oil change, tires, DEF sys mtce turbo cooler hose </t>
  </si>
  <si>
    <t>Oil chg, tires,  wheel bearing rear sensor</t>
  </si>
  <si>
    <t>Oil chg, tires, brake pads-drums-shoes</t>
  </si>
  <si>
    <t>Oil changes</t>
  </si>
  <si>
    <t>Oil change, brakes, front end alignment</t>
  </si>
  <si>
    <t>Oil change, tires, front end alignment</t>
  </si>
  <si>
    <t>Oil change, tires, brake pads, air filter</t>
  </si>
  <si>
    <t>Oil changes, tires, brakes</t>
  </si>
  <si>
    <t>recent purchase</t>
  </si>
  <si>
    <r>
      <t xml:space="preserve">     </t>
    </r>
    <r>
      <rPr>
        <b/>
        <sz val="9"/>
        <color theme="1"/>
        <rFont val="Calibri"/>
        <family val="2"/>
        <scheme val="minor"/>
      </rPr>
      <t>NET INCOME</t>
    </r>
  </si>
  <si>
    <r>
      <t xml:space="preserve">     </t>
    </r>
    <r>
      <rPr>
        <b/>
        <sz val="9"/>
        <color theme="1"/>
        <rFont val="Calibri"/>
        <family val="2"/>
        <scheme val="minor"/>
      </rPr>
      <t>TOTAL EXPENSES</t>
    </r>
  </si>
  <si>
    <r>
      <t xml:space="preserve">     </t>
    </r>
    <r>
      <rPr>
        <b/>
        <sz val="9"/>
        <color theme="1"/>
        <rFont val="Calibri"/>
        <family val="2"/>
        <scheme val="minor"/>
      </rPr>
      <t>OPERATING &amp; ADMIN EXPENSES</t>
    </r>
  </si>
  <si>
    <t>Taxes Other Than Income</t>
  </si>
  <si>
    <t>Public Svc Comm Assessments</t>
  </si>
  <si>
    <t>Public Svc Co Assessments</t>
  </si>
  <si>
    <t>Income Tax - Federal</t>
  </si>
  <si>
    <t>Income Tax - State</t>
  </si>
  <si>
    <t>State Inc Tax- Other (LLET)</t>
  </si>
  <si>
    <t>Depreciation Expense</t>
  </si>
  <si>
    <t>Interest Exp- Long term Debt</t>
  </si>
  <si>
    <t>Interest Exp- Other</t>
  </si>
  <si>
    <t>Interest Exp- Meter Deposit</t>
  </si>
  <si>
    <t>Transp Expenses</t>
  </si>
  <si>
    <t>Transp Expense- Gasoline</t>
  </si>
  <si>
    <t>Maint of General Plant</t>
  </si>
  <si>
    <t>Rent</t>
  </si>
  <si>
    <t>Dues &amp; Subscriptions</t>
  </si>
  <si>
    <t>Licenses &amp; Permits</t>
  </si>
  <si>
    <t>Miscellaneous Expense</t>
  </si>
  <si>
    <t>Employee Benefits</t>
  </si>
  <si>
    <t>Insurance-Comm Umbrella</t>
  </si>
  <si>
    <t>Insurance- Property Ins</t>
  </si>
  <si>
    <t>Insurance- Workers Comp</t>
  </si>
  <si>
    <t>Insurance- General Liability</t>
  </si>
  <si>
    <t>Insurance- Auto</t>
  </si>
  <si>
    <t>Outside Svcs- Engineering</t>
  </si>
  <si>
    <t>Outside Svcs- Consulting</t>
  </si>
  <si>
    <t>Outside Svcs- Legal</t>
  </si>
  <si>
    <t>Outside Svcs- Accounting</t>
  </si>
  <si>
    <t>Printing &amp; Reproduction</t>
  </si>
  <si>
    <t>Credit Cd Chgs</t>
  </si>
  <si>
    <t>Drug Testing</t>
  </si>
  <si>
    <t>Travel</t>
  </si>
  <si>
    <t>Office Supplies &amp; Expense</t>
  </si>
  <si>
    <t>Bank Charges</t>
  </si>
  <si>
    <t>Postage</t>
  </si>
  <si>
    <t>Telephone</t>
  </si>
  <si>
    <t>Office Supplies &amp; Expense - Other</t>
  </si>
  <si>
    <t>DIMP Program</t>
  </si>
  <si>
    <t>Public Awareness Expense</t>
  </si>
  <si>
    <t>Web Support</t>
  </si>
  <si>
    <t>Inf/Instruct Adv - Other</t>
  </si>
  <si>
    <t>Uncollectible Accounts</t>
  </si>
  <si>
    <t>Meter &amp; House Regulator Exp</t>
  </si>
  <si>
    <t>Mains &amp; Svc Expense</t>
  </si>
  <si>
    <t>Maintenance of Other Equipment</t>
  </si>
  <si>
    <t>Maintenance of Meters</t>
  </si>
  <si>
    <t>Rents</t>
  </si>
  <si>
    <t>Contract Labor</t>
  </si>
  <si>
    <t>Interco Mgmt Fee: KFG</t>
  </si>
  <si>
    <t>OPERATING &amp; ADMIN EXPENSES</t>
  </si>
  <si>
    <r>
      <t xml:space="preserve">     </t>
    </r>
    <r>
      <rPr>
        <b/>
        <sz val="9"/>
        <color theme="1"/>
        <rFont val="Calibri"/>
        <family val="2"/>
        <scheme val="minor"/>
      </rPr>
      <t>COST OF GOODS SOLD</t>
    </r>
  </si>
  <si>
    <t>Gas Purch- Southern Energy</t>
  </si>
  <si>
    <t>Gas Purch- Cumberland Valley</t>
  </si>
  <si>
    <t>Gas Purch- Constellation</t>
  </si>
  <si>
    <t>Gas Purch-Nytis (Dema)</t>
  </si>
  <si>
    <t>Gas Purch- NYTIS Exploration</t>
  </si>
  <si>
    <t>Gas Purch- AEI-KAARS</t>
  </si>
  <si>
    <t>Gas Purch- Chesapeake</t>
  </si>
  <si>
    <t>COST OF GOODS SOLD</t>
  </si>
  <si>
    <t xml:space="preserve">     TOTAL REVENUES</t>
  </si>
  <si>
    <t xml:space="preserve">     OTHER INCOME</t>
  </si>
  <si>
    <t>Other Income</t>
  </si>
  <si>
    <t xml:space="preserve">     NET SALES</t>
  </si>
  <si>
    <t>Customer Charge-Lg</t>
  </si>
  <si>
    <t>Customer Charge</t>
  </si>
  <si>
    <t>Sales Tax Commission</t>
  </si>
  <si>
    <t>Service Charge</t>
  </si>
  <si>
    <t>Penalties</t>
  </si>
  <si>
    <t>Reconnection Fees</t>
  </si>
  <si>
    <t>NSF Charge</t>
  </si>
  <si>
    <t>Transfer Service Chg</t>
  </si>
  <si>
    <t>Move Meter Fee</t>
  </si>
  <si>
    <t>Volume Metric Charge</t>
  </si>
  <si>
    <t>Tracker Adj to Sales</t>
  </si>
  <si>
    <t>Sales - Commercial Nontaxable</t>
  </si>
  <si>
    <t>Sales - Commercial</t>
  </si>
  <si>
    <t>Sales - Residential</t>
  </si>
  <si>
    <t>SALES</t>
  </si>
  <si>
    <t>REVENUES</t>
  </si>
  <si>
    <t>2018</t>
  </si>
  <si>
    <t>2019</t>
  </si>
  <si>
    <t>2020</t>
  </si>
  <si>
    <t>AUXIER ROAD GAS COMPANY INC</t>
  </si>
  <si>
    <t xml:space="preserve">     NET INCOME</t>
  </si>
  <si>
    <t xml:space="preserve">     TOTAL EXPENSES</t>
  </si>
  <si>
    <t xml:space="preserve">                    OTHER OPERATING &amp; ADMIN EXPENSES</t>
  </si>
  <si>
    <t>Garnishments</t>
  </si>
  <si>
    <t>Employer CO State U/C</t>
  </si>
  <si>
    <t>Employer KY State U/C</t>
  </si>
  <si>
    <t>Employer FUTA</t>
  </si>
  <si>
    <t>Employer Medicare</t>
  </si>
  <si>
    <t>Employer Social Security</t>
  </si>
  <si>
    <t>Employee Wages</t>
  </si>
  <si>
    <t>Capitalized Labor</t>
  </si>
  <si>
    <t>Amortization Expense</t>
  </si>
  <si>
    <t>Transportation Equip: Fuel</t>
  </si>
  <si>
    <t>Sm Tools &amp; Equipment</t>
  </si>
  <si>
    <t>Deprec: DGUP</t>
  </si>
  <si>
    <t>Deprec: Blaine</t>
  </si>
  <si>
    <t>Deprec: PGUP</t>
  </si>
  <si>
    <t>Deprec: Shop/Gar Equip</t>
  </si>
  <si>
    <t>Deprec: Vehicles</t>
  </si>
  <si>
    <t>Deprec: CC</t>
  </si>
  <si>
    <t>Deprec: BTU</t>
  </si>
  <si>
    <t>Deprec: PG</t>
  </si>
  <si>
    <t>Deprec: MLG</t>
  </si>
  <si>
    <t>Deprec: EKU</t>
  </si>
  <si>
    <t>Deprec: BG</t>
  </si>
  <si>
    <t>Deprec: Alert FT</t>
  </si>
  <si>
    <t>Depreciation: Genl Plant</t>
  </si>
  <si>
    <t>Repairs: Equip Repairs - Other</t>
  </si>
  <si>
    <t>Repairs: Transp Equip</t>
  </si>
  <si>
    <t>Repairs: Building</t>
  </si>
  <si>
    <t>Maint - Garage</t>
  </si>
  <si>
    <t>Maint - Other</t>
  </si>
  <si>
    <t>Miscellaneous General Expenses</t>
  </si>
  <si>
    <t>Employee Pensions &amp; Benefits</t>
  </si>
  <si>
    <t>Insurance: Commercial Umbrella</t>
  </si>
  <si>
    <t>Insurance: Workers Comp</t>
  </si>
  <si>
    <t>Insurance: Property Insurance</t>
  </si>
  <si>
    <t>Insurance: Life Insurance</t>
  </si>
  <si>
    <t>Insurance: General Liability Insurance</t>
  </si>
  <si>
    <t>Insurance: Auto Insurance</t>
  </si>
  <si>
    <t>Insurance: Other</t>
  </si>
  <si>
    <t>Outside Svcs: Consulting</t>
  </si>
  <si>
    <t>Oustide Svcs: GoHire Employment</t>
  </si>
  <si>
    <t>Outside Svcs: Legal</t>
  </si>
  <si>
    <t>Outside Svcs: Engineering</t>
  </si>
  <si>
    <t>Outside Svcs: Accounting</t>
  </si>
  <si>
    <t>Utilities</t>
  </si>
  <si>
    <t>Telephone &amp; Fax</t>
  </si>
  <si>
    <t>Computer Software</t>
  </si>
  <si>
    <t>Bank Service Charges</t>
  </si>
  <si>
    <t>Office Supplies</t>
  </si>
  <si>
    <t>Credit Card Charges</t>
  </si>
  <si>
    <t>Meals &amp; Entertainment</t>
  </si>
  <si>
    <t>Office Supplies &amp; Expense-Other</t>
  </si>
  <si>
    <t>(768) Contract Labor</t>
  </si>
  <si>
    <t>Payroll Admin Expenses</t>
  </si>
  <si>
    <t>Admin &amp; Genl: Other</t>
  </si>
  <si>
    <t>(981) Interest Exp - Meter Deposits</t>
  </si>
  <si>
    <t>(431) Other Interest Expense</t>
  </si>
  <si>
    <t>Interest on SBA Loan #2</t>
  </si>
  <si>
    <t>Int Exp-CTB SBA#3</t>
  </si>
  <si>
    <t>(427) Interest on Long-term Debt-Other</t>
  </si>
  <si>
    <t>(426) Interest Exp - CTB (LOC)</t>
  </si>
  <si>
    <t>(409) Income Tax: Other</t>
  </si>
  <si>
    <t>(408.8) Net Profits Ret - City of Jackson</t>
  </si>
  <si>
    <t>(408.7) State Annual Filing Fee</t>
  </si>
  <si>
    <t>(408.6) Busn Lic Tax - Jackson</t>
  </si>
  <si>
    <t>(408.5) Pub Svc Co Assessment</t>
  </si>
  <si>
    <t>(408.4) Annual PSC Assessment</t>
  </si>
  <si>
    <t>(408.3) Property Tax</t>
  </si>
  <si>
    <t>(408) Taxes Other Than Income</t>
  </si>
  <si>
    <t xml:space="preserve">  OTHER OPERATING &amp; ADMIN EXPENSES</t>
  </si>
  <si>
    <t xml:space="preserve">                    COST OF GOODS SOLD</t>
  </si>
  <si>
    <t>(910)   Cust Svc &amp; Info: Misc</t>
  </si>
  <si>
    <t>(909.2) Cust Svc &amp; Info: Public Awareness</t>
  </si>
  <si>
    <t>(909.1) Cust Svc &amp; Info: Web Support</t>
  </si>
  <si>
    <t>(905.3) Cust Accts: Printing &amp; Reproduction</t>
  </si>
  <si>
    <t>(905.2) Cust Accts: Postage &amp; Delivery</t>
  </si>
  <si>
    <t>(904)   Cust Accts: Uncollectible Accts</t>
  </si>
  <si>
    <t>(867) Maint of Other Equip</t>
  </si>
  <si>
    <t>(894)   Maint: Other Equip</t>
  </si>
  <si>
    <t>(893)   Maint: Meters &amp; House Reg</t>
  </si>
  <si>
    <t>(859) Transmission Exp - Other</t>
  </si>
  <si>
    <t>(867) Transmission - Maint of Other Equip</t>
  </si>
  <si>
    <t>(880.8) Distrib: Easements</t>
  </si>
  <si>
    <t>(880.6) Distrib: Training</t>
  </si>
  <si>
    <t>(880.5) Distrib - Travel - Mbrs</t>
  </si>
  <si>
    <t>(880.4) Distrib: Licenses &amp; Permits</t>
  </si>
  <si>
    <t>(880.3) Distrib: Drug Testing</t>
  </si>
  <si>
    <t>(880.2) Distrib: Travel for Tech Training</t>
  </si>
  <si>
    <t>(880.11) PSC 811 Fines</t>
  </si>
  <si>
    <t>(880.10) Distrib: DIMP Program</t>
  </si>
  <si>
    <t>(880.1) Distrib: DOT Physicals</t>
  </si>
  <si>
    <t>(878.2) Distrib: Uniforms</t>
  </si>
  <si>
    <t>(878)   Distrib: Meter &amp; House Reg Exp-Other</t>
  </si>
  <si>
    <t>(874)   Distrib: Mains &amp; Services Expenses</t>
  </si>
  <si>
    <t>(871) Distrib: Other</t>
  </si>
  <si>
    <t>(806) Gas Purch-Aei Kaars</t>
  </si>
  <si>
    <t>(804) Gas Supply Exp: Nat Gas Purchase &amp; Transp</t>
  </si>
  <si>
    <t xml:space="preserve">  COST OF GOODS SOLD</t>
  </si>
  <si>
    <t>EXPENSES</t>
  </si>
  <si>
    <t xml:space="preserve">     TOTAL GROSS REVENUES</t>
  </si>
  <si>
    <t xml:space="preserve">                    OTHER INCOME </t>
  </si>
  <si>
    <t>Misc Nonoperating Income</t>
  </si>
  <si>
    <t>Nontaxable Income</t>
  </si>
  <si>
    <t>Gain/Loss on Asset Sale/Disposition</t>
  </si>
  <si>
    <t>Interest Income</t>
  </si>
  <si>
    <t>Mgmt Fee Income - DLR</t>
  </si>
  <si>
    <t>Mgmt Fee Income - Auxier</t>
  </si>
  <si>
    <t xml:space="preserve">  OTHER INCOME</t>
  </si>
  <si>
    <t xml:space="preserve">                    NET SALES</t>
  </si>
  <si>
    <t>SALES: Customer Chg</t>
  </si>
  <si>
    <t>SALES: Other Income</t>
  </si>
  <si>
    <t>SALES: Sales Tax Commission</t>
  </si>
  <si>
    <t>SALES: Conn Fee</t>
  </si>
  <si>
    <t>SALES: NSF</t>
  </si>
  <si>
    <t>SALES: Relocate Meter Chg</t>
  </si>
  <si>
    <t>SALES: Service Charges</t>
  </si>
  <si>
    <t>SALES: Reimb Expenses</t>
  </si>
  <si>
    <t>SALES: Damaged Meter Fee</t>
  </si>
  <si>
    <t>SALES: Transfer Fee</t>
  </si>
  <si>
    <t>SALES: Reconn Fee</t>
  </si>
  <si>
    <t>SALES: Field Coll Fee</t>
  </si>
  <si>
    <t>SALES: Penalties &amp; Forfeited Discounts</t>
  </si>
  <si>
    <t>SALES: VMC</t>
  </si>
  <si>
    <t>SALES: Commercial Tax Exempt</t>
  </si>
  <si>
    <t>SALES: Commercial &amp; Industrial</t>
  </si>
  <si>
    <t>SALES: Residential</t>
  </si>
  <si>
    <t xml:space="preserve">  SALES</t>
  </si>
  <si>
    <t>KENTUCKY FRONTIER GAS CO</t>
  </si>
  <si>
    <t>PPP loan $170,300</t>
  </si>
  <si>
    <t>Operating Ratio = Operating Expenses/Net Sales</t>
  </si>
  <si>
    <t>Operating Ratio</t>
  </si>
  <si>
    <t>Depr &amp; Amort</t>
  </si>
  <si>
    <t>Consolidated Frontier &amp; Auxier</t>
  </si>
  <si>
    <t>Nontaxable Income - CoVid PPP &amp; SBA programs</t>
  </si>
  <si>
    <t xml:space="preserve">  COST OF GOODS SOLD (Gas Cost)</t>
  </si>
  <si>
    <t>NET SALES (incl Gas Cost component)</t>
  </si>
  <si>
    <t>includes Aux Mgmt Fee</t>
  </si>
  <si>
    <t xml:space="preserve">Interest  </t>
  </si>
  <si>
    <t>income tax</t>
  </si>
  <si>
    <t>Mgmt Fee Income - Auxier to Frontier</t>
  </si>
  <si>
    <t>matches total P&amp;L</t>
  </si>
  <si>
    <t>Gas Sales COGS</t>
  </si>
  <si>
    <t>Net Margin</t>
  </si>
  <si>
    <t>Expenses less Adjustments</t>
  </si>
  <si>
    <t>Gross Rev less Auxier mgmt fee</t>
  </si>
  <si>
    <t xml:space="preserve">                    OTHER INCOME</t>
  </si>
  <si>
    <t>wash between entities</t>
  </si>
  <si>
    <t>Operating &amp; Admin Expenses</t>
  </si>
  <si>
    <t xml:space="preserve">   less Auxier mgmt fee</t>
  </si>
  <si>
    <t xml:space="preserve">   less Interest paid</t>
  </si>
  <si>
    <t xml:space="preserve">   less Income Tax</t>
  </si>
  <si>
    <t xml:space="preserve">   less Depreciation &amp; Amortization</t>
  </si>
  <si>
    <t>OPERATING RATIO</t>
  </si>
  <si>
    <t>replace in mid-2022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</si>
</sst>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wrapText="1"/>
    </xf>
    <xf numFmtId="0" fontId="4" fillId="0" borderId="0" xfId="0" applyFont="1"/>
    <xf numFmtId="0" fontId="0" fillId="4" borderId="20" xfId="0" applyFill="1" applyBorder="1"/>
    <xf numFmtId="0" fontId="0" fillId="4" borderId="5" xfId="0" applyFill="1" applyBorder="1"/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5" fontId="5" fillId="0" borderId="1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4" fontId="5" fillId="2" borderId="17" xfId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4" borderId="5" xfId="0" applyFont="1" applyFill="1" applyBorder="1"/>
    <xf numFmtId="0" fontId="5" fillId="0" borderId="22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5" fontId="5" fillId="0" borderId="5" xfId="1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/>
    <xf numFmtId="165" fontId="5" fillId="0" borderId="22" xfId="1" applyNumberFormat="1" applyFont="1" applyBorder="1" applyAlignment="1">
      <alignment horizontal="center" vertical="center"/>
    </xf>
    <xf numFmtId="165" fontId="5" fillId="0" borderId="14" xfId="1" applyNumberFormat="1" applyFont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/>
    </xf>
    <xf numFmtId="165" fontId="0" fillId="0" borderId="0" xfId="1" applyNumberFormat="1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43" fontId="6" fillId="0" borderId="0" xfId="2" applyFont="1"/>
    <xf numFmtId="43" fontId="7" fillId="0" borderId="25" xfId="2" applyFont="1" applyBorder="1"/>
    <xf numFmtId="43" fontId="7" fillId="0" borderId="26" xfId="2" applyFont="1" applyBorder="1"/>
    <xf numFmtId="0" fontId="7" fillId="0" borderId="0" xfId="0" applyFont="1"/>
    <xf numFmtId="43" fontId="7" fillId="0" borderId="0" xfId="2" applyFont="1"/>
    <xf numFmtId="0" fontId="8" fillId="0" borderId="0" xfId="0" applyFont="1"/>
    <xf numFmtId="43" fontId="9" fillId="0" borderId="0" xfId="2" quotePrefix="1" applyFont="1" applyAlignment="1">
      <alignment horizontal="center"/>
    </xf>
    <xf numFmtId="43" fontId="6" fillId="0" borderId="0" xfId="0" applyNumberFormat="1" applyFont="1"/>
    <xf numFmtId="43" fontId="7" fillId="0" borderId="0" xfId="2" applyFont="1" applyBorder="1"/>
    <xf numFmtId="43" fontId="7" fillId="3" borderId="27" xfId="2" quotePrefix="1" applyFont="1" applyFill="1" applyBorder="1" applyAlignment="1">
      <alignment horizontal="center"/>
    </xf>
    <xf numFmtId="43" fontId="6" fillId="5" borderId="0" xfId="2" applyFont="1" applyFill="1"/>
    <xf numFmtId="0" fontId="7" fillId="6" borderId="0" xfId="0" applyFont="1" applyFill="1"/>
    <xf numFmtId="0" fontId="6" fillId="6" borderId="0" xfId="0" applyFont="1" applyFill="1"/>
    <xf numFmtId="0" fontId="10" fillId="0" borderId="0" xfId="0" applyFont="1"/>
    <xf numFmtId="43" fontId="10" fillId="3" borderId="27" xfId="2" quotePrefix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3" fontId="11" fillId="0" borderId="0" xfId="2" applyFont="1"/>
    <xf numFmtId="0" fontId="13" fillId="0" borderId="0" xfId="0" applyFont="1"/>
    <xf numFmtId="43" fontId="11" fillId="0" borderId="0" xfId="0" applyNumberFormat="1" applyFont="1"/>
    <xf numFmtId="43" fontId="10" fillId="0" borderId="0" xfId="2" applyFont="1" applyBorder="1"/>
    <xf numFmtId="43" fontId="11" fillId="5" borderId="0" xfId="2" applyFont="1" applyFill="1"/>
    <xf numFmtId="43" fontId="10" fillId="0" borderId="26" xfId="2" applyFont="1" applyBorder="1"/>
    <xf numFmtId="43" fontId="10" fillId="0" borderId="25" xfId="2" applyFont="1" applyBorder="1"/>
    <xf numFmtId="0" fontId="11" fillId="0" borderId="27" xfId="0" applyFont="1" applyBorder="1"/>
    <xf numFmtId="43" fontId="11" fillId="0" borderId="27" xfId="0" applyNumberFormat="1" applyFont="1" applyBorder="1"/>
    <xf numFmtId="43" fontId="10" fillId="0" borderId="0" xfId="0" applyNumberFormat="1" applyFont="1"/>
    <xf numFmtId="0" fontId="14" fillId="0" borderId="0" xfId="0" applyFont="1"/>
    <xf numFmtId="43" fontId="12" fillId="0" borderId="0" xfId="0" applyNumberFormat="1" applyFont="1"/>
    <xf numFmtId="0" fontId="1" fillId="6" borderId="27" xfId="0" applyFont="1" applyFill="1" applyBorder="1"/>
    <xf numFmtId="43" fontId="15" fillId="6" borderId="27" xfId="2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7F891-9C9E-41BA-B142-186AEEC428F8}">
  <sheetPr codeName="Sheet1"/>
  <dimension ref="A1:O38"/>
  <sheetViews>
    <sheetView workbookViewId="0">
      <selection activeCell="O4" sqref="O4"/>
    </sheetView>
  </sheetViews>
  <sheetFormatPr defaultRowHeight="14.4" x14ac:dyDescent="0.3"/>
  <cols>
    <col min="1" max="1" width="38.109375" customWidth="1"/>
    <col min="2" max="2" width="28.6640625" customWidth="1"/>
    <col min="3" max="3" width="19.6640625" customWidth="1"/>
    <col min="4" max="4" width="14.109375" customWidth="1"/>
    <col min="5" max="5" width="10.6640625" customWidth="1"/>
    <col min="6" max="6" width="21.6640625" customWidth="1"/>
    <col min="7" max="7" width="10.6640625" customWidth="1"/>
    <col min="8" max="8" width="3.33203125" customWidth="1"/>
    <col min="9" max="9" width="10.6640625" style="59" customWidth="1"/>
    <col min="10" max="10" width="8.88671875" style="59"/>
    <col min="11" max="11" width="9.88671875" style="63" customWidth="1"/>
    <col min="12" max="12" width="3.33203125" style="59" customWidth="1"/>
    <col min="13" max="13" width="8.88671875" style="59"/>
    <col min="14" max="14" width="9.88671875" style="63" customWidth="1"/>
  </cols>
  <sheetData>
    <row r="1" spans="1:15" ht="15" thickBot="1" x14ac:dyDescent="0.35">
      <c r="A1" s="17" t="s">
        <v>22</v>
      </c>
      <c r="B1" s="17" t="s">
        <v>23</v>
      </c>
      <c r="C1" s="17" t="s">
        <v>27</v>
      </c>
      <c r="D1" s="17" t="s">
        <v>24</v>
      </c>
      <c r="E1" s="18" t="s">
        <v>40</v>
      </c>
      <c r="F1" s="19" t="s">
        <v>39</v>
      </c>
      <c r="H1" s="21"/>
      <c r="I1" s="43" t="s">
        <v>71</v>
      </c>
      <c r="J1" s="18" t="s">
        <v>68</v>
      </c>
      <c r="K1" s="18" t="s">
        <v>56</v>
      </c>
      <c r="L1" s="18"/>
      <c r="M1" s="18" t="s">
        <v>69</v>
      </c>
      <c r="N1" s="18" t="s">
        <v>56</v>
      </c>
    </row>
    <row r="2" spans="1:15" ht="47.4" thickBot="1" x14ac:dyDescent="0.35">
      <c r="A2" s="9" t="s">
        <v>0</v>
      </c>
      <c r="B2" s="3" t="s">
        <v>1</v>
      </c>
      <c r="C2" s="28" t="s">
        <v>28</v>
      </c>
      <c r="D2" s="29">
        <v>129357</v>
      </c>
      <c r="E2" s="30">
        <f>SUM(I2,K2,N2)</f>
        <v>2433.65</v>
      </c>
      <c r="F2" s="24" t="s">
        <v>70</v>
      </c>
      <c r="H2" s="22"/>
      <c r="I2" s="30">
        <v>1994.98</v>
      </c>
      <c r="J2" s="44" t="s">
        <v>48</v>
      </c>
      <c r="K2" s="60">
        <v>64.34</v>
      </c>
      <c r="L2" s="45"/>
      <c r="M2" s="46" t="s">
        <v>57</v>
      </c>
      <c r="N2" s="60">
        <v>374.33</v>
      </c>
      <c r="O2" s="20" t="s">
        <v>53</v>
      </c>
    </row>
    <row r="3" spans="1:15" ht="46.8" x14ac:dyDescent="0.3">
      <c r="A3" s="10" t="s">
        <v>2</v>
      </c>
      <c r="B3" s="4" t="s">
        <v>3</v>
      </c>
      <c r="C3" s="31" t="s">
        <v>4</v>
      </c>
      <c r="D3" s="32">
        <v>49035</v>
      </c>
      <c r="E3" s="30">
        <f t="shared" ref="E3:E13" si="0">SUM(I3,K3,N3)</f>
        <v>4002.09</v>
      </c>
      <c r="F3" s="25" t="s">
        <v>73</v>
      </c>
      <c r="H3" s="22"/>
      <c r="I3" s="47">
        <v>1213.29</v>
      </c>
      <c r="J3" s="31" t="s">
        <v>58</v>
      </c>
      <c r="K3" s="61">
        <v>1158.8</v>
      </c>
      <c r="L3" s="45"/>
      <c r="M3" s="48" t="s">
        <v>59</v>
      </c>
      <c r="N3" s="61">
        <v>1630</v>
      </c>
    </row>
    <row r="4" spans="1:15" ht="31.2" x14ac:dyDescent="0.3">
      <c r="A4" s="10" t="s">
        <v>5</v>
      </c>
      <c r="B4" s="4" t="s">
        <v>6</v>
      </c>
      <c r="C4" s="31" t="s">
        <v>47</v>
      </c>
      <c r="D4" s="32">
        <v>163482</v>
      </c>
      <c r="E4" s="30">
        <f t="shared" si="0"/>
        <v>2236.61</v>
      </c>
      <c r="F4" s="25" t="s">
        <v>74</v>
      </c>
      <c r="H4" s="22"/>
      <c r="I4" s="47">
        <v>97.78</v>
      </c>
      <c r="J4" s="31" t="s">
        <v>60</v>
      </c>
      <c r="K4" s="61">
        <v>1192.67</v>
      </c>
      <c r="L4" s="45"/>
      <c r="M4" s="49" t="s">
        <v>61</v>
      </c>
      <c r="N4" s="61">
        <v>946.16</v>
      </c>
      <c r="O4" s="20" t="s">
        <v>55</v>
      </c>
    </row>
    <row r="5" spans="1:15" ht="46.8" x14ac:dyDescent="0.3">
      <c r="A5" s="11" t="s">
        <v>7</v>
      </c>
      <c r="B5" s="5" t="s">
        <v>8</v>
      </c>
      <c r="C5" s="33" t="s">
        <v>29</v>
      </c>
      <c r="D5" s="34">
        <v>145146</v>
      </c>
      <c r="E5" s="30">
        <f t="shared" si="0"/>
        <v>1882.94</v>
      </c>
      <c r="F5" s="24" t="s">
        <v>75</v>
      </c>
      <c r="H5" s="22"/>
      <c r="I5" s="30">
        <v>668.37</v>
      </c>
      <c r="J5" s="31" t="s">
        <v>62</v>
      </c>
      <c r="K5" s="61">
        <v>958.05</v>
      </c>
      <c r="L5" s="45"/>
      <c r="M5" s="50" t="s">
        <v>63</v>
      </c>
      <c r="N5" s="61">
        <v>256.52</v>
      </c>
      <c r="O5" s="20" t="s">
        <v>322</v>
      </c>
    </row>
    <row r="6" spans="1:15" ht="46.8" x14ac:dyDescent="0.3">
      <c r="A6" s="10" t="s">
        <v>9</v>
      </c>
      <c r="B6" s="4" t="s">
        <v>10</v>
      </c>
      <c r="C6" s="31" t="s">
        <v>30</v>
      </c>
      <c r="D6" s="32">
        <v>70248</v>
      </c>
      <c r="E6" s="30">
        <f t="shared" si="0"/>
        <v>2658.3</v>
      </c>
      <c r="F6" s="25" t="s">
        <v>72</v>
      </c>
      <c r="H6" s="22"/>
      <c r="I6" s="47">
        <v>1293.21</v>
      </c>
      <c r="J6" s="31" t="s">
        <v>64</v>
      </c>
      <c r="K6" s="61">
        <v>431.37</v>
      </c>
      <c r="L6" s="45"/>
      <c r="M6" s="50" t="s">
        <v>65</v>
      </c>
      <c r="N6" s="61">
        <v>933.72</v>
      </c>
    </row>
    <row r="7" spans="1:15" ht="31.2" x14ac:dyDescent="0.3">
      <c r="A7" s="10" t="s">
        <v>11</v>
      </c>
      <c r="B7" s="4" t="s">
        <v>12</v>
      </c>
      <c r="C7" s="31" t="s">
        <v>31</v>
      </c>
      <c r="D7" s="32">
        <v>52401</v>
      </c>
      <c r="E7" s="30">
        <f t="shared" si="0"/>
        <v>1104.57</v>
      </c>
      <c r="F7" s="25" t="s">
        <v>78</v>
      </c>
      <c r="H7" s="22"/>
      <c r="I7" s="47">
        <v>969.03</v>
      </c>
      <c r="J7" s="25" t="s">
        <v>48</v>
      </c>
      <c r="K7" s="61">
        <v>79.36</v>
      </c>
      <c r="L7" s="45"/>
      <c r="M7" s="50" t="s">
        <v>48</v>
      </c>
      <c r="N7" s="61">
        <v>56.18</v>
      </c>
    </row>
    <row r="8" spans="1:15" ht="31.2" x14ac:dyDescent="0.3">
      <c r="A8" s="10" t="s">
        <v>13</v>
      </c>
      <c r="B8" s="5" t="s">
        <v>14</v>
      </c>
      <c r="C8" s="31" t="s">
        <v>32</v>
      </c>
      <c r="D8" s="32">
        <v>65170</v>
      </c>
      <c r="E8" s="30">
        <f t="shared" si="0"/>
        <v>474.33</v>
      </c>
      <c r="F8" s="26" t="s">
        <v>76</v>
      </c>
      <c r="H8" s="22"/>
      <c r="I8" s="51">
        <v>196.04</v>
      </c>
      <c r="J8" s="25" t="s">
        <v>66</v>
      </c>
      <c r="K8" s="61">
        <v>196.21</v>
      </c>
      <c r="L8" s="45"/>
      <c r="M8" s="50" t="s">
        <v>48</v>
      </c>
      <c r="N8" s="61">
        <v>82.08</v>
      </c>
    </row>
    <row r="9" spans="1:15" ht="31.2" x14ac:dyDescent="0.3">
      <c r="A9" s="10" t="s">
        <v>15</v>
      </c>
      <c r="B9" s="6" t="s">
        <v>16</v>
      </c>
      <c r="C9" s="35" t="s">
        <v>33</v>
      </c>
      <c r="D9" s="36">
        <v>52036</v>
      </c>
      <c r="E9" s="30">
        <f t="shared" si="0"/>
        <v>1163.6600000000001</v>
      </c>
      <c r="F9" s="25" t="s">
        <v>77</v>
      </c>
      <c r="H9" s="22"/>
      <c r="I9" s="47">
        <v>989.48</v>
      </c>
      <c r="J9" s="25" t="s">
        <v>48</v>
      </c>
      <c r="K9" s="61">
        <v>174.18</v>
      </c>
      <c r="L9" s="45"/>
      <c r="M9" s="50" t="s">
        <v>67</v>
      </c>
      <c r="N9" s="61"/>
    </row>
    <row r="10" spans="1:15" ht="46.8" x14ac:dyDescent="0.3">
      <c r="A10" s="11" t="s">
        <v>15</v>
      </c>
      <c r="B10" s="6" t="s">
        <v>17</v>
      </c>
      <c r="C10" s="37" t="s">
        <v>34</v>
      </c>
      <c r="D10" s="38">
        <v>61175</v>
      </c>
      <c r="E10" s="30">
        <f t="shared" si="0"/>
        <v>1335.46</v>
      </c>
      <c r="F10" s="26" t="s">
        <v>79</v>
      </c>
      <c r="H10" s="22"/>
      <c r="I10" s="51">
        <v>503.14</v>
      </c>
      <c r="J10" s="25" t="s">
        <v>65</v>
      </c>
      <c r="K10" s="61">
        <v>832.32</v>
      </c>
      <c r="L10" s="45"/>
      <c r="M10" s="50" t="s">
        <v>67</v>
      </c>
      <c r="N10" s="61"/>
    </row>
    <row r="11" spans="1:15" ht="47.4" thickBot="1" x14ac:dyDescent="0.35">
      <c r="A11" s="10" t="s">
        <v>9</v>
      </c>
      <c r="B11" s="6" t="s">
        <v>18</v>
      </c>
      <c r="C11" s="37" t="s">
        <v>35</v>
      </c>
      <c r="D11" s="38">
        <v>49362</v>
      </c>
      <c r="E11" s="30">
        <f t="shared" si="0"/>
        <v>1184.22</v>
      </c>
      <c r="F11" s="25" t="s">
        <v>80</v>
      </c>
      <c r="H11" s="22"/>
      <c r="I11" s="47">
        <v>219.65</v>
      </c>
      <c r="J11" s="25" t="s">
        <v>65</v>
      </c>
      <c r="K11" s="61">
        <v>964.57</v>
      </c>
      <c r="L11" s="45"/>
      <c r="M11" s="52" t="s">
        <v>67</v>
      </c>
      <c r="N11" s="61"/>
      <c r="O11" s="20" t="s">
        <v>54</v>
      </c>
    </row>
    <row r="12" spans="1:15" ht="31.2" x14ac:dyDescent="0.3">
      <c r="A12" s="12" t="s">
        <v>11</v>
      </c>
      <c r="B12" s="7" t="s">
        <v>19</v>
      </c>
      <c r="C12" s="35" t="s">
        <v>36</v>
      </c>
      <c r="D12" s="36">
        <v>30405</v>
      </c>
      <c r="E12" s="30">
        <f t="shared" si="0"/>
        <v>119.18</v>
      </c>
      <c r="F12" s="27" t="s">
        <v>49</v>
      </c>
      <c r="H12" s="22"/>
      <c r="I12" s="53">
        <v>119.18</v>
      </c>
      <c r="J12" s="54" t="s">
        <v>67</v>
      </c>
      <c r="K12" s="62"/>
      <c r="L12" s="45"/>
      <c r="M12" s="55" t="s">
        <v>67</v>
      </c>
      <c r="N12" s="62"/>
    </row>
    <row r="13" spans="1:15" ht="31.2" x14ac:dyDescent="0.3">
      <c r="A13" s="11" t="s">
        <v>20</v>
      </c>
      <c r="B13" s="2" t="s">
        <v>21</v>
      </c>
      <c r="C13" s="35" t="s">
        <v>37</v>
      </c>
      <c r="D13" s="39">
        <v>22663</v>
      </c>
      <c r="E13" s="30">
        <f t="shared" si="0"/>
        <v>114.34</v>
      </c>
      <c r="F13" s="26" t="s">
        <v>50</v>
      </c>
      <c r="H13" s="22"/>
      <c r="I13" s="51">
        <v>114.34</v>
      </c>
      <c r="J13" s="56" t="s">
        <v>67</v>
      </c>
      <c r="K13" s="62"/>
      <c r="L13" s="45"/>
      <c r="M13" s="57" t="s">
        <v>67</v>
      </c>
      <c r="N13" s="62"/>
    </row>
    <row r="14" spans="1:15" ht="16.2" thickBot="1" x14ac:dyDescent="0.35">
      <c r="A14" s="13" t="s">
        <v>25</v>
      </c>
      <c r="B14" s="8" t="s">
        <v>26</v>
      </c>
      <c r="C14" s="40" t="s">
        <v>38</v>
      </c>
      <c r="D14" s="41">
        <v>71</v>
      </c>
      <c r="E14" s="42">
        <v>0</v>
      </c>
      <c r="F14" s="23" t="s">
        <v>81</v>
      </c>
      <c r="H14" s="22"/>
      <c r="I14" s="58"/>
      <c r="J14" s="56" t="s">
        <v>67</v>
      </c>
      <c r="K14" s="62"/>
      <c r="L14" s="45"/>
      <c r="M14" s="57" t="s">
        <v>67</v>
      </c>
      <c r="N14" s="62"/>
    </row>
    <row r="16" spans="1:15" x14ac:dyDescent="0.3">
      <c r="A16" s="14"/>
    </row>
    <row r="17" spans="1:1" ht="15.6" x14ac:dyDescent="0.3">
      <c r="A17" s="16" t="s">
        <v>41</v>
      </c>
    </row>
    <row r="18" spans="1:1" ht="15.6" x14ac:dyDescent="0.3">
      <c r="A18" s="16"/>
    </row>
    <row r="19" spans="1:1" ht="15.6" x14ac:dyDescent="0.3">
      <c r="A19" s="64" t="s">
        <v>42</v>
      </c>
    </row>
    <row r="20" spans="1:1" ht="15.6" x14ac:dyDescent="0.3">
      <c r="A20" s="64" t="s">
        <v>51</v>
      </c>
    </row>
    <row r="21" spans="1:1" ht="15.6" x14ac:dyDescent="0.3">
      <c r="A21" s="64" t="s">
        <v>43</v>
      </c>
    </row>
    <row r="22" spans="1:1" ht="15.6" x14ac:dyDescent="0.3">
      <c r="A22" s="64" t="s">
        <v>44</v>
      </c>
    </row>
    <row r="23" spans="1:1" ht="15.6" x14ac:dyDescent="0.3">
      <c r="A23" s="64" t="s">
        <v>45</v>
      </c>
    </row>
    <row r="24" spans="1:1" ht="15.6" x14ac:dyDescent="0.3">
      <c r="A24" s="64"/>
    </row>
    <row r="25" spans="1:1" ht="15.6" x14ac:dyDescent="0.3">
      <c r="A25" s="64" t="s">
        <v>52</v>
      </c>
    </row>
    <row r="26" spans="1:1" ht="15.6" x14ac:dyDescent="0.3">
      <c r="A26" s="64" t="s">
        <v>30</v>
      </c>
    </row>
    <row r="27" spans="1:1" ht="15.6" x14ac:dyDescent="0.3">
      <c r="A27" s="64" t="s">
        <v>37</v>
      </c>
    </row>
    <row r="28" spans="1:1" ht="15.6" x14ac:dyDescent="0.3">
      <c r="A28" s="64" t="s">
        <v>47</v>
      </c>
    </row>
    <row r="29" spans="1:1" ht="15.6" x14ac:dyDescent="0.3">
      <c r="A29" s="64" t="s">
        <v>33</v>
      </c>
    </row>
    <row r="30" spans="1:1" ht="15.6" x14ac:dyDescent="0.3">
      <c r="A30" s="64" t="s">
        <v>31</v>
      </c>
    </row>
    <row r="31" spans="1:1" ht="15.6" x14ac:dyDescent="0.3">
      <c r="A31" s="64" t="s">
        <v>28</v>
      </c>
    </row>
    <row r="32" spans="1:1" ht="15.6" x14ac:dyDescent="0.3">
      <c r="A32" s="64" t="s">
        <v>35</v>
      </c>
    </row>
    <row r="33" spans="1:1" ht="15.6" x14ac:dyDescent="0.3">
      <c r="A33" s="64" t="s">
        <v>29</v>
      </c>
    </row>
    <row r="34" spans="1:1" ht="15.6" x14ac:dyDescent="0.3">
      <c r="A34" s="64" t="s">
        <v>38</v>
      </c>
    </row>
    <row r="35" spans="1:1" ht="15.6" x14ac:dyDescent="0.3">
      <c r="A35" s="64" t="s">
        <v>34</v>
      </c>
    </row>
    <row r="36" spans="1:1" ht="15.6" x14ac:dyDescent="0.3">
      <c r="A36" s="64" t="s">
        <v>46</v>
      </c>
    </row>
    <row r="37" spans="1:1" x14ac:dyDescent="0.3">
      <c r="A37" s="15"/>
    </row>
    <row r="38" spans="1:1" x14ac:dyDescent="0.3">
      <c r="A38" s="1"/>
    </row>
  </sheetData>
  <printOptions horizontalCentered="1"/>
  <pageMargins left="0.25" right="0.25" top="0.5" bottom="0.5" header="0.3" footer="0.3"/>
  <pageSetup orientation="landscape" r:id="rId1"/>
  <headerFooter>
    <oddHeader>&amp;L&amp;"-,Bold"&amp;10Case No 21-00466 &amp;C&amp;"-,Bold"&amp;10Ky Frontier Gas truck mtce 2019-21</oddHeader>
  </headerFooter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D5AB-8DAE-4312-8C37-16633FA885E4}">
  <dimension ref="A1:K4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09375" defaultRowHeight="13.8" x14ac:dyDescent="0.3"/>
  <cols>
    <col min="1" max="1" width="4.6640625" style="81" customWidth="1"/>
    <col min="2" max="2" width="45.77734375" style="81" customWidth="1"/>
    <col min="3" max="5" width="13.77734375" style="83" customWidth="1"/>
    <col min="6" max="6" width="9.88671875" style="81" bestFit="1" customWidth="1"/>
    <col min="7" max="7" width="9.88671875" style="82" bestFit="1" customWidth="1"/>
    <col min="8" max="8" width="9.88671875" style="81" bestFit="1" customWidth="1"/>
    <col min="9" max="11" width="11.109375" style="81" bestFit="1" customWidth="1"/>
    <col min="12" max="16384" width="9.109375" style="81"/>
  </cols>
  <sheetData>
    <row r="1" spans="1:8" s="79" customFormat="1" x14ac:dyDescent="0.3">
      <c r="C1" s="80" t="s">
        <v>165</v>
      </c>
      <c r="D1" s="80" t="s">
        <v>164</v>
      </c>
      <c r="E1" s="80" t="s">
        <v>163</v>
      </c>
      <c r="G1" s="93"/>
    </row>
    <row r="3" spans="1:8" x14ac:dyDescent="0.3">
      <c r="B3" s="82" t="s">
        <v>301</v>
      </c>
    </row>
    <row r="4" spans="1:8" x14ac:dyDescent="0.3">
      <c r="B4" s="82"/>
    </row>
    <row r="5" spans="1:8" x14ac:dyDescent="0.3">
      <c r="A5" s="84" t="s">
        <v>162</v>
      </c>
      <c r="F5" s="85"/>
      <c r="G5" s="94"/>
      <c r="H5" s="85"/>
    </row>
    <row r="6" spans="1:8" x14ac:dyDescent="0.3">
      <c r="A6" s="79" t="s">
        <v>295</v>
      </c>
      <c r="C6" s="81"/>
      <c r="D6" s="81"/>
      <c r="E6" s="81"/>
    </row>
    <row r="7" spans="1:8" x14ac:dyDescent="0.3">
      <c r="A7" s="79"/>
      <c r="B7" s="79" t="s">
        <v>304</v>
      </c>
      <c r="C7" s="86">
        <f>KFG!$C$24+KFG!$C$164</f>
        <v>4157082.689999999</v>
      </c>
      <c r="D7" s="86">
        <f>KFG!$D$24+KFG!$D$164</f>
        <v>4631378.12</v>
      </c>
      <c r="E7" s="86">
        <f>KFG!$E$24+KFG!$E$164</f>
        <v>5004326.2699999996</v>
      </c>
    </row>
    <row r="9" spans="1:8" s="79" customFormat="1" x14ac:dyDescent="0.3">
      <c r="A9" s="79" t="s">
        <v>276</v>
      </c>
      <c r="C9" s="86"/>
      <c r="D9" s="86"/>
      <c r="E9" s="86"/>
      <c r="G9" s="93"/>
    </row>
    <row r="10" spans="1:8" x14ac:dyDescent="0.3">
      <c r="B10" s="81" t="s">
        <v>308</v>
      </c>
      <c r="C10" s="87">
        <v>387505.11</v>
      </c>
      <c r="D10" s="87">
        <v>367074.57</v>
      </c>
      <c r="E10" s="87">
        <v>527747.22</v>
      </c>
      <c r="G10" s="82" t="s">
        <v>315</v>
      </c>
    </row>
    <row r="12" spans="1:8" x14ac:dyDescent="0.3">
      <c r="B12" s="81" t="s">
        <v>302</v>
      </c>
      <c r="C12" s="87">
        <v>261368.24</v>
      </c>
      <c r="D12" s="83">
        <v>0</v>
      </c>
      <c r="E12" s="83">
        <v>0</v>
      </c>
    </row>
    <row r="13" spans="1:8" x14ac:dyDescent="0.3">
      <c r="B13" s="81" t="s">
        <v>274</v>
      </c>
      <c r="C13" s="83">
        <v>10000</v>
      </c>
      <c r="D13" s="83">
        <v>10000</v>
      </c>
      <c r="E13" s="83">
        <v>0</v>
      </c>
    </row>
    <row r="14" spans="1:8" x14ac:dyDescent="0.3">
      <c r="B14" s="81" t="s">
        <v>273</v>
      </c>
      <c r="C14" s="83">
        <v>136.6</v>
      </c>
      <c r="D14" s="83">
        <v>114.75</v>
      </c>
      <c r="E14" s="83">
        <v>78.41</v>
      </c>
    </row>
    <row r="15" spans="1:8" x14ac:dyDescent="0.3">
      <c r="B15" s="81" t="s">
        <v>272</v>
      </c>
      <c r="C15" s="83">
        <v>318</v>
      </c>
      <c r="D15" s="83">
        <v>19394.22</v>
      </c>
      <c r="E15" s="83">
        <v>27407</v>
      </c>
    </row>
    <row r="16" spans="1:8" x14ac:dyDescent="0.3">
      <c r="B16" s="81" t="s">
        <v>270</v>
      </c>
      <c r="C16" s="83">
        <v>0.34</v>
      </c>
      <c r="D16" s="83">
        <v>0</v>
      </c>
      <c r="E16" s="83">
        <v>0</v>
      </c>
    </row>
    <row r="17" spans="1:11" s="79" customFormat="1" x14ac:dyDescent="0.3">
      <c r="B17" s="79" t="s">
        <v>314</v>
      </c>
      <c r="C17" s="86">
        <f>SUM(C10:C16)</f>
        <v>659328.28999999992</v>
      </c>
      <c r="D17" s="86">
        <f t="shared" ref="D17:E17" si="0">SUM(D10:D16)</f>
        <v>396583.54000000004</v>
      </c>
      <c r="E17" s="86">
        <f t="shared" si="0"/>
        <v>555232.63</v>
      </c>
      <c r="G17" s="93"/>
    </row>
    <row r="18" spans="1:11" x14ac:dyDescent="0.3">
      <c r="F18" s="85"/>
      <c r="G18" s="94"/>
      <c r="H18" s="85"/>
    </row>
    <row r="19" spans="1:11" x14ac:dyDescent="0.3">
      <c r="B19" s="79" t="s">
        <v>268</v>
      </c>
      <c r="C19" s="88">
        <f>C7+C17</f>
        <v>4816410.9799999986</v>
      </c>
      <c r="D19" s="88">
        <f>D7+D17</f>
        <v>5027961.66</v>
      </c>
      <c r="E19" s="88">
        <f>E7+E17</f>
        <v>5559558.8999999994</v>
      </c>
      <c r="F19" s="85"/>
      <c r="G19" s="94"/>
      <c r="H19" s="85"/>
    </row>
    <row r="20" spans="1:11" x14ac:dyDescent="0.3">
      <c r="F20" s="85"/>
      <c r="G20" s="94"/>
      <c r="H20" s="85"/>
    </row>
    <row r="21" spans="1:11" x14ac:dyDescent="0.3">
      <c r="F21" s="85"/>
      <c r="G21" s="94"/>
      <c r="H21" s="85"/>
    </row>
    <row r="22" spans="1:11" x14ac:dyDescent="0.3">
      <c r="A22" s="84" t="s">
        <v>267</v>
      </c>
      <c r="F22" s="85"/>
      <c r="G22" s="94"/>
      <c r="H22" s="85"/>
    </row>
    <row r="23" spans="1:11" x14ac:dyDescent="0.3">
      <c r="A23" s="79" t="s">
        <v>303</v>
      </c>
      <c r="C23" s="86">
        <f>KFG!$C$64+KFG!$C$179</f>
        <v>1952081.61</v>
      </c>
      <c r="D23" s="86">
        <f>KFG!$D$64+KFG!$D$179</f>
        <v>2252079.3800000004</v>
      </c>
      <c r="E23" s="86">
        <f>KFG!$E$64+KFG!$E$179</f>
        <v>2614192.0599999996</v>
      </c>
      <c r="F23" s="85"/>
      <c r="G23" s="94"/>
      <c r="H23" s="85"/>
    </row>
    <row r="25" spans="1:11" x14ac:dyDescent="0.3">
      <c r="A25" s="79" t="s">
        <v>238</v>
      </c>
      <c r="C25" s="86">
        <f>KFG!$C$138+KFG!$C$230</f>
        <v>2374613.6899999995</v>
      </c>
      <c r="D25" s="86">
        <f>KFG!$D$138+KFG!$D$230</f>
        <v>2408821.9999999995</v>
      </c>
      <c r="E25" s="86">
        <f>KFG!$E$138+KFG!$E$230</f>
        <v>2364153.9</v>
      </c>
      <c r="F25" s="85"/>
      <c r="G25" s="82" t="s">
        <v>305</v>
      </c>
      <c r="H25" s="85"/>
    </row>
    <row r="27" spans="1:11" x14ac:dyDescent="0.3">
      <c r="B27" s="79" t="s">
        <v>168</v>
      </c>
      <c r="C27" s="88">
        <f>C23+C25</f>
        <v>4326695.3</v>
      </c>
      <c r="D27" s="88">
        <f t="shared" ref="D27:E27" si="1">D23+D25</f>
        <v>4660901.38</v>
      </c>
      <c r="E27" s="88">
        <f t="shared" si="1"/>
        <v>4978345.959999999</v>
      </c>
    </row>
    <row r="28" spans="1:11" x14ac:dyDescent="0.3">
      <c r="B28" s="79"/>
      <c r="C28" s="86"/>
      <c r="D28" s="86"/>
      <c r="E28" s="86"/>
    </row>
    <row r="29" spans="1:11" x14ac:dyDescent="0.3">
      <c r="B29" s="79" t="s">
        <v>145</v>
      </c>
      <c r="C29" s="86">
        <f>KFG!C166</f>
        <v>0</v>
      </c>
      <c r="D29" s="86">
        <f>KFG!D166</f>
        <v>1022.6</v>
      </c>
      <c r="E29" s="86">
        <f>KFG!E166</f>
        <v>0</v>
      </c>
    </row>
    <row r="31" spans="1:11" ht="14.4" thickBot="1" x14ac:dyDescent="0.35">
      <c r="B31" s="79" t="s">
        <v>167</v>
      </c>
      <c r="C31" s="89">
        <f>C19-C27+C29</f>
        <v>489715.67999999877</v>
      </c>
      <c r="D31" s="89">
        <f>D19-D27+D29</f>
        <v>368082.88000000024</v>
      </c>
      <c r="E31" s="89">
        <f>E19-E27+E29</f>
        <v>581212.94000000041</v>
      </c>
      <c r="G31" s="82" t="s">
        <v>309</v>
      </c>
      <c r="I31" s="85"/>
      <c r="J31" s="85"/>
      <c r="K31" s="85"/>
    </row>
    <row r="32" spans="1:11" ht="14.4" thickTop="1" x14ac:dyDescent="0.3">
      <c r="I32" s="85"/>
      <c r="J32" s="85"/>
      <c r="K32" s="85"/>
    </row>
    <row r="35" spans="1:7" x14ac:dyDescent="0.3">
      <c r="A35" s="84" t="s">
        <v>321</v>
      </c>
    </row>
    <row r="36" spans="1:7" x14ac:dyDescent="0.3">
      <c r="B36" s="81" t="s">
        <v>313</v>
      </c>
      <c r="C36" s="85">
        <f>C19-C12</f>
        <v>4555042.7399999984</v>
      </c>
      <c r="D36" s="85">
        <f t="shared" ref="D36:E36" si="2">D19-D12</f>
        <v>5027961.66</v>
      </c>
      <c r="E36" s="85">
        <f t="shared" si="2"/>
        <v>5559558.8999999994</v>
      </c>
    </row>
    <row r="37" spans="1:7" x14ac:dyDescent="0.3">
      <c r="B37" s="90" t="s">
        <v>310</v>
      </c>
      <c r="C37" s="91">
        <f>C23</f>
        <v>1952081.61</v>
      </c>
      <c r="D37" s="91">
        <f>D23</f>
        <v>2252079.3800000004</v>
      </c>
      <c r="E37" s="91">
        <f>E23</f>
        <v>2614192.0599999996</v>
      </c>
    </row>
    <row r="38" spans="1:7" x14ac:dyDescent="0.3">
      <c r="B38" s="79" t="s">
        <v>311</v>
      </c>
      <c r="C38" s="92">
        <f>C36-C37</f>
        <v>2602961.129999998</v>
      </c>
      <c r="D38" s="92">
        <f t="shared" ref="D38" si="3">D36-D37</f>
        <v>2775882.28</v>
      </c>
      <c r="E38" s="92">
        <f>E36-E37</f>
        <v>2945366.84</v>
      </c>
    </row>
    <row r="39" spans="1:7" x14ac:dyDescent="0.3">
      <c r="C39" s="81"/>
      <c r="D39" s="81"/>
      <c r="E39" s="81"/>
    </row>
    <row r="40" spans="1:7" x14ac:dyDescent="0.3">
      <c r="B40" s="81" t="s">
        <v>316</v>
      </c>
      <c r="C40" s="85">
        <f>C25</f>
        <v>2374613.6899999995</v>
      </c>
      <c r="D40" s="85">
        <f t="shared" ref="D40:E40" si="4">D25</f>
        <v>2408821.9999999995</v>
      </c>
      <c r="E40" s="85">
        <f t="shared" si="4"/>
        <v>2364153.9</v>
      </c>
    </row>
    <row r="41" spans="1:7" x14ac:dyDescent="0.3">
      <c r="B41" s="81" t="s">
        <v>317</v>
      </c>
      <c r="C41" s="87">
        <f>C10</f>
        <v>387505.11</v>
      </c>
      <c r="D41" s="87">
        <f t="shared" ref="D41:E41" si="5">D10</f>
        <v>367074.57</v>
      </c>
      <c r="E41" s="87">
        <f t="shared" si="5"/>
        <v>527747.22</v>
      </c>
    </row>
    <row r="42" spans="1:7" x14ac:dyDescent="0.3">
      <c r="B42" s="81" t="s">
        <v>320</v>
      </c>
      <c r="C42" s="83">
        <f>KFG!J113</f>
        <v>349681</v>
      </c>
      <c r="D42" s="83">
        <f>KFG!K113</f>
        <v>351123</v>
      </c>
      <c r="E42" s="83">
        <f>KFG!L113</f>
        <v>339904</v>
      </c>
    </row>
    <row r="43" spans="1:7" x14ac:dyDescent="0.3">
      <c r="B43" s="81" t="s">
        <v>318</v>
      </c>
      <c r="C43" s="83">
        <f>KFG!K8</f>
        <v>129080.76000000001</v>
      </c>
      <c r="D43" s="83">
        <f>KFG!L8</f>
        <v>158071.10999999999</v>
      </c>
      <c r="E43" s="83">
        <f>KFG!M8</f>
        <v>183468.26</v>
      </c>
    </row>
    <row r="44" spans="1:7" x14ac:dyDescent="0.3">
      <c r="B44" s="90" t="s">
        <v>319</v>
      </c>
      <c r="C44" s="91">
        <f>KFG!K9</f>
        <v>8007</v>
      </c>
      <c r="D44" s="91">
        <f>KFG!L9</f>
        <v>175</v>
      </c>
      <c r="E44" s="91">
        <f>KFG!M9</f>
        <v>175</v>
      </c>
    </row>
    <row r="45" spans="1:7" x14ac:dyDescent="0.3">
      <c r="B45" s="79" t="s">
        <v>312</v>
      </c>
      <c r="C45" s="92">
        <f>C40-C41-C42-C43-C44</f>
        <v>1500339.8199999996</v>
      </c>
      <c r="D45" s="92">
        <f t="shared" ref="D45:E45" si="6">D40-D41-D42-D43-D44</f>
        <v>1532378.3199999994</v>
      </c>
      <c r="E45" s="92">
        <f t="shared" si="6"/>
        <v>1312859.42</v>
      </c>
    </row>
    <row r="46" spans="1:7" x14ac:dyDescent="0.3">
      <c r="C46" s="81"/>
      <c r="D46" s="81"/>
      <c r="E46" s="81"/>
    </row>
    <row r="47" spans="1:7" x14ac:dyDescent="0.3">
      <c r="B47" s="90"/>
      <c r="C47" s="90"/>
      <c r="D47" s="90"/>
      <c r="E47" s="90"/>
    </row>
    <row r="48" spans="1:7" ht="14.4" x14ac:dyDescent="0.3">
      <c r="B48" s="95" t="s">
        <v>299</v>
      </c>
      <c r="C48" s="96">
        <f>C45/C38</f>
        <v>0.57639732023197776</v>
      </c>
      <c r="D48" s="96">
        <f t="shared" ref="D48:E48" si="7">D45/D38</f>
        <v>0.55203289096250852</v>
      </c>
      <c r="E48" s="96">
        <f t="shared" si="7"/>
        <v>0.4457371496719913</v>
      </c>
      <c r="G48" s="82" t="s">
        <v>298</v>
      </c>
    </row>
    <row r="49" spans="3:5" x14ac:dyDescent="0.3">
      <c r="C49" s="81"/>
      <c r="D49" s="81"/>
      <c r="E49" s="81"/>
    </row>
  </sheetData>
  <printOptions horizontalCentered="1"/>
  <pageMargins left="0.2" right="0.2" top="0.75" bottom="0.5" header="0.3" footer="0.3"/>
  <pageSetup orientation="portrait" r:id="rId1"/>
  <headerFooter>
    <oddHeader>&amp;L&amp;"-,Bold"&amp;10Case No 21-00466 &amp;C&amp;10Ky Frontier Gas Operating Ratio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F3D9C-E164-44B3-85B4-5A33F3B89444}">
  <dimension ref="A1:M235"/>
  <sheetViews>
    <sheetView workbookViewId="0">
      <pane xSplit="2" ySplit="1" topLeftCell="C217" activePane="bottomRight" state="frozen"/>
      <selection pane="topRight" activeCell="C1" sqref="C1"/>
      <selection pane="bottomLeft" activeCell="A2" sqref="A2"/>
      <selection pane="bottomRight" activeCell="C234" activeCellId="1" sqref="C142 C234"/>
    </sheetView>
  </sheetViews>
  <sheetFormatPr defaultColWidth="9.109375" defaultRowHeight="12" x14ac:dyDescent="0.25"/>
  <cols>
    <col min="1" max="1" width="4.6640625" style="65" customWidth="1"/>
    <col min="2" max="2" width="39.44140625" style="65" bestFit="1" customWidth="1"/>
    <col min="3" max="5" width="11.6640625" style="66" bestFit="1" customWidth="1"/>
    <col min="6" max="8" width="9.88671875" style="65" bestFit="1" customWidth="1"/>
    <col min="9" max="9" width="9.109375" style="65"/>
    <col min="10" max="10" width="18.44140625" style="65" bestFit="1" customWidth="1"/>
    <col min="11" max="13" width="9.88671875" style="65" bestFit="1" customWidth="1"/>
    <col min="14" max="16384" width="9.109375" style="65"/>
  </cols>
  <sheetData>
    <row r="1" spans="1:13" s="69" customFormat="1" x14ac:dyDescent="0.25">
      <c r="C1" s="75" t="s">
        <v>165</v>
      </c>
      <c r="D1" s="75" t="s">
        <v>164</v>
      </c>
      <c r="E1" s="75" t="s">
        <v>163</v>
      </c>
    </row>
    <row r="4" spans="1:13" x14ac:dyDescent="0.25">
      <c r="A4" s="77" t="s">
        <v>296</v>
      </c>
      <c r="B4" s="78"/>
    </row>
    <row r="5" spans="1:13" x14ac:dyDescent="0.25">
      <c r="A5" s="71" t="s">
        <v>162</v>
      </c>
      <c r="F5" s="73"/>
      <c r="G5" s="73"/>
      <c r="H5" s="73"/>
    </row>
    <row r="6" spans="1:13" x14ac:dyDescent="0.25">
      <c r="A6" s="69" t="s">
        <v>295</v>
      </c>
    </row>
    <row r="7" spans="1:13" x14ac:dyDescent="0.25">
      <c r="B7" s="65" t="s">
        <v>294</v>
      </c>
      <c r="C7" s="66">
        <v>1594228.92</v>
      </c>
      <c r="D7" s="66">
        <v>1777682.21</v>
      </c>
      <c r="E7" s="66">
        <v>1907352.3</v>
      </c>
      <c r="K7" s="65">
        <v>2020</v>
      </c>
      <c r="L7" s="65">
        <v>2019</v>
      </c>
      <c r="M7" s="65">
        <v>2018</v>
      </c>
    </row>
    <row r="8" spans="1:13" x14ac:dyDescent="0.25">
      <c r="B8" s="65" t="s">
        <v>293</v>
      </c>
      <c r="C8" s="66">
        <v>515747.85</v>
      </c>
      <c r="D8" s="66">
        <v>545260.88</v>
      </c>
      <c r="E8" s="66">
        <v>624020.05000000005</v>
      </c>
      <c r="J8" s="65" t="s">
        <v>306</v>
      </c>
      <c r="K8" s="73">
        <f>C75+C76+C77+C78+C79+C80+C220+C221+C222</f>
        <v>129080.76000000001</v>
      </c>
      <c r="L8" s="73">
        <f t="shared" ref="L8:M8" si="0">D75+D76+D77+D78+D79+D80+D220+D221+D222</f>
        <v>158071.10999999999</v>
      </c>
      <c r="M8" s="73">
        <f t="shared" si="0"/>
        <v>183468.26</v>
      </c>
    </row>
    <row r="9" spans="1:13" x14ac:dyDescent="0.25">
      <c r="B9" s="65" t="s">
        <v>292</v>
      </c>
      <c r="C9" s="66">
        <v>446365.74</v>
      </c>
      <c r="D9" s="66">
        <v>511904.98</v>
      </c>
      <c r="E9" s="66">
        <v>534724.36</v>
      </c>
      <c r="J9" s="65" t="s">
        <v>307</v>
      </c>
      <c r="K9" s="73">
        <f>C74+C225+C226</f>
        <v>8007</v>
      </c>
      <c r="L9" s="73">
        <f t="shared" ref="L9:M9" si="1">D74+D225+D226</f>
        <v>175</v>
      </c>
      <c r="M9" s="73">
        <f t="shared" si="1"/>
        <v>175</v>
      </c>
    </row>
    <row r="10" spans="1:13" x14ac:dyDescent="0.25">
      <c r="B10" s="65" t="s">
        <v>291</v>
      </c>
      <c r="C10" s="66">
        <v>0</v>
      </c>
      <c r="D10" s="66">
        <v>1270.01</v>
      </c>
      <c r="E10" s="66">
        <v>968.59</v>
      </c>
    </row>
    <row r="11" spans="1:13" x14ac:dyDescent="0.25">
      <c r="B11" s="65" t="s">
        <v>290</v>
      </c>
      <c r="C11" s="66">
        <v>22256.92</v>
      </c>
      <c r="D11" s="66">
        <v>66992.42</v>
      </c>
      <c r="E11" s="66">
        <v>79390.89</v>
      </c>
      <c r="K11" s="73"/>
      <c r="L11" s="73"/>
      <c r="M11" s="73"/>
    </row>
    <row r="12" spans="1:13" x14ac:dyDescent="0.25">
      <c r="B12" s="65" t="s">
        <v>289</v>
      </c>
      <c r="C12" s="66">
        <v>0</v>
      </c>
      <c r="D12" s="66">
        <v>0</v>
      </c>
      <c r="E12" s="66">
        <v>50</v>
      </c>
    </row>
    <row r="13" spans="1:13" x14ac:dyDescent="0.25">
      <c r="B13" s="65" t="s">
        <v>288</v>
      </c>
      <c r="C13" s="66">
        <v>4446</v>
      </c>
      <c r="D13" s="66">
        <v>16157</v>
      </c>
      <c r="E13" s="66">
        <v>17256</v>
      </c>
    </row>
    <row r="14" spans="1:13" x14ac:dyDescent="0.25">
      <c r="B14" s="65" t="s">
        <v>287</v>
      </c>
      <c r="C14" s="66">
        <v>3570</v>
      </c>
      <c r="D14" s="66">
        <v>3570</v>
      </c>
      <c r="E14" s="66">
        <v>3720</v>
      </c>
    </row>
    <row r="15" spans="1:13" x14ac:dyDescent="0.25">
      <c r="B15" s="65" t="s">
        <v>286</v>
      </c>
      <c r="C15" s="66">
        <v>100</v>
      </c>
      <c r="D15" s="66">
        <v>0</v>
      </c>
      <c r="E15" s="66">
        <v>0</v>
      </c>
    </row>
    <row r="16" spans="1:13" x14ac:dyDescent="0.25">
      <c r="B16" s="65" t="s">
        <v>285</v>
      </c>
      <c r="C16" s="66">
        <v>443</v>
      </c>
      <c r="D16" s="66">
        <v>9436.2199999999993</v>
      </c>
      <c r="E16" s="66">
        <v>14678.09</v>
      </c>
    </row>
    <row r="17" spans="1:13" x14ac:dyDescent="0.25">
      <c r="B17" s="65" t="s">
        <v>284</v>
      </c>
      <c r="C17" s="66">
        <v>7450</v>
      </c>
      <c r="D17" s="66">
        <v>16935</v>
      </c>
      <c r="E17" s="66">
        <v>22025</v>
      </c>
    </row>
    <row r="18" spans="1:13" x14ac:dyDescent="0.25">
      <c r="B18" s="65" t="s">
        <v>283</v>
      </c>
      <c r="C18" s="66">
        <v>1485</v>
      </c>
      <c r="D18" s="66">
        <v>600</v>
      </c>
      <c r="E18" s="66">
        <v>450</v>
      </c>
    </row>
    <row r="19" spans="1:13" x14ac:dyDescent="0.25">
      <c r="B19" s="65" t="s">
        <v>282</v>
      </c>
      <c r="C19" s="66">
        <v>660</v>
      </c>
      <c r="D19" s="66">
        <v>1110</v>
      </c>
      <c r="E19" s="66">
        <v>1500</v>
      </c>
    </row>
    <row r="20" spans="1:13" x14ac:dyDescent="0.25">
      <c r="B20" s="65" t="s">
        <v>281</v>
      </c>
      <c r="C20" s="66">
        <v>6975</v>
      </c>
      <c r="D20" s="66">
        <v>7700</v>
      </c>
      <c r="E20" s="66">
        <v>9050</v>
      </c>
    </row>
    <row r="21" spans="1:13" x14ac:dyDescent="0.25">
      <c r="B21" s="65" t="s">
        <v>280</v>
      </c>
      <c r="C21" s="66">
        <v>420.07</v>
      </c>
      <c r="D21" s="66">
        <v>440.29</v>
      </c>
      <c r="E21" s="66">
        <v>456.4</v>
      </c>
    </row>
    <row r="22" spans="1:13" x14ac:dyDescent="0.25">
      <c r="B22" s="65" t="s">
        <v>279</v>
      </c>
      <c r="C22" s="66">
        <v>16827.78</v>
      </c>
      <c r="D22" s="66">
        <v>14491.91</v>
      </c>
      <c r="E22" s="66">
        <v>17743.22</v>
      </c>
    </row>
    <row r="23" spans="1:13" x14ac:dyDescent="0.25">
      <c r="B23" s="65" t="s">
        <v>278</v>
      </c>
      <c r="C23" s="66">
        <v>696465.97</v>
      </c>
      <c r="D23" s="66">
        <v>691746.9</v>
      </c>
      <c r="E23" s="66">
        <v>663709</v>
      </c>
      <c r="J23" s="69"/>
      <c r="K23" s="69"/>
      <c r="L23" s="69"/>
      <c r="M23" s="69"/>
    </row>
    <row r="24" spans="1:13" s="69" customFormat="1" x14ac:dyDescent="0.25">
      <c r="B24" s="69" t="s">
        <v>277</v>
      </c>
      <c r="C24" s="68">
        <f>SUM(C7:C23)</f>
        <v>3317442.2499999991</v>
      </c>
      <c r="D24" s="68">
        <f>SUM(D7:D23)</f>
        <v>3665297.82</v>
      </c>
      <c r="E24" s="68">
        <f>SUM(E7:E23)</f>
        <v>3897093.9</v>
      </c>
    </row>
    <row r="25" spans="1:13" s="69" customFormat="1" x14ac:dyDescent="0.25">
      <c r="A25" s="69" t="s">
        <v>276</v>
      </c>
      <c r="C25" s="74"/>
      <c r="D25" s="74"/>
      <c r="E25" s="74"/>
      <c r="J25" s="65"/>
      <c r="K25" s="65"/>
      <c r="L25" s="65"/>
      <c r="M25" s="65"/>
    </row>
    <row r="26" spans="1:13" x14ac:dyDescent="0.25">
      <c r="B26" s="65" t="s">
        <v>275</v>
      </c>
      <c r="C26" s="76">
        <v>387505.11</v>
      </c>
      <c r="D26" s="76">
        <v>367074.57</v>
      </c>
      <c r="E26" s="76">
        <v>527747.22</v>
      </c>
    </row>
    <row r="27" spans="1:13" x14ac:dyDescent="0.25">
      <c r="B27" s="65" t="s">
        <v>274</v>
      </c>
      <c r="C27" s="66">
        <v>10000</v>
      </c>
      <c r="D27" s="66">
        <v>10000</v>
      </c>
      <c r="E27" s="66">
        <v>0</v>
      </c>
    </row>
    <row r="28" spans="1:13" x14ac:dyDescent="0.25">
      <c r="B28" s="65" t="s">
        <v>273</v>
      </c>
      <c r="C28" s="66">
        <v>136.6</v>
      </c>
      <c r="D28" s="66">
        <v>114.75</v>
      </c>
      <c r="E28" s="66">
        <v>78.41</v>
      </c>
    </row>
    <row r="29" spans="1:13" x14ac:dyDescent="0.25">
      <c r="B29" s="65" t="s">
        <v>272</v>
      </c>
      <c r="C29" s="66">
        <v>318</v>
      </c>
      <c r="D29" s="66">
        <v>19394.22</v>
      </c>
      <c r="E29" s="66">
        <v>27407</v>
      </c>
    </row>
    <row r="30" spans="1:13" x14ac:dyDescent="0.25">
      <c r="B30" s="65" t="s">
        <v>271</v>
      </c>
      <c r="C30" s="76">
        <v>261368.24</v>
      </c>
      <c r="D30" s="66">
        <v>0</v>
      </c>
      <c r="E30" s="66">
        <v>0</v>
      </c>
      <c r="G30" s="65" t="s">
        <v>297</v>
      </c>
    </row>
    <row r="31" spans="1:13" x14ac:dyDescent="0.25">
      <c r="B31" s="65" t="s">
        <v>270</v>
      </c>
      <c r="C31" s="66">
        <v>0.34</v>
      </c>
      <c r="D31" s="66">
        <v>0</v>
      </c>
      <c r="E31" s="66">
        <v>0</v>
      </c>
      <c r="J31" s="69"/>
      <c r="K31" s="69"/>
      <c r="L31" s="69"/>
      <c r="M31" s="69"/>
    </row>
    <row r="32" spans="1:13" s="69" customFormat="1" x14ac:dyDescent="0.25">
      <c r="B32" s="69" t="s">
        <v>269</v>
      </c>
      <c r="C32" s="68">
        <f>SUM(C26:C31)</f>
        <v>659328.28999999992</v>
      </c>
      <c r="D32" s="68">
        <f>SUM(D26:D31)</f>
        <v>396583.54000000004</v>
      </c>
      <c r="E32" s="68">
        <f>SUM(E26:E31)</f>
        <v>555232.63</v>
      </c>
      <c r="J32" s="65"/>
      <c r="K32" s="65"/>
      <c r="L32" s="65"/>
      <c r="M32" s="65"/>
    </row>
    <row r="33" spans="1:8" x14ac:dyDescent="0.25">
      <c r="F33" s="73"/>
      <c r="G33" s="73"/>
      <c r="H33" s="73"/>
    </row>
    <row r="34" spans="1:8" x14ac:dyDescent="0.25">
      <c r="B34" s="69" t="s">
        <v>268</v>
      </c>
      <c r="C34" s="68">
        <f>C24+C32</f>
        <v>3976770.5399999991</v>
      </c>
      <c r="D34" s="68">
        <f>D24+D32</f>
        <v>4061881.36</v>
      </c>
      <c r="E34" s="68">
        <f>E24+E32</f>
        <v>4452326.53</v>
      </c>
      <c r="F34" s="73"/>
      <c r="G34" s="73"/>
      <c r="H34" s="73"/>
    </row>
    <row r="35" spans="1:8" x14ac:dyDescent="0.25">
      <c r="F35" s="73"/>
      <c r="G35" s="73"/>
      <c r="H35" s="73"/>
    </row>
    <row r="36" spans="1:8" x14ac:dyDescent="0.25">
      <c r="A36" s="71" t="s">
        <v>267</v>
      </c>
      <c r="F36" s="73"/>
      <c r="G36" s="73"/>
      <c r="H36" s="73"/>
    </row>
    <row r="37" spans="1:8" x14ac:dyDescent="0.25">
      <c r="A37" s="69" t="s">
        <v>266</v>
      </c>
      <c r="F37" s="73"/>
      <c r="G37" s="73"/>
      <c r="H37" s="73"/>
    </row>
    <row r="38" spans="1:8" x14ac:dyDescent="0.25">
      <c r="B38" s="65" t="s">
        <v>265</v>
      </c>
      <c r="C38" s="66">
        <v>1543197.18</v>
      </c>
      <c r="D38" s="66">
        <v>1720958.55</v>
      </c>
      <c r="E38" s="66">
        <v>2075336.87</v>
      </c>
    </row>
    <row r="39" spans="1:8" x14ac:dyDescent="0.25">
      <c r="B39" s="65" t="s">
        <v>264</v>
      </c>
      <c r="C39" s="66">
        <v>0</v>
      </c>
      <c r="D39" s="66">
        <v>3793.78</v>
      </c>
      <c r="E39" s="66">
        <v>11628.1</v>
      </c>
    </row>
    <row r="40" spans="1:8" x14ac:dyDescent="0.25">
      <c r="B40" s="65" t="s">
        <v>263</v>
      </c>
      <c r="C40" s="66">
        <v>0</v>
      </c>
      <c r="D40" s="66">
        <v>81.99</v>
      </c>
      <c r="E40" s="66">
        <v>0</v>
      </c>
    </row>
    <row r="41" spans="1:8" x14ac:dyDescent="0.25">
      <c r="B41" s="65" t="s">
        <v>262</v>
      </c>
      <c r="C41" s="66">
        <v>25232.79</v>
      </c>
      <c r="D41" s="66">
        <v>26406.05</v>
      </c>
      <c r="E41" s="66">
        <v>24033.69</v>
      </c>
    </row>
    <row r="42" spans="1:8" x14ac:dyDescent="0.25">
      <c r="B42" s="65" t="s">
        <v>261</v>
      </c>
      <c r="C42" s="66">
        <v>0</v>
      </c>
      <c r="D42" s="66">
        <v>5458.43</v>
      </c>
      <c r="E42" s="66">
        <v>0</v>
      </c>
    </row>
    <row r="43" spans="1:8" x14ac:dyDescent="0.25">
      <c r="B43" s="65" t="s">
        <v>260</v>
      </c>
      <c r="C43" s="66">
        <v>522.11</v>
      </c>
      <c r="D43" s="66">
        <v>0</v>
      </c>
      <c r="E43" s="66">
        <v>2155.19</v>
      </c>
    </row>
    <row r="44" spans="1:8" x14ac:dyDescent="0.25">
      <c r="B44" s="65" t="s">
        <v>259</v>
      </c>
      <c r="C44" s="66">
        <v>0</v>
      </c>
      <c r="D44" s="66">
        <v>605.15</v>
      </c>
      <c r="E44" s="66">
        <v>773.5</v>
      </c>
    </row>
    <row r="45" spans="1:8" x14ac:dyDescent="0.25">
      <c r="B45" s="65" t="s">
        <v>258</v>
      </c>
      <c r="C45" s="66">
        <v>359.45</v>
      </c>
      <c r="D45" s="66">
        <v>359.45</v>
      </c>
      <c r="E45" s="66">
        <v>359.45</v>
      </c>
    </row>
    <row r="46" spans="1:8" x14ac:dyDescent="0.25">
      <c r="B46" s="65" t="s">
        <v>257</v>
      </c>
      <c r="C46" s="66">
        <v>35000</v>
      </c>
      <c r="D46" s="66">
        <v>0</v>
      </c>
      <c r="E46" s="66">
        <v>0</v>
      </c>
    </row>
    <row r="47" spans="1:8" x14ac:dyDescent="0.25">
      <c r="B47" s="65" t="s">
        <v>256</v>
      </c>
      <c r="C47" s="66">
        <v>0</v>
      </c>
      <c r="D47" s="66">
        <v>1739.6</v>
      </c>
      <c r="E47" s="66">
        <v>573.54</v>
      </c>
    </row>
    <row r="48" spans="1:8" x14ac:dyDescent="0.25">
      <c r="B48" s="65" t="s">
        <v>255</v>
      </c>
      <c r="C48" s="66">
        <v>631.37</v>
      </c>
      <c r="D48" s="66">
        <v>773.5</v>
      </c>
      <c r="E48" s="66">
        <v>980.79</v>
      </c>
    </row>
    <row r="49" spans="2:5" x14ac:dyDescent="0.25">
      <c r="B49" s="65" t="s">
        <v>254</v>
      </c>
      <c r="C49" s="66">
        <v>5201.59</v>
      </c>
      <c r="D49" s="66">
        <v>4629.6000000000004</v>
      </c>
      <c r="E49" s="66">
        <v>5190.78</v>
      </c>
    </row>
    <row r="50" spans="2:5" x14ac:dyDescent="0.25">
      <c r="B50" s="65" t="s">
        <v>253</v>
      </c>
      <c r="C50" s="66">
        <v>1186.8</v>
      </c>
      <c r="D50" s="66">
        <v>8890.69</v>
      </c>
      <c r="E50" s="66">
        <v>5714.4</v>
      </c>
    </row>
    <row r="51" spans="2:5" x14ac:dyDescent="0.25">
      <c r="B51" s="65" t="s">
        <v>252</v>
      </c>
      <c r="C51" s="66">
        <v>6488.35</v>
      </c>
      <c r="D51" s="66">
        <v>8758.33</v>
      </c>
      <c r="E51" s="66">
        <v>11352.9</v>
      </c>
    </row>
    <row r="52" spans="2:5" x14ac:dyDescent="0.25">
      <c r="B52" s="65" t="s">
        <v>251</v>
      </c>
      <c r="C52" s="66">
        <v>394.75</v>
      </c>
      <c r="D52" s="66">
        <v>414.55</v>
      </c>
      <c r="E52" s="66">
        <v>389.44</v>
      </c>
    </row>
    <row r="53" spans="2:5" x14ac:dyDescent="0.25">
      <c r="B53" s="65" t="s">
        <v>250</v>
      </c>
      <c r="C53" s="66">
        <v>2338.64</v>
      </c>
      <c r="D53" s="66">
        <v>0</v>
      </c>
      <c r="E53" s="66">
        <v>0</v>
      </c>
    </row>
    <row r="54" spans="2:5" x14ac:dyDescent="0.25">
      <c r="B54" s="65" t="s">
        <v>249</v>
      </c>
      <c r="C54" s="66">
        <v>0</v>
      </c>
      <c r="D54" s="66">
        <v>254</v>
      </c>
      <c r="E54" s="66">
        <v>0</v>
      </c>
    </row>
    <row r="55" spans="2:5" x14ac:dyDescent="0.25">
      <c r="B55" s="65" t="s">
        <v>248</v>
      </c>
      <c r="C55" s="66">
        <v>8384.66</v>
      </c>
      <c r="D55" s="66">
        <v>7605.32</v>
      </c>
      <c r="E55" s="66">
        <v>6697</v>
      </c>
    </row>
    <row r="56" spans="2:5" x14ac:dyDescent="0.25">
      <c r="B56" s="65" t="s">
        <v>247</v>
      </c>
      <c r="C56" s="66">
        <v>6203.18</v>
      </c>
      <c r="D56" s="66">
        <v>4646.43</v>
      </c>
      <c r="E56" s="66">
        <v>8266.7800000000007</v>
      </c>
    </row>
    <row r="57" spans="2:5" x14ac:dyDescent="0.25">
      <c r="B57" s="65" t="s">
        <v>246</v>
      </c>
      <c r="C57" s="66">
        <v>0</v>
      </c>
      <c r="D57" s="66">
        <v>1885.16</v>
      </c>
      <c r="E57" s="66">
        <v>554.04</v>
      </c>
    </row>
    <row r="58" spans="2:5" x14ac:dyDescent="0.25">
      <c r="B58" s="65" t="s">
        <v>245</v>
      </c>
      <c r="C58" s="66">
        <v>7437.26</v>
      </c>
      <c r="D58" s="66">
        <v>16204</v>
      </c>
      <c r="E58" s="66">
        <v>30546.3</v>
      </c>
    </row>
    <row r="59" spans="2:5" x14ac:dyDescent="0.25">
      <c r="B59" s="65" t="s">
        <v>244</v>
      </c>
      <c r="C59" s="66">
        <v>27060.2</v>
      </c>
      <c r="D59" s="66">
        <v>23336.3</v>
      </c>
      <c r="E59" s="66">
        <v>26910.61</v>
      </c>
    </row>
    <row r="60" spans="2:5" x14ac:dyDescent="0.25">
      <c r="B60" s="65" t="s">
        <v>243</v>
      </c>
      <c r="C60" s="66">
        <v>5957.18</v>
      </c>
      <c r="D60" s="66">
        <v>5529.37</v>
      </c>
      <c r="E60" s="66">
        <v>4979.04</v>
      </c>
    </row>
    <row r="61" spans="2:5" x14ac:dyDescent="0.25">
      <c r="B61" s="65" t="s">
        <v>242</v>
      </c>
      <c r="C61" s="66">
        <v>2835.73</v>
      </c>
      <c r="D61" s="66">
        <v>1940.71</v>
      </c>
      <c r="E61" s="66">
        <v>3595.89</v>
      </c>
    </row>
    <row r="62" spans="2:5" x14ac:dyDescent="0.25">
      <c r="B62" s="65" t="s">
        <v>241</v>
      </c>
      <c r="C62" s="66">
        <v>1997.34</v>
      </c>
      <c r="D62" s="66">
        <v>0</v>
      </c>
      <c r="E62" s="66">
        <v>0</v>
      </c>
    </row>
    <row r="63" spans="2:5" x14ac:dyDescent="0.25">
      <c r="B63" s="65" t="s">
        <v>240</v>
      </c>
      <c r="C63" s="66">
        <v>504.5</v>
      </c>
      <c r="D63" s="66">
        <v>0</v>
      </c>
      <c r="E63" s="66">
        <v>0</v>
      </c>
    </row>
    <row r="64" spans="2:5" x14ac:dyDescent="0.25">
      <c r="B64" s="69" t="s">
        <v>239</v>
      </c>
      <c r="C64" s="68">
        <f>SUM(C38:C63)</f>
        <v>1680933.08</v>
      </c>
      <c r="D64" s="68">
        <f>SUM(D38:D63)</f>
        <v>1844270.9600000002</v>
      </c>
      <c r="E64" s="68">
        <f>SUM(E38:E63)</f>
        <v>2220038.3099999996</v>
      </c>
    </row>
    <row r="66" spans="1:8" x14ac:dyDescent="0.25">
      <c r="A66" s="69" t="s">
        <v>238</v>
      </c>
      <c r="F66" s="73"/>
      <c r="G66" s="73"/>
      <c r="H66" s="73"/>
    </row>
    <row r="67" spans="1:8" x14ac:dyDescent="0.25">
      <c r="B67" s="65" t="s">
        <v>237</v>
      </c>
      <c r="C67" s="66">
        <v>292</v>
      </c>
      <c r="D67" s="66">
        <v>0</v>
      </c>
      <c r="E67" s="66">
        <v>0</v>
      </c>
    </row>
    <row r="68" spans="1:8" x14ac:dyDescent="0.25">
      <c r="B68" s="65" t="s">
        <v>236</v>
      </c>
      <c r="C68" s="66">
        <v>75453.69</v>
      </c>
      <c r="D68" s="66">
        <v>67097.600000000006</v>
      </c>
      <c r="E68" s="66">
        <v>55610.47</v>
      </c>
    </row>
    <row r="69" spans="1:8" x14ac:dyDescent="0.25">
      <c r="B69" s="65" t="s">
        <v>235</v>
      </c>
      <c r="C69" s="66">
        <v>7328.46</v>
      </c>
      <c r="D69" s="66">
        <v>7588.01</v>
      </c>
      <c r="E69" s="66">
        <v>7344.46</v>
      </c>
    </row>
    <row r="70" spans="1:8" x14ac:dyDescent="0.25">
      <c r="B70" s="65" t="s">
        <v>234</v>
      </c>
      <c r="C70" s="66">
        <v>15000</v>
      </c>
      <c r="D70" s="66">
        <v>15780.67</v>
      </c>
      <c r="E70" s="66">
        <v>12000</v>
      </c>
    </row>
    <row r="71" spans="1:8" x14ac:dyDescent="0.25">
      <c r="B71" s="65" t="s">
        <v>233</v>
      </c>
      <c r="C71" s="66">
        <v>0</v>
      </c>
      <c r="D71" s="66">
        <v>100</v>
      </c>
      <c r="E71" s="66">
        <v>100</v>
      </c>
    </row>
    <row r="72" spans="1:8" x14ac:dyDescent="0.25">
      <c r="B72" s="65" t="s">
        <v>232</v>
      </c>
      <c r="C72" s="66">
        <v>0</v>
      </c>
      <c r="D72" s="66">
        <v>15</v>
      </c>
      <c r="E72" s="66">
        <v>15</v>
      </c>
    </row>
    <row r="73" spans="1:8" x14ac:dyDescent="0.25">
      <c r="B73" s="65" t="s">
        <v>231</v>
      </c>
      <c r="C73" s="66">
        <v>796.91</v>
      </c>
      <c r="D73" s="66">
        <v>1212.24</v>
      </c>
      <c r="E73" s="66">
        <v>0</v>
      </c>
    </row>
    <row r="74" spans="1:8" x14ac:dyDescent="0.25">
      <c r="B74" s="65" t="s">
        <v>230</v>
      </c>
      <c r="C74" s="66">
        <v>175</v>
      </c>
      <c r="D74" s="66">
        <v>175</v>
      </c>
      <c r="E74" s="66">
        <v>175</v>
      </c>
    </row>
    <row r="75" spans="1:8" x14ac:dyDescent="0.25">
      <c r="B75" s="65" t="s">
        <v>229</v>
      </c>
      <c r="C75" s="66">
        <v>0</v>
      </c>
      <c r="D75" s="66">
        <v>260.56</v>
      </c>
      <c r="E75" s="66">
        <v>949.03</v>
      </c>
    </row>
    <row r="76" spans="1:8" x14ac:dyDescent="0.25">
      <c r="B76" s="65" t="s">
        <v>228</v>
      </c>
      <c r="C76" s="66">
        <v>11862.61</v>
      </c>
      <c r="D76" s="66">
        <v>103317.36</v>
      </c>
      <c r="E76" s="66">
        <v>115945.07</v>
      </c>
    </row>
    <row r="77" spans="1:8" x14ac:dyDescent="0.25">
      <c r="B77" s="65" t="s">
        <v>227</v>
      </c>
      <c r="C77" s="66">
        <v>60790.400000000001</v>
      </c>
      <c r="D77" s="66">
        <v>0</v>
      </c>
      <c r="E77" s="66">
        <v>0</v>
      </c>
    </row>
    <row r="78" spans="1:8" x14ac:dyDescent="0.25">
      <c r="B78" s="65" t="s">
        <v>226</v>
      </c>
      <c r="C78" s="66">
        <v>7486.28</v>
      </c>
      <c r="D78" s="66">
        <v>0</v>
      </c>
      <c r="E78" s="66">
        <v>0</v>
      </c>
    </row>
    <row r="79" spans="1:8" x14ac:dyDescent="0.25">
      <c r="B79" s="65" t="s">
        <v>225</v>
      </c>
      <c r="C79" s="66">
        <v>0</v>
      </c>
      <c r="D79" s="66">
        <v>0</v>
      </c>
      <c r="E79" s="66">
        <v>63.47</v>
      </c>
    </row>
    <row r="80" spans="1:8" x14ac:dyDescent="0.25">
      <c r="B80" s="65" t="s">
        <v>224</v>
      </c>
      <c r="C80" s="66">
        <v>4329.26</v>
      </c>
      <c r="D80" s="66">
        <v>6343.62</v>
      </c>
      <c r="E80" s="66">
        <v>3200.56</v>
      </c>
    </row>
    <row r="81" spans="2:5" x14ac:dyDescent="0.25">
      <c r="B81" s="65" t="s">
        <v>223</v>
      </c>
      <c r="C81" s="66">
        <v>0</v>
      </c>
      <c r="D81" s="66">
        <v>53.12</v>
      </c>
      <c r="E81" s="66">
        <v>0</v>
      </c>
    </row>
    <row r="82" spans="2:5" x14ac:dyDescent="0.25">
      <c r="B82" s="65" t="s">
        <v>222</v>
      </c>
      <c r="C82" s="66">
        <v>5942.58</v>
      </c>
      <c r="D82" s="66">
        <v>6759.74</v>
      </c>
      <c r="E82" s="66">
        <v>5652.05</v>
      </c>
    </row>
    <row r="83" spans="2:5" x14ac:dyDescent="0.25">
      <c r="B83" s="65" t="s">
        <v>221</v>
      </c>
      <c r="C83" s="66">
        <v>1960.4</v>
      </c>
      <c r="D83" s="66">
        <v>1003.2</v>
      </c>
      <c r="E83" s="66">
        <v>1454.4</v>
      </c>
    </row>
    <row r="84" spans="2:5" x14ac:dyDescent="0.25">
      <c r="B84" s="65" t="s">
        <v>220</v>
      </c>
      <c r="C84" s="66">
        <v>201.93</v>
      </c>
      <c r="D84" s="66">
        <v>187</v>
      </c>
      <c r="E84" s="66">
        <v>281.69</v>
      </c>
    </row>
    <row r="85" spans="2:5" x14ac:dyDescent="0.25">
      <c r="B85" s="65" t="s">
        <v>219</v>
      </c>
      <c r="C85" s="66">
        <v>0</v>
      </c>
      <c r="D85" s="66">
        <v>0</v>
      </c>
      <c r="E85" s="66">
        <v>377.11</v>
      </c>
    </row>
    <row r="86" spans="2:5" x14ac:dyDescent="0.25">
      <c r="B86" s="65" t="s">
        <v>115</v>
      </c>
      <c r="C86" s="66">
        <v>8700.1200000000008</v>
      </c>
      <c r="D86" s="66">
        <v>2606.21</v>
      </c>
      <c r="E86" s="66">
        <v>1470.19</v>
      </c>
    </row>
    <row r="87" spans="2:5" x14ac:dyDescent="0.25">
      <c r="B87" s="65" t="s">
        <v>218</v>
      </c>
      <c r="C87" s="66">
        <v>24605.77</v>
      </c>
      <c r="D87" s="66">
        <v>28892.36</v>
      </c>
      <c r="E87" s="66">
        <v>22633.94</v>
      </c>
    </row>
    <row r="88" spans="2:5" x14ac:dyDescent="0.25">
      <c r="B88" s="65" t="s">
        <v>217</v>
      </c>
      <c r="C88" s="66">
        <v>23369.39</v>
      </c>
      <c r="D88" s="66">
        <v>24831.31</v>
      </c>
      <c r="E88" s="66">
        <v>22302.52</v>
      </c>
    </row>
    <row r="89" spans="2:5" x14ac:dyDescent="0.25">
      <c r="B89" s="65" t="s">
        <v>216</v>
      </c>
      <c r="C89" s="66">
        <v>184</v>
      </c>
      <c r="D89" s="66">
        <v>240</v>
      </c>
      <c r="E89" s="66">
        <v>1770</v>
      </c>
    </row>
    <row r="90" spans="2:5" x14ac:dyDescent="0.25">
      <c r="B90" s="65" t="s">
        <v>215</v>
      </c>
      <c r="C90" s="66">
        <v>41356.15</v>
      </c>
      <c r="D90" s="66">
        <v>62364.07</v>
      </c>
      <c r="E90" s="66">
        <v>31147.75</v>
      </c>
    </row>
    <row r="91" spans="2:5" x14ac:dyDescent="0.25">
      <c r="B91" s="65" t="s">
        <v>99</v>
      </c>
      <c r="C91" s="66">
        <v>555.97</v>
      </c>
      <c r="D91" s="66">
        <v>1694.62</v>
      </c>
      <c r="E91" s="66">
        <v>895.44</v>
      </c>
    </row>
    <row r="92" spans="2:5" x14ac:dyDescent="0.25">
      <c r="B92" s="65" t="s">
        <v>214</v>
      </c>
      <c r="C92" s="66">
        <v>39098.99</v>
      </c>
      <c r="D92" s="66">
        <v>30442.84</v>
      </c>
      <c r="E92" s="66">
        <v>35441.21</v>
      </c>
    </row>
    <row r="93" spans="2:5" x14ac:dyDescent="0.25">
      <c r="B93" s="65" t="s">
        <v>213</v>
      </c>
      <c r="C93" s="66">
        <v>8357.1</v>
      </c>
      <c r="D93" s="66">
        <v>9007.44</v>
      </c>
      <c r="E93" s="66">
        <v>7232.29</v>
      </c>
    </row>
    <row r="94" spans="2:5" x14ac:dyDescent="0.25">
      <c r="B94" s="65" t="s">
        <v>212</v>
      </c>
      <c r="C94" s="66">
        <v>4313.1499999999996</v>
      </c>
      <c r="D94" s="66">
        <v>4309.5</v>
      </c>
      <c r="E94" s="66">
        <v>4305.83</v>
      </c>
    </row>
    <row r="95" spans="2:5" x14ac:dyDescent="0.25">
      <c r="B95" s="65" t="s">
        <v>211</v>
      </c>
      <c r="C95" s="66">
        <v>71176.56</v>
      </c>
      <c r="D95" s="66">
        <v>89642.64</v>
      </c>
      <c r="E95" s="66">
        <v>117515.68</v>
      </c>
    </row>
    <row r="96" spans="2:5" x14ac:dyDescent="0.25">
      <c r="B96" s="65" t="s">
        <v>210</v>
      </c>
      <c r="C96" s="66">
        <v>6006</v>
      </c>
      <c r="D96" s="66">
        <v>43316</v>
      </c>
      <c r="E96" s="66">
        <v>13846</v>
      </c>
    </row>
    <row r="97" spans="2:5" x14ac:dyDescent="0.25">
      <c r="B97" s="65" t="s">
        <v>209</v>
      </c>
      <c r="C97" s="66">
        <v>4176.72</v>
      </c>
      <c r="D97" s="66">
        <v>1576.65</v>
      </c>
      <c r="E97" s="66">
        <v>0</v>
      </c>
    </row>
    <row r="98" spans="2:5" x14ac:dyDescent="0.25">
      <c r="B98" s="65" t="s">
        <v>208</v>
      </c>
      <c r="C98" s="66">
        <v>57548.25</v>
      </c>
      <c r="D98" s="66">
        <v>60085.62</v>
      </c>
      <c r="E98" s="66">
        <v>873.6</v>
      </c>
    </row>
    <row r="99" spans="2:5" x14ac:dyDescent="0.25">
      <c r="B99" s="65" t="s">
        <v>207</v>
      </c>
      <c r="C99" s="66">
        <v>-1239.9000000000001</v>
      </c>
      <c r="D99" s="66">
        <v>0</v>
      </c>
      <c r="E99" s="66">
        <v>0</v>
      </c>
    </row>
    <row r="100" spans="2:5" x14ac:dyDescent="0.25">
      <c r="B100" s="65" t="s">
        <v>206</v>
      </c>
      <c r="C100" s="66">
        <v>46787.42</v>
      </c>
      <c r="D100" s="66">
        <v>31546.06</v>
      </c>
      <c r="E100" s="66">
        <v>22776.92</v>
      </c>
    </row>
    <row r="101" spans="2:5" x14ac:dyDescent="0.25">
      <c r="B101" s="65" t="s">
        <v>205</v>
      </c>
      <c r="C101" s="66">
        <v>13776.67</v>
      </c>
      <c r="D101" s="66">
        <v>56691.6</v>
      </c>
      <c r="E101" s="66">
        <v>12114.62</v>
      </c>
    </row>
    <row r="102" spans="2:5" x14ac:dyDescent="0.25">
      <c r="B102" s="65" t="s">
        <v>204</v>
      </c>
      <c r="C102" s="66">
        <v>3005.17</v>
      </c>
      <c r="D102" s="66">
        <v>2718.03</v>
      </c>
      <c r="E102" s="66">
        <v>2975.93</v>
      </c>
    </row>
    <row r="103" spans="2:5" x14ac:dyDescent="0.25">
      <c r="B103" s="65" t="s">
        <v>203</v>
      </c>
      <c r="C103" s="66">
        <v>4816</v>
      </c>
      <c r="D103" s="66">
        <v>4491.87</v>
      </c>
      <c r="E103" s="66">
        <v>2202.69</v>
      </c>
    </row>
    <row r="104" spans="2:5" x14ac:dyDescent="0.25">
      <c r="B104" s="65" t="s">
        <v>202</v>
      </c>
      <c r="C104" s="66">
        <v>29329.759999999998</v>
      </c>
      <c r="D104" s="66">
        <v>25555.69</v>
      </c>
      <c r="E104" s="66">
        <v>8342.2099999999991</v>
      </c>
    </row>
    <row r="105" spans="2:5" x14ac:dyDescent="0.25">
      <c r="B105" s="65" t="s">
        <v>201</v>
      </c>
      <c r="C105" s="66">
        <v>13522.82</v>
      </c>
      <c r="D105" s="66">
        <v>0</v>
      </c>
      <c r="E105" s="66">
        <v>0</v>
      </c>
    </row>
    <row r="106" spans="2:5" x14ac:dyDescent="0.25">
      <c r="B106" s="65" t="s">
        <v>200</v>
      </c>
      <c r="C106" s="66">
        <v>202968.58</v>
      </c>
      <c r="D106" s="66">
        <v>172336.13</v>
      </c>
      <c r="E106" s="66">
        <v>165094.25</v>
      </c>
    </row>
    <row r="107" spans="2:5" x14ac:dyDescent="0.25">
      <c r="B107" s="65" t="s">
        <v>199</v>
      </c>
      <c r="C107" s="66">
        <v>915.59</v>
      </c>
      <c r="D107" s="66">
        <v>23451.35</v>
      </c>
      <c r="E107" s="66">
        <v>955.37</v>
      </c>
    </row>
    <row r="108" spans="2:5" x14ac:dyDescent="0.25">
      <c r="B108" s="65" t="s">
        <v>130</v>
      </c>
      <c r="C108" s="66">
        <v>32760</v>
      </c>
      <c r="D108" s="66">
        <v>32760</v>
      </c>
      <c r="E108" s="66">
        <v>32760</v>
      </c>
    </row>
    <row r="109" spans="2:5" x14ac:dyDescent="0.25">
      <c r="B109" s="65" t="s">
        <v>198</v>
      </c>
      <c r="C109" s="66">
        <v>0</v>
      </c>
      <c r="D109" s="66">
        <v>0</v>
      </c>
      <c r="E109" s="66">
        <v>102.62</v>
      </c>
    </row>
    <row r="110" spans="2:5" x14ac:dyDescent="0.25">
      <c r="B110" s="65" t="s">
        <v>197</v>
      </c>
      <c r="C110" s="66">
        <v>344.07</v>
      </c>
      <c r="D110" s="66">
        <v>0</v>
      </c>
      <c r="E110" s="66">
        <v>0</v>
      </c>
    </row>
    <row r="111" spans="2:5" x14ac:dyDescent="0.25">
      <c r="B111" s="65" t="s">
        <v>196</v>
      </c>
      <c r="C111" s="66">
        <v>640.11</v>
      </c>
      <c r="D111" s="66">
        <v>0</v>
      </c>
      <c r="E111" s="66">
        <v>0</v>
      </c>
    </row>
    <row r="112" spans="2:5" x14ac:dyDescent="0.25">
      <c r="B112" s="65" t="s">
        <v>195</v>
      </c>
      <c r="C112" s="66">
        <v>12309.47</v>
      </c>
      <c r="D112" s="66">
        <v>10669.57</v>
      </c>
      <c r="E112" s="66">
        <v>15977.26</v>
      </c>
    </row>
    <row r="113" spans="2:13" x14ac:dyDescent="0.25">
      <c r="B113" s="65" t="s">
        <v>194</v>
      </c>
      <c r="C113" s="66">
        <v>10263</v>
      </c>
      <c r="D113" s="66">
        <v>6545.87</v>
      </c>
      <c r="E113" s="66">
        <v>6524.04</v>
      </c>
      <c r="J113" s="73">
        <f>SUM(C114:C126,C129)+C223</f>
        <v>349681</v>
      </c>
      <c r="K113" s="73">
        <f t="shared" ref="K113:L113" si="2">SUM(D114:D126,D129)+D223</f>
        <v>351123</v>
      </c>
      <c r="L113" s="73">
        <f t="shared" si="2"/>
        <v>339904</v>
      </c>
      <c r="M113" s="65" t="s">
        <v>300</v>
      </c>
    </row>
    <row r="114" spans="2:13" x14ac:dyDescent="0.25">
      <c r="B114" s="65" t="s">
        <v>193</v>
      </c>
      <c r="C114" s="66">
        <v>15441</v>
      </c>
      <c r="D114" s="66">
        <v>30271</v>
      </c>
      <c r="E114" s="66">
        <v>30507</v>
      </c>
    </row>
    <row r="115" spans="2:13" x14ac:dyDescent="0.25">
      <c r="B115" s="65" t="s">
        <v>192</v>
      </c>
      <c r="C115" s="66">
        <v>325</v>
      </c>
      <c r="D115" s="66">
        <v>363</v>
      </c>
      <c r="E115" s="66">
        <v>363</v>
      </c>
    </row>
    <row r="116" spans="2:13" x14ac:dyDescent="0.25">
      <c r="B116" s="65" t="s">
        <v>191</v>
      </c>
      <c r="C116" s="66">
        <v>36326</v>
      </c>
      <c r="D116" s="66">
        <v>38659</v>
      </c>
      <c r="E116" s="66">
        <v>35056</v>
      </c>
    </row>
    <row r="117" spans="2:13" x14ac:dyDescent="0.25">
      <c r="B117" s="65" t="s">
        <v>190</v>
      </c>
      <c r="C117" s="66">
        <v>51307</v>
      </c>
      <c r="D117" s="66">
        <v>51684</v>
      </c>
      <c r="E117" s="66">
        <v>51771</v>
      </c>
    </row>
    <row r="118" spans="2:13" x14ac:dyDescent="0.25">
      <c r="B118" s="65" t="s">
        <v>189</v>
      </c>
      <c r="C118" s="66">
        <v>28513</v>
      </c>
      <c r="D118" s="66">
        <v>28668</v>
      </c>
      <c r="E118" s="66">
        <v>28477</v>
      </c>
    </row>
    <row r="119" spans="2:13" x14ac:dyDescent="0.25">
      <c r="B119" s="65" t="s">
        <v>188</v>
      </c>
      <c r="C119" s="66">
        <v>2634</v>
      </c>
      <c r="D119" s="66">
        <v>2637</v>
      </c>
      <c r="E119" s="66">
        <v>2637</v>
      </c>
    </row>
    <row r="120" spans="2:13" x14ac:dyDescent="0.25">
      <c r="B120" s="65" t="s">
        <v>187</v>
      </c>
      <c r="C120" s="66">
        <v>15381</v>
      </c>
      <c r="D120" s="66">
        <v>15466</v>
      </c>
      <c r="E120" s="66">
        <v>15527</v>
      </c>
    </row>
    <row r="121" spans="2:13" x14ac:dyDescent="0.25">
      <c r="B121" s="65" t="s">
        <v>186</v>
      </c>
      <c r="C121" s="66">
        <v>17104</v>
      </c>
      <c r="D121" s="66">
        <v>17214</v>
      </c>
      <c r="E121" s="66">
        <v>17333</v>
      </c>
    </row>
    <row r="122" spans="2:13" x14ac:dyDescent="0.25">
      <c r="B122" s="65" t="s">
        <v>185</v>
      </c>
      <c r="C122" s="66">
        <v>67884</v>
      </c>
      <c r="D122" s="66">
        <v>63438</v>
      </c>
      <c r="E122" s="66">
        <v>51684</v>
      </c>
    </row>
    <row r="123" spans="2:13" x14ac:dyDescent="0.25">
      <c r="B123" s="65" t="s">
        <v>184</v>
      </c>
      <c r="C123" s="66">
        <v>26077</v>
      </c>
      <c r="D123" s="66">
        <v>16273</v>
      </c>
      <c r="E123" s="66">
        <v>11568</v>
      </c>
    </row>
    <row r="124" spans="2:13" x14ac:dyDescent="0.25">
      <c r="B124" s="65" t="s">
        <v>183</v>
      </c>
      <c r="C124" s="66">
        <v>66190</v>
      </c>
      <c r="D124" s="66">
        <v>65195</v>
      </c>
      <c r="E124" s="66">
        <v>69265</v>
      </c>
    </row>
    <row r="125" spans="2:13" x14ac:dyDescent="0.25">
      <c r="B125" s="65" t="s">
        <v>182</v>
      </c>
      <c r="C125" s="66">
        <v>197</v>
      </c>
      <c r="D125" s="66">
        <v>209</v>
      </c>
      <c r="E125" s="66">
        <v>222</v>
      </c>
    </row>
    <row r="126" spans="2:13" x14ac:dyDescent="0.25">
      <c r="B126" s="65" t="s">
        <v>181</v>
      </c>
      <c r="C126" s="66">
        <v>997</v>
      </c>
      <c r="D126" s="66">
        <v>167</v>
      </c>
      <c r="E126" s="66">
        <v>0</v>
      </c>
    </row>
    <row r="127" spans="2:13" x14ac:dyDescent="0.25">
      <c r="B127" s="65" t="s">
        <v>180</v>
      </c>
      <c r="C127" s="66">
        <v>5996.14</v>
      </c>
      <c r="D127" s="66">
        <v>1269.24</v>
      </c>
      <c r="E127" s="66">
        <v>376.42</v>
      </c>
    </row>
    <row r="128" spans="2:13" x14ac:dyDescent="0.25">
      <c r="B128" s="65" t="s">
        <v>179</v>
      </c>
      <c r="C128" s="66">
        <v>36219.53</v>
      </c>
      <c r="D128" s="66">
        <v>45700.66</v>
      </c>
      <c r="E128" s="66">
        <v>51491.8</v>
      </c>
    </row>
    <row r="129" spans="2:5" x14ac:dyDescent="0.25">
      <c r="B129" s="65" t="s">
        <v>178</v>
      </c>
      <c r="C129" s="66">
        <v>4811</v>
      </c>
      <c r="D129" s="66">
        <v>4838</v>
      </c>
      <c r="E129" s="66">
        <v>8873</v>
      </c>
    </row>
    <row r="130" spans="2:5" x14ac:dyDescent="0.25">
      <c r="B130" s="65" t="s">
        <v>177</v>
      </c>
      <c r="C130" s="66">
        <v>-112065.28</v>
      </c>
      <c r="D130" s="66">
        <v>-114435.3</v>
      </c>
      <c r="E130" s="66">
        <v>-133003.85</v>
      </c>
    </row>
    <row r="131" spans="2:5" x14ac:dyDescent="0.25">
      <c r="B131" s="65" t="s">
        <v>176</v>
      </c>
      <c r="C131" s="66">
        <v>668239.53</v>
      </c>
      <c r="D131" s="66">
        <v>635277.75</v>
      </c>
      <c r="E131" s="66">
        <v>653959.13</v>
      </c>
    </row>
    <row r="132" spans="2:5" x14ac:dyDescent="0.25">
      <c r="B132" s="65" t="s">
        <v>175</v>
      </c>
      <c r="C132" s="66">
        <v>42686.92</v>
      </c>
      <c r="D132" s="66">
        <v>40208.67</v>
      </c>
      <c r="E132" s="66">
        <v>40892.199999999997</v>
      </c>
    </row>
    <row r="133" spans="2:5" x14ac:dyDescent="0.25">
      <c r="B133" s="65" t="s">
        <v>174</v>
      </c>
      <c r="C133" s="66">
        <v>9983.69</v>
      </c>
      <c r="D133" s="66">
        <v>9403.91</v>
      </c>
      <c r="E133" s="66">
        <v>9563.7000000000007</v>
      </c>
    </row>
    <row r="134" spans="2:5" x14ac:dyDescent="0.25">
      <c r="B134" s="65" t="s">
        <v>173</v>
      </c>
      <c r="C134" s="66">
        <v>797.96</v>
      </c>
      <c r="D134" s="66">
        <v>787.97</v>
      </c>
      <c r="E134" s="66">
        <v>859.03</v>
      </c>
    </row>
    <row r="135" spans="2:5" x14ac:dyDescent="0.25">
      <c r="B135" s="65" t="s">
        <v>172</v>
      </c>
      <c r="C135" s="66">
        <v>2870.84</v>
      </c>
      <c r="D135" s="66">
        <v>3747.75</v>
      </c>
      <c r="E135" s="66">
        <v>4915.7299999999996</v>
      </c>
    </row>
    <row r="136" spans="2:5" x14ac:dyDescent="0.25">
      <c r="B136" s="65" t="s">
        <v>171</v>
      </c>
      <c r="C136" s="66">
        <v>264.2</v>
      </c>
      <c r="D136" s="66">
        <v>280.88</v>
      </c>
      <c r="E136" s="66">
        <v>222.82</v>
      </c>
    </row>
    <row r="137" spans="2:5" x14ac:dyDescent="0.25">
      <c r="B137" s="65" t="s">
        <v>170</v>
      </c>
      <c r="C137" s="66">
        <v>1620</v>
      </c>
      <c r="D137" s="66">
        <v>1080</v>
      </c>
      <c r="E137" s="66">
        <v>288.5</v>
      </c>
    </row>
    <row r="138" spans="2:5" x14ac:dyDescent="0.25">
      <c r="B138" s="69" t="s">
        <v>169</v>
      </c>
      <c r="C138" s="68">
        <f>SUM(C67:C137)</f>
        <v>1841066.9799999995</v>
      </c>
      <c r="D138" s="68">
        <f>SUM(D67:D137)</f>
        <v>1894072.0799999996</v>
      </c>
      <c r="E138" s="68">
        <f>SUM(E67:E137)</f>
        <v>1685277.15</v>
      </c>
    </row>
    <row r="140" spans="2:5" x14ac:dyDescent="0.25">
      <c r="B140" s="69" t="s">
        <v>168</v>
      </c>
      <c r="C140" s="68">
        <f>C64+C138</f>
        <v>3522000.0599999996</v>
      </c>
      <c r="D140" s="68">
        <f>D64+D138</f>
        <v>3738343.04</v>
      </c>
      <c r="E140" s="68">
        <f>E64+E138</f>
        <v>3905315.4599999995</v>
      </c>
    </row>
    <row r="142" spans="2:5" ht="12.6" thickBot="1" x14ac:dyDescent="0.3">
      <c r="B142" s="69" t="s">
        <v>167</v>
      </c>
      <c r="C142" s="67">
        <f>C34-C140</f>
        <v>454770.47999999952</v>
      </c>
      <c r="D142" s="67">
        <f>D34-D140</f>
        <v>323538.31999999983</v>
      </c>
      <c r="E142" s="67">
        <f>E34-E140</f>
        <v>547011.07000000076</v>
      </c>
    </row>
    <row r="143" spans="2:5" ht="12.6" thickTop="1" x14ac:dyDescent="0.25"/>
    <row r="146" spans="1:5" x14ac:dyDescent="0.25">
      <c r="A146" s="77" t="s">
        <v>166</v>
      </c>
      <c r="B146" s="77"/>
      <c r="C146" s="70"/>
      <c r="D146" s="70"/>
      <c r="E146" s="70"/>
    </row>
    <row r="147" spans="1:5" ht="13.8" x14ac:dyDescent="0.4">
      <c r="A147" s="69"/>
      <c r="B147" s="69"/>
      <c r="C147" s="72" t="s">
        <v>165</v>
      </c>
      <c r="D147" s="72" t="s">
        <v>164</v>
      </c>
      <c r="E147" s="72" t="s">
        <v>163</v>
      </c>
    </row>
    <row r="148" spans="1:5" x14ac:dyDescent="0.25">
      <c r="A148" s="71" t="s">
        <v>162</v>
      </c>
      <c r="B148" s="69"/>
      <c r="C148" s="70"/>
      <c r="D148" s="70"/>
      <c r="E148" s="70"/>
    </row>
    <row r="149" spans="1:5" x14ac:dyDescent="0.25">
      <c r="A149" s="69" t="s">
        <v>161</v>
      </c>
      <c r="B149" s="69"/>
      <c r="C149" s="70"/>
      <c r="D149" s="70"/>
      <c r="E149" s="70"/>
    </row>
    <row r="150" spans="1:5" x14ac:dyDescent="0.25">
      <c r="A150" s="65">
        <v>48001</v>
      </c>
      <c r="B150" s="65" t="s">
        <v>160</v>
      </c>
      <c r="C150" s="66">
        <v>163108.04999999999</v>
      </c>
      <c r="D150" s="66">
        <v>187389.03</v>
      </c>
      <c r="E150" s="66">
        <v>222390.85</v>
      </c>
    </row>
    <row r="151" spans="1:5" x14ac:dyDescent="0.25">
      <c r="A151" s="65">
        <v>48002</v>
      </c>
      <c r="B151" s="65" t="s">
        <v>159</v>
      </c>
      <c r="C151" s="66">
        <v>77938.16</v>
      </c>
      <c r="D151" s="66">
        <v>87826.28</v>
      </c>
      <c r="E151" s="66">
        <v>99402.68</v>
      </c>
    </row>
    <row r="152" spans="1:5" x14ac:dyDescent="0.25">
      <c r="A152" s="65">
        <v>48003</v>
      </c>
      <c r="B152" s="65" t="s">
        <v>158</v>
      </c>
      <c r="C152" s="66">
        <v>511888.34</v>
      </c>
      <c r="D152" s="66">
        <v>592398.46</v>
      </c>
      <c r="E152" s="66">
        <v>695148.92</v>
      </c>
    </row>
    <row r="153" spans="1:5" x14ac:dyDescent="0.25">
      <c r="A153" s="65">
        <v>48004</v>
      </c>
      <c r="B153" s="65" t="s">
        <v>157</v>
      </c>
      <c r="C153" s="66">
        <v>-541.37</v>
      </c>
      <c r="D153" s="66">
        <v>-584.59</v>
      </c>
      <c r="E153" s="66">
        <v>-581.02</v>
      </c>
    </row>
    <row r="154" spans="1:5" x14ac:dyDescent="0.25">
      <c r="A154" s="65">
        <v>48005</v>
      </c>
      <c r="B154" s="65" t="s">
        <v>156</v>
      </c>
      <c r="C154" s="66">
        <v>0</v>
      </c>
      <c r="D154" s="66">
        <v>1389.04</v>
      </c>
      <c r="E154" s="66">
        <v>1622.16</v>
      </c>
    </row>
    <row r="155" spans="1:5" x14ac:dyDescent="0.25">
      <c r="A155" s="65">
        <v>48100</v>
      </c>
      <c r="B155" s="65" t="s">
        <v>155</v>
      </c>
      <c r="C155" s="66">
        <v>0</v>
      </c>
      <c r="D155" s="66">
        <v>800</v>
      </c>
      <c r="E155" s="66">
        <v>0</v>
      </c>
    </row>
    <row r="156" spans="1:5" x14ac:dyDescent="0.25">
      <c r="A156" s="65">
        <v>48300</v>
      </c>
      <c r="B156" s="65" t="s">
        <v>154</v>
      </c>
      <c r="C156" s="66">
        <v>1010</v>
      </c>
      <c r="D156" s="66">
        <v>630</v>
      </c>
      <c r="E156" s="66">
        <v>510</v>
      </c>
    </row>
    <row r="157" spans="1:5" x14ac:dyDescent="0.25">
      <c r="A157" s="65">
        <v>48400</v>
      </c>
      <c r="B157" s="65" t="s">
        <v>153</v>
      </c>
      <c r="C157" s="66">
        <v>180</v>
      </c>
      <c r="D157" s="66">
        <v>180</v>
      </c>
      <c r="E157" s="66">
        <v>90</v>
      </c>
    </row>
    <row r="158" spans="1:5" x14ac:dyDescent="0.25">
      <c r="A158" s="65">
        <v>48600</v>
      </c>
      <c r="B158" s="65" t="s">
        <v>152</v>
      </c>
      <c r="C158" s="66">
        <v>480</v>
      </c>
      <c r="D158" s="66">
        <v>1920</v>
      </c>
      <c r="E158" s="66">
        <v>1344</v>
      </c>
    </row>
    <row r="159" spans="1:5" x14ac:dyDescent="0.25">
      <c r="A159" s="65">
        <v>48700</v>
      </c>
      <c r="B159" s="65" t="s">
        <v>151</v>
      </c>
      <c r="C159" s="66">
        <v>8599.1299999999992</v>
      </c>
      <c r="D159" s="66">
        <v>16069.74</v>
      </c>
      <c r="E159" s="66">
        <v>7528.56</v>
      </c>
    </row>
    <row r="160" spans="1:5" x14ac:dyDescent="0.25">
      <c r="A160" s="65">
        <v>48800</v>
      </c>
      <c r="B160" s="65" t="s">
        <v>150</v>
      </c>
      <c r="C160" s="66">
        <v>1100</v>
      </c>
      <c r="D160" s="66">
        <v>2500</v>
      </c>
      <c r="E160" s="66">
        <v>2500</v>
      </c>
    </row>
    <row r="161" spans="1:5" x14ac:dyDescent="0.25">
      <c r="A161" s="65">
        <v>48900</v>
      </c>
      <c r="B161" s="65" t="s">
        <v>149</v>
      </c>
      <c r="C161" s="66">
        <v>95.13</v>
      </c>
      <c r="D161" s="66">
        <v>104.34</v>
      </c>
      <c r="E161" s="66">
        <v>115.22</v>
      </c>
    </row>
    <row r="162" spans="1:5" x14ac:dyDescent="0.25">
      <c r="A162" s="65">
        <v>49100</v>
      </c>
      <c r="B162" s="65" t="s">
        <v>148</v>
      </c>
      <c r="C162" s="66">
        <v>73983</v>
      </c>
      <c r="D162" s="66">
        <v>73658</v>
      </c>
      <c r="E162" s="66">
        <v>75361</v>
      </c>
    </row>
    <row r="163" spans="1:5" x14ac:dyDescent="0.25">
      <c r="A163" s="65">
        <v>49300</v>
      </c>
      <c r="B163" s="65" t="s">
        <v>147</v>
      </c>
      <c r="C163" s="66">
        <v>1800</v>
      </c>
      <c r="D163" s="66">
        <v>1800</v>
      </c>
      <c r="E163" s="66">
        <v>1800</v>
      </c>
    </row>
    <row r="164" spans="1:5" x14ac:dyDescent="0.25">
      <c r="A164" s="69"/>
      <c r="B164" s="69" t="s">
        <v>146</v>
      </c>
      <c r="C164" s="68">
        <f>SUM(C150:C163)</f>
        <v>839640.44000000006</v>
      </c>
      <c r="D164" s="68">
        <f>SUM(D150:D163)</f>
        <v>966080.3</v>
      </c>
      <c r="E164" s="68">
        <f>SUM(E150:E163)</f>
        <v>1107232.3700000001</v>
      </c>
    </row>
    <row r="166" spans="1:5" x14ac:dyDescent="0.25">
      <c r="A166" s="65">
        <v>49000</v>
      </c>
      <c r="B166" s="65" t="s">
        <v>145</v>
      </c>
      <c r="C166" s="66">
        <v>0</v>
      </c>
      <c r="D166" s="66">
        <v>1022.6</v>
      </c>
      <c r="E166" s="66">
        <v>0</v>
      </c>
    </row>
    <row r="167" spans="1:5" x14ac:dyDescent="0.25">
      <c r="A167" s="69"/>
      <c r="B167" s="69" t="s">
        <v>144</v>
      </c>
      <c r="C167" s="68">
        <f>SUM(C166:C166)</f>
        <v>0</v>
      </c>
      <c r="D167" s="68">
        <f>SUM(D166:D166)</f>
        <v>1022.6</v>
      </c>
      <c r="E167" s="68">
        <f>SUM(E166:E166)</f>
        <v>0</v>
      </c>
    </row>
    <row r="169" spans="1:5" x14ac:dyDescent="0.25">
      <c r="A169" s="69"/>
      <c r="B169" s="69" t="s">
        <v>143</v>
      </c>
      <c r="C169" s="68">
        <f>C164+C167</f>
        <v>839640.44000000006</v>
      </c>
      <c r="D169" s="68">
        <f>D164+D167</f>
        <v>967102.9</v>
      </c>
      <c r="E169" s="68">
        <f>E164+E167</f>
        <v>1107232.3700000001</v>
      </c>
    </row>
    <row r="171" spans="1:5" x14ac:dyDescent="0.25">
      <c r="A171" s="69" t="s">
        <v>142</v>
      </c>
    </row>
    <row r="172" spans="1:5" x14ac:dyDescent="0.25">
      <c r="A172" s="65">
        <v>73001</v>
      </c>
      <c r="B172" s="65" t="s">
        <v>141</v>
      </c>
      <c r="C172" s="66">
        <v>0</v>
      </c>
      <c r="D172" s="66">
        <v>0</v>
      </c>
      <c r="E172" s="66">
        <v>0</v>
      </c>
    </row>
    <row r="173" spans="1:5" x14ac:dyDescent="0.25">
      <c r="A173" s="65">
        <v>73002</v>
      </c>
      <c r="B173" s="65" t="s">
        <v>140</v>
      </c>
      <c r="C173" s="66">
        <v>936.82</v>
      </c>
      <c r="D173" s="66">
        <v>815.92</v>
      </c>
      <c r="E173" s="66">
        <v>0</v>
      </c>
    </row>
    <row r="174" spans="1:5" x14ac:dyDescent="0.25">
      <c r="A174" s="65">
        <v>73005</v>
      </c>
      <c r="B174" s="65" t="s">
        <v>139</v>
      </c>
      <c r="C174" s="66">
        <v>31605.06</v>
      </c>
      <c r="D174" s="66">
        <v>31394.07</v>
      </c>
      <c r="E174" s="66">
        <v>34391.760000000002</v>
      </c>
    </row>
    <row r="175" spans="1:5" x14ac:dyDescent="0.25">
      <c r="A175" s="65">
        <v>73006</v>
      </c>
      <c r="B175" s="65" t="s">
        <v>138</v>
      </c>
      <c r="C175" s="66">
        <v>234.57</v>
      </c>
      <c r="D175" s="66">
        <v>536.54</v>
      </c>
      <c r="E175" s="66">
        <v>699.2</v>
      </c>
    </row>
    <row r="176" spans="1:5" x14ac:dyDescent="0.25">
      <c r="A176" s="65">
        <v>73007</v>
      </c>
      <c r="B176" s="65" t="s">
        <v>137</v>
      </c>
      <c r="C176" s="66">
        <v>0</v>
      </c>
      <c r="D176" s="66">
        <v>0</v>
      </c>
      <c r="E176" s="66">
        <v>0</v>
      </c>
    </row>
    <row r="177" spans="1:5" x14ac:dyDescent="0.25">
      <c r="A177" s="65">
        <v>73008</v>
      </c>
      <c r="B177" s="65" t="s">
        <v>136</v>
      </c>
      <c r="C177" s="66">
        <v>229285.92</v>
      </c>
      <c r="D177" s="66">
        <v>361376.94</v>
      </c>
      <c r="E177" s="66">
        <v>359062.79</v>
      </c>
    </row>
    <row r="178" spans="1:5" x14ac:dyDescent="0.25">
      <c r="A178" s="65">
        <v>73009</v>
      </c>
      <c r="B178" s="65" t="s">
        <v>135</v>
      </c>
      <c r="C178" s="66">
        <v>9086.16</v>
      </c>
      <c r="D178" s="66">
        <v>13684.95</v>
      </c>
      <c r="E178" s="66">
        <v>0</v>
      </c>
    </row>
    <row r="179" spans="1:5" x14ac:dyDescent="0.25">
      <c r="B179" s="65" t="s">
        <v>134</v>
      </c>
      <c r="C179" s="68">
        <f>SUM(C171:C178)</f>
        <v>271148.53000000003</v>
      </c>
      <c r="D179" s="68">
        <f>SUM(D171:D178)</f>
        <v>407808.42</v>
      </c>
      <c r="E179" s="68">
        <f>SUM(E171:E178)</f>
        <v>394153.75</v>
      </c>
    </row>
    <row r="181" spans="1:5" x14ac:dyDescent="0.25">
      <c r="A181" s="69" t="s">
        <v>133</v>
      </c>
    </row>
    <row r="182" spans="1:5" x14ac:dyDescent="0.25">
      <c r="A182" s="65">
        <v>75100</v>
      </c>
      <c r="B182" s="65" t="s">
        <v>132</v>
      </c>
      <c r="C182" s="76">
        <v>387505.11</v>
      </c>
      <c r="D182" s="76">
        <v>367074.57</v>
      </c>
      <c r="E182" s="76">
        <v>527747.22</v>
      </c>
    </row>
    <row r="183" spans="1:5" x14ac:dyDescent="0.25">
      <c r="A183" s="65">
        <v>76300</v>
      </c>
      <c r="B183" s="65" t="s">
        <v>131</v>
      </c>
      <c r="C183" s="66">
        <v>39.6</v>
      </c>
      <c r="D183" s="66">
        <v>99.2</v>
      </c>
      <c r="E183" s="66">
        <v>146.80000000000001</v>
      </c>
    </row>
    <row r="184" spans="1:5" x14ac:dyDescent="0.25">
      <c r="A184" s="65">
        <v>76600</v>
      </c>
      <c r="B184" s="65" t="s">
        <v>130</v>
      </c>
      <c r="C184" s="66">
        <v>2443.65</v>
      </c>
      <c r="D184" s="66">
        <v>2439.62</v>
      </c>
      <c r="E184" s="66">
        <v>2416.0500000000002</v>
      </c>
    </row>
    <row r="185" spans="1:5" x14ac:dyDescent="0.25">
      <c r="A185" s="65">
        <v>76800</v>
      </c>
      <c r="B185" s="65" t="s">
        <v>129</v>
      </c>
      <c r="C185" s="66">
        <v>829.25</v>
      </c>
      <c r="D185" s="66">
        <v>752.17</v>
      </c>
      <c r="E185" s="66">
        <v>665.49</v>
      </c>
    </row>
    <row r="186" spans="1:5" x14ac:dyDescent="0.25">
      <c r="A186" s="65">
        <v>76900</v>
      </c>
      <c r="B186" s="65" t="s">
        <v>128</v>
      </c>
      <c r="C186" s="66">
        <v>844.81</v>
      </c>
      <c r="D186" s="66">
        <v>376.42</v>
      </c>
      <c r="E186" s="66">
        <v>375.42</v>
      </c>
    </row>
    <row r="187" spans="1:5" x14ac:dyDescent="0.25">
      <c r="A187" s="65">
        <v>87400</v>
      </c>
      <c r="B187" s="65" t="s">
        <v>127</v>
      </c>
      <c r="C187" s="66">
        <v>2796.59</v>
      </c>
      <c r="D187" s="66">
        <v>3056.12</v>
      </c>
      <c r="E187" s="66">
        <v>229.65</v>
      </c>
    </row>
    <row r="188" spans="1:5" x14ac:dyDescent="0.25">
      <c r="A188" s="65">
        <v>87800</v>
      </c>
      <c r="B188" s="65" t="s">
        <v>126</v>
      </c>
      <c r="C188" s="66">
        <v>51.63</v>
      </c>
      <c r="D188" s="66">
        <v>560.4</v>
      </c>
      <c r="E188" s="66">
        <v>213.15</v>
      </c>
    </row>
    <row r="189" spans="1:5" x14ac:dyDescent="0.25">
      <c r="A189" s="65">
        <v>90400</v>
      </c>
      <c r="B189" s="65" t="s">
        <v>125</v>
      </c>
      <c r="C189" s="66">
        <v>483.28</v>
      </c>
      <c r="D189" s="66">
        <v>1128.77</v>
      </c>
      <c r="E189" s="66">
        <v>1582.08</v>
      </c>
    </row>
    <row r="190" spans="1:5" x14ac:dyDescent="0.25">
      <c r="A190" s="65">
        <v>90900</v>
      </c>
      <c r="B190" s="65" t="s">
        <v>124</v>
      </c>
      <c r="C190" s="66">
        <v>49.9</v>
      </c>
      <c r="D190" s="66">
        <v>0</v>
      </c>
      <c r="E190" s="66">
        <v>0</v>
      </c>
    </row>
    <row r="191" spans="1:5" x14ac:dyDescent="0.25">
      <c r="A191" s="65">
        <v>90901</v>
      </c>
      <c r="B191" s="65" t="s">
        <v>123</v>
      </c>
      <c r="C191" s="66">
        <v>259.79000000000002</v>
      </c>
      <c r="D191" s="66">
        <v>191.93</v>
      </c>
      <c r="E191" s="66">
        <v>256.73</v>
      </c>
    </row>
    <row r="192" spans="1:5" x14ac:dyDescent="0.25">
      <c r="A192" s="65">
        <v>90902</v>
      </c>
      <c r="B192" s="65" t="s">
        <v>122</v>
      </c>
      <c r="C192" s="66">
        <v>197.54</v>
      </c>
      <c r="D192" s="66">
        <v>0</v>
      </c>
      <c r="E192" s="66">
        <v>0</v>
      </c>
    </row>
    <row r="193" spans="1:5" x14ac:dyDescent="0.25">
      <c r="A193" s="65">
        <v>90903</v>
      </c>
      <c r="B193" s="65" t="s">
        <v>121</v>
      </c>
      <c r="C193" s="66">
        <v>35.549999999999997</v>
      </c>
      <c r="D193" s="66">
        <v>35.549999999999997</v>
      </c>
      <c r="E193" s="66">
        <v>35.549999999999997</v>
      </c>
    </row>
    <row r="194" spans="1:5" x14ac:dyDescent="0.25">
      <c r="A194" s="65">
        <v>92100</v>
      </c>
      <c r="B194" s="65" t="s">
        <v>120</v>
      </c>
      <c r="C194" s="66">
        <v>34.92</v>
      </c>
      <c r="D194" s="66">
        <v>0</v>
      </c>
      <c r="E194" s="66">
        <v>0</v>
      </c>
    </row>
    <row r="195" spans="1:5" x14ac:dyDescent="0.25">
      <c r="A195" s="65">
        <v>92101</v>
      </c>
      <c r="B195" s="65" t="s">
        <v>119</v>
      </c>
      <c r="C195" s="66">
        <v>4462.0600000000004</v>
      </c>
      <c r="D195" s="66">
        <v>7136.71</v>
      </c>
      <c r="E195" s="66">
        <v>6303.16</v>
      </c>
    </row>
    <row r="196" spans="1:5" x14ac:dyDescent="0.25">
      <c r="A196" s="65">
        <v>92103</v>
      </c>
      <c r="B196" s="65" t="s">
        <v>118</v>
      </c>
      <c r="C196" s="66">
        <v>2683.6</v>
      </c>
      <c r="D196" s="66">
        <v>2307.2199999999998</v>
      </c>
      <c r="E196" s="66">
        <v>2290.35</v>
      </c>
    </row>
    <row r="197" spans="1:5" x14ac:dyDescent="0.25">
      <c r="A197" s="65">
        <v>92104</v>
      </c>
      <c r="B197" s="65" t="s">
        <v>117</v>
      </c>
      <c r="C197" s="66">
        <v>83.73</v>
      </c>
      <c r="D197" s="66">
        <v>291.52</v>
      </c>
      <c r="E197" s="66">
        <v>427.79</v>
      </c>
    </row>
    <row r="198" spans="1:5" x14ac:dyDescent="0.25">
      <c r="A198" s="65">
        <v>92105</v>
      </c>
      <c r="B198" s="65" t="s">
        <v>116</v>
      </c>
      <c r="C198" s="66">
        <v>7105.94</v>
      </c>
      <c r="D198" s="66">
        <v>8616.02</v>
      </c>
      <c r="E198" s="66">
        <v>6052.49</v>
      </c>
    </row>
    <row r="199" spans="1:5" x14ac:dyDescent="0.25">
      <c r="A199" s="65">
        <v>92107</v>
      </c>
      <c r="B199" s="65" t="s">
        <v>115</v>
      </c>
      <c r="C199" s="66">
        <v>707.82</v>
      </c>
      <c r="D199" s="66">
        <v>1235.6099999999999</v>
      </c>
      <c r="E199" s="66">
        <v>741.34</v>
      </c>
    </row>
    <row r="200" spans="1:5" x14ac:dyDescent="0.25">
      <c r="A200" s="65">
        <v>92108</v>
      </c>
      <c r="B200" s="65" t="s">
        <v>114</v>
      </c>
      <c r="C200" s="66">
        <v>46.87</v>
      </c>
      <c r="D200" s="66">
        <v>76.5</v>
      </c>
      <c r="E200" s="66">
        <v>89.21</v>
      </c>
    </row>
    <row r="201" spans="1:5" x14ac:dyDescent="0.25">
      <c r="A201" s="65">
        <v>92109</v>
      </c>
      <c r="B201" s="65" t="s">
        <v>113</v>
      </c>
      <c r="C201" s="66">
        <v>2423.25</v>
      </c>
      <c r="D201" s="66">
        <v>2868.21</v>
      </c>
      <c r="E201" s="66">
        <v>2227.9899999999998</v>
      </c>
    </row>
    <row r="202" spans="1:5" x14ac:dyDescent="0.25">
      <c r="A202" s="65">
        <v>92110</v>
      </c>
      <c r="B202" s="65" t="s">
        <v>112</v>
      </c>
      <c r="C202" s="66">
        <v>589.16999999999996</v>
      </c>
      <c r="D202" s="66">
        <v>546.85</v>
      </c>
      <c r="E202" s="66">
        <v>453.83</v>
      </c>
    </row>
    <row r="203" spans="1:5" x14ac:dyDescent="0.25">
      <c r="A203" s="65">
        <v>92301</v>
      </c>
      <c r="B203" s="65" t="s">
        <v>111</v>
      </c>
      <c r="C203" s="66">
        <v>1981.75</v>
      </c>
      <c r="D203" s="66">
        <v>1942.25</v>
      </c>
      <c r="E203" s="66">
        <v>1982.72</v>
      </c>
    </row>
    <row r="204" spans="1:5" x14ac:dyDescent="0.25">
      <c r="A204" s="65">
        <v>92302</v>
      </c>
      <c r="B204" s="65" t="s">
        <v>110</v>
      </c>
      <c r="C204" s="66">
        <v>571.5</v>
      </c>
      <c r="D204" s="66">
        <v>4284</v>
      </c>
      <c r="E204" s="66">
        <v>1197</v>
      </c>
    </row>
    <row r="205" spans="1:5" x14ac:dyDescent="0.25">
      <c r="A205" s="65">
        <v>92303</v>
      </c>
      <c r="B205" s="65" t="s">
        <v>109</v>
      </c>
      <c r="C205" s="66">
        <v>0</v>
      </c>
      <c r="D205" s="66">
        <v>126.68</v>
      </c>
      <c r="E205" s="66">
        <v>86.4</v>
      </c>
    </row>
    <row r="206" spans="1:5" x14ac:dyDescent="0.25">
      <c r="A206" s="65">
        <v>92304</v>
      </c>
      <c r="B206" s="65" t="s">
        <v>108</v>
      </c>
      <c r="C206" s="66">
        <v>7039.44</v>
      </c>
      <c r="D206" s="66">
        <v>8811.36</v>
      </c>
      <c r="E206" s="66">
        <v>11069.82</v>
      </c>
    </row>
    <row r="207" spans="1:5" x14ac:dyDescent="0.25">
      <c r="A207" s="65">
        <v>92401</v>
      </c>
      <c r="B207" s="65" t="s">
        <v>107</v>
      </c>
      <c r="C207" s="66">
        <v>4627.33</v>
      </c>
      <c r="D207" s="66">
        <v>3119.94</v>
      </c>
      <c r="E207" s="66">
        <v>2245.58</v>
      </c>
    </row>
    <row r="208" spans="1:5" x14ac:dyDescent="0.25">
      <c r="A208" s="65">
        <v>92402</v>
      </c>
      <c r="B208" s="65" t="s">
        <v>106</v>
      </c>
      <c r="C208" s="66">
        <v>1239.9000000000001</v>
      </c>
      <c r="D208" s="66">
        <v>47.63</v>
      </c>
      <c r="E208" s="66">
        <v>1198.17</v>
      </c>
    </row>
    <row r="209" spans="1:5" x14ac:dyDescent="0.25">
      <c r="A209" s="65">
        <v>92403</v>
      </c>
      <c r="B209" s="65" t="s">
        <v>105</v>
      </c>
      <c r="C209" s="66">
        <v>2900.74</v>
      </c>
      <c r="D209" s="66">
        <v>2527.4899999999998</v>
      </c>
      <c r="E209" s="66">
        <v>1166.45</v>
      </c>
    </row>
    <row r="210" spans="1:5" x14ac:dyDescent="0.25">
      <c r="A210" s="65">
        <v>92404</v>
      </c>
      <c r="B210" s="65" t="s">
        <v>104</v>
      </c>
      <c r="C210" s="66">
        <v>476.31</v>
      </c>
      <c r="D210" s="66">
        <v>444.26</v>
      </c>
      <c r="E210" s="66">
        <v>217.87</v>
      </c>
    </row>
    <row r="211" spans="1:5" x14ac:dyDescent="0.25">
      <c r="A211" s="65">
        <v>92406</v>
      </c>
      <c r="B211" s="65" t="s">
        <v>103</v>
      </c>
      <c r="C211" s="66">
        <v>1337.42</v>
      </c>
      <c r="D211" s="66">
        <v>0</v>
      </c>
      <c r="E211" s="66">
        <v>0</v>
      </c>
    </row>
    <row r="212" spans="1:5" x14ac:dyDescent="0.25">
      <c r="A212" s="65">
        <v>92600</v>
      </c>
      <c r="B212" s="65" t="s">
        <v>102</v>
      </c>
      <c r="C212" s="66">
        <v>11397.22</v>
      </c>
      <c r="D212" s="66">
        <v>9372.25</v>
      </c>
      <c r="E212" s="66">
        <v>8395.84</v>
      </c>
    </row>
    <row r="213" spans="1:5" x14ac:dyDescent="0.25">
      <c r="A213" s="65">
        <v>93000</v>
      </c>
      <c r="B213" s="65" t="s">
        <v>101</v>
      </c>
      <c r="C213" s="66">
        <v>89.59</v>
      </c>
      <c r="D213" s="66">
        <v>93.09</v>
      </c>
      <c r="E213" s="66">
        <v>71.56</v>
      </c>
    </row>
    <row r="214" spans="1:5" x14ac:dyDescent="0.25">
      <c r="A214" s="65">
        <v>93003</v>
      </c>
      <c r="B214" s="65" t="s">
        <v>100</v>
      </c>
      <c r="C214" s="66">
        <v>485.31</v>
      </c>
      <c r="D214" s="66">
        <v>457.87</v>
      </c>
      <c r="E214" s="66">
        <v>472.47</v>
      </c>
    </row>
    <row r="215" spans="1:5" x14ac:dyDescent="0.25">
      <c r="A215" s="65">
        <v>93004</v>
      </c>
      <c r="B215" s="65" t="s">
        <v>99</v>
      </c>
      <c r="C215" s="66">
        <v>42.58</v>
      </c>
      <c r="D215" s="66">
        <v>164.45</v>
      </c>
      <c r="E215" s="66">
        <v>85.41</v>
      </c>
    </row>
    <row r="216" spans="1:5" x14ac:dyDescent="0.25">
      <c r="A216" s="65">
        <v>93100</v>
      </c>
      <c r="B216" s="65" t="s">
        <v>98</v>
      </c>
      <c r="C216" s="66">
        <v>3240</v>
      </c>
      <c r="D216" s="66">
        <v>3240</v>
      </c>
      <c r="E216" s="66">
        <v>3240</v>
      </c>
    </row>
    <row r="217" spans="1:5" x14ac:dyDescent="0.25">
      <c r="A217" s="65">
        <v>93200</v>
      </c>
      <c r="B217" s="65" t="s">
        <v>97</v>
      </c>
      <c r="C217" s="66">
        <v>117.66</v>
      </c>
      <c r="D217" s="66">
        <v>141.63999999999999</v>
      </c>
      <c r="E217" s="66">
        <v>24.12</v>
      </c>
    </row>
    <row r="218" spans="1:5" x14ac:dyDescent="0.25">
      <c r="A218" s="65">
        <v>93301</v>
      </c>
      <c r="B218" s="65" t="s">
        <v>96</v>
      </c>
      <c r="C218" s="66">
        <v>3582.15</v>
      </c>
      <c r="D218" s="66">
        <v>4519.87</v>
      </c>
      <c r="E218" s="66">
        <v>5092.58</v>
      </c>
    </row>
    <row r="219" spans="1:5" x14ac:dyDescent="0.25">
      <c r="A219" s="65">
        <v>93303</v>
      </c>
      <c r="B219" s="65" t="s">
        <v>95</v>
      </c>
      <c r="C219" s="66">
        <v>1475.06</v>
      </c>
      <c r="D219" s="66">
        <v>1927.1</v>
      </c>
      <c r="E219" s="66">
        <v>1810.61</v>
      </c>
    </row>
    <row r="220" spans="1:5" x14ac:dyDescent="0.25">
      <c r="A220" s="65">
        <v>98106</v>
      </c>
      <c r="B220" s="65" t="s">
        <v>94</v>
      </c>
      <c r="C220" s="66">
        <v>731.88</v>
      </c>
      <c r="D220" s="66">
        <v>1075.47</v>
      </c>
      <c r="E220" s="66">
        <v>581.29999999999995</v>
      </c>
    </row>
    <row r="221" spans="1:5" x14ac:dyDescent="0.25">
      <c r="A221" s="65">
        <v>98107</v>
      </c>
      <c r="B221" s="65" t="s">
        <v>93</v>
      </c>
      <c r="C221" s="66">
        <v>0</v>
      </c>
      <c r="D221" s="66">
        <v>0</v>
      </c>
      <c r="E221" s="66">
        <v>4.3099999999999996</v>
      </c>
    </row>
    <row r="222" spans="1:5" x14ac:dyDescent="0.25">
      <c r="A222" s="65">
        <v>98112</v>
      </c>
      <c r="B222" s="65" t="s">
        <v>92</v>
      </c>
      <c r="C222" s="66">
        <v>43880.33</v>
      </c>
      <c r="D222" s="66">
        <v>47074.1</v>
      </c>
      <c r="E222" s="66">
        <v>62724.52</v>
      </c>
    </row>
    <row r="223" spans="1:5" x14ac:dyDescent="0.25">
      <c r="A223" s="65">
        <v>98300</v>
      </c>
      <c r="B223" s="65" t="s">
        <v>91</v>
      </c>
      <c r="C223" s="66">
        <v>16494</v>
      </c>
      <c r="D223" s="66">
        <v>16041</v>
      </c>
      <c r="E223" s="66">
        <v>16621</v>
      </c>
    </row>
    <row r="224" spans="1:5" x14ac:dyDescent="0.25">
      <c r="A224" s="65">
        <v>98701</v>
      </c>
      <c r="B224" s="65" t="s">
        <v>90</v>
      </c>
      <c r="C224" s="66">
        <v>175</v>
      </c>
      <c r="D224" s="66">
        <v>175</v>
      </c>
      <c r="E224" s="66">
        <v>175</v>
      </c>
    </row>
    <row r="225" spans="1:5" x14ac:dyDescent="0.25">
      <c r="A225" s="65">
        <v>98702</v>
      </c>
      <c r="B225" s="65" t="s">
        <v>89</v>
      </c>
      <c r="C225" s="66">
        <v>1998</v>
      </c>
      <c r="D225" s="66">
        <v>0</v>
      </c>
      <c r="E225" s="66">
        <v>0</v>
      </c>
    </row>
    <row r="226" spans="1:5" x14ac:dyDescent="0.25">
      <c r="A226" s="65">
        <v>98703</v>
      </c>
      <c r="B226" s="65" t="s">
        <v>88</v>
      </c>
      <c r="C226" s="66">
        <v>5834</v>
      </c>
      <c r="D226" s="66">
        <v>0</v>
      </c>
      <c r="E226" s="66">
        <v>0</v>
      </c>
    </row>
    <row r="227" spans="1:5" x14ac:dyDescent="0.25">
      <c r="A227" s="65">
        <v>98802</v>
      </c>
      <c r="B227" s="65" t="s">
        <v>87</v>
      </c>
      <c r="C227" s="66">
        <v>1800</v>
      </c>
      <c r="D227" s="66">
        <v>1886.22</v>
      </c>
      <c r="E227" s="66">
        <v>1500</v>
      </c>
    </row>
    <row r="228" spans="1:5" x14ac:dyDescent="0.25">
      <c r="A228" s="65">
        <v>98803</v>
      </c>
      <c r="B228" s="65" t="s">
        <v>86</v>
      </c>
      <c r="C228" s="66">
        <v>1933.69</v>
      </c>
      <c r="D228" s="66">
        <v>2165.75</v>
      </c>
      <c r="E228" s="66">
        <v>1841.37</v>
      </c>
    </row>
    <row r="229" spans="1:5" x14ac:dyDescent="0.25">
      <c r="A229" s="65">
        <v>98804</v>
      </c>
      <c r="B229" s="65" t="s">
        <v>85</v>
      </c>
      <c r="C229" s="66">
        <v>6421.79</v>
      </c>
      <c r="D229" s="66">
        <v>6319.11</v>
      </c>
      <c r="E229" s="66">
        <v>4818.3500000000004</v>
      </c>
    </row>
    <row r="230" spans="1:5" x14ac:dyDescent="0.25">
      <c r="B230" s="65" t="s">
        <v>84</v>
      </c>
      <c r="C230" s="68">
        <f>SUM(C181:C229)</f>
        <v>533546.71</v>
      </c>
      <c r="D230" s="68">
        <f>SUM(D181:D229)</f>
        <v>514749.91999999993</v>
      </c>
      <c r="E230" s="68">
        <f>SUM(E181:E229)</f>
        <v>678876.75</v>
      </c>
    </row>
    <row r="232" spans="1:5" x14ac:dyDescent="0.25">
      <c r="B232" s="65" t="s">
        <v>83</v>
      </c>
      <c r="C232" s="68">
        <f>C179+C230</f>
        <v>804695.24</v>
      </c>
      <c r="D232" s="68">
        <f>D179+D230</f>
        <v>922558.33999999985</v>
      </c>
      <c r="E232" s="68">
        <f>E179+E230</f>
        <v>1073030.5</v>
      </c>
    </row>
    <row r="234" spans="1:5" ht="12.6" thickBot="1" x14ac:dyDescent="0.3">
      <c r="B234" s="65" t="s">
        <v>82</v>
      </c>
      <c r="C234" s="67">
        <f>C169-C232</f>
        <v>34945.20000000007</v>
      </c>
      <c r="D234" s="67">
        <f>D169-D232</f>
        <v>44544.560000000172</v>
      </c>
      <c r="E234" s="67">
        <f>E169-E232</f>
        <v>34201.870000000112</v>
      </c>
    </row>
    <row r="235" spans="1:5" ht="12.6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E348-134C-41F3-A9B1-BA88DC32E32F}">
  <sheetPr codeName="Sheet2"/>
  <dimension ref="A1:E90"/>
  <sheetViews>
    <sheetView workbookViewId="0">
      <selection sqref="A1:E90"/>
    </sheetView>
  </sheetViews>
  <sheetFormatPr defaultColWidth="9.109375" defaultRowHeight="12" x14ac:dyDescent="0.25"/>
  <cols>
    <col min="1" max="1" width="9.109375" style="65"/>
    <col min="2" max="2" width="31.5546875" style="65" bestFit="1" customWidth="1"/>
    <col min="3" max="5" width="12.33203125" style="66" bestFit="1" customWidth="1"/>
    <col min="6" max="16384" width="9.109375" style="65"/>
  </cols>
  <sheetData>
    <row r="1" spans="1:5" s="69" customFormat="1" x14ac:dyDescent="0.25">
      <c r="A1" s="69" t="s">
        <v>166</v>
      </c>
      <c r="C1" s="70"/>
      <c r="D1" s="70"/>
      <c r="E1" s="70"/>
    </row>
    <row r="2" spans="1:5" s="69" customFormat="1" ht="13.8" x14ac:dyDescent="0.4">
      <c r="C2" s="72" t="s">
        <v>165</v>
      </c>
      <c r="D2" s="72" t="s">
        <v>164</v>
      </c>
      <c r="E2" s="72" t="s">
        <v>163</v>
      </c>
    </row>
    <row r="3" spans="1:5" s="69" customFormat="1" x14ac:dyDescent="0.25">
      <c r="A3" s="71" t="s">
        <v>162</v>
      </c>
      <c r="C3" s="70"/>
      <c r="D3" s="70"/>
      <c r="E3" s="70"/>
    </row>
    <row r="4" spans="1:5" s="69" customFormat="1" x14ac:dyDescent="0.25">
      <c r="A4" s="69" t="s">
        <v>161</v>
      </c>
      <c r="C4" s="70"/>
      <c r="D4" s="70"/>
      <c r="E4" s="70"/>
    </row>
    <row r="5" spans="1:5" x14ac:dyDescent="0.25">
      <c r="A5" s="65">
        <v>48001</v>
      </c>
      <c r="B5" s="65" t="s">
        <v>160</v>
      </c>
      <c r="C5" s="66">
        <v>163108.04999999999</v>
      </c>
      <c r="D5" s="66">
        <v>187389.03</v>
      </c>
      <c r="E5" s="66">
        <v>222390.85</v>
      </c>
    </row>
    <row r="6" spans="1:5" x14ac:dyDescent="0.25">
      <c r="A6" s="65">
        <v>48002</v>
      </c>
      <c r="B6" s="65" t="s">
        <v>159</v>
      </c>
      <c r="C6" s="66">
        <v>77938.16</v>
      </c>
      <c r="D6" s="66">
        <v>87826.28</v>
      </c>
      <c r="E6" s="66">
        <v>99402.68</v>
      </c>
    </row>
    <row r="7" spans="1:5" x14ac:dyDescent="0.25">
      <c r="A7" s="65">
        <v>48003</v>
      </c>
      <c r="B7" s="65" t="s">
        <v>158</v>
      </c>
      <c r="C7" s="66">
        <v>511888.34</v>
      </c>
      <c r="D7" s="66">
        <v>592398.46</v>
      </c>
      <c r="E7" s="66">
        <v>695148.92</v>
      </c>
    </row>
    <row r="8" spans="1:5" x14ac:dyDescent="0.25">
      <c r="A8" s="65">
        <v>48004</v>
      </c>
      <c r="B8" s="65" t="s">
        <v>157</v>
      </c>
      <c r="C8" s="66">
        <v>-541.37</v>
      </c>
      <c r="D8" s="66">
        <v>-584.59</v>
      </c>
      <c r="E8" s="66">
        <v>-581.02</v>
      </c>
    </row>
    <row r="9" spans="1:5" x14ac:dyDescent="0.25">
      <c r="A9" s="65">
        <v>48005</v>
      </c>
      <c r="B9" s="65" t="s">
        <v>156</v>
      </c>
      <c r="C9" s="66">
        <v>0</v>
      </c>
      <c r="D9" s="66">
        <v>1389.04</v>
      </c>
      <c r="E9" s="66">
        <v>1622.16</v>
      </c>
    </row>
    <row r="10" spans="1:5" x14ac:dyDescent="0.25">
      <c r="A10" s="65">
        <v>48100</v>
      </c>
      <c r="B10" s="65" t="s">
        <v>155</v>
      </c>
      <c r="C10" s="66">
        <v>0</v>
      </c>
      <c r="D10" s="66">
        <v>800</v>
      </c>
      <c r="E10" s="66">
        <v>0</v>
      </c>
    </row>
    <row r="11" spans="1:5" x14ac:dyDescent="0.25">
      <c r="A11" s="65">
        <v>48300</v>
      </c>
      <c r="B11" s="65" t="s">
        <v>154</v>
      </c>
      <c r="C11" s="66">
        <v>1010</v>
      </c>
      <c r="D11" s="66">
        <v>630</v>
      </c>
      <c r="E11" s="66">
        <v>510</v>
      </c>
    </row>
    <row r="12" spans="1:5" x14ac:dyDescent="0.25">
      <c r="A12" s="65">
        <v>48400</v>
      </c>
      <c r="B12" s="65" t="s">
        <v>153</v>
      </c>
      <c r="C12" s="66">
        <v>180</v>
      </c>
      <c r="D12" s="66">
        <v>180</v>
      </c>
      <c r="E12" s="66">
        <v>90</v>
      </c>
    </row>
    <row r="13" spans="1:5" x14ac:dyDescent="0.25">
      <c r="A13" s="65">
        <v>48600</v>
      </c>
      <c r="B13" s="65" t="s">
        <v>152</v>
      </c>
      <c r="C13" s="66">
        <v>480</v>
      </c>
      <c r="D13" s="66">
        <v>1920</v>
      </c>
      <c r="E13" s="66">
        <v>1344</v>
      </c>
    </row>
    <row r="14" spans="1:5" x14ac:dyDescent="0.25">
      <c r="A14" s="65">
        <v>48700</v>
      </c>
      <c r="B14" s="65" t="s">
        <v>151</v>
      </c>
      <c r="C14" s="66">
        <v>8599.1299999999992</v>
      </c>
      <c r="D14" s="66">
        <v>16069.74</v>
      </c>
      <c r="E14" s="66">
        <v>7528.56</v>
      </c>
    </row>
    <row r="15" spans="1:5" x14ac:dyDescent="0.25">
      <c r="A15" s="65">
        <v>48800</v>
      </c>
      <c r="B15" s="65" t="s">
        <v>150</v>
      </c>
      <c r="C15" s="66">
        <v>1100</v>
      </c>
      <c r="D15" s="66">
        <v>2500</v>
      </c>
      <c r="E15" s="66">
        <v>2500</v>
      </c>
    </row>
    <row r="16" spans="1:5" x14ac:dyDescent="0.25">
      <c r="A16" s="65">
        <v>48900</v>
      </c>
      <c r="B16" s="65" t="s">
        <v>149</v>
      </c>
      <c r="C16" s="66">
        <v>95.13</v>
      </c>
      <c r="D16" s="66">
        <v>104.34</v>
      </c>
      <c r="E16" s="66">
        <v>115.22</v>
      </c>
    </row>
    <row r="17" spans="1:5" x14ac:dyDescent="0.25">
      <c r="A17" s="65">
        <v>49100</v>
      </c>
      <c r="B17" s="65" t="s">
        <v>148</v>
      </c>
      <c r="C17" s="66">
        <v>73983</v>
      </c>
      <c r="D17" s="66">
        <v>73658</v>
      </c>
      <c r="E17" s="66">
        <v>75361</v>
      </c>
    </row>
    <row r="18" spans="1:5" x14ac:dyDescent="0.25">
      <c r="A18" s="65">
        <v>49300</v>
      </c>
      <c r="B18" s="65" t="s">
        <v>147</v>
      </c>
      <c r="C18" s="66">
        <v>1800</v>
      </c>
      <c r="D18" s="66">
        <v>1800</v>
      </c>
      <c r="E18" s="66">
        <v>1800</v>
      </c>
    </row>
    <row r="19" spans="1:5" s="69" customFormat="1" x14ac:dyDescent="0.25">
      <c r="B19" s="69" t="s">
        <v>146</v>
      </c>
      <c r="C19" s="68">
        <f>SUM(C5:C18)</f>
        <v>839640.44000000006</v>
      </c>
      <c r="D19" s="68">
        <f>SUM(D5:D18)</f>
        <v>966080.3</v>
      </c>
      <c r="E19" s="68">
        <f>SUM(E5:E18)</f>
        <v>1107232.3700000001</v>
      </c>
    </row>
    <row r="21" spans="1:5" x14ac:dyDescent="0.25">
      <c r="A21" s="65">
        <v>49000</v>
      </c>
      <c r="B21" s="65" t="s">
        <v>145</v>
      </c>
      <c r="C21" s="66">
        <v>0</v>
      </c>
      <c r="D21" s="66">
        <v>1022.6</v>
      </c>
      <c r="E21" s="66">
        <v>0</v>
      </c>
    </row>
    <row r="22" spans="1:5" s="69" customFormat="1" x14ac:dyDescent="0.25">
      <c r="B22" s="69" t="s">
        <v>144</v>
      </c>
      <c r="C22" s="68">
        <f>SUM(C21:C21)</f>
        <v>0</v>
      </c>
      <c r="D22" s="68">
        <f>SUM(D21:D21)</f>
        <v>1022.6</v>
      </c>
      <c r="E22" s="68">
        <f>SUM(E21:E21)</f>
        <v>0</v>
      </c>
    </row>
    <row r="24" spans="1:5" s="69" customFormat="1" x14ac:dyDescent="0.25">
      <c r="B24" s="69" t="s">
        <v>143</v>
      </c>
      <c r="C24" s="68">
        <f>C19+C22</f>
        <v>839640.44000000006</v>
      </c>
      <c r="D24" s="68">
        <f>D19+D22</f>
        <v>967102.9</v>
      </c>
      <c r="E24" s="68">
        <f>E19+E22</f>
        <v>1107232.3700000001</v>
      </c>
    </row>
    <row r="26" spans="1:5" x14ac:dyDescent="0.25">
      <c r="A26" s="69" t="s">
        <v>142</v>
      </c>
    </row>
    <row r="27" spans="1:5" x14ac:dyDescent="0.25">
      <c r="A27" s="65">
        <v>73001</v>
      </c>
      <c r="B27" s="65" t="s">
        <v>141</v>
      </c>
      <c r="C27" s="66">
        <v>0</v>
      </c>
      <c r="D27" s="66">
        <v>0</v>
      </c>
      <c r="E27" s="66">
        <v>0</v>
      </c>
    </row>
    <row r="28" spans="1:5" x14ac:dyDescent="0.25">
      <c r="A28" s="65">
        <v>73002</v>
      </c>
      <c r="B28" s="65" t="s">
        <v>140</v>
      </c>
      <c r="C28" s="66">
        <v>936.82</v>
      </c>
      <c r="D28" s="66">
        <v>815.92</v>
      </c>
      <c r="E28" s="66">
        <v>0</v>
      </c>
    </row>
    <row r="29" spans="1:5" x14ac:dyDescent="0.25">
      <c r="A29" s="65">
        <v>73005</v>
      </c>
      <c r="B29" s="65" t="s">
        <v>139</v>
      </c>
      <c r="C29" s="66">
        <v>31605.06</v>
      </c>
      <c r="D29" s="66">
        <v>31394.07</v>
      </c>
      <c r="E29" s="66">
        <v>34391.760000000002</v>
      </c>
    </row>
    <row r="30" spans="1:5" x14ac:dyDescent="0.25">
      <c r="A30" s="65">
        <v>73006</v>
      </c>
      <c r="B30" s="65" t="s">
        <v>138</v>
      </c>
      <c r="C30" s="66">
        <v>234.57</v>
      </c>
      <c r="D30" s="66">
        <v>536.54</v>
      </c>
      <c r="E30" s="66">
        <v>699.2</v>
      </c>
    </row>
    <row r="31" spans="1:5" x14ac:dyDescent="0.25">
      <c r="A31" s="65">
        <v>73007</v>
      </c>
      <c r="B31" s="65" t="s">
        <v>137</v>
      </c>
      <c r="C31" s="66">
        <v>0</v>
      </c>
      <c r="D31" s="66">
        <v>0</v>
      </c>
      <c r="E31" s="66">
        <v>0</v>
      </c>
    </row>
    <row r="32" spans="1:5" x14ac:dyDescent="0.25">
      <c r="A32" s="65">
        <v>73008</v>
      </c>
      <c r="B32" s="65" t="s">
        <v>136</v>
      </c>
      <c r="C32" s="66">
        <v>229285.92</v>
      </c>
      <c r="D32" s="66">
        <v>361376.94</v>
      </c>
      <c r="E32" s="66">
        <v>359062.79</v>
      </c>
    </row>
    <row r="33" spans="1:5" x14ac:dyDescent="0.25">
      <c r="A33" s="65">
        <v>73009</v>
      </c>
      <c r="B33" s="65" t="s">
        <v>135</v>
      </c>
      <c r="C33" s="66">
        <v>9086.16</v>
      </c>
      <c r="D33" s="66">
        <v>13684.95</v>
      </c>
      <c r="E33" s="66">
        <v>0</v>
      </c>
    </row>
    <row r="34" spans="1:5" x14ac:dyDescent="0.25">
      <c r="B34" s="65" t="s">
        <v>134</v>
      </c>
      <c r="C34" s="68">
        <f>SUM(C26:C33)</f>
        <v>271148.53000000003</v>
      </c>
      <c r="D34" s="68">
        <f>SUM(D26:D33)</f>
        <v>407808.42</v>
      </c>
      <c r="E34" s="68">
        <f>SUM(E26:E33)</f>
        <v>394153.75</v>
      </c>
    </row>
    <row r="36" spans="1:5" x14ac:dyDescent="0.25">
      <c r="A36" s="69" t="s">
        <v>133</v>
      </c>
      <c r="C36" s="66">
        <v>0</v>
      </c>
      <c r="D36" s="66">
        <v>0</v>
      </c>
      <c r="E36" s="66">
        <v>0</v>
      </c>
    </row>
    <row r="37" spans="1:5" x14ac:dyDescent="0.25">
      <c r="A37" s="65">
        <v>75100</v>
      </c>
      <c r="B37" s="65" t="s">
        <v>132</v>
      </c>
      <c r="C37" s="66">
        <v>387505.11</v>
      </c>
      <c r="D37" s="66">
        <v>367074.57</v>
      </c>
      <c r="E37" s="66">
        <v>527747.22</v>
      </c>
    </row>
    <row r="38" spans="1:5" x14ac:dyDescent="0.25">
      <c r="A38" s="65">
        <v>76300</v>
      </c>
      <c r="B38" s="65" t="s">
        <v>131</v>
      </c>
      <c r="C38" s="66">
        <v>39.6</v>
      </c>
      <c r="D38" s="66">
        <v>99.2</v>
      </c>
      <c r="E38" s="66">
        <v>146.80000000000001</v>
      </c>
    </row>
    <row r="39" spans="1:5" x14ac:dyDescent="0.25">
      <c r="A39" s="65">
        <v>76600</v>
      </c>
      <c r="B39" s="65" t="s">
        <v>130</v>
      </c>
      <c r="C39" s="66">
        <v>2443.65</v>
      </c>
      <c r="D39" s="66">
        <v>2439.62</v>
      </c>
      <c r="E39" s="66">
        <v>2416.0500000000002</v>
      </c>
    </row>
    <row r="40" spans="1:5" x14ac:dyDescent="0.25">
      <c r="A40" s="65">
        <v>76800</v>
      </c>
      <c r="B40" s="65" t="s">
        <v>129</v>
      </c>
      <c r="C40" s="66">
        <v>829.25</v>
      </c>
      <c r="D40" s="66">
        <v>752.17</v>
      </c>
      <c r="E40" s="66">
        <v>665.49</v>
      </c>
    </row>
    <row r="41" spans="1:5" x14ac:dyDescent="0.25">
      <c r="A41" s="65">
        <v>76900</v>
      </c>
      <c r="B41" s="65" t="s">
        <v>128</v>
      </c>
      <c r="C41" s="66">
        <v>844.81</v>
      </c>
      <c r="D41" s="66">
        <v>376.42</v>
      </c>
      <c r="E41" s="66">
        <v>375.42</v>
      </c>
    </row>
    <row r="42" spans="1:5" x14ac:dyDescent="0.25">
      <c r="A42" s="65">
        <v>87400</v>
      </c>
      <c r="B42" s="65" t="s">
        <v>127</v>
      </c>
      <c r="C42" s="66">
        <v>2796.59</v>
      </c>
      <c r="D42" s="66">
        <v>3056.12</v>
      </c>
      <c r="E42" s="66">
        <v>229.65</v>
      </c>
    </row>
    <row r="43" spans="1:5" x14ac:dyDescent="0.25">
      <c r="A43" s="65">
        <v>87800</v>
      </c>
      <c r="B43" s="65" t="s">
        <v>126</v>
      </c>
      <c r="C43" s="66">
        <v>51.63</v>
      </c>
      <c r="D43" s="66">
        <v>560.4</v>
      </c>
      <c r="E43" s="66">
        <v>213.15</v>
      </c>
    </row>
    <row r="44" spans="1:5" x14ac:dyDescent="0.25">
      <c r="A44" s="65">
        <v>90400</v>
      </c>
      <c r="B44" s="65" t="s">
        <v>125</v>
      </c>
      <c r="C44" s="66">
        <v>483.28</v>
      </c>
      <c r="D44" s="66">
        <v>1128.77</v>
      </c>
      <c r="E44" s="66">
        <v>1582.08</v>
      </c>
    </row>
    <row r="45" spans="1:5" x14ac:dyDescent="0.25">
      <c r="A45" s="65">
        <v>90900</v>
      </c>
      <c r="B45" s="65" t="s">
        <v>124</v>
      </c>
      <c r="C45" s="66">
        <v>49.9</v>
      </c>
      <c r="D45" s="66">
        <v>0</v>
      </c>
      <c r="E45" s="66">
        <v>0</v>
      </c>
    </row>
    <row r="46" spans="1:5" x14ac:dyDescent="0.25">
      <c r="A46" s="65">
        <v>90901</v>
      </c>
      <c r="B46" s="65" t="s">
        <v>123</v>
      </c>
      <c r="C46" s="66">
        <v>259.79000000000002</v>
      </c>
      <c r="D46" s="66">
        <v>191.93</v>
      </c>
      <c r="E46" s="66">
        <v>256.73</v>
      </c>
    </row>
    <row r="47" spans="1:5" x14ac:dyDescent="0.25">
      <c r="A47" s="65">
        <v>90902</v>
      </c>
      <c r="B47" s="65" t="s">
        <v>122</v>
      </c>
      <c r="C47" s="66">
        <v>197.54</v>
      </c>
      <c r="D47" s="66">
        <v>0</v>
      </c>
      <c r="E47" s="66">
        <v>0</v>
      </c>
    </row>
    <row r="48" spans="1:5" x14ac:dyDescent="0.25">
      <c r="A48" s="65">
        <v>90903</v>
      </c>
      <c r="B48" s="65" t="s">
        <v>121</v>
      </c>
      <c r="C48" s="66">
        <v>35.549999999999997</v>
      </c>
      <c r="D48" s="66">
        <v>35.549999999999997</v>
      </c>
      <c r="E48" s="66">
        <v>35.549999999999997</v>
      </c>
    </row>
    <row r="49" spans="1:5" x14ac:dyDescent="0.25">
      <c r="A49" s="65">
        <v>92100</v>
      </c>
      <c r="B49" s="65" t="s">
        <v>120</v>
      </c>
      <c r="C49" s="66">
        <v>34.92</v>
      </c>
      <c r="D49" s="66">
        <v>0</v>
      </c>
      <c r="E49" s="66">
        <v>0</v>
      </c>
    </row>
    <row r="50" spans="1:5" x14ac:dyDescent="0.25">
      <c r="A50" s="65">
        <v>92101</v>
      </c>
      <c r="B50" s="65" t="s">
        <v>119</v>
      </c>
      <c r="C50" s="66">
        <v>4462.0600000000004</v>
      </c>
      <c r="D50" s="66">
        <v>7136.71</v>
      </c>
      <c r="E50" s="66">
        <v>6303.16</v>
      </c>
    </row>
    <row r="51" spans="1:5" x14ac:dyDescent="0.25">
      <c r="A51" s="65">
        <v>92103</v>
      </c>
      <c r="B51" s="65" t="s">
        <v>118</v>
      </c>
      <c r="C51" s="66">
        <v>2683.6</v>
      </c>
      <c r="D51" s="66">
        <v>2307.2199999999998</v>
      </c>
      <c r="E51" s="66">
        <v>2290.35</v>
      </c>
    </row>
    <row r="52" spans="1:5" x14ac:dyDescent="0.25">
      <c r="A52" s="65">
        <v>92104</v>
      </c>
      <c r="B52" s="65" t="s">
        <v>117</v>
      </c>
      <c r="C52" s="66">
        <v>83.73</v>
      </c>
      <c r="D52" s="66">
        <v>291.52</v>
      </c>
      <c r="E52" s="66">
        <v>427.79</v>
      </c>
    </row>
    <row r="53" spans="1:5" x14ac:dyDescent="0.25">
      <c r="A53" s="65">
        <v>92105</v>
      </c>
      <c r="B53" s="65" t="s">
        <v>116</v>
      </c>
      <c r="C53" s="66">
        <v>7105.94</v>
      </c>
      <c r="D53" s="66">
        <v>8616.02</v>
      </c>
      <c r="E53" s="66">
        <v>6052.49</v>
      </c>
    </row>
    <row r="54" spans="1:5" x14ac:dyDescent="0.25">
      <c r="A54" s="65">
        <v>92107</v>
      </c>
      <c r="B54" s="65" t="s">
        <v>115</v>
      </c>
      <c r="C54" s="66">
        <v>707.82</v>
      </c>
      <c r="D54" s="66">
        <v>1235.6099999999999</v>
      </c>
      <c r="E54" s="66">
        <v>741.34</v>
      </c>
    </row>
    <row r="55" spans="1:5" x14ac:dyDescent="0.25">
      <c r="A55" s="65">
        <v>92108</v>
      </c>
      <c r="B55" s="65" t="s">
        <v>114</v>
      </c>
      <c r="C55" s="66">
        <v>46.87</v>
      </c>
      <c r="D55" s="66">
        <v>76.5</v>
      </c>
      <c r="E55" s="66">
        <v>89.21</v>
      </c>
    </row>
    <row r="56" spans="1:5" x14ac:dyDescent="0.25">
      <c r="A56" s="65">
        <v>92109</v>
      </c>
      <c r="B56" s="65" t="s">
        <v>113</v>
      </c>
      <c r="C56" s="66">
        <v>2423.25</v>
      </c>
      <c r="D56" s="66">
        <v>2868.21</v>
      </c>
      <c r="E56" s="66">
        <v>2227.9899999999998</v>
      </c>
    </row>
    <row r="57" spans="1:5" x14ac:dyDescent="0.25">
      <c r="A57" s="65">
        <v>92110</v>
      </c>
      <c r="B57" s="65" t="s">
        <v>112</v>
      </c>
      <c r="C57" s="66">
        <v>589.16999999999996</v>
      </c>
      <c r="D57" s="66">
        <v>546.85</v>
      </c>
      <c r="E57" s="66">
        <v>453.83</v>
      </c>
    </row>
    <row r="58" spans="1:5" x14ac:dyDescent="0.25">
      <c r="A58" s="65">
        <v>92301</v>
      </c>
      <c r="B58" s="65" t="s">
        <v>111</v>
      </c>
      <c r="C58" s="66">
        <v>1981.75</v>
      </c>
      <c r="D58" s="66">
        <v>1942.25</v>
      </c>
      <c r="E58" s="66">
        <v>1982.72</v>
      </c>
    </row>
    <row r="59" spans="1:5" x14ac:dyDescent="0.25">
      <c r="A59" s="65">
        <v>92302</v>
      </c>
      <c r="B59" s="65" t="s">
        <v>110</v>
      </c>
      <c r="C59" s="66">
        <v>571.5</v>
      </c>
      <c r="D59" s="66">
        <v>4284</v>
      </c>
      <c r="E59" s="66">
        <v>1197</v>
      </c>
    </row>
    <row r="60" spans="1:5" x14ac:dyDescent="0.25">
      <c r="A60" s="65">
        <v>92303</v>
      </c>
      <c r="B60" s="65" t="s">
        <v>109</v>
      </c>
      <c r="C60" s="66">
        <v>0</v>
      </c>
      <c r="D60" s="66">
        <v>126.68</v>
      </c>
      <c r="E60" s="66">
        <v>86.4</v>
      </c>
    </row>
    <row r="61" spans="1:5" x14ac:dyDescent="0.25">
      <c r="A61" s="65">
        <v>92304</v>
      </c>
      <c r="B61" s="65" t="s">
        <v>108</v>
      </c>
      <c r="C61" s="66">
        <v>7039.44</v>
      </c>
      <c r="D61" s="66">
        <v>8811.36</v>
      </c>
      <c r="E61" s="66">
        <v>11069.82</v>
      </c>
    </row>
    <row r="62" spans="1:5" x14ac:dyDescent="0.25">
      <c r="A62" s="65">
        <v>92401</v>
      </c>
      <c r="B62" s="65" t="s">
        <v>107</v>
      </c>
      <c r="C62" s="66">
        <v>4627.33</v>
      </c>
      <c r="D62" s="66">
        <v>3119.94</v>
      </c>
      <c r="E62" s="66">
        <v>2245.58</v>
      </c>
    </row>
    <row r="63" spans="1:5" x14ac:dyDescent="0.25">
      <c r="A63" s="65">
        <v>92402</v>
      </c>
      <c r="B63" s="65" t="s">
        <v>106</v>
      </c>
      <c r="C63" s="66">
        <v>1239.9000000000001</v>
      </c>
      <c r="D63" s="66">
        <v>47.63</v>
      </c>
      <c r="E63" s="66">
        <v>1198.17</v>
      </c>
    </row>
    <row r="64" spans="1:5" x14ac:dyDescent="0.25">
      <c r="A64" s="65">
        <v>92403</v>
      </c>
      <c r="B64" s="65" t="s">
        <v>105</v>
      </c>
      <c r="C64" s="66">
        <v>2900.74</v>
      </c>
      <c r="D64" s="66">
        <v>2527.4899999999998</v>
      </c>
      <c r="E64" s="66">
        <v>1166.45</v>
      </c>
    </row>
    <row r="65" spans="1:5" x14ac:dyDescent="0.25">
      <c r="A65" s="65">
        <v>92404</v>
      </c>
      <c r="B65" s="65" t="s">
        <v>104</v>
      </c>
      <c r="C65" s="66">
        <v>476.31</v>
      </c>
      <c r="D65" s="66">
        <v>444.26</v>
      </c>
      <c r="E65" s="66">
        <v>217.87</v>
      </c>
    </row>
    <row r="66" spans="1:5" x14ac:dyDescent="0.25">
      <c r="A66" s="65">
        <v>92406</v>
      </c>
      <c r="B66" s="65" t="s">
        <v>103</v>
      </c>
      <c r="C66" s="66">
        <v>1337.42</v>
      </c>
      <c r="D66" s="66">
        <v>0</v>
      </c>
      <c r="E66" s="66">
        <v>0</v>
      </c>
    </row>
    <row r="67" spans="1:5" x14ac:dyDescent="0.25">
      <c r="A67" s="65">
        <v>92600</v>
      </c>
      <c r="B67" s="65" t="s">
        <v>102</v>
      </c>
      <c r="C67" s="66">
        <v>11397.22</v>
      </c>
      <c r="D67" s="66">
        <v>9372.25</v>
      </c>
      <c r="E67" s="66">
        <v>8395.84</v>
      </c>
    </row>
    <row r="68" spans="1:5" x14ac:dyDescent="0.25">
      <c r="A68" s="65">
        <v>93000</v>
      </c>
      <c r="B68" s="65" t="s">
        <v>101</v>
      </c>
      <c r="C68" s="66">
        <v>89.59</v>
      </c>
      <c r="D68" s="66">
        <v>93.09</v>
      </c>
      <c r="E68" s="66">
        <v>71.56</v>
      </c>
    </row>
    <row r="69" spans="1:5" x14ac:dyDescent="0.25">
      <c r="A69" s="65">
        <v>93003</v>
      </c>
      <c r="B69" s="65" t="s">
        <v>100</v>
      </c>
      <c r="C69" s="66">
        <v>485.31</v>
      </c>
      <c r="D69" s="66">
        <v>457.87</v>
      </c>
      <c r="E69" s="66">
        <v>472.47</v>
      </c>
    </row>
    <row r="70" spans="1:5" x14ac:dyDescent="0.25">
      <c r="A70" s="65">
        <v>93004</v>
      </c>
      <c r="B70" s="65" t="s">
        <v>99</v>
      </c>
      <c r="C70" s="66">
        <v>42.58</v>
      </c>
      <c r="D70" s="66">
        <v>164.45</v>
      </c>
      <c r="E70" s="66">
        <v>85.41</v>
      </c>
    </row>
    <row r="71" spans="1:5" x14ac:dyDescent="0.25">
      <c r="A71" s="65">
        <v>93100</v>
      </c>
      <c r="B71" s="65" t="s">
        <v>98</v>
      </c>
      <c r="C71" s="66">
        <v>3240</v>
      </c>
      <c r="D71" s="66">
        <v>3240</v>
      </c>
      <c r="E71" s="66">
        <v>3240</v>
      </c>
    </row>
    <row r="72" spans="1:5" x14ac:dyDescent="0.25">
      <c r="A72" s="65">
        <v>93200</v>
      </c>
      <c r="B72" s="65" t="s">
        <v>97</v>
      </c>
      <c r="C72" s="66">
        <v>117.66</v>
      </c>
      <c r="D72" s="66">
        <v>141.63999999999999</v>
      </c>
      <c r="E72" s="66">
        <v>24.12</v>
      </c>
    </row>
    <row r="73" spans="1:5" x14ac:dyDescent="0.25">
      <c r="A73" s="65">
        <v>93301</v>
      </c>
      <c r="B73" s="65" t="s">
        <v>96</v>
      </c>
      <c r="C73" s="66">
        <v>3582.15</v>
      </c>
      <c r="D73" s="66">
        <v>4519.87</v>
      </c>
      <c r="E73" s="66">
        <v>5092.58</v>
      </c>
    </row>
    <row r="74" spans="1:5" x14ac:dyDescent="0.25">
      <c r="A74" s="65">
        <v>93303</v>
      </c>
      <c r="B74" s="65" t="s">
        <v>95</v>
      </c>
      <c r="C74" s="66">
        <v>1475.06</v>
      </c>
      <c r="D74" s="66">
        <v>1927.1</v>
      </c>
      <c r="E74" s="66">
        <v>1810.61</v>
      </c>
    </row>
    <row r="75" spans="1:5" x14ac:dyDescent="0.25">
      <c r="A75" s="65">
        <v>98106</v>
      </c>
      <c r="B75" s="65" t="s">
        <v>94</v>
      </c>
      <c r="C75" s="66">
        <v>731.88</v>
      </c>
      <c r="D75" s="66">
        <v>1075.47</v>
      </c>
      <c r="E75" s="66">
        <v>581.29999999999995</v>
      </c>
    </row>
    <row r="76" spans="1:5" x14ac:dyDescent="0.25">
      <c r="A76" s="65">
        <v>98107</v>
      </c>
      <c r="B76" s="65" t="s">
        <v>93</v>
      </c>
      <c r="C76" s="66">
        <v>0</v>
      </c>
      <c r="D76" s="66">
        <v>0</v>
      </c>
      <c r="E76" s="66">
        <v>4.3099999999999996</v>
      </c>
    </row>
    <row r="77" spans="1:5" x14ac:dyDescent="0.25">
      <c r="A77" s="65">
        <v>98112</v>
      </c>
      <c r="B77" s="65" t="s">
        <v>92</v>
      </c>
      <c r="C77" s="66">
        <v>43880.33</v>
      </c>
      <c r="D77" s="66">
        <v>47074.1</v>
      </c>
      <c r="E77" s="66">
        <v>62724.52</v>
      </c>
    </row>
    <row r="78" spans="1:5" x14ac:dyDescent="0.25">
      <c r="A78" s="65">
        <v>98300</v>
      </c>
      <c r="B78" s="65" t="s">
        <v>91</v>
      </c>
      <c r="C78" s="66">
        <v>16494</v>
      </c>
      <c r="D78" s="66">
        <v>16041</v>
      </c>
      <c r="E78" s="66">
        <v>16621</v>
      </c>
    </row>
    <row r="79" spans="1:5" x14ac:dyDescent="0.25">
      <c r="A79" s="65">
        <v>98701</v>
      </c>
      <c r="B79" s="65" t="s">
        <v>90</v>
      </c>
      <c r="C79" s="66">
        <v>175</v>
      </c>
      <c r="D79" s="66">
        <v>175</v>
      </c>
      <c r="E79" s="66">
        <v>175</v>
      </c>
    </row>
    <row r="80" spans="1:5" x14ac:dyDescent="0.25">
      <c r="A80" s="65">
        <v>98702</v>
      </c>
      <c r="B80" s="65" t="s">
        <v>89</v>
      </c>
      <c r="C80" s="66">
        <v>1998</v>
      </c>
      <c r="D80" s="66">
        <v>0</v>
      </c>
      <c r="E80" s="66">
        <v>0</v>
      </c>
    </row>
    <row r="81" spans="1:5" x14ac:dyDescent="0.25">
      <c r="A81" s="65">
        <v>98703</v>
      </c>
      <c r="B81" s="65" t="s">
        <v>88</v>
      </c>
      <c r="C81" s="66">
        <v>5834</v>
      </c>
      <c r="D81" s="66">
        <v>0</v>
      </c>
      <c r="E81" s="66">
        <v>0</v>
      </c>
    </row>
    <row r="82" spans="1:5" x14ac:dyDescent="0.25">
      <c r="A82" s="65">
        <v>98802</v>
      </c>
      <c r="B82" s="65" t="s">
        <v>87</v>
      </c>
      <c r="C82" s="66">
        <v>1800</v>
      </c>
      <c r="D82" s="66">
        <v>1886.22</v>
      </c>
      <c r="E82" s="66">
        <v>1500</v>
      </c>
    </row>
    <row r="83" spans="1:5" x14ac:dyDescent="0.25">
      <c r="A83" s="65">
        <v>98803</v>
      </c>
      <c r="B83" s="65" t="s">
        <v>86</v>
      </c>
      <c r="C83" s="66">
        <v>1933.69</v>
      </c>
      <c r="D83" s="66">
        <v>2165.75</v>
      </c>
      <c r="E83" s="66">
        <v>1841.37</v>
      </c>
    </row>
    <row r="84" spans="1:5" x14ac:dyDescent="0.25">
      <c r="A84" s="65">
        <v>98804</v>
      </c>
      <c r="B84" s="65" t="s">
        <v>85</v>
      </c>
      <c r="C84" s="66">
        <v>6421.79</v>
      </c>
      <c r="D84" s="66">
        <v>6319.11</v>
      </c>
      <c r="E84" s="66">
        <v>4818.3500000000004</v>
      </c>
    </row>
    <row r="85" spans="1:5" x14ac:dyDescent="0.25">
      <c r="B85" s="65" t="s">
        <v>84</v>
      </c>
      <c r="C85" s="68">
        <f>SUM(C36:C84)</f>
        <v>533546.71</v>
      </c>
      <c r="D85" s="68">
        <f>SUM(D36:D84)</f>
        <v>514749.91999999993</v>
      </c>
      <c r="E85" s="68">
        <f>SUM(E36:E84)</f>
        <v>678876.75</v>
      </c>
    </row>
    <row r="87" spans="1:5" x14ac:dyDescent="0.25">
      <c r="B87" s="65" t="s">
        <v>83</v>
      </c>
      <c r="C87" s="68">
        <f>C34+C85</f>
        <v>804695.24</v>
      </c>
      <c r="D87" s="68">
        <f>D34+D85</f>
        <v>922558.33999999985</v>
      </c>
      <c r="E87" s="68">
        <f>E34+E85</f>
        <v>1073030.5</v>
      </c>
    </row>
    <row r="89" spans="1:5" ht="12.6" thickBot="1" x14ac:dyDescent="0.3">
      <c r="B89" s="65" t="s">
        <v>82</v>
      </c>
      <c r="C89" s="67">
        <f>C24-C87</f>
        <v>34945.20000000007</v>
      </c>
      <c r="D89" s="67">
        <f>D24-D87</f>
        <v>44544.560000000172</v>
      </c>
      <c r="E89" s="67">
        <f>E24-E87</f>
        <v>34201.870000000112</v>
      </c>
    </row>
    <row r="90" spans="1:5" ht="12.6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4. Trucks</vt:lpstr>
      <vt:lpstr>8. Ops Ratio</vt:lpstr>
      <vt:lpstr>KFG</vt:lpstr>
      <vt:lpstr>Aux</vt:lpstr>
      <vt:lpstr>'8. Ops Ratio'!Print_Area</vt:lpstr>
      <vt:lpstr>'8. Ops Ratio'!Print_Titles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Music</dc:creator>
  <cp:lastModifiedBy>Steve Shute</cp:lastModifiedBy>
  <cp:lastPrinted>2022-01-21T22:23:57Z</cp:lastPrinted>
  <dcterms:created xsi:type="dcterms:W3CDTF">2022-01-14T14:07:01Z</dcterms:created>
  <dcterms:modified xsi:type="dcterms:W3CDTF">2022-01-21T22:24:57Z</dcterms:modified>
</cp:coreProperties>
</file>