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5265" tabRatio="606" activeTab="0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</sheets>
  <definedNames>
    <definedName name="\a">'I'!$A$4:$E$181</definedName>
    <definedName name="\b">#REF!</definedName>
    <definedName name="\c">#REF!</definedName>
    <definedName name="\d">'I'!$A$183:$K$297</definedName>
    <definedName name="\e">'II'!$A$1:$L$27</definedName>
    <definedName name="\j">'II'!$G$1</definedName>
    <definedName name="\p">'II'!#REF!</definedName>
    <definedName name="_Regression_Int" localSheetId="0" hidden="1">1</definedName>
    <definedName name="_xlnm.Print_Area" localSheetId="0">'I'!$A$1:$E$52</definedName>
    <definedName name="_xlnm.Print_Area" localSheetId="1">'II'!$A$1:$F$44</definedName>
    <definedName name="_xlnm.Print_Area" localSheetId="2">'III'!$A$1:$G$33</definedName>
    <definedName name="_xlnm.Print_Area" localSheetId="3">'IV'!$A$1:$E$45</definedName>
    <definedName name="_xlnm.Print_Area" localSheetId="4">'V'!$A$1:$H$56</definedName>
    <definedName name="Print_Area_MI" localSheetId="0">'II'!$A$1:$L$27</definedName>
    <definedName name="sortarea">#REF!</definedName>
  </definedNames>
  <calcPr fullCalcOnLoad="1"/>
</workbook>
</file>

<file path=xl/sharedStrings.xml><?xml version="1.0" encoding="utf-8"?>
<sst xmlns="http://schemas.openxmlformats.org/spreadsheetml/2006/main" count="273" uniqueCount="155">
  <si>
    <t>PARTICULARS</t>
  </si>
  <si>
    <t>UNIT</t>
  </si>
  <si>
    <t>AMOUNT</t>
  </si>
  <si>
    <t>EXPECTED GAS COST (EGC)</t>
  </si>
  <si>
    <t>$/MCF</t>
  </si>
  <si>
    <t>SUPPLIER REFUND (RA)</t>
  </si>
  <si>
    <t>ACTUAL ADJUSTMENT (AA)</t>
  </si>
  <si>
    <t>BALANCE ADJUSTMENT (BA)</t>
  </si>
  <si>
    <t xml:space="preserve">GAS COST RECOVERY RATE (GCR) </t>
  </si>
  <si>
    <t>EXPECTED GAS COST SUMMARY CALCULATION</t>
  </si>
  <si>
    <t>PRIMARY GAS SUPPLIERS (SCHEDULE II)</t>
  </si>
  <si>
    <t>$</t>
  </si>
  <si>
    <t>UTILITY PRODUCTION</t>
  </si>
  <si>
    <t>INCLUDABLE PROPANE</t>
  </si>
  <si>
    <t>MCF</t>
  </si>
  <si>
    <t>EXPECTED GAS COST (EGC) RATE</t>
  </si>
  <si>
    <t>SUPPLIER REFUND ADJUSTMENT SUMMARY CALCULATION</t>
  </si>
  <si>
    <t>CURRENT QUARTER (SCHEDULE III)</t>
  </si>
  <si>
    <t>PREVIOUS QUARTER</t>
  </si>
  <si>
    <t>SECOND PREVIOUS QUARTER</t>
  </si>
  <si>
    <t>THIRD PREVIOUS QUARTER</t>
  </si>
  <si>
    <t>SUPPLIER REFUND ADJUSTMENT (RA)</t>
  </si>
  <si>
    <t>ACTUAL ADJUSTMENT SUMMARY CALCULATION</t>
  </si>
  <si>
    <t>CURRENT QUARTER (SCHEDULE IV)</t>
  </si>
  <si>
    <t>BALANCE ADJUSTMENT SUMMARY CALCULATION</t>
  </si>
  <si>
    <t xml:space="preserve">AT SUPPLIERS COSTS EFFECTIVE </t>
  </si>
  <si>
    <t>Supplier</t>
  </si>
  <si>
    <t>DTH Conv Factor</t>
  </si>
  <si>
    <t>Rates ($)</t>
  </si>
  <si>
    <t xml:space="preserve"> </t>
  </si>
  <si>
    <t>TOTAL</t>
  </si>
  <si>
    <t>SUPPLIER REFUND ADJUSTMENT</t>
  </si>
  <si>
    <t xml:space="preserve">DETAIL FOR THE THREE MONTHS ENDED </t>
  </si>
  <si>
    <t>Particulars</t>
  </si>
  <si>
    <t>Unit</t>
  </si>
  <si>
    <t>Amount</t>
  </si>
  <si>
    <t>SUPPLIERS REFUNDS RECEIVED (1)</t>
  </si>
  <si>
    <t>INTEREST FACTOR (2)</t>
  </si>
  <si>
    <t>REFUND ADJUSTMENT INCLUDING INTEREST</t>
  </si>
  <si>
    <t xml:space="preserve">SALES TWELVE MONTHS ENDED </t>
  </si>
  <si>
    <t>CURRENT SUPPLIER REFUND ADJUSTMENT</t>
  </si>
  <si>
    <t>(1) Suppliers Refunds Received</t>
  </si>
  <si>
    <t>Date Received</t>
  </si>
  <si>
    <t xml:space="preserve">Total </t>
  </si>
  <si>
    <t>(2) Interest Factor</t>
  </si>
  <si>
    <t>ACTUAL ADJUSTMENT</t>
  </si>
  <si>
    <t>For the Month Ended</t>
  </si>
  <si>
    <t>SUPPLY VOLUME PER BOOKS</t>
  </si>
  <si>
    <t xml:space="preserve">  PRIMARY GAS SUPPLIERS</t>
  </si>
  <si>
    <t xml:space="preserve">  UTILITY PRODUCTION</t>
  </si>
  <si>
    <t xml:space="preserve">  INCLUDABLE PROPANE</t>
  </si>
  <si>
    <t xml:space="preserve">  OTHER VOLUMES (SPECIFY)</t>
  </si>
  <si>
    <t xml:space="preserve">  TOTAL</t>
  </si>
  <si>
    <t>SUPPLY COST PER BOOKS</t>
  </si>
  <si>
    <t xml:space="preserve">  OTHER COST (SPECIFY)</t>
  </si>
  <si>
    <t>SALES VOLUME</t>
  </si>
  <si>
    <t xml:space="preserve">  JURISDICTIONAL</t>
  </si>
  <si>
    <t>UNIT BOOK COST OF GAS</t>
  </si>
  <si>
    <t>RATE DIFFERENCE</t>
  </si>
  <si>
    <t>MONTHLY SALES</t>
  </si>
  <si>
    <t>MONTHLY COST DIFFERENCE</t>
  </si>
  <si>
    <t>Three Month Period</t>
  </si>
  <si>
    <t>EXPECTED GAS COST BALANCE ADJUSTMENT</t>
  </si>
  <si>
    <t>COST DIFFERENCE BETWEEN BOOK AND EFFECTIVE EGC AS</t>
  </si>
  <si>
    <t xml:space="preserve">    USED TO COMPUTE AA OF THE GCR IN EFFECT FOUR</t>
  </si>
  <si>
    <t xml:space="preserve">    QUARTERS PRIOR TO THE CURRENTLY EFFECTIVE GCR</t>
  </si>
  <si>
    <t>LESS: DOLLAR AMOUNT RESULTING FROM THE AA OF</t>
  </si>
  <si>
    <t>SCH IV</t>
  </si>
  <si>
    <t xml:space="preserve">    $/MCF AS USED TO COMPUTE THE GCR IN EFFECT FOUR</t>
  </si>
  <si>
    <t xml:space="preserve">    TIMES THE JURISDICTIONAL SALES OF </t>
  </si>
  <si>
    <t xml:space="preserve">    MCF FOR THE PERIOD BETWEEN THE EFFECTIVE DATE</t>
  </si>
  <si>
    <t xml:space="preserve">    OF THE CURRENT GCR RATE AND THE EFFECTIVE DATE </t>
  </si>
  <si>
    <t xml:space="preserve">    OF THE GCR IN EFFECT APPROXIMATELY ONE YEAR </t>
  </si>
  <si>
    <t xml:space="preserve">    PRIOR TO THE CURRENT RATE</t>
  </si>
  <si>
    <t>BALANCE ADJUSTMENT FOR THE AA</t>
  </si>
  <si>
    <t>DOLLAR AMOUNT OF SUPPLIER REFUND ADJUSTMENT AS USED</t>
  </si>
  <si>
    <t xml:space="preserve">    TO COMPUTE RA OF THE GCR IN EFFECT FOUR QUART-</t>
  </si>
  <si>
    <t xml:space="preserve">    ERS PRIOR TO THE CURRENTLY EFFECTIVE GCR</t>
  </si>
  <si>
    <t>LESS: DOLLAR AMOUNT RESULTING FROM THE UNIT RATE FOR</t>
  </si>
  <si>
    <t>SCH III</t>
  </si>
  <si>
    <t xml:space="preserve">    SUPPLIER REFUND ADJUSTMENT OF</t>
  </si>
  <si>
    <t xml:space="preserve">    AS USED TO COMPUTE RA OF THE JURISDICTIONAL SALES</t>
  </si>
  <si>
    <t xml:space="preserve">    FOR THE PERIOD BETWEEN THE EFFECTIVE DATE OF THE</t>
  </si>
  <si>
    <t xml:space="preserve">    CURRENT GCR RATE AND THE EFFECTIVE DATE OF THE GCR</t>
  </si>
  <si>
    <t xml:space="preserve">    RATE IN EFFECT APPROXIMATELY ONE YEAR PRIOR TO THE</t>
  </si>
  <si>
    <t xml:space="preserve">    CURRENT RATE FOR THE MCF TOTAL OF</t>
  </si>
  <si>
    <t>BALANCE ADJUSTMENT FOR THE RA</t>
  </si>
  <si>
    <t>DOLLAR AMOUNT OF BALANCE ADJUSTMENT AS USED TO COM-</t>
  </si>
  <si>
    <t xml:space="preserve">    TO THE CURRENTLY EFFECTIVE GCR</t>
  </si>
  <si>
    <t>FOR</t>
  </si>
  <si>
    <t xml:space="preserve">    THE PERIOD BETWEEN THE EFFECTIVE DATE OF THE CUR-</t>
  </si>
  <si>
    <t xml:space="preserve">    RENT GCR RATE AND THE EFFECTIVE DATE OF THE GCR </t>
  </si>
  <si>
    <t xml:space="preserve">    RATE IN EFFECT IMMEDIATELY PRIOR TO THE CURRENT</t>
  </si>
  <si>
    <t>BALANCE ADJUSTMENT FOR THE BA</t>
  </si>
  <si>
    <t>TOTAL BALANCE ADJUSTMENT AMOUNT</t>
  </si>
  <si>
    <t>EGC IN EFFECT FOR MONTH</t>
  </si>
  <si>
    <t>=</t>
  </si>
  <si>
    <t xml:space="preserve">RESULT OF PRESENT VALUE </t>
  </si>
  <si>
    <t>Rate Increase (I)/ Reduction (R)</t>
  </si>
  <si>
    <t xml:space="preserve"> COST DIFFERENCE FOR THE THREE MONTHS </t>
  </si>
  <si>
    <t xml:space="preserve"> TWELVE MONTHS SALES FOR PERIOD ENDED  </t>
  </si>
  <si>
    <t xml:space="preserve"> CURRENT QUARTERLY ACTUAL ADJUSTMENT </t>
  </si>
  <si>
    <t>MCF PURCHASES FOR THREE MONTHS BEGINNING</t>
  </si>
  <si>
    <t>MCF Purchases</t>
  </si>
  <si>
    <t>TOTAL ESTIMATED SALES FOR QUARTER</t>
  </si>
  <si>
    <t>UNCOLLECTIBLE GAS COSTS</t>
  </si>
  <si>
    <t>ESTIMATED UNCOLLECTIBLE GAS COSTS</t>
  </si>
  <si>
    <t>% OF PURCHASED GAS TO BILLED REVENUE</t>
  </si>
  <si>
    <t>ESTIMATED BAD DEBT EXPENSE</t>
  </si>
  <si>
    <t>TWELVE MONTH AVERAGE</t>
  </si>
  <si>
    <t xml:space="preserve">% OF PURCHASED GAS TO RECORDED </t>
  </si>
  <si>
    <t>REVENUE</t>
  </si>
  <si>
    <t>FOR THE THREE MONTHS ENDED</t>
  </si>
  <si>
    <t xml:space="preserve">   UNCOLLECTIBLE GAS COSTS</t>
  </si>
  <si>
    <t>COMPANY USAGE</t>
  </si>
  <si>
    <t xml:space="preserve">ESTIMATED ANNUAL SALES </t>
  </si>
  <si>
    <t>CURRENT QUARTER (SCHEDULE V)</t>
  </si>
  <si>
    <t xml:space="preserve">    PUTE BA OF THE GCR IN EFFECT FOUR QUARTERS PRIOR</t>
  </si>
  <si>
    <t xml:space="preserve">     TIMES THE JURISDICTIONAL MCF SALES OF</t>
  </si>
  <si>
    <t>May</t>
  </si>
  <si>
    <t xml:space="preserve">Delta Natural Gas Company, Inc. </t>
  </si>
  <si>
    <t>SCHEDULE VI</t>
  </si>
  <si>
    <t>Balance Adjustment for the BA</t>
  </si>
  <si>
    <t>LESS: SEE ATTACHED SCHEDULE VI</t>
  </si>
  <si>
    <t>Balance Adjustment</t>
  </si>
  <si>
    <t>Balance Adjustment four quarters prior to the currently effective GCR</t>
  </si>
  <si>
    <t>Mcf Billed</t>
  </si>
  <si>
    <t>R</t>
  </si>
  <si>
    <t>A</t>
  </si>
  <si>
    <t>B</t>
  </si>
  <si>
    <t>C</t>
  </si>
  <si>
    <t>D</t>
  </si>
  <si>
    <t>E</t>
  </si>
  <si>
    <t>A x B</t>
  </si>
  <si>
    <t>SCH V</t>
  </si>
  <si>
    <t>Quarterly Cost ($)</t>
  </si>
  <si>
    <t>Aug</t>
  </si>
  <si>
    <t>Oct</t>
  </si>
  <si>
    <t>Nov</t>
  </si>
  <si>
    <t>Dec</t>
  </si>
  <si>
    <t>Jan</t>
  </si>
  <si>
    <t>Feb</t>
  </si>
  <si>
    <t>Nov-20</t>
  </si>
  <si>
    <t>Mar</t>
  </si>
  <si>
    <t>Apr</t>
  </si>
  <si>
    <t>Feb-21</t>
  </si>
  <si>
    <t>I</t>
  </si>
  <si>
    <t>Jun</t>
  </si>
  <si>
    <t>Jul</t>
  </si>
  <si>
    <t>Previous Qtr Comparison</t>
  </si>
  <si>
    <t>PERCENT</t>
  </si>
  <si>
    <t>OF LOAD</t>
  </si>
  <si>
    <t>QTR COST</t>
  </si>
  <si>
    <t>Sep</t>
  </si>
  <si>
    <t>COST RECOVERY RATE EFFECTIVE January 24, 2022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</si>
</sst>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0_)"/>
    <numFmt numFmtId="166" formatCode="mmm\-yy_)"/>
    <numFmt numFmtId="167" formatCode="#,##0.0000_);\(#,##0.0000\)"/>
    <numFmt numFmtId="168" formatCode="0.00_)"/>
    <numFmt numFmtId="169" formatCode="_(* #,##0.0000_);_(* \(#,##0.0000\);_(* &quot;-&quot;??_);_(@_)"/>
    <numFmt numFmtId="170" formatCode="mmmm\ d\,\ yyyy"/>
    <numFmt numFmtId="171" formatCode="_(* #,##0_);_(* \(#,##0\);_(@_)"/>
    <numFmt numFmtId="172" formatCode="_(* #,##0.00_);_(* \(#,##0.00\);_(@_)"/>
    <numFmt numFmtId="173" formatCode="_(* #,##0.0000_);_(* \(#,##0.0000\);_(* &quot;-&quot;_);_(@_)"/>
    <numFmt numFmtId="174" formatCode="_(* #,##0_);_(* \(#,##0\);_(* &quot;-&quot;??_);_(@_)"/>
    <numFmt numFmtId="175" formatCode="_(* #,##0.0000000_);_(* \(#,##0.0000000\);_(* &quot;-&quot;??_);_(@_)"/>
    <numFmt numFmtId="176" formatCode="0.0"/>
    <numFmt numFmtId="177" formatCode="_(* #,##0.000000_);_(* \(#,##0.000000\);_(* &quot;-&quot;_);_(@_)"/>
    <numFmt numFmtId="178" formatCode="mm/dd/yy"/>
    <numFmt numFmtId="179" formatCode="General_)"/>
    <numFmt numFmtId="180" formatCode="hh:mm\ AM/PM_)"/>
    <numFmt numFmtId="181" formatCode="dd\-mmm\-yy_)"/>
    <numFmt numFmtId="182" formatCode="_(* #,##0.000_);_(* \(#,##0.000\);_(* &quot;-&quot;??_);_(@_)"/>
    <numFmt numFmtId="183" formatCode="_(* #,##0.00000_);_(* \(#,##0.00000\);_(* &quot;-&quot;??_);_(@_)"/>
    <numFmt numFmtId="184" formatCode="_(&quot;$&quot;* #,##0.0000_);_(&quot;$&quot;* \(#,##0.0000\);_(&quot;$&quot;* &quot;-&quot;??_);_(@_)"/>
    <numFmt numFmtId="185" formatCode="m/d/yy;@"/>
    <numFmt numFmtId="186" formatCode="_(&quot;$&quot;* #,##0.0000_);_(&quot;$&quot;* \(#,##0.0000\);_(&quot;$&quot;* &quot;-&quot;????_);_(@_)"/>
    <numFmt numFmtId="187" formatCode="#,##0.0000"/>
    <numFmt numFmtId="188" formatCode="#,##0.0000000"/>
    <numFmt numFmtId="189" formatCode="&quot;$&quot;#,##0.00"/>
    <numFmt numFmtId="190" formatCode="&quot;$&quot;#,##0.000"/>
    <numFmt numFmtId="191" formatCode="&quot;$&quot;#,##0.0000"/>
    <numFmt numFmtId="192" formatCode="0.00_);[Red]\(0.00\)"/>
    <numFmt numFmtId="193" formatCode="0.00_);\(0.00\)"/>
    <numFmt numFmtId="194" formatCode="#,##0.000_);\(#,##0.000\)"/>
    <numFmt numFmtId="195" formatCode="_(* #,##0.00000_);_(* \(#,##0.00000\);_(* &quot;-&quot;?????_);_(@_)"/>
    <numFmt numFmtId="196" formatCode="0.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&quot;$&quot;* #,##0_);_(&quot;$&quot;* \(#,##0\);_(&quot;$&quot;* &quot;-&quot;??_);_(@_)"/>
    <numFmt numFmtId="202" formatCode="_(* #,##0.0_);_(* \(#,##0.0\);_(* &quot;-&quot;??_);_(@_)"/>
    <numFmt numFmtId="203" formatCode="0.000%"/>
    <numFmt numFmtId="204" formatCode="0.0000%"/>
    <numFmt numFmtId="205" formatCode="_(* #,##0.0000_);_(* \(#,##0.0000\);_(* &quot;-&quot;????_);_(@_)"/>
    <numFmt numFmtId="206" formatCode="#,##0.000000_);\(#,##0.000000\)"/>
    <numFmt numFmtId="207" formatCode="_(* #,##0.0_);_(* \(#,##0.0\);_(* &quot;-&quot;_);_(@_)"/>
    <numFmt numFmtId="208" formatCode="_(* #,##0.00_);_(* \(#,##0.00\);_(* &quot;-&quot;_);_(@_)"/>
    <numFmt numFmtId="209" formatCode="0.0%"/>
    <numFmt numFmtId="210" formatCode="&quot;$&quot;#,##0.0_);[Red]\(&quot;$&quot;#,##0.0\)"/>
    <numFmt numFmtId="211" formatCode="&quot;$&quot;#,##0.0000_);\(&quot;$&quot;#,##0.0000\)"/>
    <numFmt numFmtId="212" formatCode="0.00000_)"/>
    <numFmt numFmtId="213" formatCode="0.000000_)"/>
    <numFmt numFmtId="214" formatCode="0.0000000_)"/>
    <numFmt numFmtId="215" formatCode="0.00000000_)"/>
    <numFmt numFmtId="216" formatCode="0.0000_);\(0.0000\)"/>
    <numFmt numFmtId="217" formatCode="_(* #,##0.000_);_(* \(#,##0.000\);_(* &quot;-&quot;_);_(@_)"/>
    <numFmt numFmtId="218" formatCode="_(&quot;$&quot;* #,##0.00000_);_(&quot;$&quot;* \(#,##0.00000\);_(&quot;$&quot;* &quot;-&quot;?????_);_(@_)"/>
    <numFmt numFmtId="219" formatCode="_(&quot;$&quot;* #,##0.00000_);_(&quot;$&quot;* \(#,##0.00000\);_(&quot;$&quot;* &quot;-&quot;????_);_(@_)"/>
    <numFmt numFmtId="220" formatCode="_(&quot;$&quot;* #,##0.0_);_(&quot;$&quot;* \(#,##0.0\);_(&quot;$&quot;* &quot;-&quot;??_);_(@_)"/>
    <numFmt numFmtId="221" formatCode="_(* #,##0.000000_);_(* \(#,##0.000000\);_(* &quot;-&quot;??_);_(@_)"/>
    <numFmt numFmtId="222" formatCode="0.000000"/>
    <numFmt numFmtId="223" formatCode="_(* #,##0.000_);_(* \(#,##0.000\);_(* &quot;-&quot;???_);_(@_)"/>
    <numFmt numFmtId="224" formatCode="_(&quot;$&quot;* #,##0.000_);_(&quot;$&quot;* \(#,##0.000\);_(&quot;$&quot;* &quot;-&quot;??_);_(@_)"/>
  </numFmts>
  <fonts count="58">
    <font>
      <sz val="10"/>
      <name val="Century Schoolbook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3"/>
      <name val="Century Schoolbook"/>
      <family val="1"/>
    </font>
    <font>
      <b/>
      <sz val="10"/>
      <color indexed="23"/>
      <name val="Century Schoolbook"/>
      <family val="1"/>
    </font>
    <font>
      <u val="singleAccounting"/>
      <sz val="10"/>
      <color indexed="23"/>
      <name val="Century Schoolbook"/>
      <family val="1"/>
    </font>
    <font>
      <sz val="10"/>
      <color indexed="33"/>
      <name val="Century Schoolbook"/>
      <family val="1"/>
    </font>
    <font>
      <b/>
      <sz val="10"/>
      <color indexed="33"/>
      <name val="Century Schoolbook"/>
      <family val="1"/>
    </font>
    <font>
      <b/>
      <sz val="10"/>
      <name val="Century Schoolbook"/>
      <family val="1"/>
    </font>
    <font>
      <i/>
      <sz val="10"/>
      <color indexed="23"/>
      <name val="Century Schoolbook"/>
      <family val="1"/>
    </font>
    <font>
      <u val="double"/>
      <sz val="10"/>
      <color indexed="23"/>
      <name val="Century Schoolbook"/>
      <family val="1"/>
    </font>
    <font>
      <u val="singleAccounting"/>
      <sz val="10"/>
      <name val="Century Schoolbook"/>
      <family val="1"/>
    </font>
    <font>
      <sz val="10"/>
      <color indexed="17"/>
      <name val="Century Schoolbook"/>
      <family val="1"/>
    </font>
    <font>
      <u val="singleAccounting"/>
      <sz val="10"/>
      <color indexed="17"/>
      <name val="Century Schoolbook"/>
      <family val="1"/>
    </font>
    <font>
      <b/>
      <sz val="10"/>
      <color indexed="17"/>
      <name val="Century Schoolbook"/>
      <family val="1"/>
    </font>
    <font>
      <u val="doubleAccounting"/>
      <sz val="10"/>
      <name val="Century Schoolbook"/>
      <family val="1"/>
    </font>
    <font>
      <sz val="8"/>
      <name val="Century Schoolbook"/>
      <family val="1"/>
    </font>
    <font>
      <sz val="10"/>
      <name val="Courier"/>
      <family val="3"/>
    </font>
    <font>
      <u val="single"/>
      <sz val="7.5"/>
      <color indexed="12"/>
      <name val="Arial"/>
      <family val="2"/>
    </font>
    <font>
      <sz val="9"/>
      <name val="Century Schoolbook"/>
      <family val="1"/>
    </font>
    <font>
      <sz val="7"/>
      <name val="Century Schoolbook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entury Schoolbook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Century Schoolbook"/>
      <family val="1"/>
    </font>
    <font>
      <u val="doubleAccounting"/>
      <sz val="10"/>
      <color indexed="23"/>
      <name val="Century Schoolbook"/>
      <family val="1"/>
    </font>
    <font>
      <u val="double"/>
      <sz val="10"/>
      <name val="Century Schoolbook"/>
      <family val="1"/>
    </font>
    <font>
      <u val="single"/>
      <sz val="10"/>
      <name val="Century Schoolbook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entury Schoolbook"/>
      <family val="1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Century Schoolbook"/>
      <family val="1"/>
    </font>
    <font>
      <sz val="10"/>
      <color theme="1"/>
      <name val="Century Schoolbook"/>
      <family val="1"/>
    </font>
    <font>
      <sz val="10"/>
      <color rgb="FF808080"/>
      <name val="Century Schoolbook"/>
      <family val="1"/>
    </font>
    <font>
      <u val="singleAccounting"/>
      <sz val="10"/>
      <color rgb="FF808080"/>
      <name val="Century Schoolbook"/>
      <family val="1"/>
    </font>
    <font>
      <u val="doubleAccounting"/>
      <sz val="10"/>
      <color rgb="FF808080"/>
      <name val="Century Schoolbook"/>
      <family val="1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0">
    <xf numFmtId="41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7" borderId="0" applyNumberFormat="0" applyBorder="0" applyAlignment="0" applyProtection="0"/>
    <xf numFmtId="0" fontId="42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0" borderId="0" applyNumberFormat="0" applyBorder="0" applyAlignment="0" applyProtection="0"/>
    <xf numFmtId="0" fontId="43" fillId="7" borderId="0" applyNumberFormat="0" applyBorder="0" applyAlignment="0" applyProtection="0"/>
    <xf numFmtId="0" fontId="43" fillId="3" borderId="0" applyNumberFormat="0" applyBorder="0" applyAlignment="0" applyProtection="0"/>
    <xf numFmtId="0" fontId="43" fillId="1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23" fillId="18" borderId="1" applyNumberFormat="0" applyAlignment="0" applyProtection="0"/>
    <xf numFmtId="0" fontId="45" fillId="19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1" fontId="47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9" borderId="1" applyNumberFormat="0" applyAlignment="0" applyProtection="0"/>
    <xf numFmtId="0" fontId="32" fillId="0" borderId="6" applyNumberFormat="0" applyFill="0" applyAlignment="0" applyProtection="0"/>
    <xf numFmtId="0" fontId="3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7" fillId="0" borderId="0">
      <alignment/>
      <protection/>
    </xf>
    <xf numFmtId="0" fontId="2" fillId="0" borderId="0">
      <alignment/>
      <protection/>
    </xf>
    <xf numFmtId="179" fontId="17" fillId="0" borderId="0">
      <alignment/>
      <protection/>
    </xf>
    <xf numFmtId="179" fontId="17" fillId="0" borderId="0">
      <alignment/>
      <protection/>
    </xf>
    <xf numFmtId="179" fontId="17" fillId="0" borderId="0">
      <alignment/>
      <protection/>
    </xf>
    <xf numFmtId="179" fontId="17" fillId="0" borderId="0">
      <alignment/>
      <protection/>
    </xf>
    <xf numFmtId="179" fontId="17" fillId="0" borderId="0">
      <alignment/>
      <protection/>
    </xf>
    <xf numFmtId="179" fontId="17" fillId="0" borderId="0">
      <alignment/>
      <protection/>
    </xf>
    <xf numFmtId="179" fontId="17" fillId="0" borderId="0">
      <alignment/>
      <protection/>
    </xf>
    <xf numFmtId="179" fontId="17" fillId="0" borderId="0">
      <alignment/>
      <protection/>
    </xf>
    <xf numFmtId="179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1" borderId="7" applyNumberFormat="0" applyFont="0" applyAlignment="0" applyProtection="0"/>
    <xf numFmtId="0" fontId="50" fillId="18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0">
    <xf numFmtId="41" fontId="0" fillId="0" borderId="0" xfId="0" applyAlignment="1">
      <alignment/>
    </xf>
    <xf numFmtId="41" fontId="3" fillId="0" borderId="0" xfId="0" applyFont="1" applyAlignment="1">
      <alignment/>
    </xf>
    <xf numFmtId="41" fontId="3" fillId="0" borderId="0" xfId="0" applyFont="1" applyBorder="1" applyAlignment="1">
      <alignment/>
    </xf>
    <xf numFmtId="41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41" fontId="4" fillId="0" borderId="10" xfId="0" applyFont="1" applyBorder="1" applyAlignment="1">
      <alignment horizontal="centerContinuous"/>
    </xf>
    <xf numFmtId="167" fontId="3" fillId="0" borderId="10" xfId="0" applyNumberFormat="1" applyFont="1" applyBorder="1" applyAlignment="1" applyProtection="1">
      <alignment horizontal="centerContinuous"/>
      <protection/>
    </xf>
    <xf numFmtId="41" fontId="3" fillId="0" borderId="0" xfId="0" applyFont="1" applyAlignment="1" applyProtection="1">
      <alignment horizontal="left"/>
      <protection/>
    </xf>
    <xf numFmtId="167" fontId="3" fillId="0" borderId="0" xfId="0" applyNumberFormat="1" applyFont="1" applyAlignment="1" applyProtection="1">
      <alignment/>
      <protection/>
    </xf>
    <xf numFmtId="41" fontId="3" fillId="0" borderId="0" xfId="0" applyFont="1" applyAlignment="1" applyProtection="1">
      <alignment horizontal="center"/>
      <protection/>
    </xf>
    <xf numFmtId="167" fontId="4" fillId="0" borderId="10" xfId="0" applyNumberFormat="1" applyFont="1" applyBorder="1" applyAlignment="1" applyProtection="1">
      <alignment horizontal="centerContinuous"/>
      <protection/>
    </xf>
    <xf numFmtId="41" fontId="3" fillId="0" borderId="0" xfId="0" applyFont="1" applyAlignment="1" applyProtection="1">
      <alignment horizontal="left"/>
      <protection locked="0"/>
    </xf>
    <xf numFmtId="41" fontId="3" fillId="0" borderId="0" xfId="0" applyFont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 locked="0"/>
    </xf>
    <xf numFmtId="41" fontId="4" fillId="0" borderId="0" xfId="0" applyFont="1" applyAlignment="1" applyProtection="1">
      <alignment horizontal="centerContinuous"/>
      <protection/>
    </xf>
    <xf numFmtId="41" fontId="4" fillId="0" borderId="0" xfId="0" applyFont="1" applyAlignment="1">
      <alignment horizontal="centerContinuous"/>
    </xf>
    <xf numFmtId="41" fontId="3" fillId="0" borderId="0" xfId="0" applyFont="1" applyAlignment="1">
      <alignment horizontal="centerContinuous"/>
    </xf>
    <xf numFmtId="41" fontId="4" fillId="0" borderId="0" xfId="0" applyFont="1" applyAlignment="1" applyProtection="1">
      <alignment horizontal="centerContinuous"/>
      <protection locked="0"/>
    </xf>
    <xf numFmtId="41" fontId="5" fillId="0" borderId="0" xfId="0" applyFont="1" applyAlignment="1" applyProtection="1">
      <alignment horizontal="center" wrapText="1"/>
      <protection/>
    </xf>
    <xf numFmtId="41" fontId="5" fillId="0" borderId="0" xfId="0" applyFont="1" applyAlignment="1">
      <alignment horizontal="center" wrapText="1"/>
    </xf>
    <xf numFmtId="165" fontId="3" fillId="0" borderId="0" xfId="0" applyNumberFormat="1" applyFont="1" applyAlignment="1" applyProtection="1">
      <alignment/>
      <protection locked="0"/>
    </xf>
    <xf numFmtId="41" fontId="3" fillId="0" borderId="0" xfId="0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41" fontId="7" fillId="0" borderId="0" xfId="0" applyFont="1" applyAlignment="1">
      <alignment horizontal="centerContinuous"/>
    </xf>
    <xf numFmtId="41" fontId="3" fillId="0" borderId="0" xfId="0" applyFont="1" applyAlignment="1" applyProtection="1">
      <alignment horizontal="centerContinuous"/>
      <protection/>
    </xf>
    <xf numFmtId="41" fontId="3" fillId="0" borderId="0" xfId="0" applyFont="1" applyAlignment="1" applyProtection="1">
      <alignment wrapText="1"/>
      <protection/>
    </xf>
    <xf numFmtId="41" fontId="3" fillId="0" borderId="0" xfId="0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 locked="0"/>
    </xf>
    <xf numFmtId="41" fontId="3" fillId="0" borderId="10" xfId="0" applyFont="1" applyBorder="1" applyAlignment="1" applyProtection="1">
      <alignment/>
      <protection/>
    </xf>
    <xf numFmtId="41" fontId="3" fillId="0" borderId="0" xfId="0" applyFont="1" applyBorder="1" applyAlignment="1" applyProtection="1">
      <alignment horizontal="centerContinuous"/>
      <protection/>
    </xf>
    <xf numFmtId="41" fontId="3" fillId="0" borderId="11" xfId="0" applyFont="1" applyBorder="1" applyAlignment="1" applyProtection="1">
      <alignment/>
      <protection/>
    </xf>
    <xf numFmtId="41" fontId="3" fillId="0" borderId="12" xfId="0" applyFont="1" applyBorder="1" applyAlignment="1" applyProtection="1">
      <alignment/>
      <protection/>
    </xf>
    <xf numFmtId="41" fontId="6" fillId="0" borderId="0" xfId="0" applyFont="1" applyBorder="1" applyAlignment="1" applyProtection="1">
      <alignment/>
      <protection/>
    </xf>
    <xf numFmtId="41" fontId="3" fillId="0" borderId="13" xfId="0" applyFont="1" applyBorder="1" applyAlignment="1" applyProtection="1">
      <alignment/>
      <protection/>
    </xf>
    <xf numFmtId="41" fontId="3" fillId="0" borderId="14" xfId="0" applyFont="1" applyBorder="1" applyAlignment="1" applyProtection="1">
      <alignment/>
      <protection/>
    </xf>
    <xf numFmtId="41" fontId="3" fillId="0" borderId="15" xfId="0" applyFont="1" applyBorder="1" applyAlignment="1" applyProtection="1">
      <alignment/>
      <protection/>
    </xf>
    <xf numFmtId="41" fontId="6" fillId="0" borderId="16" xfId="0" applyFont="1" applyBorder="1" applyAlignment="1" applyProtection="1">
      <alignment horizontal="left"/>
      <protection locked="0"/>
    </xf>
    <xf numFmtId="41" fontId="6" fillId="0" borderId="0" xfId="0" applyFont="1" applyBorder="1" applyAlignment="1" applyProtection="1">
      <alignment/>
      <protection locked="0"/>
    </xf>
    <xf numFmtId="41" fontId="6" fillId="0" borderId="0" xfId="0" applyFont="1" applyBorder="1" applyAlignment="1" applyProtection="1">
      <alignment horizontal="center"/>
      <protection locked="0"/>
    </xf>
    <xf numFmtId="43" fontId="6" fillId="0" borderId="17" xfId="0" applyNumberFormat="1" applyFont="1" applyBorder="1" applyAlignment="1" applyProtection="1">
      <alignment/>
      <protection locked="0"/>
    </xf>
    <xf numFmtId="41" fontId="6" fillId="0" borderId="16" xfId="0" applyFont="1" applyBorder="1" applyAlignment="1" applyProtection="1">
      <alignment/>
      <protection locked="0"/>
    </xf>
    <xf numFmtId="43" fontId="6" fillId="0" borderId="18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>
      <alignment horizontal="center" wrapText="1"/>
    </xf>
    <xf numFmtId="37" fontId="3" fillId="0" borderId="0" xfId="0" applyNumberFormat="1" applyFont="1" applyAlignment="1" applyProtection="1">
      <alignment horizontal="center"/>
      <protection/>
    </xf>
    <xf numFmtId="41" fontId="3" fillId="0" borderId="0" xfId="0" applyFont="1" applyAlignment="1">
      <alignment horizontal="center"/>
    </xf>
    <xf numFmtId="14" fontId="6" fillId="0" borderId="0" xfId="0" applyNumberFormat="1" applyFont="1" applyBorder="1" applyAlignment="1" applyProtection="1">
      <alignment horizontal="center"/>
      <protection locked="0"/>
    </xf>
    <xf numFmtId="41" fontId="8" fillId="0" borderId="0" xfId="0" applyFont="1" applyAlignment="1">
      <alignment/>
    </xf>
    <xf numFmtId="41" fontId="9" fillId="0" borderId="0" xfId="0" applyFont="1" applyAlignment="1" quotePrefix="1">
      <alignment horizontal="left"/>
    </xf>
    <xf numFmtId="173" fontId="3" fillId="0" borderId="0" xfId="0" applyNumberFormat="1" applyFont="1" applyAlignment="1">
      <alignment/>
    </xf>
    <xf numFmtId="10" fontId="10" fillId="0" borderId="0" xfId="0" applyNumberFormat="1" applyFont="1" applyAlignment="1" applyProtection="1">
      <alignment/>
      <protection/>
    </xf>
    <xf numFmtId="41" fontId="3" fillId="0" borderId="0" xfId="0" applyFont="1" applyFill="1" applyAlignment="1">
      <alignment/>
    </xf>
    <xf numFmtId="41" fontId="0" fillId="0" borderId="0" xfId="0" applyFont="1" applyFill="1" applyAlignment="1" applyProtection="1">
      <alignment horizontal="left"/>
      <protection/>
    </xf>
    <xf numFmtId="41" fontId="0" fillId="0" borderId="0" xfId="0" applyFont="1" applyFill="1" applyAlignment="1" applyProtection="1">
      <alignment horizontal="center"/>
      <protection/>
    </xf>
    <xf numFmtId="41" fontId="0" fillId="0" borderId="0" xfId="0" applyFont="1" applyFill="1" applyAlignment="1">
      <alignment/>
    </xf>
    <xf numFmtId="169" fontId="12" fillId="0" borderId="0" xfId="0" applyNumberFormat="1" applyFont="1" applyAlignment="1" applyProtection="1">
      <alignment/>
      <protection locked="0"/>
    </xf>
    <xf numFmtId="169" fontId="13" fillId="0" borderId="0" xfId="0" applyNumberFormat="1" applyFont="1" applyAlignment="1" applyProtection="1">
      <alignment/>
      <protection locked="0"/>
    </xf>
    <xf numFmtId="41" fontId="11" fillId="0" borderId="0" xfId="0" applyFont="1" applyBorder="1" applyAlignment="1">
      <alignment/>
    </xf>
    <xf numFmtId="41" fontId="11" fillId="0" borderId="0" xfId="0" applyFont="1" applyBorder="1" applyAlignment="1" applyProtection="1">
      <alignment horizontal="center"/>
      <protection/>
    </xf>
    <xf numFmtId="41" fontId="0" fillId="0" borderId="0" xfId="0" applyFont="1" applyBorder="1" applyAlignment="1">
      <alignment/>
    </xf>
    <xf numFmtId="41" fontId="0" fillId="0" borderId="0" xfId="0" applyFont="1" applyBorder="1" applyAlignment="1" applyProtection="1">
      <alignment horizontal="center"/>
      <protection/>
    </xf>
    <xf numFmtId="41" fontId="11" fillId="0" borderId="0" xfId="0" applyFont="1" applyAlignment="1" applyProtection="1">
      <alignment horizontal="center"/>
      <protection/>
    </xf>
    <xf numFmtId="41" fontId="11" fillId="0" borderId="0" xfId="0" applyFont="1" applyAlignment="1">
      <alignment/>
    </xf>
    <xf numFmtId="167" fontId="11" fillId="0" borderId="0" xfId="0" applyNumberFormat="1" applyFont="1" applyAlignment="1" applyProtection="1">
      <alignment horizontal="center"/>
      <protection/>
    </xf>
    <xf numFmtId="41" fontId="0" fillId="0" borderId="0" xfId="0" applyFont="1" applyAlignment="1">
      <alignment/>
    </xf>
    <xf numFmtId="167" fontId="0" fillId="0" borderId="0" xfId="0" applyNumberFormat="1" applyFont="1" applyAlignment="1" applyProtection="1">
      <alignment/>
      <protection/>
    </xf>
    <xf numFmtId="41" fontId="0" fillId="0" borderId="0" xfId="0" applyFont="1" applyAlignment="1" applyProtection="1">
      <alignment horizontal="left"/>
      <protection/>
    </xf>
    <xf numFmtId="41" fontId="0" fillId="0" borderId="0" xfId="0" applyFont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/>
    </xf>
    <xf numFmtId="169" fontId="0" fillId="0" borderId="0" xfId="0" applyNumberFormat="1" applyFont="1" applyBorder="1" applyAlignment="1" applyProtection="1">
      <alignment/>
      <protection/>
    </xf>
    <xf numFmtId="169" fontId="15" fillId="0" borderId="0" xfId="0" applyNumberFormat="1" applyFont="1" applyAlignment="1" applyProtection="1">
      <alignment/>
      <protection/>
    </xf>
    <xf numFmtId="41" fontId="8" fillId="0" borderId="10" xfId="0" applyFont="1" applyBorder="1" applyAlignment="1" applyProtection="1">
      <alignment horizontal="centerContinuous"/>
      <protection/>
    </xf>
    <xf numFmtId="41" fontId="8" fillId="0" borderId="10" xfId="0" applyFont="1" applyBorder="1" applyAlignment="1">
      <alignment horizontal="centerContinuous"/>
    </xf>
    <xf numFmtId="41" fontId="0" fillId="0" borderId="0" xfId="0" applyFont="1" applyAlignment="1" applyProtection="1">
      <alignment horizontal="left"/>
      <protection locked="0"/>
    </xf>
    <xf numFmtId="169" fontId="0" fillId="0" borderId="0" xfId="0" applyNumberFormat="1" applyFont="1" applyAlignment="1" applyProtection="1">
      <alignment/>
      <protection/>
    </xf>
    <xf numFmtId="41" fontId="8" fillId="0" borderId="0" xfId="0" applyFont="1" applyAlignment="1" applyProtection="1">
      <alignment horizontal="centerContinuous"/>
      <protection/>
    </xf>
    <xf numFmtId="170" fontId="8" fillId="0" borderId="0" xfId="0" applyNumberFormat="1" applyFont="1" applyAlignment="1" applyProtection="1">
      <alignment horizontal="centerContinuous"/>
      <protection locked="0"/>
    </xf>
    <xf numFmtId="41" fontId="11" fillId="0" borderId="0" xfId="0" applyFont="1" applyAlignment="1" applyProtection="1">
      <alignment horizontal="center" wrapText="1"/>
      <protection/>
    </xf>
    <xf numFmtId="41" fontId="11" fillId="0" borderId="0" xfId="0" applyFont="1" applyAlignment="1">
      <alignment horizontal="center" wrapText="1"/>
    </xf>
    <xf numFmtId="41" fontId="15" fillId="0" borderId="0" xfId="0" applyFont="1" applyAlignment="1" applyProtection="1">
      <alignment/>
      <protection/>
    </xf>
    <xf numFmtId="41" fontId="0" fillId="0" borderId="0" xfId="0" applyFont="1" applyAlignment="1" applyProtection="1">
      <alignment/>
      <protection/>
    </xf>
    <xf numFmtId="41" fontId="11" fillId="0" borderId="0" xfId="0" applyFont="1" applyAlignment="1" applyProtection="1">
      <alignment/>
      <protection/>
    </xf>
    <xf numFmtId="41" fontId="8" fillId="0" borderId="0" xfId="0" applyFont="1" applyBorder="1" applyAlignment="1" applyProtection="1">
      <alignment horizontal="centerContinuous"/>
      <protection/>
    </xf>
    <xf numFmtId="41" fontId="0" fillId="0" borderId="19" xfId="0" applyFont="1" applyBorder="1" applyAlignment="1" applyProtection="1">
      <alignment horizontal="centerContinuous"/>
      <protection/>
    </xf>
    <xf numFmtId="41" fontId="11" fillId="0" borderId="20" xfId="0" applyFont="1" applyBorder="1" applyAlignment="1" applyProtection="1">
      <alignment horizontal="centerContinuous"/>
      <protection/>
    </xf>
    <xf numFmtId="41" fontId="0" fillId="0" borderId="20" xfId="0" applyFont="1" applyBorder="1" applyAlignment="1" applyProtection="1">
      <alignment horizontal="center"/>
      <protection/>
    </xf>
    <xf numFmtId="41" fontId="0" fillId="0" borderId="21" xfId="0" applyFont="1" applyBorder="1" applyAlignment="1" applyProtection="1">
      <alignment horizontal="center"/>
      <protection/>
    </xf>
    <xf numFmtId="41" fontId="0" fillId="0" borderId="11" xfId="0" applyFont="1" applyBorder="1" applyAlignment="1" applyProtection="1">
      <alignment horizontal="left"/>
      <protection/>
    </xf>
    <xf numFmtId="41" fontId="0" fillId="0" borderId="0" xfId="0" applyFont="1" applyBorder="1" applyAlignment="1" applyProtection="1">
      <alignment/>
      <protection/>
    </xf>
    <xf numFmtId="170" fontId="0" fillId="0" borderId="0" xfId="0" applyNumberFormat="1" applyFont="1" applyBorder="1" applyAlignment="1" applyProtection="1">
      <alignment horizontal="left"/>
      <protection/>
    </xf>
    <xf numFmtId="171" fontId="0" fillId="0" borderId="12" xfId="0" applyNumberFormat="1" applyFont="1" applyBorder="1" applyAlignment="1" applyProtection="1">
      <alignment/>
      <protection/>
    </xf>
    <xf numFmtId="167" fontId="0" fillId="0" borderId="22" xfId="0" applyNumberFormat="1" applyFont="1" applyBorder="1" applyAlignment="1" applyProtection="1">
      <alignment/>
      <protection/>
    </xf>
    <xf numFmtId="41" fontId="0" fillId="0" borderId="23" xfId="0" applyFont="1" applyBorder="1" applyAlignment="1" applyProtection="1">
      <alignment horizontal="centerContinuous" wrapText="1"/>
      <protection/>
    </xf>
    <xf numFmtId="41" fontId="0" fillId="0" borderId="23" xfId="0" applyFont="1" applyBorder="1" applyAlignment="1" applyProtection="1">
      <alignment horizontal="center" wrapText="1"/>
      <protection/>
    </xf>
    <xf numFmtId="41" fontId="0" fillId="0" borderId="24" xfId="0" applyFont="1" applyBorder="1" applyAlignment="1" applyProtection="1">
      <alignment horizontal="center" wrapText="1"/>
      <protection/>
    </xf>
    <xf numFmtId="41" fontId="0" fillId="0" borderId="16" xfId="0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172" fontId="0" fillId="0" borderId="25" xfId="0" applyNumberFormat="1" applyFont="1" applyBorder="1" applyAlignment="1" applyProtection="1">
      <alignment/>
      <protection/>
    </xf>
    <xf numFmtId="41" fontId="0" fillId="0" borderId="26" xfId="0" applyFont="1" applyBorder="1" applyAlignment="1" applyProtection="1">
      <alignment/>
      <protection/>
    </xf>
    <xf numFmtId="41" fontId="0" fillId="0" borderId="10" xfId="0" applyFont="1" applyBorder="1" applyAlignment="1" applyProtection="1">
      <alignment/>
      <protection/>
    </xf>
    <xf numFmtId="39" fontId="0" fillId="0" borderId="10" xfId="0" applyNumberFormat="1" applyFont="1" applyBorder="1" applyAlignment="1" applyProtection="1">
      <alignment/>
      <protection/>
    </xf>
    <xf numFmtId="43" fontId="0" fillId="0" borderId="18" xfId="0" applyNumberFormat="1" applyFont="1" applyBorder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41" fontId="0" fillId="0" borderId="27" xfId="0" applyFont="1" applyBorder="1" applyAlignment="1" applyProtection="1">
      <alignment horizontal="left"/>
      <protection/>
    </xf>
    <xf numFmtId="41" fontId="0" fillId="0" borderId="23" xfId="0" applyFont="1" applyBorder="1" applyAlignment="1" applyProtection="1">
      <alignment horizontal="centerContinuous"/>
      <protection/>
    </xf>
    <xf numFmtId="41" fontId="0" fillId="0" borderId="23" xfId="0" applyFont="1" applyBorder="1" applyAlignment="1" applyProtection="1">
      <alignment/>
      <protection/>
    </xf>
    <xf numFmtId="39" fontId="0" fillId="0" borderId="23" xfId="0" applyNumberFormat="1" applyFont="1" applyBorder="1" applyAlignment="1" applyProtection="1">
      <alignment/>
      <protection/>
    </xf>
    <xf numFmtId="41" fontId="0" fillId="0" borderId="24" xfId="0" applyFont="1" applyBorder="1" applyAlignment="1" applyProtection="1">
      <alignment/>
      <protection/>
    </xf>
    <xf numFmtId="41" fontId="0" fillId="0" borderId="16" xfId="0" applyFont="1" applyBorder="1" applyAlignment="1" applyProtection="1" quotePrefix="1">
      <alignment horizontal="left"/>
      <protection locked="0"/>
    </xf>
    <xf numFmtId="175" fontId="0" fillId="0" borderId="0" xfId="42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41" fontId="0" fillId="0" borderId="17" xfId="0" applyFont="1" applyBorder="1" applyAlignment="1" applyProtection="1">
      <alignment/>
      <protection/>
    </xf>
    <xf numFmtId="41" fontId="0" fillId="0" borderId="18" xfId="0" applyFont="1" applyBorder="1" applyAlignment="1" applyProtection="1">
      <alignment/>
      <protection/>
    </xf>
    <xf numFmtId="170" fontId="8" fillId="0" borderId="0" xfId="0" applyNumberFormat="1" applyFont="1" applyAlignment="1">
      <alignment horizontal="centerContinuous"/>
    </xf>
    <xf numFmtId="41" fontId="0" fillId="0" borderId="10" xfId="0" applyFont="1" applyBorder="1" applyAlignment="1" applyProtection="1">
      <alignment horizontal="centerContinuous"/>
      <protection/>
    </xf>
    <xf numFmtId="168" fontId="0" fillId="0" borderId="0" xfId="0" applyNumberFormat="1" applyFont="1" applyAlignment="1" applyProtection="1">
      <alignment/>
      <protection/>
    </xf>
    <xf numFmtId="41" fontId="15" fillId="0" borderId="0" xfId="0" applyNumberFormat="1" applyFont="1" applyAlignment="1" applyProtection="1">
      <alignment/>
      <protection/>
    </xf>
    <xf numFmtId="41" fontId="11" fillId="0" borderId="0" xfId="0" applyNumberFormat="1" applyFont="1" applyAlignment="1" applyProtection="1">
      <alignment/>
      <protection/>
    </xf>
    <xf numFmtId="41" fontId="11" fillId="0" borderId="0" xfId="0" applyNumberFormat="1" applyFont="1" applyAlignment="1" applyProtection="1">
      <alignment horizontal="center" wrapText="1"/>
      <protection/>
    </xf>
    <xf numFmtId="37" fontId="0" fillId="0" borderId="0" xfId="0" applyNumberFormat="1" applyFont="1" applyAlignment="1" applyProtection="1">
      <alignment horizontal="center"/>
      <protection/>
    </xf>
    <xf numFmtId="41" fontId="11" fillId="0" borderId="0" xfId="0" applyFont="1" applyAlignment="1" applyProtection="1">
      <alignment/>
      <protection/>
    </xf>
    <xf numFmtId="41" fontId="11" fillId="0" borderId="0" xfId="0" applyNumberFormat="1" applyFont="1" applyAlignment="1" applyProtection="1">
      <alignment/>
      <protection locked="0"/>
    </xf>
    <xf numFmtId="41" fontId="3" fillId="0" borderId="11" xfId="0" applyFont="1" applyBorder="1" applyAlignment="1">
      <alignment/>
    </xf>
    <xf numFmtId="41" fontId="3" fillId="0" borderId="12" xfId="0" applyFont="1" applyBorder="1" applyAlignment="1">
      <alignment/>
    </xf>
    <xf numFmtId="41" fontId="11" fillId="0" borderId="11" xfId="0" applyFont="1" applyBorder="1" applyAlignment="1" applyProtection="1">
      <alignment horizontal="center"/>
      <protection/>
    </xf>
    <xf numFmtId="41" fontId="11" fillId="0" borderId="12" xfId="0" applyFont="1" applyBorder="1" applyAlignment="1" applyProtection="1">
      <alignment horizontal="center"/>
      <protection/>
    </xf>
    <xf numFmtId="41" fontId="0" fillId="0" borderId="11" xfId="0" applyFont="1" applyBorder="1" applyAlignment="1">
      <alignment/>
    </xf>
    <xf numFmtId="41" fontId="0" fillId="0" borderId="12" xfId="0" applyFont="1" applyBorder="1" applyAlignment="1">
      <alignment/>
    </xf>
    <xf numFmtId="169" fontId="0" fillId="0" borderId="12" xfId="0" applyNumberFormat="1" applyFont="1" applyBorder="1" applyAlignment="1" applyProtection="1">
      <alignment/>
      <protection/>
    </xf>
    <xf numFmtId="41" fontId="0" fillId="0" borderId="13" xfId="0" applyFont="1" applyBorder="1" applyAlignment="1" applyProtection="1">
      <alignment horizontal="left"/>
      <protection/>
    </xf>
    <xf numFmtId="41" fontId="0" fillId="0" borderId="14" xfId="0" applyFont="1" applyBorder="1" applyAlignment="1">
      <alignment/>
    </xf>
    <xf numFmtId="41" fontId="0" fillId="0" borderId="14" xfId="0" applyFont="1" applyBorder="1" applyAlignment="1" applyProtection="1">
      <alignment horizontal="center"/>
      <protection/>
    </xf>
    <xf numFmtId="169" fontId="15" fillId="0" borderId="15" xfId="0" applyNumberFormat="1" applyFont="1" applyBorder="1" applyAlignment="1" applyProtection="1">
      <alignment/>
      <protection/>
    </xf>
    <xf numFmtId="41" fontId="3" fillId="0" borderId="0" xfId="0" applyFont="1" applyAlignment="1">
      <alignment/>
    </xf>
    <xf numFmtId="169" fontId="15" fillId="0" borderId="0" xfId="0" applyNumberFormat="1" applyFont="1" applyBorder="1" applyAlignment="1" applyProtection="1">
      <alignment/>
      <protection/>
    </xf>
    <xf numFmtId="14" fontId="6" fillId="0" borderId="0" xfId="0" applyNumberFormat="1" applyFont="1" applyBorder="1" applyAlignment="1" applyProtection="1">
      <alignment/>
      <protection locked="0"/>
    </xf>
    <xf numFmtId="43" fontId="3" fillId="0" borderId="0" xfId="42" applyFont="1" applyAlignment="1">
      <alignment/>
    </xf>
    <xf numFmtId="174" fontId="3" fillId="0" borderId="0" xfId="42" applyNumberFormat="1" applyFont="1" applyAlignment="1">
      <alignment horizontal="left" indent="2"/>
    </xf>
    <xf numFmtId="169" fontId="11" fillId="0" borderId="12" xfId="0" applyNumberFormat="1" applyFont="1" applyBorder="1" applyAlignment="1" applyProtection="1">
      <alignment/>
      <protection/>
    </xf>
    <xf numFmtId="41" fontId="11" fillId="0" borderId="0" xfId="0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69" fontId="0" fillId="0" borderId="12" xfId="0" applyNumberFormat="1" applyFont="1" applyBorder="1" applyAlignment="1" applyProtection="1">
      <alignment/>
      <protection/>
    </xf>
    <xf numFmtId="41" fontId="0" fillId="0" borderId="0" xfId="0" applyFont="1" applyAlignment="1">
      <alignment/>
    </xf>
    <xf numFmtId="41" fontId="0" fillId="0" borderId="0" xfId="0" applyFont="1" applyAlignment="1">
      <alignment horizontal="center"/>
    </xf>
    <xf numFmtId="195" fontId="0" fillId="0" borderId="0" xfId="0" applyNumberFormat="1" applyFont="1" applyAlignment="1">
      <alignment/>
    </xf>
    <xf numFmtId="41" fontId="0" fillId="0" borderId="0" xfId="0" applyAlignment="1" applyProtection="1" quotePrefix="1">
      <alignment horizontal="left"/>
      <protection/>
    </xf>
    <xf numFmtId="167" fontId="19" fillId="0" borderId="0" xfId="0" applyNumberFormat="1" applyFont="1" applyAlignment="1" applyProtection="1">
      <alignment horizontal="left" vertical="top"/>
      <protection locked="0"/>
    </xf>
    <xf numFmtId="41" fontId="0" fillId="0" borderId="0" xfId="0" applyFont="1" applyAlignment="1" applyProtection="1">
      <alignment horizontal="center"/>
      <protection/>
    </xf>
    <xf numFmtId="41" fontId="0" fillId="0" borderId="0" xfId="0" applyFont="1" applyAlignment="1" applyProtection="1">
      <alignment horizontal="left"/>
      <protection/>
    </xf>
    <xf numFmtId="174" fontId="0" fillId="0" borderId="0" xfId="50" applyNumberFormat="1" applyFont="1" applyAlignment="1">
      <alignment/>
    </xf>
    <xf numFmtId="174" fontId="11" fillId="0" borderId="0" xfId="0" applyNumberFormat="1" applyFont="1" applyBorder="1" applyAlignment="1" applyProtection="1">
      <alignment/>
      <protection/>
    </xf>
    <xf numFmtId="41" fontId="0" fillId="0" borderId="0" xfId="0" applyFont="1" applyAlignment="1" applyProtection="1">
      <alignment horizontal="center"/>
      <protection locked="0"/>
    </xf>
    <xf numFmtId="41" fontId="8" fillId="0" borderId="0" xfId="0" applyFont="1" applyAlignment="1">
      <alignment horizontal="centerContinuous"/>
    </xf>
    <xf numFmtId="41" fontId="0" fillId="0" borderId="0" xfId="0" applyFont="1" applyAlignment="1" applyProtection="1">
      <alignment horizontal="left"/>
      <protection locked="0"/>
    </xf>
    <xf numFmtId="41" fontId="0" fillId="0" borderId="0" xfId="0" applyFont="1" applyAlignment="1">
      <alignment horizontal="centerContinuous"/>
    </xf>
    <xf numFmtId="41" fontId="0" fillId="0" borderId="0" xfId="0" applyFont="1" applyAlignment="1" applyProtection="1">
      <alignment/>
      <protection locked="0"/>
    </xf>
    <xf numFmtId="41" fontId="0" fillId="0" borderId="0" xfId="0" applyFont="1" applyAlignment="1" applyProtection="1">
      <alignment/>
      <protection/>
    </xf>
    <xf numFmtId="41" fontId="0" fillId="0" borderId="10" xfId="0" applyFont="1" applyBorder="1" applyAlignment="1" applyProtection="1">
      <alignment horizontal="centerContinuous"/>
      <protection/>
    </xf>
    <xf numFmtId="41" fontId="8" fillId="0" borderId="0" xfId="0" applyFont="1" applyAlignment="1" applyProtection="1">
      <alignment horizontal="centerContinuous"/>
      <protection locked="0"/>
    </xf>
    <xf numFmtId="41" fontId="0" fillId="0" borderId="0" xfId="0" applyFont="1" applyAlignment="1" applyProtection="1">
      <alignment horizontal="centerContinuous"/>
      <protection locked="0"/>
    </xf>
    <xf numFmtId="41" fontId="0" fillId="0" borderId="10" xfId="0" applyFont="1" applyBorder="1" applyAlignment="1">
      <alignment horizontal="centerContinuous"/>
    </xf>
    <xf numFmtId="41" fontId="0" fillId="0" borderId="10" xfId="0" applyFont="1" applyBorder="1" applyAlignment="1" applyProtection="1">
      <alignment horizontal="center"/>
      <protection/>
    </xf>
    <xf numFmtId="41" fontId="20" fillId="0" borderId="0" xfId="0" applyFont="1" applyAlignment="1" quotePrefix="1">
      <alignment vertical="top"/>
    </xf>
    <xf numFmtId="167" fontId="0" fillId="0" borderId="0" xfId="0" applyNumberFormat="1" applyFont="1" applyAlignment="1" applyProtection="1">
      <alignment horizontal="left"/>
      <protection locked="0"/>
    </xf>
    <xf numFmtId="41" fontId="0" fillId="0" borderId="0" xfId="0" applyFont="1" applyAlignment="1">
      <alignment vertical="top"/>
    </xf>
    <xf numFmtId="41" fontId="0" fillId="0" borderId="0" xfId="0" applyFont="1" applyAlignment="1" quotePrefix="1">
      <alignment/>
    </xf>
    <xf numFmtId="41" fontId="0" fillId="0" borderId="10" xfId="0" applyFont="1" applyBorder="1" applyAlignment="1" applyProtection="1">
      <alignment/>
      <protection/>
    </xf>
    <xf numFmtId="41" fontId="0" fillId="0" borderId="23" xfId="0" applyFont="1" applyBorder="1" applyAlignment="1" applyProtection="1">
      <alignment/>
      <protection/>
    </xf>
    <xf numFmtId="173" fontId="0" fillId="0" borderId="0" xfId="0" applyNumberFormat="1" applyFont="1" applyAlignment="1">
      <alignment/>
    </xf>
    <xf numFmtId="166" fontId="11" fillId="0" borderId="0" xfId="0" applyNumberFormat="1" applyFont="1" applyAlignment="1" applyProtection="1" quotePrefix="1">
      <alignment horizontal="center"/>
      <protection/>
    </xf>
    <xf numFmtId="41" fontId="53" fillId="0" borderId="0" xfId="0" applyFont="1" applyAlignment="1">
      <alignment/>
    </xf>
    <xf numFmtId="201" fontId="0" fillId="0" borderId="1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41" fontId="0" fillId="0" borderId="0" xfId="0" applyFont="1" applyFill="1" applyAlignment="1">
      <alignment/>
    </xf>
    <xf numFmtId="6" fontId="0" fillId="0" borderId="0" xfId="0" applyNumberFormat="1" applyFont="1" applyAlignment="1" applyProtection="1">
      <alignment/>
      <protection locked="0"/>
    </xf>
    <xf numFmtId="41" fontId="8" fillId="0" borderId="0" xfId="0" applyFont="1" applyFill="1" applyAlignment="1">
      <alignment/>
    </xf>
    <xf numFmtId="41" fontId="53" fillId="0" borderId="0" xfId="0" applyFont="1" applyBorder="1" applyAlignment="1">
      <alignment/>
    </xf>
    <xf numFmtId="169" fontId="11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 horizontal="left"/>
      <protection/>
    </xf>
    <xf numFmtId="178" fontId="0" fillId="0" borderId="0" xfId="0" applyNumberFormat="1" applyFont="1" applyFill="1" applyAlignment="1" applyProtection="1" quotePrefix="1">
      <alignment horizontal="left"/>
      <protection/>
    </xf>
    <xf numFmtId="41" fontId="3" fillId="0" borderId="0" xfId="0" applyFont="1" applyFill="1" applyAlignment="1" applyProtection="1">
      <alignment horizontal="center"/>
      <protection locked="0"/>
    </xf>
    <xf numFmtId="41" fontId="3" fillId="0" borderId="0" xfId="0" applyFont="1" applyFill="1" applyAlignment="1">
      <alignment horizontal="center"/>
    </xf>
    <xf numFmtId="41" fontId="11" fillId="0" borderId="0" xfId="0" applyNumberFormat="1" applyFont="1" applyBorder="1" applyAlignment="1" applyProtection="1">
      <alignment/>
      <protection/>
    </xf>
    <xf numFmtId="41" fontId="0" fillId="0" borderId="11" xfId="0" applyFont="1" applyBorder="1" applyAlignment="1" applyProtection="1">
      <alignment horizontal="left"/>
      <protection/>
    </xf>
    <xf numFmtId="43" fontId="3" fillId="0" borderId="0" xfId="42" applyFont="1" applyAlignment="1" applyProtection="1">
      <alignment/>
      <protection/>
    </xf>
    <xf numFmtId="208" fontId="11" fillId="0" borderId="0" xfId="0" applyNumberFormat="1" applyFont="1" applyBorder="1" applyAlignment="1" applyProtection="1">
      <alignment/>
      <protection/>
    </xf>
    <xf numFmtId="41" fontId="0" fillId="0" borderId="0" xfId="0" applyFont="1" applyFill="1" applyAlignment="1">
      <alignment horizontal="center"/>
    </xf>
    <xf numFmtId="0" fontId="54" fillId="0" borderId="0" xfId="89" applyFont="1">
      <alignment/>
      <protection/>
    </xf>
    <xf numFmtId="43" fontId="6" fillId="0" borderId="17" xfId="0" applyNumberFormat="1" applyFont="1" applyFill="1" applyBorder="1" applyAlignment="1" applyProtection="1">
      <alignment/>
      <protection locked="0"/>
    </xf>
    <xf numFmtId="41" fontId="8" fillId="0" borderId="0" xfId="0" applyFont="1" applyFill="1" applyAlignment="1">
      <alignment horizontal="centerContinuous"/>
    </xf>
    <xf numFmtId="9" fontId="3" fillId="0" borderId="0" xfId="109" applyFont="1" applyAlignment="1">
      <alignment/>
    </xf>
    <xf numFmtId="209" fontId="3" fillId="0" borderId="0" xfId="109" applyNumberFormat="1" applyFont="1" applyAlignment="1">
      <alignment/>
    </xf>
    <xf numFmtId="169" fontId="55" fillId="0" borderId="0" xfId="0" applyNumberFormat="1" applyFont="1" applyAlignment="1" applyProtection="1">
      <alignment/>
      <protection/>
    </xf>
    <xf numFmtId="169" fontId="55" fillId="0" borderId="0" xfId="0" applyNumberFormat="1" applyFont="1" applyFill="1" applyAlignment="1" applyProtection="1">
      <alignment/>
      <protection locked="0"/>
    </xf>
    <xf numFmtId="41" fontId="55" fillId="0" borderId="0" xfId="0" applyFont="1" applyAlignment="1">
      <alignment/>
    </xf>
    <xf numFmtId="169" fontId="56" fillId="0" borderId="0" xfId="0" applyNumberFormat="1" applyFont="1" applyFill="1" applyAlignment="1" applyProtection="1">
      <alignment/>
      <protection locked="0"/>
    </xf>
    <xf numFmtId="169" fontId="57" fillId="0" borderId="0" xfId="0" applyNumberFormat="1" applyFont="1" applyAlignment="1" applyProtection="1">
      <alignment/>
      <protection/>
    </xf>
    <xf numFmtId="169" fontId="55" fillId="0" borderId="0" xfId="0" applyNumberFormat="1" applyFont="1" applyBorder="1" applyAlignment="1" applyProtection="1">
      <alignment/>
      <protection/>
    </xf>
    <xf numFmtId="41" fontId="55" fillId="0" borderId="0" xfId="0" applyNumberFormat="1" applyFont="1" applyAlignment="1" applyProtection="1">
      <alignment/>
      <protection/>
    </xf>
    <xf numFmtId="174" fontId="56" fillId="0" borderId="0" xfId="0" applyNumberFormat="1" applyFont="1" applyBorder="1" applyAlignment="1" applyProtection="1">
      <alignment/>
      <protection/>
    </xf>
    <xf numFmtId="41" fontId="56" fillId="0" borderId="0" xfId="0" applyNumberFormat="1" applyFont="1" applyFill="1" applyAlignment="1" applyProtection="1">
      <alignment/>
      <protection/>
    </xf>
    <xf numFmtId="169" fontId="57" fillId="0" borderId="0" xfId="0" applyNumberFormat="1" applyFont="1" applyBorder="1" applyAlignment="1" applyProtection="1">
      <alignment/>
      <protection/>
    </xf>
    <xf numFmtId="41" fontId="3" fillId="0" borderId="0" xfId="0" applyFont="1" applyAlignment="1" applyProtection="1">
      <alignment horizontal="right"/>
      <protection/>
    </xf>
    <xf numFmtId="169" fontId="14" fillId="0" borderId="28" xfId="0" applyNumberFormat="1" applyFont="1" applyFill="1" applyBorder="1" applyAlignment="1" applyProtection="1">
      <alignment horizontal="center"/>
      <protection locked="0"/>
    </xf>
    <xf numFmtId="169" fontId="14" fillId="0" borderId="29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/>
      <protection locked="0"/>
    </xf>
    <xf numFmtId="165" fontId="0" fillId="0" borderId="0" xfId="0" applyNumberFormat="1" applyFont="1" applyFill="1" applyAlignment="1" applyProtection="1">
      <alignment/>
      <protection locked="0"/>
    </xf>
    <xf numFmtId="5" fontId="0" fillId="0" borderId="0" xfId="42" applyNumberFormat="1" applyFont="1" applyFill="1" applyAlignment="1" applyProtection="1">
      <alignment/>
      <protection locked="0"/>
    </xf>
    <xf numFmtId="41" fontId="0" fillId="0" borderId="0" xfId="0" applyFont="1" applyFill="1" applyAlignment="1" applyProtection="1">
      <alignment horizontal="center"/>
      <protection locked="0"/>
    </xf>
    <xf numFmtId="41" fontId="0" fillId="0" borderId="0" xfId="0" applyFont="1" applyFill="1" applyAlignment="1" applyProtection="1" quotePrefix="1">
      <alignment horizontal="left"/>
      <protection locked="0"/>
    </xf>
    <xf numFmtId="184" fontId="0" fillId="0" borderId="0" xfId="63" applyNumberFormat="1" applyFont="1" applyFill="1" applyAlignment="1" applyProtection="1">
      <alignment/>
      <protection locked="0"/>
    </xf>
    <xf numFmtId="41" fontId="0" fillId="0" borderId="0" xfId="0" applyNumberFormat="1" applyFont="1" applyFill="1" applyAlignment="1" applyProtection="1">
      <alignment/>
      <protection/>
    </xf>
    <xf numFmtId="41" fontId="0" fillId="0" borderId="0" xfId="0" applyFont="1" applyFill="1" applyAlignment="1" applyProtection="1">
      <alignment/>
      <protection locked="0"/>
    </xf>
    <xf numFmtId="184" fontId="0" fillId="0" borderId="0" xfId="63" applyNumberFormat="1" applyFont="1" applyFill="1" applyAlignment="1">
      <alignment/>
    </xf>
    <xf numFmtId="41" fontId="0" fillId="0" borderId="0" xfId="0" applyFont="1" applyFill="1" applyAlignment="1" applyProtection="1">
      <alignment/>
      <protection/>
    </xf>
    <xf numFmtId="184" fontId="0" fillId="0" borderId="0" xfId="63" applyNumberFormat="1" applyFont="1" applyFill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/>
    </xf>
    <xf numFmtId="184" fontId="0" fillId="0" borderId="0" xfId="63" applyNumberFormat="1" applyFont="1" applyAlignment="1" applyProtection="1">
      <alignment/>
      <protection/>
    </xf>
    <xf numFmtId="41" fontId="11" fillId="0" borderId="0" xfId="0" applyFont="1" applyAlignment="1" applyProtection="1">
      <alignment/>
      <protection locked="0"/>
    </xf>
    <xf numFmtId="41" fontId="0" fillId="0" borderId="0" xfId="0" applyFont="1" applyAlignment="1" applyProtection="1">
      <alignment/>
      <protection locked="0"/>
    </xf>
    <xf numFmtId="41" fontId="0" fillId="0" borderId="0" xfId="0" applyFont="1" applyAlignment="1" applyProtection="1" quotePrefix="1">
      <alignment horizontal="left"/>
      <protection locked="0"/>
    </xf>
    <xf numFmtId="170" fontId="8" fillId="0" borderId="0" xfId="0" applyNumberFormat="1" applyFont="1" applyFill="1" applyAlignment="1" applyProtection="1">
      <alignment horizontal="centerContinuous"/>
      <protection locked="0"/>
    </xf>
    <xf numFmtId="0" fontId="0" fillId="0" borderId="0" xfId="87" applyFont="1">
      <alignment/>
      <protection/>
    </xf>
    <xf numFmtId="174" fontId="11" fillId="0" borderId="0" xfId="50" applyNumberFormat="1" applyFont="1" applyAlignment="1">
      <alignment/>
    </xf>
    <xf numFmtId="10" fontId="0" fillId="0" borderId="0" xfId="109" applyNumberFormat="1" applyFont="1" applyFill="1" applyAlignment="1" applyProtection="1">
      <alignment/>
      <protection/>
    </xf>
    <xf numFmtId="10" fontId="39" fillId="0" borderId="0" xfId="110" applyNumberFormat="1" applyFont="1" applyAlignment="1">
      <alignment/>
    </xf>
    <xf numFmtId="0" fontId="0" fillId="0" borderId="0" xfId="87" applyFont="1" applyFill="1">
      <alignment/>
      <protection/>
    </xf>
    <xf numFmtId="6" fontId="0" fillId="0" borderId="0" xfId="0" applyNumberFormat="1" applyFont="1" applyFill="1" applyAlignment="1" applyProtection="1">
      <alignment/>
      <protection locked="0"/>
    </xf>
    <xf numFmtId="6" fontId="0" fillId="0" borderId="0" xfId="0" applyNumberFormat="1" applyFont="1" applyFill="1" applyAlignment="1" applyProtection="1">
      <alignment horizontal="center"/>
      <protection locked="0"/>
    </xf>
    <xf numFmtId="208" fontId="0" fillId="0" borderId="0" xfId="0" applyNumberFormat="1" applyFont="1" applyAlignment="1">
      <alignment/>
    </xf>
    <xf numFmtId="10" fontId="40" fillId="0" borderId="0" xfId="87" applyNumberFormat="1" applyFont="1">
      <alignment/>
      <protection/>
    </xf>
    <xf numFmtId="169" fontId="8" fillId="0" borderId="30" xfId="0" applyNumberFormat="1" applyFont="1" applyFill="1" applyBorder="1" applyAlignment="1" applyProtection="1">
      <alignment horizontal="center"/>
      <protection locked="0"/>
    </xf>
    <xf numFmtId="41" fontId="11" fillId="0" borderId="0" xfId="0" applyNumberFormat="1" applyFont="1" applyFill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 locked="0"/>
    </xf>
    <xf numFmtId="169" fontId="11" fillId="0" borderId="0" xfId="0" applyNumberFormat="1" applyFont="1" applyFill="1" applyAlignment="1" applyProtection="1">
      <alignment/>
      <protection locked="0"/>
    </xf>
    <xf numFmtId="41" fontId="3" fillId="22" borderId="0" xfId="0" applyFont="1" applyFill="1" applyAlignment="1">
      <alignment/>
    </xf>
    <xf numFmtId="41" fontId="0" fillId="22" borderId="0" xfId="0" applyFont="1" applyFill="1" applyAlignment="1" applyProtection="1" quotePrefix="1">
      <alignment horizontal="left"/>
      <protection/>
    </xf>
    <xf numFmtId="41" fontId="0" fillId="22" borderId="0" xfId="0" applyFont="1" applyFill="1" applyAlignment="1" applyProtection="1">
      <alignment horizontal="left"/>
      <protection locked="0"/>
    </xf>
    <xf numFmtId="41" fontId="0" fillId="22" borderId="0" xfId="0" applyFont="1" applyFill="1" applyAlignment="1" applyProtection="1" quotePrefix="1">
      <alignment horizontal="left"/>
      <protection/>
    </xf>
    <xf numFmtId="41" fontId="0" fillId="22" borderId="0" xfId="0" applyFont="1" applyFill="1" applyAlignment="1" applyProtection="1">
      <alignment horizontal="left"/>
      <protection/>
    </xf>
    <xf numFmtId="41" fontId="0" fillId="22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Border="1" applyAlignment="1" applyProtection="1">
      <alignment horizontal="centerContinuous"/>
      <protection/>
    </xf>
    <xf numFmtId="41" fontId="0" fillId="0" borderId="0" xfId="0" applyFont="1" applyBorder="1" applyAlignment="1" applyProtection="1">
      <alignment horizontal="centerContinuous"/>
      <protection/>
    </xf>
    <xf numFmtId="170" fontId="8" fillId="0" borderId="0" xfId="0" applyNumberFormat="1" applyFont="1" applyBorder="1" applyAlignment="1" applyProtection="1">
      <alignment horizontal="centerContinuous"/>
      <protection/>
    </xf>
    <xf numFmtId="206" fontId="0" fillId="0" borderId="31" xfId="0" applyNumberFormat="1" applyFont="1" applyFill="1" applyBorder="1" applyAlignment="1" applyProtection="1">
      <alignment/>
      <protection locked="0"/>
    </xf>
    <xf numFmtId="41" fontId="0" fillId="0" borderId="12" xfId="0" applyFont="1" applyFill="1" applyBorder="1" applyAlignment="1" applyProtection="1">
      <alignment/>
      <protection/>
    </xf>
    <xf numFmtId="41" fontId="0" fillId="0" borderId="27" xfId="0" applyFont="1" applyBorder="1" applyAlignment="1" applyProtection="1">
      <alignment horizontal="left" wrapText="1"/>
      <protection/>
    </xf>
    <xf numFmtId="175" fontId="0" fillId="0" borderId="0" xfId="42" applyNumberFormat="1" applyFont="1" applyFill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41" fontId="0" fillId="0" borderId="1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Alignment="1" applyProtection="1">
      <alignment horizontal="left"/>
      <protection locked="0"/>
    </xf>
    <xf numFmtId="178" fontId="0" fillId="0" borderId="0" xfId="0" applyNumberFormat="1" applyFont="1" applyAlignment="1" applyProtection="1" quotePrefix="1">
      <alignment horizontal="left"/>
      <protection/>
    </xf>
    <xf numFmtId="41" fontId="41" fillId="0" borderId="0" xfId="0" applyFont="1" applyAlignment="1">
      <alignment/>
    </xf>
    <xf numFmtId="174" fontId="41" fillId="0" borderId="0" xfId="50" applyNumberFormat="1" applyFont="1" applyAlignment="1">
      <alignment horizontal="center"/>
    </xf>
    <xf numFmtId="41" fontId="41" fillId="0" borderId="0" xfId="0" applyFont="1" applyAlignment="1">
      <alignment horizontal="center"/>
    </xf>
    <xf numFmtId="174" fontId="8" fillId="0" borderId="0" xfId="50" applyNumberFormat="1" applyFont="1" applyFill="1" applyAlignment="1">
      <alignment horizontal="center"/>
    </xf>
    <xf numFmtId="41" fontId="8" fillId="0" borderId="10" xfId="0" applyFont="1" applyFill="1" applyBorder="1" applyAlignment="1">
      <alignment horizontal="center"/>
    </xf>
    <xf numFmtId="41" fontId="8" fillId="0" borderId="0" xfId="0" applyFont="1" applyFill="1" applyBorder="1" applyAlignment="1">
      <alignment horizontal="center"/>
    </xf>
    <xf numFmtId="174" fontId="0" fillId="0" borderId="0" xfId="50" applyNumberFormat="1" applyFont="1" applyFill="1" applyAlignment="1">
      <alignment/>
    </xf>
    <xf numFmtId="17" fontId="0" fillId="0" borderId="32" xfId="0" applyNumberFormat="1" applyFont="1" applyFill="1" applyBorder="1" applyAlignment="1" quotePrefix="1">
      <alignment horizontal="center"/>
    </xf>
    <xf numFmtId="41" fontId="41" fillId="0" borderId="0" xfId="0" applyFont="1" applyFill="1" applyBorder="1" applyAlignment="1">
      <alignment horizontal="center"/>
    </xf>
    <xf numFmtId="201" fontId="0" fillId="0" borderId="0" xfId="63" applyNumberFormat="1" applyFont="1" applyFill="1" applyAlignment="1">
      <alignment/>
    </xf>
    <xf numFmtId="174" fontId="0" fillId="0" borderId="10" xfId="50" applyNumberFormat="1" applyFont="1" applyFill="1" applyBorder="1" applyAlignment="1">
      <alignment/>
    </xf>
    <xf numFmtId="41" fontId="0" fillId="0" borderId="0" xfId="0" applyFont="1" applyFill="1" applyBorder="1" applyAlignment="1">
      <alignment/>
    </xf>
    <xf numFmtId="174" fontId="0" fillId="0" borderId="0" xfId="50" applyNumberFormat="1" applyFont="1" applyFill="1" applyBorder="1" applyAlignment="1">
      <alignment/>
    </xf>
    <xf numFmtId="169" fontId="0" fillId="0" borderId="0" xfId="50" applyNumberFormat="1" applyFont="1" applyFill="1" applyAlignment="1">
      <alignment/>
    </xf>
    <xf numFmtId="174" fontId="0" fillId="0" borderId="0" xfId="0" applyNumberFormat="1" applyFont="1" applyFill="1" applyBorder="1" applyAlignment="1">
      <alignment/>
    </xf>
    <xf numFmtId="41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69" fontId="0" fillId="0" borderId="0" xfId="50" applyNumberFormat="1" applyFont="1" applyAlignment="1">
      <alignment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[0] 5" xfId="47"/>
    <cellStyle name="Comma [0] 6" xfId="48"/>
    <cellStyle name="Comma [0] 7" xfId="49"/>
    <cellStyle name="Comma 2" xfId="50"/>
    <cellStyle name="Comma 3" xfId="51"/>
    <cellStyle name="Comma 3 2" xfId="52"/>
    <cellStyle name="Comma 3 2 2" xfId="53"/>
    <cellStyle name="Comma 3 3" xfId="54"/>
    <cellStyle name="Comma 3 3 2" xfId="55"/>
    <cellStyle name="Comma 3 4" xfId="56"/>
    <cellStyle name="Comma 3 4 2" xfId="57"/>
    <cellStyle name="Comma 3 5" xfId="58"/>
    <cellStyle name="Comma 3 6" xfId="59"/>
    <cellStyle name="Comma 3 7" xfId="60"/>
    <cellStyle name="Comma 3 8" xfId="61"/>
    <cellStyle name="Comma 3 9" xfId="62"/>
    <cellStyle name="Currency" xfId="63"/>
    <cellStyle name="Currency [0]" xfId="64"/>
    <cellStyle name="Currency 2" xfId="65"/>
    <cellStyle name="Currency 3" xfId="66"/>
    <cellStyle name="Currency 4" xfId="67"/>
    <cellStyle name="Currency 5" xfId="68"/>
    <cellStyle name="Currency 6" xfId="69"/>
    <cellStyle name="Currency 7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ormal 10" xfId="82"/>
    <cellStyle name="Normal 11" xfId="83"/>
    <cellStyle name="Normal 12" xfId="84"/>
    <cellStyle name="Normal 13" xfId="85"/>
    <cellStyle name="Normal 13 2" xfId="86"/>
    <cellStyle name="Normal 2" xfId="87"/>
    <cellStyle name="Normal 2 10" xfId="88"/>
    <cellStyle name="Normal 2 11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 8" xfId="96"/>
    <cellStyle name="Normal 2 9" xfId="97"/>
    <cellStyle name="Normal 3" xfId="98"/>
    <cellStyle name="Normal 4" xfId="99"/>
    <cellStyle name="Normal 5" xfId="100"/>
    <cellStyle name="Normal 5 2" xfId="101"/>
    <cellStyle name="Normal 6" xfId="102"/>
    <cellStyle name="Normal 7" xfId="103"/>
    <cellStyle name="Normal 7 2" xfId="104"/>
    <cellStyle name="Normal 8" xfId="105"/>
    <cellStyle name="Normal 9" xfId="106"/>
    <cellStyle name="Note" xfId="107"/>
    <cellStyle name="Output" xfId="108"/>
    <cellStyle name="Percent" xfId="109"/>
    <cellStyle name="Percent 2" xfId="110"/>
    <cellStyle name="Percent 2 2" xfId="111"/>
    <cellStyle name="Percent 3" xfId="112"/>
    <cellStyle name="Percent 4" xfId="113"/>
    <cellStyle name="Percent 5" xfId="114"/>
    <cellStyle name="Percent 6" xfId="115"/>
    <cellStyle name="Percent 7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L272"/>
  <sheetViews>
    <sheetView tabSelected="1" zoomScale="90" zoomScaleNormal="90" zoomScalePageLayoutView="0" workbookViewId="0" topLeftCell="A41">
      <selection activeCell="E49" sqref="E49"/>
    </sheetView>
  </sheetViews>
  <sheetFormatPr defaultColWidth="1.7109375" defaultRowHeight="12.75"/>
  <cols>
    <col min="1" max="1" width="62.7109375" style="1" customWidth="1"/>
    <col min="2" max="2" width="5.28125" style="1" customWidth="1"/>
    <col min="3" max="3" width="5.140625" style="1" customWidth="1"/>
    <col min="4" max="4" width="8.00390625" style="1" customWidth="1"/>
    <col min="5" max="7" width="12.7109375" style="1" customWidth="1"/>
    <col min="8" max="8" width="12.140625" style="1" customWidth="1"/>
    <col min="9" max="254" width="12.7109375" style="1" customWidth="1"/>
    <col min="255" max="16384" width="1.7109375" style="1" customWidth="1"/>
  </cols>
  <sheetData>
    <row r="1" ht="13.5" thickBot="1"/>
    <row r="2" spans="1:5" ht="13.5" thickBot="1">
      <c r="A2" s="237" t="s">
        <v>154</v>
      </c>
      <c r="B2" s="208"/>
      <c r="C2" s="208"/>
      <c r="D2" s="208"/>
      <c r="E2" s="209"/>
    </row>
    <row r="3" spans="1:5" ht="12.75">
      <c r="A3" s="125"/>
      <c r="B3" s="2"/>
      <c r="C3" s="2"/>
      <c r="D3" s="2"/>
      <c r="E3" s="126"/>
    </row>
    <row r="4" spans="1:5" ht="15">
      <c r="A4" s="127" t="s">
        <v>0</v>
      </c>
      <c r="B4" s="58"/>
      <c r="C4" s="58"/>
      <c r="D4" s="59" t="s">
        <v>1</v>
      </c>
      <c r="E4" s="128" t="s">
        <v>2</v>
      </c>
    </row>
    <row r="5" spans="1:5" ht="12.75">
      <c r="A5" s="129"/>
      <c r="B5" s="60"/>
      <c r="C5" s="60"/>
      <c r="D5" s="60"/>
      <c r="E5" s="130"/>
    </row>
    <row r="6" spans="1:5" ht="12.75">
      <c r="A6" s="88" t="s">
        <v>3</v>
      </c>
      <c r="B6" s="60"/>
      <c r="C6" s="60"/>
      <c r="D6" s="61" t="s">
        <v>4</v>
      </c>
      <c r="E6" s="131">
        <f>E22</f>
        <v>4.3002</v>
      </c>
    </row>
    <row r="7" spans="1:5" ht="12.75">
      <c r="A7" s="88" t="s">
        <v>5</v>
      </c>
      <c r="B7" s="60"/>
      <c r="C7" s="60"/>
      <c r="D7" s="61" t="s">
        <v>4</v>
      </c>
      <c r="E7" s="131">
        <f>E32</f>
        <v>0</v>
      </c>
    </row>
    <row r="8" spans="1:5" ht="12.75">
      <c r="A8" s="88" t="s">
        <v>6</v>
      </c>
      <c r="B8" s="60"/>
      <c r="C8" s="60"/>
      <c r="D8" s="61" t="s">
        <v>4</v>
      </c>
      <c r="E8" s="145">
        <f>E42</f>
        <v>0.9581999999999999</v>
      </c>
    </row>
    <row r="9" spans="1:5" ht="15">
      <c r="A9" s="88" t="s">
        <v>7</v>
      </c>
      <c r="B9" s="60"/>
      <c r="C9" s="60"/>
      <c r="D9" s="61" t="s">
        <v>4</v>
      </c>
      <c r="E9" s="141">
        <f>E52</f>
        <v>0.0505</v>
      </c>
    </row>
    <row r="10" spans="1:5" ht="15.75" thickBot="1">
      <c r="A10" s="132" t="s">
        <v>8</v>
      </c>
      <c r="B10" s="133"/>
      <c r="C10" s="133"/>
      <c r="D10" s="134" t="s">
        <v>4</v>
      </c>
      <c r="E10" s="135">
        <f>SUM(E6:E9)</f>
        <v>5.3089</v>
      </c>
    </row>
    <row r="11" spans="1:5" ht="12.75">
      <c r="A11" s="2"/>
      <c r="B11" s="2"/>
      <c r="C11" s="2"/>
      <c r="D11" s="2"/>
      <c r="E11" s="4"/>
    </row>
    <row r="12" spans="1:5" ht="12.75">
      <c r="A12" s="72" t="s">
        <v>9</v>
      </c>
      <c r="B12" s="5"/>
      <c r="C12" s="5"/>
      <c r="D12" s="5"/>
      <c r="E12" s="6"/>
    </row>
    <row r="13" spans="1:5" ht="8.25" customHeight="1">
      <c r="A13" s="7"/>
      <c r="E13" s="8"/>
    </row>
    <row r="14" spans="1:5" ht="15">
      <c r="A14" s="62" t="s">
        <v>0</v>
      </c>
      <c r="B14" s="63"/>
      <c r="C14" s="63"/>
      <c r="D14" s="62" t="s">
        <v>1</v>
      </c>
      <c r="E14" s="64" t="s">
        <v>2</v>
      </c>
    </row>
    <row r="15" spans="1:5" ht="12.75">
      <c r="A15" s="65"/>
      <c r="B15" s="65"/>
      <c r="C15" s="65"/>
      <c r="D15" s="65"/>
      <c r="E15" s="66"/>
    </row>
    <row r="16" spans="1:9" ht="12.75">
      <c r="A16" s="67" t="s">
        <v>10</v>
      </c>
      <c r="B16" s="65"/>
      <c r="C16" s="65"/>
      <c r="D16" s="68" t="s">
        <v>11</v>
      </c>
      <c r="E16" s="69">
        <f>'II'!E24</f>
        <v>4874991.922178198</v>
      </c>
      <c r="G16" s="203">
        <v>7745892</v>
      </c>
      <c r="H16" s="203">
        <f>E16-G16</f>
        <v>-2870900.0778218023</v>
      </c>
      <c r="I16" s="195">
        <f>H16/G16</f>
        <v>-0.3706351802764359</v>
      </c>
    </row>
    <row r="17" spans="1:7" ht="12.75">
      <c r="A17" s="67" t="s">
        <v>12</v>
      </c>
      <c r="B17" s="65"/>
      <c r="C17" s="65"/>
      <c r="D17" s="68" t="s">
        <v>11</v>
      </c>
      <c r="E17" s="70">
        <v>0</v>
      </c>
      <c r="G17" s="202">
        <v>0</v>
      </c>
    </row>
    <row r="18" spans="1:7" ht="12.75">
      <c r="A18" s="67" t="s">
        <v>13</v>
      </c>
      <c r="B18" s="65"/>
      <c r="C18" s="65"/>
      <c r="D18" s="68" t="s">
        <v>11</v>
      </c>
      <c r="E18" s="70">
        <v>0</v>
      </c>
      <c r="G18" s="202">
        <v>0</v>
      </c>
    </row>
    <row r="19" spans="1:9" ht="15">
      <c r="A19" s="152" t="s">
        <v>105</v>
      </c>
      <c r="B19" s="65"/>
      <c r="C19" s="65"/>
      <c r="D19" s="151" t="s">
        <v>11</v>
      </c>
      <c r="E19" s="154">
        <f>'II'!B41</f>
        <v>20706</v>
      </c>
      <c r="G19" s="204">
        <v>8730</v>
      </c>
      <c r="H19" s="203">
        <f>E19-G19</f>
        <v>11976</v>
      </c>
      <c r="I19" s="195">
        <f>H19/G19</f>
        <v>1.3718213058419244</v>
      </c>
    </row>
    <row r="20" spans="1:9" ht="12.75">
      <c r="A20" s="53" t="s">
        <v>29</v>
      </c>
      <c r="B20" s="65"/>
      <c r="C20" s="65"/>
      <c r="D20" s="68" t="s">
        <v>11</v>
      </c>
      <c r="E20" s="69">
        <f>SUM(E16:E19)</f>
        <v>4895697.922178198</v>
      </c>
      <c r="G20" s="203">
        <f>SUM(G16:G19)</f>
        <v>7754622</v>
      </c>
      <c r="H20" s="203">
        <f>E20-G20</f>
        <v>-2858924.0778218023</v>
      </c>
      <c r="I20" s="195">
        <f>H20/G20</f>
        <v>-0.3686735572438995</v>
      </c>
    </row>
    <row r="21" spans="1:9" ht="15">
      <c r="A21" s="53" t="s">
        <v>104</v>
      </c>
      <c r="B21" s="55"/>
      <c r="C21" s="55"/>
      <c r="D21" s="54" t="s">
        <v>14</v>
      </c>
      <c r="E21" s="238">
        <f>'II'!B24</f>
        <v>1138479</v>
      </c>
      <c r="G21" s="205">
        <v>1411495</v>
      </c>
      <c r="H21" s="203">
        <f>E21-G21</f>
        <v>-273016</v>
      </c>
      <c r="I21" s="195">
        <f>H21/G21</f>
        <v>-0.19342328524011776</v>
      </c>
    </row>
    <row r="22" spans="1:9" ht="15">
      <c r="A22" s="67" t="s">
        <v>15</v>
      </c>
      <c r="B22" s="65"/>
      <c r="C22" s="65"/>
      <c r="D22" s="68" t="s">
        <v>4</v>
      </c>
      <c r="E22" s="137">
        <f>ROUND(+E20/E21,4)</f>
        <v>4.3002</v>
      </c>
      <c r="G22" s="206">
        <f>ROUND(+G20/G21,4)</f>
        <v>5.4939</v>
      </c>
      <c r="H22" s="197">
        <f>E22-G22</f>
        <v>-1.1936999999999998</v>
      </c>
      <c r="I22" s="196">
        <f>H22/$E$10</f>
        <v>-0.22484883874248895</v>
      </c>
    </row>
    <row r="23" ht="12.75">
      <c r="E23" s="8"/>
    </row>
    <row r="24" spans="1:5" ht="12.75">
      <c r="A24" s="72" t="s">
        <v>16</v>
      </c>
      <c r="B24" s="73"/>
      <c r="C24" s="73"/>
      <c r="D24" s="73"/>
      <c r="E24" s="10"/>
    </row>
    <row r="25" spans="1:5" ht="8.25" customHeight="1">
      <c r="A25" s="67"/>
      <c r="B25" s="65"/>
      <c r="C25" s="65"/>
      <c r="D25" s="65"/>
      <c r="E25" s="8"/>
    </row>
    <row r="26" spans="1:5" ht="15">
      <c r="A26" s="62" t="s">
        <v>0</v>
      </c>
      <c r="B26" s="63"/>
      <c r="C26" s="63"/>
      <c r="D26" s="62" t="s">
        <v>1</v>
      </c>
      <c r="E26" s="64" t="s">
        <v>2</v>
      </c>
    </row>
    <row r="27" spans="1:5" ht="12.75">
      <c r="A27" s="65"/>
      <c r="B27" s="65"/>
      <c r="C27" s="65"/>
      <c r="D27" s="65"/>
      <c r="E27" s="8"/>
    </row>
    <row r="28" spans="1:5" ht="12.75">
      <c r="A28" s="67" t="s">
        <v>17</v>
      </c>
      <c r="B28" s="65"/>
      <c r="C28" s="65"/>
      <c r="D28" s="68" t="s">
        <v>4</v>
      </c>
      <c r="E28" s="143">
        <f>III!G11</f>
        <v>0</v>
      </c>
    </row>
    <row r="29" spans="1:5" ht="12.75">
      <c r="A29" s="74" t="s">
        <v>18</v>
      </c>
      <c r="B29" s="65"/>
      <c r="C29" s="65"/>
      <c r="D29" s="68" t="s">
        <v>4</v>
      </c>
      <c r="E29" s="56">
        <v>0</v>
      </c>
    </row>
    <row r="30" spans="1:5" ht="12.75">
      <c r="A30" s="74" t="s">
        <v>19</v>
      </c>
      <c r="B30" s="65"/>
      <c r="C30" s="65"/>
      <c r="D30" s="68" t="s">
        <v>4</v>
      </c>
      <c r="E30" s="56">
        <v>0</v>
      </c>
    </row>
    <row r="31" spans="1:5" ht="15">
      <c r="A31" s="74" t="s">
        <v>20</v>
      </c>
      <c r="B31" s="65"/>
      <c r="C31" s="65"/>
      <c r="D31" s="68" t="s">
        <v>4</v>
      </c>
      <c r="E31" s="57">
        <v>0</v>
      </c>
    </row>
    <row r="32" spans="1:5" ht="15">
      <c r="A32" s="67" t="s">
        <v>21</v>
      </c>
      <c r="B32" s="65"/>
      <c r="C32" s="65"/>
      <c r="D32" s="68" t="s">
        <v>4</v>
      </c>
      <c r="E32" s="71">
        <f>SUM(E28:E31)</f>
        <v>0</v>
      </c>
    </row>
    <row r="33" ht="12.75">
      <c r="E33" s="8"/>
    </row>
    <row r="34" spans="1:5" ht="12.75">
      <c r="A34" s="72" t="s">
        <v>22</v>
      </c>
      <c r="B34" s="5"/>
      <c r="C34" s="5"/>
      <c r="D34" s="5"/>
      <c r="E34" s="6"/>
    </row>
    <row r="35" spans="1:5" ht="8.25" customHeight="1">
      <c r="A35" s="7"/>
      <c r="E35" s="8"/>
    </row>
    <row r="36" spans="1:9" ht="15">
      <c r="A36" s="62" t="s">
        <v>0</v>
      </c>
      <c r="B36" s="63"/>
      <c r="C36" s="63"/>
      <c r="D36" s="62" t="s">
        <v>1</v>
      </c>
      <c r="E36" s="64" t="s">
        <v>2</v>
      </c>
      <c r="G36" s="202" t="s">
        <v>149</v>
      </c>
      <c r="H36" s="2"/>
      <c r="I36" s="2"/>
    </row>
    <row r="37" ht="12.75">
      <c r="E37" s="8"/>
    </row>
    <row r="38" spans="1:9" ht="12.75">
      <c r="A38" s="67" t="s">
        <v>23</v>
      </c>
      <c r="B38" s="65"/>
      <c r="C38" s="65"/>
      <c r="D38" s="68" t="s">
        <v>4</v>
      </c>
      <c r="E38" s="75">
        <f>'IV'!E43</f>
        <v>0.6594</v>
      </c>
      <c r="G38" s="197">
        <v>0.2568</v>
      </c>
      <c r="H38" s="197">
        <f>E38-G38</f>
        <v>0.4026</v>
      </c>
      <c r="I38" s="196">
        <f>H38/$E$10</f>
        <v>0.07583491872139238</v>
      </c>
    </row>
    <row r="39" spans="1:8" ht="12.75">
      <c r="A39" s="74" t="s">
        <v>18</v>
      </c>
      <c r="B39" s="65"/>
      <c r="C39" s="65"/>
      <c r="D39" s="68" t="s">
        <v>4</v>
      </c>
      <c r="E39" s="239">
        <v>-0.0764</v>
      </c>
      <c r="F39" s="50"/>
      <c r="G39" s="198">
        <v>0.0764</v>
      </c>
      <c r="H39" s="199"/>
    </row>
    <row r="40" spans="1:8" ht="12.75">
      <c r="A40" s="74" t="s">
        <v>19</v>
      </c>
      <c r="B40" s="65"/>
      <c r="C40" s="65"/>
      <c r="D40" s="68" t="s">
        <v>4</v>
      </c>
      <c r="E40" s="239">
        <v>-0.1744</v>
      </c>
      <c r="G40" s="198">
        <v>0.1744</v>
      </c>
      <c r="H40" s="199"/>
    </row>
    <row r="41" spans="1:8" ht="15">
      <c r="A41" s="74" t="s">
        <v>20</v>
      </c>
      <c r="B41" s="65"/>
      <c r="C41" s="65"/>
      <c r="D41" s="68" t="s">
        <v>4</v>
      </c>
      <c r="E41" s="240">
        <v>0.5496</v>
      </c>
      <c r="G41" s="200">
        <v>0.5496</v>
      </c>
      <c r="H41" s="199"/>
    </row>
    <row r="42" spans="1:8" ht="15">
      <c r="A42" s="67" t="s">
        <v>6</v>
      </c>
      <c r="B42" s="65"/>
      <c r="C42" s="65"/>
      <c r="D42" s="68" t="s">
        <v>4</v>
      </c>
      <c r="E42" s="71">
        <f>SUM(E38:E41)</f>
        <v>0.9581999999999999</v>
      </c>
      <c r="G42" s="201">
        <f>SUM(G38:G41)</f>
        <v>1.0572</v>
      </c>
      <c r="H42" s="199"/>
    </row>
    <row r="43" spans="5:8" ht="12.75">
      <c r="E43" s="8"/>
      <c r="G43" s="199"/>
      <c r="H43" s="199"/>
    </row>
    <row r="44" spans="1:8" ht="12.75">
      <c r="A44" s="72" t="s">
        <v>24</v>
      </c>
      <c r="B44" s="73"/>
      <c r="C44" s="73"/>
      <c r="D44" s="73"/>
      <c r="E44" s="10"/>
      <c r="G44" s="199"/>
      <c r="H44" s="199"/>
    </row>
    <row r="45" spans="1:8" ht="8.25" customHeight="1">
      <c r="A45" s="67"/>
      <c r="B45" s="65"/>
      <c r="C45" s="65"/>
      <c r="D45" s="65"/>
      <c r="E45" s="8"/>
      <c r="G45" s="199"/>
      <c r="H45" s="199"/>
    </row>
    <row r="46" spans="1:8" ht="15">
      <c r="A46" s="62" t="s">
        <v>0</v>
      </c>
      <c r="B46" s="63"/>
      <c r="C46" s="63"/>
      <c r="D46" s="62" t="s">
        <v>1</v>
      </c>
      <c r="E46" s="64" t="s">
        <v>2</v>
      </c>
      <c r="G46" s="199"/>
      <c r="H46" s="199"/>
    </row>
    <row r="47" spans="1:8" ht="12.75">
      <c r="A47" s="65"/>
      <c r="B47" s="65"/>
      <c r="C47" s="65"/>
      <c r="D47" s="65"/>
      <c r="E47" s="66"/>
      <c r="G47" s="199"/>
      <c r="H47" s="199"/>
    </row>
    <row r="48" spans="1:9" ht="12.75">
      <c r="A48" s="152" t="s">
        <v>116</v>
      </c>
      <c r="B48" s="65"/>
      <c r="C48" s="65"/>
      <c r="D48" s="68" t="s">
        <v>4</v>
      </c>
      <c r="E48" s="75">
        <f>V!H48</f>
        <v>0.0221</v>
      </c>
      <c r="G48" s="197">
        <v>0.0067</v>
      </c>
      <c r="H48" s="197">
        <f>E48-G48</f>
        <v>0.0154</v>
      </c>
      <c r="I48" s="196">
        <f>H48/$E$10</f>
        <v>0.002900789240708998</v>
      </c>
    </row>
    <row r="49" spans="1:8" ht="12.75">
      <c r="A49" s="74" t="s">
        <v>18</v>
      </c>
      <c r="B49" s="65"/>
      <c r="C49" s="65"/>
      <c r="D49" s="68" t="s">
        <v>4</v>
      </c>
      <c r="E49" s="239">
        <v>0.0179</v>
      </c>
      <c r="F49" s="172"/>
      <c r="G49" s="198">
        <v>0.0179</v>
      </c>
      <c r="H49" s="199"/>
    </row>
    <row r="50" spans="1:8" ht="12.75">
      <c r="A50" s="74" t="s">
        <v>19</v>
      </c>
      <c r="B50" s="65"/>
      <c r="C50" s="65"/>
      <c r="D50" s="68" t="s">
        <v>4</v>
      </c>
      <c r="E50" s="239">
        <v>-0.0171</v>
      </c>
      <c r="G50" s="198">
        <v>-0.0171</v>
      </c>
      <c r="H50" s="199"/>
    </row>
    <row r="51" spans="1:8" ht="15">
      <c r="A51" s="74" t="s">
        <v>20</v>
      </c>
      <c r="B51" s="65"/>
      <c r="C51" s="65"/>
      <c r="D51" s="68" t="s">
        <v>4</v>
      </c>
      <c r="E51" s="240">
        <v>0.0276</v>
      </c>
      <c r="F51" s="1" t="s">
        <v>29</v>
      </c>
      <c r="G51" s="200">
        <v>0.0276</v>
      </c>
      <c r="H51" s="199"/>
    </row>
    <row r="52" spans="1:8" ht="15">
      <c r="A52" s="152" t="s">
        <v>7</v>
      </c>
      <c r="B52" s="65"/>
      <c r="C52" s="65"/>
      <c r="D52" s="68" t="s">
        <v>4</v>
      </c>
      <c r="E52" s="71">
        <f>ROUNDUP(SUM(E48:E51),4)</f>
        <v>0.0505</v>
      </c>
      <c r="G52" s="201">
        <f>ROUNDUP(SUM(G48:G51),4)</f>
        <v>0.0351</v>
      </c>
      <c r="H52" s="199"/>
    </row>
    <row r="53" spans="5:8" ht="12.75">
      <c r="E53" s="136"/>
      <c r="G53" s="199"/>
      <c r="H53" s="199"/>
    </row>
    <row r="252" ht="12.75">
      <c r="H252" s="12"/>
    </row>
    <row r="253" ht="12.75">
      <c r="H253" s="13"/>
    </row>
    <row r="272" spans="8:12" ht="12.75">
      <c r="H272" s="12"/>
      <c r="I272" s="12"/>
      <c r="J272" s="12"/>
      <c r="L272" s="14">
        <f>76269.78+9246.6</f>
        <v>85516.38</v>
      </c>
    </row>
  </sheetData>
  <sheetProtection/>
  <mergeCells count="1">
    <mergeCell ref="A2:E2"/>
  </mergeCells>
  <printOptions horizontalCentered="1"/>
  <pageMargins left="0.75" right="0.75" top="1.37" bottom="0.53" header="0.5" footer="0.5"/>
  <pageSetup fitToHeight="1" fitToWidth="1" horizontalDpi="600" verticalDpi="600" orientation="portrait" scale="94" r:id="rId1"/>
  <headerFooter alignWithMargins="0">
    <oddHeader>&amp;C&amp;"Century Schoolbook,Bold"&amp;12DELTA NATURAL GAS COMPANY, INC.
&amp;10GAS COST RECOVERY CALCULATION&amp;R&amp;"Century Schoolbook,Bold"SCHEDULE I</oddHeader>
  </headerFooter>
  <rowBreaks count="6" manualBreakCount="6">
    <brk id="50" max="65535" man="1"/>
    <brk id="80" max="65535" man="1"/>
    <brk id="131" max="65535" man="1"/>
    <brk id="181" max="65535" man="1"/>
    <brk id="209" max="65535" man="1"/>
    <brk id="24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="110" zoomScaleNormal="110" zoomScalePageLayoutView="0" workbookViewId="0" topLeftCell="A1">
      <selection activeCell="A11" sqref="A11"/>
    </sheetView>
  </sheetViews>
  <sheetFormatPr defaultColWidth="9.28125" defaultRowHeight="12.75"/>
  <cols>
    <col min="1" max="1" width="44.57421875" style="1" customWidth="1"/>
    <col min="2" max="2" width="12.421875" style="1" customWidth="1"/>
    <col min="3" max="3" width="10.28125" style="1" bestFit="1" customWidth="1"/>
    <col min="4" max="4" width="11.00390625" style="1" bestFit="1" customWidth="1"/>
    <col min="5" max="5" width="13.7109375" style="1" customWidth="1"/>
    <col min="6" max="6" width="12.7109375" style="46" customWidth="1"/>
    <col min="7" max="7" width="13.7109375" style="1" customWidth="1"/>
    <col min="8" max="8" width="9.28125" style="1" customWidth="1"/>
    <col min="9" max="9" width="15.421875" style="1" customWidth="1"/>
    <col min="10" max="10" width="7.140625" style="1" customWidth="1"/>
    <col min="11" max="11" width="11.28125" style="1" customWidth="1"/>
    <col min="12" max="16384" width="9.28125" style="1" customWidth="1"/>
  </cols>
  <sheetData>
    <row r="1" spans="1:7" ht="12.75">
      <c r="A1" s="76" t="s">
        <v>102</v>
      </c>
      <c r="B1" s="16"/>
      <c r="C1" s="16"/>
      <c r="D1" s="16"/>
      <c r="E1" s="16"/>
      <c r="F1" s="15"/>
      <c r="G1" s="7"/>
    </row>
    <row r="2" spans="1:6" ht="12.75">
      <c r="A2" s="77">
        <v>44593</v>
      </c>
      <c r="B2" s="194"/>
      <c r="C2" s="156"/>
      <c r="D2" s="25"/>
      <c r="E2" s="25"/>
      <c r="F2" s="17"/>
    </row>
    <row r="3" spans="1:7" ht="12.75">
      <c r="A3" s="76" t="s">
        <v>25</v>
      </c>
      <c r="B3" s="16"/>
      <c r="C3" s="16"/>
      <c r="D3" s="18"/>
      <c r="E3" s="16"/>
      <c r="F3" s="17"/>
      <c r="G3" s="11"/>
    </row>
    <row r="4" spans="1:7" ht="12.75">
      <c r="A4" s="77">
        <f>A2</f>
        <v>44593</v>
      </c>
      <c r="B4" s="25"/>
      <c r="C4" s="25"/>
      <c r="D4" s="25"/>
      <c r="E4" s="16"/>
      <c r="F4" s="17"/>
      <c r="G4" s="11"/>
    </row>
    <row r="5" spans="5:7" ht="12.75">
      <c r="E5" s="52"/>
      <c r="G5" s="11"/>
    </row>
    <row r="6" ht="12.75">
      <c r="B6" s="11"/>
    </row>
    <row r="9" spans="2:11" ht="12.75">
      <c r="B9" s="9"/>
      <c r="C9" s="9"/>
      <c r="D9" s="9"/>
      <c r="E9" s="9"/>
      <c r="J9" s="9"/>
      <c r="K9" s="9"/>
    </row>
    <row r="10" spans="1:11" s="20" customFormat="1" ht="45">
      <c r="A10" s="78" t="s">
        <v>26</v>
      </c>
      <c r="B10" s="78" t="s">
        <v>103</v>
      </c>
      <c r="C10" s="78" t="s">
        <v>27</v>
      </c>
      <c r="D10" s="78" t="s">
        <v>28</v>
      </c>
      <c r="E10" s="78" t="s">
        <v>135</v>
      </c>
      <c r="F10" s="79" t="s">
        <v>98</v>
      </c>
      <c r="J10" s="19"/>
      <c r="K10" s="19"/>
    </row>
    <row r="11" spans="1:9" ht="12.75">
      <c r="A11" s="241"/>
      <c r="B11" s="146"/>
      <c r="C11" s="146"/>
      <c r="D11" s="146"/>
      <c r="E11" s="146"/>
      <c r="F11" s="147"/>
      <c r="G11" s="207" t="s">
        <v>150</v>
      </c>
      <c r="I11" s="207" t="s">
        <v>150</v>
      </c>
    </row>
    <row r="12" spans="1:9" ht="12.75">
      <c r="A12" s="242"/>
      <c r="B12" s="146"/>
      <c r="C12" s="146"/>
      <c r="D12" s="146"/>
      <c r="E12" s="146"/>
      <c r="F12" s="191"/>
      <c r="G12" s="207" t="s">
        <v>151</v>
      </c>
      <c r="I12" s="207" t="s">
        <v>152</v>
      </c>
    </row>
    <row r="13" spans="1:11" ht="12.75">
      <c r="A13" s="243"/>
      <c r="B13" s="178"/>
      <c r="C13" s="210"/>
      <c r="D13" s="211"/>
      <c r="E13" s="212">
        <v>609374.981001286</v>
      </c>
      <c r="F13" s="213"/>
      <c r="K13" s="22"/>
    </row>
    <row r="14" spans="1:11" ht="12.75">
      <c r="A14" s="244"/>
      <c r="B14" s="214">
        <v>353030</v>
      </c>
      <c r="C14" s="210">
        <v>1.0565</v>
      </c>
      <c r="D14" s="215">
        <v>3.5779624224570155</v>
      </c>
      <c r="E14" s="216">
        <f>ROUND(B14*C14*D14,0)</f>
        <v>1334495</v>
      </c>
      <c r="F14" s="213" t="s">
        <v>127</v>
      </c>
      <c r="G14" s="23">
        <f>B14/$B$24</f>
        <v>0.3100891628216243</v>
      </c>
      <c r="I14" s="23">
        <f>(E13+E14)/$E$24</f>
        <v>0.3987432209185578</v>
      </c>
      <c r="J14" s="21"/>
      <c r="K14" s="22"/>
    </row>
    <row r="15" spans="1:10" ht="12.75">
      <c r="A15" s="245"/>
      <c r="B15" s="217"/>
      <c r="C15" s="210"/>
      <c r="D15" s="215"/>
      <c r="E15" s="178"/>
      <c r="F15" s="213"/>
      <c r="J15" s="21"/>
    </row>
    <row r="16" spans="1:11" ht="12.75">
      <c r="A16" s="243"/>
      <c r="B16" s="178"/>
      <c r="C16" s="178"/>
      <c r="D16" s="218"/>
      <c r="E16" s="212">
        <v>419692.9411769113</v>
      </c>
      <c r="F16" s="213"/>
      <c r="K16" s="22"/>
    </row>
    <row r="17" spans="1:11" ht="12.75">
      <c r="A17" s="244"/>
      <c r="B17" s="217">
        <v>186974</v>
      </c>
      <c r="C17" s="210">
        <v>1.0863</v>
      </c>
      <c r="D17" s="215">
        <v>3.5861747194797142</v>
      </c>
      <c r="E17" s="216">
        <f>ROUND(B17*C17*D17,0)</f>
        <v>728387</v>
      </c>
      <c r="F17" s="213" t="s">
        <v>127</v>
      </c>
      <c r="G17" s="23">
        <f>B17/$B$24</f>
        <v>0.1642313999643384</v>
      </c>
      <c r="I17" s="23">
        <f>(E16+E17)/$E$24</f>
        <v>0.23550396790482006</v>
      </c>
      <c r="J17" s="21"/>
      <c r="K17" s="22"/>
    </row>
    <row r="18" spans="1:11" ht="12.75">
      <c r="A18" s="245"/>
      <c r="B18" s="217"/>
      <c r="C18" s="210"/>
      <c r="D18" s="215"/>
      <c r="E18" s="219"/>
      <c r="F18" s="213"/>
      <c r="G18" s="23"/>
      <c r="I18" s="23"/>
      <c r="J18" s="21"/>
      <c r="K18" s="22"/>
    </row>
    <row r="19" spans="1:11" ht="12.75">
      <c r="A19" s="244"/>
      <c r="B19" s="217">
        <v>38592</v>
      </c>
      <c r="C19" s="210">
        <v>1.20105303</v>
      </c>
      <c r="D19" s="215">
        <v>4.04</v>
      </c>
      <c r="E19" s="216">
        <f>ROUND(B19*C19*D19,0)</f>
        <v>187258</v>
      </c>
      <c r="F19" s="213" t="s">
        <v>127</v>
      </c>
      <c r="G19" s="23">
        <f>B19/$B$24</f>
        <v>0.03389785845852229</v>
      </c>
      <c r="I19" s="23">
        <f>(E19)/$E$24</f>
        <v>0.038411961084097786</v>
      </c>
      <c r="J19" s="21"/>
      <c r="K19" s="22"/>
    </row>
    <row r="20" spans="1:10" ht="12.75">
      <c r="A20" s="245"/>
      <c r="B20" s="217"/>
      <c r="C20" s="217"/>
      <c r="D20" s="220"/>
      <c r="E20" s="178"/>
      <c r="F20" s="213"/>
      <c r="G20" s="23"/>
      <c r="I20" s="23"/>
      <c r="J20" s="24"/>
    </row>
    <row r="21" spans="1:10" ht="12.75">
      <c r="A21" s="246"/>
      <c r="B21" s="221">
        <v>18528</v>
      </c>
      <c r="C21" s="210">
        <v>1.307</v>
      </c>
      <c r="D21" s="220">
        <v>3.658655656303973</v>
      </c>
      <c r="E21" s="216">
        <f>ROUND(B21*C21*D21,0)</f>
        <v>88598</v>
      </c>
      <c r="F21" s="213" t="s">
        <v>127</v>
      </c>
      <c r="G21" s="23">
        <f>B21/$B$24</f>
        <v>0.016274344981330353</v>
      </c>
      <c r="I21" s="23">
        <f>(E21)/$E$24</f>
        <v>0.01817397883203332</v>
      </c>
      <c r="J21" s="24"/>
    </row>
    <row r="22" spans="1:11" ht="12.75" hidden="1">
      <c r="A22" s="245"/>
      <c r="B22" s="159"/>
      <c r="C22" s="222"/>
      <c r="D22" s="223">
        <v>4.65</v>
      </c>
      <c r="E22" s="160"/>
      <c r="F22" s="213" t="s">
        <v>127</v>
      </c>
      <c r="G22" s="23"/>
      <c r="I22" s="23"/>
      <c r="J22" s="21"/>
      <c r="K22" s="22"/>
    </row>
    <row r="23" spans="1:11" ht="15">
      <c r="A23" s="246"/>
      <c r="B23" s="224">
        <v>541355</v>
      </c>
      <c r="C23" s="225"/>
      <c r="D23" s="220">
        <v>2.7841</v>
      </c>
      <c r="E23" s="82">
        <f>ROUND(B23*D23,0)</f>
        <v>1507186</v>
      </c>
      <c r="F23" s="213" t="s">
        <v>146</v>
      </c>
      <c r="G23" s="51">
        <f>B23/$B$24</f>
        <v>0.4755072337741847</v>
      </c>
      <c r="I23" s="51">
        <f>(E23)/$E$24</f>
        <v>0.3091668712604909</v>
      </c>
      <c r="J23" s="21"/>
      <c r="K23" s="22"/>
    </row>
    <row r="24" spans="1:11" ht="15">
      <c r="A24" s="67" t="s">
        <v>30</v>
      </c>
      <c r="B24" s="80">
        <f>SUM(B14:B23)</f>
        <v>1138479</v>
      </c>
      <c r="C24" s="12"/>
      <c r="D24" s="21"/>
      <c r="E24" s="80">
        <f>SUM(E13:E23)</f>
        <v>4874991.922178198</v>
      </c>
      <c r="F24" s="185"/>
      <c r="G24" s="23">
        <f>SUM(G14:G23)</f>
        <v>1</v>
      </c>
      <c r="I24" s="23">
        <f>SUM(I14:I23)</f>
        <v>0.9999999999999999</v>
      </c>
      <c r="J24" s="21"/>
      <c r="K24" s="189">
        <f>E24/B24</f>
        <v>4.282021822254251</v>
      </c>
    </row>
    <row r="25" spans="6:7" ht="12.75" customHeight="1">
      <c r="F25" s="186"/>
      <c r="G25" s="23"/>
    </row>
    <row r="26" spans="6:7" ht="12.75" customHeight="1">
      <c r="F26" s="186"/>
      <c r="G26" s="23"/>
    </row>
    <row r="27" spans="1:2" ht="12.75" customHeight="1">
      <c r="A27" s="226" t="s">
        <v>114</v>
      </c>
      <c r="B27" s="146">
        <f>B24*0.015</f>
        <v>17077.184999999998</v>
      </c>
    </row>
    <row r="30" spans="1:7" ht="12.75">
      <c r="A30" s="76" t="s">
        <v>106</v>
      </c>
      <c r="B30" s="156"/>
      <c r="C30" s="156"/>
      <c r="D30" s="156"/>
      <c r="E30" s="156"/>
      <c r="F30" s="76"/>
      <c r="G30" s="146"/>
    </row>
    <row r="31" spans="1:7" ht="12.75">
      <c r="A31" s="76" t="s">
        <v>112</v>
      </c>
      <c r="B31" s="156"/>
      <c r="C31" s="156"/>
      <c r="D31" s="162"/>
      <c r="E31" s="156"/>
      <c r="F31" s="158"/>
      <c r="G31" s="146"/>
    </row>
    <row r="32" spans="1:7" ht="12.75">
      <c r="A32" s="77">
        <v>44681</v>
      </c>
      <c r="B32" s="227"/>
      <c r="C32" s="194"/>
      <c r="D32" s="156"/>
      <c r="E32" s="156"/>
      <c r="F32" s="158"/>
      <c r="G32" s="146"/>
    </row>
    <row r="33" spans="1:7" ht="12.75">
      <c r="A33" s="228"/>
      <c r="B33" s="153"/>
      <c r="C33" s="153"/>
      <c r="D33" s="153"/>
      <c r="E33" s="153"/>
      <c r="F33" s="147"/>
      <c r="G33" s="146"/>
    </row>
    <row r="34" spans="1:7" ht="12.75">
      <c r="A34" s="228" t="s">
        <v>109</v>
      </c>
      <c r="B34" s="159"/>
      <c r="C34" s="159"/>
      <c r="D34" s="159"/>
      <c r="E34" s="160"/>
      <c r="F34" s="147"/>
      <c r="G34" s="146"/>
    </row>
    <row r="35" spans="1:7" ht="15">
      <c r="A35" s="228" t="s">
        <v>110</v>
      </c>
      <c r="B35" s="229"/>
      <c r="C35" s="229"/>
      <c r="D35" s="229"/>
      <c r="E35" s="160"/>
      <c r="F35" s="147"/>
      <c r="G35" s="146"/>
    </row>
    <row r="36" spans="1:7" ht="12.75">
      <c r="A36" s="228" t="s">
        <v>111</v>
      </c>
      <c r="B36" s="230">
        <v>0.34</v>
      </c>
      <c r="C36" s="231"/>
      <c r="D36" s="231"/>
      <c r="E36" s="160"/>
      <c r="F36" s="147"/>
      <c r="G36" s="146"/>
    </row>
    <row r="37" spans="1:7" ht="12.75">
      <c r="A37" s="228" t="s">
        <v>29</v>
      </c>
      <c r="B37" s="232"/>
      <c r="C37" s="228"/>
      <c r="D37" s="228"/>
      <c r="E37" s="160"/>
      <c r="F37" s="191"/>
      <c r="G37" s="146"/>
    </row>
    <row r="38" spans="1:7" ht="12.75">
      <c r="A38" s="228" t="s">
        <v>108</v>
      </c>
      <c r="B38" s="233">
        <v>60900</v>
      </c>
      <c r="C38" s="159"/>
      <c r="D38" s="159"/>
      <c r="E38" s="160"/>
      <c r="F38" s="234" t="s">
        <v>146</v>
      </c>
      <c r="G38" s="235"/>
    </row>
    <row r="39" spans="1:7" ht="12.75">
      <c r="A39" s="228"/>
      <c r="B39" s="159"/>
      <c r="C39" s="159"/>
      <c r="D39" s="159"/>
      <c r="E39" s="160"/>
      <c r="F39" s="191"/>
      <c r="G39" s="146"/>
    </row>
    <row r="40" spans="1:7" ht="12.75">
      <c r="A40" s="228" t="s">
        <v>107</v>
      </c>
      <c r="B40" s="236"/>
      <c r="C40" s="236"/>
      <c r="D40" s="236"/>
      <c r="E40" s="160"/>
      <c r="F40" s="191"/>
      <c r="G40" s="146"/>
    </row>
    <row r="41" spans="1:7" ht="12.75">
      <c r="A41" s="228" t="s">
        <v>105</v>
      </c>
      <c r="B41" s="179">
        <f>ROUND(B36*B38,0)</f>
        <v>20706</v>
      </c>
      <c r="C41" s="160"/>
      <c r="D41" s="160"/>
      <c r="E41" s="160"/>
      <c r="F41" s="234" t="s">
        <v>146</v>
      </c>
      <c r="G41" s="146"/>
    </row>
    <row r="42" ht="12.75">
      <c r="E42" s="81"/>
    </row>
    <row r="43" ht="12.75">
      <c r="E43" s="81"/>
    </row>
  </sheetData>
  <sheetProtection/>
  <printOptions horizontalCentered="1"/>
  <pageMargins left="0.66" right="0.25" top="1" bottom="1" header="0.5" footer="0.5"/>
  <pageSetup horizontalDpi="600" verticalDpi="600" orientation="portrait" scale="93" r:id="rId1"/>
  <headerFooter alignWithMargins="0">
    <oddHeader>&amp;C&amp;"Century Schoolbook,Bold"&amp;12DELTA NATURAL GAS COMPANY, INC.&amp;R&amp;"Century Schoolbook,Bold"SCHEDULE II
PAGE 1 OF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2">
      <selection activeCell="B30" sqref="B30"/>
    </sheetView>
  </sheetViews>
  <sheetFormatPr defaultColWidth="9.28125" defaultRowHeight="12.75"/>
  <cols>
    <col min="1" max="1" width="34.7109375" style="22" customWidth="1"/>
    <col min="2" max="2" width="19.7109375" style="22" customWidth="1"/>
    <col min="3" max="3" width="6.00390625" style="22" customWidth="1"/>
    <col min="4" max="4" width="2.140625" style="22" customWidth="1"/>
    <col min="5" max="5" width="12.00390625" style="22" customWidth="1"/>
    <col min="6" max="6" width="0.9921875" style="22" customWidth="1"/>
    <col min="7" max="7" width="12.28125" style="22" customWidth="1"/>
    <col min="8" max="16384" width="9.28125" style="22" customWidth="1"/>
  </cols>
  <sheetData>
    <row r="1" spans="1:7" ht="12.75">
      <c r="A1" s="83" t="s">
        <v>31</v>
      </c>
      <c r="B1" s="248"/>
      <c r="C1" s="248"/>
      <c r="D1" s="31"/>
      <c r="E1" s="31"/>
      <c r="F1" s="31"/>
      <c r="G1" s="31"/>
    </row>
    <row r="2" spans="1:7" ht="12.75">
      <c r="A2" s="83" t="s">
        <v>32</v>
      </c>
      <c r="B2" s="248"/>
      <c r="C2" s="248"/>
      <c r="D2" s="31"/>
      <c r="E2" s="31"/>
      <c r="F2" s="31"/>
      <c r="G2" s="31"/>
    </row>
    <row r="3" spans="1:7" ht="12.75">
      <c r="A3" s="249">
        <v>44500</v>
      </c>
      <c r="B3" s="247"/>
      <c r="C3" s="248"/>
      <c r="D3" s="31"/>
      <c r="E3" s="31"/>
      <c r="F3" s="31"/>
      <c r="G3" s="31"/>
    </row>
    <row r="4" spans="1:7" ht="43.5" customHeight="1" thickBot="1">
      <c r="A4" s="248"/>
      <c r="B4" s="248"/>
      <c r="C4" s="248"/>
      <c r="D4" s="31"/>
      <c r="E4" s="31"/>
      <c r="F4" s="31"/>
      <c r="G4" s="31"/>
    </row>
    <row r="5" spans="1:7" ht="15">
      <c r="A5" s="84" t="s">
        <v>33</v>
      </c>
      <c r="B5" s="85"/>
      <c r="C5" s="85"/>
      <c r="D5" s="85"/>
      <c r="E5" s="86" t="s">
        <v>34</v>
      </c>
      <c r="F5" s="86"/>
      <c r="G5" s="87" t="s">
        <v>35</v>
      </c>
    </row>
    <row r="6" spans="1:7" ht="12.75">
      <c r="A6" s="32"/>
      <c r="B6" s="28"/>
      <c r="C6" s="28"/>
      <c r="D6" s="28"/>
      <c r="E6" s="28"/>
      <c r="F6" s="28"/>
      <c r="G6" s="33"/>
    </row>
    <row r="7" spans="1:7" ht="12.75">
      <c r="A7" s="88" t="s">
        <v>36</v>
      </c>
      <c r="B7" s="89"/>
      <c r="C7" s="89"/>
      <c r="D7" s="89"/>
      <c r="E7" s="61" t="s">
        <v>11</v>
      </c>
      <c r="F7" s="3"/>
      <c r="G7" s="91">
        <f>-G24</f>
        <v>0</v>
      </c>
    </row>
    <row r="8" spans="1:7" ht="12.75">
      <c r="A8" s="88" t="s">
        <v>37</v>
      </c>
      <c r="B8" s="89"/>
      <c r="C8" s="89"/>
      <c r="D8" s="89"/>
      <c r="E8" s="89"/>
      <c r="F8" s="34"/>
      <c r="G8" s="250">
        <v>0.9977347827024826</v>
      </c>
    </row>
    <row r="9" spans="1:7" ht="12.75">
      <c r="A9" s="88" t="s">
        <v>38</v>
      </c>
      <c r="B9" s="89"/>
      <c r="C9" s="89"/>
      <c r="D9" s="89"/>
      <c r="E9" s="61" t="s">
        <v>11</v>
      </c>
      <c r="F9" s="3"/>
      <c r="G9" s="91">
        <f>G7*G8</f>
        <v>0</v>
      </c>
    </row>
    <row r="10" spans="1:7" ht="12.75">
      <c r="A10" s="188" t="s">
        <v>39</v>
      </c>
      <c r="B10" s="90">
        <f>A3</f>
        <v>44500</v>
      </c>
      <c r="C10" s="89"/>
      <c r="D10" s="89"/>
      <c r="E10" s="61" t="s">
        <v>14</v>
      </c>
      <c r="F10" s="3"/>
      <c r="G10" s="251">
        <v>3106984</v>
      </c>
    </row>
    <row r="11" spans="1:8" ht="13.5" thickBot="1">
      <c r="A11" s="88" t="s">
        <v>40</v>
      </c>
      <c r="B11" s="89"/>
      <c r="C11" s="89"/>
      <c r="D11" s="89"/>
      <c r="E11" s="61" t="s">
        <v>4</v>
      </c>
      <c r="F11" s="3"/>
      <c r="G11" s="92">
        <f>ROUND(+G9/G10*1,4)</f>
        <v>0</v>
      </c>
      <c r="H11" s="81"/>
    </row>
    <row r="12" spans="1:7" ht="14.25" thickBot="1" thickTop="1">
      <c r="A12" s="35"/>
      <c r="B12" s="36"/>
      <c r="C12" s="36"/>
      <c r="D12" s="36"/>
      <c r="E12" s="36"/>
      <c r="F12" s="36"/>
      <c r="G12" s="37"/>
    </row>
    <row r="15" spans="1:7" ht="12.75">
      <c r="A15" s="30"/>
      <c r="B15" s="30"/>
      <c r="C15" s="30"/>
      <c r="D15" s="30"/>
      <c r="E15" s="30"/>
      <c r="F15" s="30"/>
      <c r="G15" s="30"/>
    </row>
    <row r="16" spans="1:9" s="27" customFormat="1" ht="29.25" customHeight="1">
      <c r="A16" s="252" t="s">
        <v>41</v>
      </c>
      <c r="B16" s="93"/>
      <c r="C16" s="93"/>
      <c r="D16" s="93"/>
      <c r="E16" s="94" t="s">
        <v>42</v>
      </c>
      <c r="F16" s="94"/>
      <c r="G16" s="95" t="s">
        <v>35</v>
      </c>
      <c r="I16" s="27" t="s">
        <v>29</v>
      </c>
    </row>
    <row r="17" spans="1:7" ht="12.75">
      <c r="A17" s="38"/>
      <c r="B17" s="138"/>
      <c r="C17" s="39"/>
      <c r="D17" s="39"/>
      <c r="E17" s="47"/>
      <c r="F17" s="40"/>
      <c r="G17" s="193"/>
    </row>
    <row r="18" spans="1:7" ht="12.75">
      <c r="A18" s="38"/>
      <c r="B18" s="39"/>
      <c r="C18" s="39"/>
      <c r="D18" s="39"/>
      <c r="E18" s="47"/>
      <c r="F18" s="29"/>
      <c r="G18" s="41"/>
    </row>
    <row r="19" spans="1:7" ht="12.75">
      <c r="A19" s="38"/>
      <c r="B19" s="39"/>
      <c r="C19" s="39"/>
      <c r="D19" s="39"/>
      <c r="E19" s="47"/>
      <c r="F19" s="29"/>
      <c r="G19" s="41"/>
    </row>
    <row r="20" spans="1:7" ht="12.75">
      <c r="A20" s="42"/>
      <c r="B20" s="39"/>
      <c r="C20" s="39"/>
      <c r="D20" s="39"/>
      <c r="E20" s="29"/>
      <c r="F20" s="29"/>
      <c r="G20" s="41"/>
    </row>
    <row r="21" spans="1:7" ht="12.75">
      <c r="A21" s="42"/>
      <c r="B21" s="39"/>
      <c r="C21" s="39"/>
      <c r="D21" s="39"/>
      <c r="E21" s="29"/>
      <c r="F21" s="29"/>
      <c r="G21" s="41"/>
    </row>
    <row r="22" spans="1:7" ht="12.75">
      <c r="A22" s="42"/>
      <c r="B22" s="39"/>
      <c r="C22" s="39"/>
      <c r="D22" s="39"/>
      <c r="E22" s="39"/>
      <c r="F22" s="39"/>
      <c r="G22" s="41"/>
    </row>
    <row r="23" spans="1:7" ht="12.75">
      <c r="A23" s="42"/>
      <c r="B23" s="39"/>
      <c r="C23" s="39"/>
      <c r="D23" s="39"/>
      <c r="E23" s="29"/>
      <c r="F23" s="29"/>
      <c r="G23" s="43"/>
    </row>
    <row r="24" spans="1:7" ht="13.5" thickBot="1">
      <c r="A24" s="96" t="s">
        <v>43</v>
      </c>
      <c r="B24" s="89"/>
      <c r="C24" s="89"/>
      <c r="D24" s="89"/>
      <c r="E24" s="89"/>
      <c r="F24" s="97"/>
      <c r="G24" s="98">
        <f>SUM(G17:G23)</f>
        <v>0</v>
      </c>
    </row>
    <row r="25" spans="1:7" ht="13.5" thickTop="1">
      <c r="A25" s="99"/>
      <c r="B25" s="100"/>
      <c r="C25" s="100"/>
      <c r="D25" s="100"/>
      <c r="E25" s="100"/>
      <c r="F25" s="101"/>
      <c r="G25" s="102"/>
    </row>
    <row r="26" spans="1:7" ht="12.75">
      <c r="A26" s="81"/>
      <c r="B26" s="81"/>
      <c r="C26" s="81"/>
      <c r="D26" s="81"/>
      <c r="E26" s="89"/>
      <c r="F26" s="103"/>
      <c r="G26" s="104"/>
    </row>
    <row r="27" spans="1:7" ht="12.75">
      <c r="A27" s="81"/>
      <c r="B27" s="81"/>
      <c r="C27" s="81"/>
      <c r="D27" s="81"/>
      <c r="E27" s="103"/>
      <c r="F27" s="103"/>
      <c r="G27" s="81"/>
    </row>
    <row r="28" spans="1:7" ht="12.75">
      <c r="A28" s="100"/>
      <c r="B28" s="100"/>
      <c r="C28" s="100"/>
      <c r="D28" s="100"/>
      <c r="E28" s="101"/>
      <c r="F28" s="101"/>
      <c r="G28" s="100"/>
    </row>
    <row r="29" spans="1:7" ht="12.75">
      <c r="A29" s="105" t="s">
        <v>44</v>
      </c>
      <c r="B29" s="106"/>
      <c r="C29" s="107"/>
      <c r="D29" s="107"/>
      <c r="E29" s="108"/>
      <c r="F29" s="108"/>
      <c r="G29" s="109"/>
    </row>
    <row r="30" spans="1:7" ht="12.75">
      <c r="A30" s="110" t="s">
        <v>97</v>
      </c>
      <c r="B30" s="253">
        <v>0.08153846153846155</v>
      </c>
      <c r="C30" s="112">
        <v>-0.5</v>
      </c>
      <c r="D30" s="112" t="s">
        <v>96</v>
      </c>
      <c r="E30" s="113">
        <f>+B30+C30</f>
        <v>-0.41846153846153844</v>
      </c>
      <c r="F30" s="97"/>
      <c r="G30" s="114"/>
    </row>
    <row r="31" spans="1:7" ht="12.75">
      <c r="A31" s="96"/>
      <c r="B31" s="111"/>
      <c r="C31" s="112"/>
      <c r="D31" s="112"/>
      <c r="E31" s="113"/>
      <c r="F31" s="89"/>
      <c r="G31" s="114"/>
    </row>
    <row r="32" spans="1:7" ht="12.75">
      <c r="A32" s="99"/>
      <c r="B32" s="100"/>
      <c r="C32" s="100"/>
      <c r="D32" s="100"/>
      <c r="E32" s="100"/>
      <c r="F32" s="100"/>
      <c r="G32" s="115"/>
    </row>
    <row r="40" ht="12.75">
      <c r="E40" s="22" t="s">
        <v>29</v>
      </c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&amp;C&amp;"Century Schoolbook,Bold"&amp;12DELTA NATURAL GAS COMPANY, INC.&amp;R&amp;"Century Schoolbook,Bold"SCHEDULE 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="90" zoomScaleNormal="90" zoomScalePageLayoutView="0" workbookViewId="0" topLeftCell="A40">
      <selection activeCell="F9" sqref="F9"/>
    </sheetView>
  </sheetViews>
  <sheetFormatPr defaultColWidth="8.8515625" defaultRowHeight="12.75"/>
  <cols>
    <col min="1" max="1" width="48.7109375" style="1" customWidth="1"/>
    <col min="2" max="2" width="7.28125" style="1" customWidth="1"/>
    <col min="3" max="3" width="11.7109375" style="1" customWidth="1"/>
    <col min="4" max="4" width="12.140625" style="1" customWidth="1"/>
    <col min="5" max="5" width="13.421875" style="1" customWidth="1"/>
    <col min="6" max="6" width="15.140625" style="1" customWidth="1"/>
    <col min="7" max="16384" width="8.8515625" style="1" customWidth="1"/>
  </cols>
  <sheetData>
    <row r="1" spans="1:5" ht="12.75">
      <c r="A1" s="76" t="s">
        <v>45</v>
      </c>
      <c r="B1" s="17"/>
      <c r="C1" s="17"/>
      <c r="D1" s="17"/>
      <c r="E1" s="17"/>
    </row>
    <row r="2" spans="1:5" ht="12.75">
      <c r="A2" s="76" t="s">
        <v>32</v>
      </c>
      <c r="B2" s="17"/>
      <c r="C2" s="17"/>
      <c r="D2" s="17"/>
      <c r="E2" s="17"/>
    </row>
    <row r="3" spans="1:5" ht="12.75">
      <c r="A3" s="116">
        <f>III!A3</f>
        <v>44500</v>
      </c>
      <c r="B3" s="26"/>
      <c r="C3" s="17"/>
      <c r="D3" s="17"/>
      <c r="E3" s="17"/>
    </row>
    <row r="6" spans="3:5" ht="12.75">
      <c r="C6" s="117" t="s">
        <v>46</v>
      </c>
      <c r="D6" s="117"/>
      <c r="E6" s="117"/>
    </row>
    <row r="7" spans="1:7" ht="15">
      <c r="A7" s="62" t="s">
        <v>33</v>
      </c>
      <c r="B7" s="62" t="s">
        <v>34</v>
      </c>
      <c r="C7" s="173">
        <f>D7-40</f>
        <v>44415</v>
      </c>
      <c r="D7" s="173">
        <f>E7-45</f>
        <v>44455</v>
      </c>
      <c r="E7" s="173">
        <f>III!A3</f>
        <v>44500</v>
      </c>
      <c r="G7" s="2"/>
    </row>
    <row r="8" spans="1:5" ht="12.75">
      <c r="A8" s="65"/>
      <c r="B8" s="65"/>
      <c r="C8" s="159" t="s">
        <v>29</v>
      </c>
      <c r="D8" s="159"/>
      <c r="E8" s="159"/>
    </row>
    <row r="9" spans="1:5" ht="12.75">
      <c r="A9" s="65"/>
      <c r="B9" s="65"/>
      <c r="C9" s="254"/>
      <c r="D9" s="254"/>
      <c r="E9" s="254"/>
    </row>
    <row r="10" spans="1:5" ht="12.75">
      <c r="A10" s="67" t="s">
        <v>47</v>
      </c>
      <c r="B10" s="118"/>
      <c r="C10" s="254"/>
      <c r="D10" s="254"/>
      <c r="E10" s="254"/>
    </row>
    <row r="11" spans="1:6" ht="12.75">
      <c r="A11" s="67" t="s">
        <v>48</v>
      </c>
      <c r="B11" s="68" t="s">
        <v>14</v>
      </c>
      <c r="C11" s="221">
        <v>-165921</v>
      </c>
      <c r="D11" s="221">
        <v>-63098</v>
      </c>
      <c r="E11" s="221">
        <v>399192</v>
      </c>
      <c r="F11" s="65"/>
    </row>
    <row r="12" spans="1:5" ht="12.75">
      <c r="A12" s="67" t="s">
        <v>49</v>
      </c>
      <c r="B12" s="68" t="s">
        <v>14</v>
      </c>
      <c r="C12" s="255">
        <v>0</v>
      </c>
      <c r="D12" s="255">
        <v>0</v>
      </c>
      <c r="E12" s="255">
        <v>0</v>
      </c>
    </row>
    <row r="13" spans="1:5" ht="12.75">
      <c r="A13" s="67" t="s">
        <v>50</v>
      </c>
      <c r="B13" s="68" t="s">
        <v>14</v>
      </c>
      <c r="C13" s="255">
        <v>0</v>
      </c>
      <c r="D13" s="255">
        <v>0</v>
      </c>
      <c r="E13" s="255">
        <v>0</v>
      </c>
    </row>
    <row r="14" spans="1:5" ht="15">
      <c r="A14" s="67" t="s">
        <v>51</v>
      </c>
      <c r="B14" s="68" t="s">
        <v>14</v>
      </c>
      <c r="C14" s="124">
        <v>0</v>
      </c>
      <c r="D14" s="124">
        <v>0</v>
      </c>
      <c r="E14" s="124">
        <v>0</v>
      </c>
    </row>
    <row r="15" spans="1:5" ht="15">
      <c r="A15" s="67" t="s">
        <v>52</v>
      </c>
      <c r="B15" s="68" t="s">
        <v>14</v>
      </c>
      <c r="C15" s="119">
        <f>SUM(C11:C13)</f>
        <v>-165921</v>
      </c>
      <c r="D15" s="119">
        <f>SUM(D11:D13)</f>
        <v>-63098</v>
      </c>
      <c r="E15" s="119">
        <f>SUM(E11:E13)</f>
        <v>399192</v>
      </c>
    </row>
    <row r="16" spans="1:5" ht="12.75">
      <c r="A16" s="65"/>
      <c r="B16" s="65"/>
      <c r="C16" s="256"/>
      <c r="D16" s="256"/>
      <c r="E16" s="256"/>
    </row>
    <row r="17" spans="1:10" ht="12.75">
      <c r="A17" s="67" t="s">
        <v>53</v>
      </c>
      <c r="B17" s="65"/>
      <c r="C17" s="257"/>
      <c r="D17" s="257"/>
      <c r="E17" s="257"/>
      <c r="G17" s="140"/>
      <c r="H17" s="140"/>
      <c r="I17" s="139"/>
      <c r="J17" s="139"/>
    </row>
    <row r="18" spans="1:10" ht="12.75">
      <c r="A18" s="67" t="s">
        <v>48</v>
      </c>
      <c r="B18" s="68" t="s">
        <v>11</v>
      </c>
      <c r="C18" s="221">
        <v>777562</v>
      </c>
      <c r="D18" s="221">
        <v>846412</v>
      </c>
      <c r="E18" s="221">
        <v>1421936</v>
      </c>
      <c r="G18" s="140"/>
      <c r="H18" s="140"/>
      <c r="I18" s="139"/>
      <c r="J18" s="139"/>
    </row>
    <row r="19" spans="1:10" ht="12.75">
      <c r="A19" s="67" t="s">
        <v>49</v>
      </c>
      <c r="B19" s="68" t="s">
        <v>11</v>
      </c>
      <c r="C19" s="255">
        <v>0</v>
      </c>
      <c r="D19" s="255">
        <v>0</v>
      </c>
      <c r="E19" s="255">
        <v>0</v>
      </c>
      <c r="G19" s="140"/>
      <c r="H19" s="140"/>
      <c r="I19" s="139"/>
      <c r="J19" s="139"/>
    </row>
    <row r="20" spans="1:10" ht="12.75">
      <c r="A20" s="152" t="s">
        <v>50</v>
      </c>
      <c r="B20" s="68" t="s">
        <v>11</v>
      </c>
      <c r="C20" s="255">
        <v>0</v>
      </c>
      <c r="D20" s="255">
        <v>0</v>
      </c>
      <c r="E20" s="255">
        <v>0</v>
      </c>
      <c r="G20" s="140"/>
      <c r="H20" s="140"/>
      <c r="I20" s="139"/>
      <c r="J20" s="139"/>
    </row>
    <row r="21" spans="1:10" ht="12.75">
      <c r="A21" s="192" t="s">
        <v>113</v>
      </c>
      <c r="B21" s="68" t="s">
        <v>11</v>
      </c>
      <c r="C21" s="221">
        <v>3215</v>
      </c>
      <c r="D21" s="221">
        <v>2362</v>
      </c>
      <c r="E21" s="221">
        <v>3346</v>
      </c>
      <c r="G21" s="140"/>
      <c r="H21" s="140"/>
      <c r="I21" s="139"/>
      <c r="J21" s="139"/>
    </row>
    <row r="22" spans="1:10" ht="15">
      <c r="A22" s="67" t="s">
        <v>54</v>
      </c>
      <c r="B22" s="68" t="s">
        <v>11</v>
      </c>
      <c r="C22" s="124">
        <v>0</v>
      </c>
      <c r="D22" s="124">
        <v>0</v>
      </c>
      <c r="E22" s="124">
        <v>0</v>
      </c>
      <c r="G22" s="140"/>
      <c r="H22" s="140"/>
      <c r="I22" s="139"/>
      <c r="J22" s="139"/>
    </row>
    <row r="23" spans="1:10" ht="15">
      <c r="A23" s="67" t="s">
        <v>52</v>
      </c>
      <c r="B23" s="68" t="s">
        <v>11</v>
      </c>
      <c r="C23" s="119">
        <f>SUM(C18:C22)</f>
        <v>780777</v>
      </c>
      <c r="D23" s="119">
        <f>SUM(D18:D22)</f>
        <v>848774</v>
      </c>
      <c r="E23" s="119">
        <f>SUM(E18:E22)</f>
        <v>1425282</v>
      </c>
      <c r="G23" s="140"/>
      <c r="H23" s="140"/>
      <c r="I23" s="139"/>
      <c r="J23" s="139"/>
    </row>
    <row r="24" spans="1:10" ht="12.75">
      <c r="A24" s="65"/>
      <c r="B24" s="65"/>
      <c r="C24" s="256"/>
      <c r="D24" s="256"/>
      <c r="E24" s="256"/>
      <c r="G24" s="140"/>
      <c r="H24" s="140"/>
      <c r="I24" s="139"/>
      <c r="J24" s="139"/>
    </row>
    <row r="25" spans="1:10" ht="12.75">
      <c r="A25" s="67" t="s">
        <v>55</v>
      </c>
      <c r="B25" s="65"/>
      <c r="C25" s="257"/>
      <c r="D25" s="257"/>
      <c r="E25" s="257"/>
      <c r="G25" s="140"/>
      <c r="H25" s="140"/>
      <c r="I25" s="139"/>
      <c r="J25" s="139"/>
    </row>
    <row r="26" spans="1:10" ht="12.75">
      <c r="A26" s="67" t="s">
        <v>56</v>
      </c>
      <c r="B26" s="68" t="s">
        <v>14</v>
      </c>
      <c r="C26" s="216">
        <v>58316</v>
      </c>
      <c r="D26" s="216">
        <v>54799</v>
      </c>
      <c r="E26" s="216">
        <v>66878</v>
      </c>
      <c r="G26" s="140"/>
      <c r="H26" s="140"/>
      <c r="I26" s="139"/>
      <c r="J26" s="139"/>
    </row>
    <row r="27" spans="1:8" ht="15">
      <c r="A27" s="67" t="s">
        <v>51</v>
      </c>
      <c r="B27" s="68" t="s">
        <v>14</v>
      </c>
      <c r="C27" s="124">
        <v>0</v>
      </c>
      <c r="D27" s="124">
        <v>0</v>
      </c>
      <c r="E27" s="124">
        <v>0</v>
      </c>
      <c r="G27" s="140"/>
      <c r="H27" s="140"/>
    </row>
    <row r="28" spans="1:8" ht="15">
      <c r="A28" s="67" t="s">
        <v>52</v>
      </c>
      <c r="B28" s="68" t="s">
        <v>14</v>
      </c>
      <c r="C28" s="119">
        <f>SUM(C26:C27)</f>
        <v>58316</v>
      </c>
      <c r="D28" s="119">
        <f>SUM(D26:D27)</f>
        <v>54799</v>
      </c>
      <c r="E28" s="119">
        <f>SUM(E26:E27)</f>
        <v>66878</v>
      </c>
      <c r="G28" s="140"/>
      <c r="H28" s="140"/>
    </row>
    <row r="29" spans="1:5" ht="12.75">
      <c r="A29" s="65"/>
      <c r="B29" s="65"/>
      <c r="C29" s="256"/>
      <c r="D29" s="256"/>
      <c r="E29" s="256"/>
    </row>
    <row r="30" spans="1:5" ht="12.75">
      <c r="A30" s="65"/>
      <c r="B30" s="65"/>
      <c r="C30" s="146"/>
      <c r="D30" s="146"/>
      <c r="E30" s="146"/>
    </row>
    <row r="31" spans="1:5" ht="12.75">
      <c r="A31" s="67" t="s">
        <v>57</v>
      </c>
      <c r="B31" s="68" t="s">
        <v>11</v>
      </c>
      <c r="C31" s="144">
        <f>C23/C28</f>
        <v>13.388726936003842</v>
      </c>
      <c r="D31" s="144">
        <f>D23/D28</f>
        <v>15.48885928575339</v>
      </c>
      <c r="E31" s="144">
        <f>IF(E28=0,0,E23/E28)</f>
        <v>21.311671999760758</v>
      </c>
    </row>
    <row r="32" spans="1:6" ht="15">
      <c r="A32" s="67" t="s">
        <v>95</v>
      </c>
      <c r="B32" s="68" t="s">
        <v>11</v>
      </c>
      <c r="C32" s="240">
        <v>5.5889</v>
      </c>
      <c r="D32" s="182">
        <f>C32</f>
        <v>5.5889</v>
      </c>
      <c r="E32" s="182">
        <f>C32</f>
        <v>5.5889</v>
      </c>
      <c r="F32" s="50"/>
    </row>
    <row r="33" spans="1:5" ht="12.75">
      <c r="A33" s="67" t="s">
        <v>58</v>
      </c>
      <c r="B33" s="68" t="s">
        <v>11</v>
      </c>
      <c r="C33" s="144">
        <f>ROUND(+C31-C32,4)</f>
        <v>7.7998</v>
      </c>
      <c r="D33" s="144">
        <f>ROUND(+D31-D32,4)</f>
        <v>9.9</v>
      </c>
      <c r="E33" s="144">
        <f>ROUND(+E31-E32,4)</f>
        <v>15.7228</v>
      </c>
    </row>
    <row r="34" spans="1:5" ht="15">
      <c r="A34" s="67" t="s">
        <v>59</v>
      </c>
      <c r="B34" s="68" t="s">
        <v>14</v>
      </c>
      <c r="C34" s="120">
        <f>C26</f>
        <v>58316</v>
      </c>
      <c r="D34" s="120">
        <f>D26</f>
        <v>54799</v>
      </c>
      <c r="E34" s="120">
        <f>E26</f>
        <v>66878</v>
      </c>
    </row>
    <row r="35" spans="1:5" ht="15">
      <c r="A35" s="67" t="s">
        <v>60</v>
      </c>
      <c r="B35" s="68" t="s">
        <v>11</v>
      </c>
      <c r="C35" s="119">
        <f>ROUND(C33*C34,0)</f>
        <v>454853</v>
      </c>
      <c r="D35" s="119">
        <f>ROUND(D33*D34,0)</f>
        <v>542510</v>
      </c>
      <c r="E35" s="119">
        <f>ROUND(E33*E34,0)</f>
        <v>1051509</v>
      </c>
    </row>
    <row r="36" spans="3:5" ht="12.75">
      <c r="C36" s="258"/>
      <c r="D36" s="258"/>
      <c r="E36" s="258"/>
    </row>
    <row r="37" spans="1:5" ht="12.75">
      <c r="A37" s="49"/>
      <c r="C37" s="258"/>
      <c r="D37" s="258"/>
      <c r="E37" s="258"/>
    </row>
    <row r="38" spans="1:5" s="44" customFormat="1" ht="30">
      <c r="A38" s="121" t="s">
        <v>33</v>
      </c>
      <c r="B38" s="121" t="s">
        <v>34</v>
      </c>
      <c r="C38" s="121"/>
      <c r="D38" s="146"/>
      <c r="E38" s="121" t="s">
        <v>61</v>
      </c>
    </row>
    <row r="39" spans="1:5" ht="12.75">
      <c r="A39" s="65"/>
      <c r="B39" s="65"/>
      <c r="C39" s="146"/>
      <c r="D39" s="146"/>
      <c r="E39" s="151"/>
    </row>
    <row r="40" spans="1:5" ht="12.75">
      <c r="A40" s="65"/>
      <c r="B40" s="65"/>
      <c r="C40" s="146"/>
      <c r="D40" s="146"/>
      <c r="E40" s="146"/>
    </row>
    <row r="41" spans="1:5" ht="12.75">
      <c r="A41" s="67" t="s">
        <v>99</v>
      </c>
      <c r="B41" s="122" t="s">
        <v>11</v>
      </c>
      <c r="C41" s="258"/>
      <c r="D41" s="146"/>
      <c r="E41" s="257">
        <f>SUM(C35:E35)</f>
        <v>2048872</v>
      </c>
    </row>
    <row r="42" spans="1:5" ht="12.75">
      <c r="A42" s="67" t="s">
        <v>100</v>
      </c>
      <c r="B42" s="122" t="s">
        <v>14</v>
      </c>
      <c r="C42" s="258"/>
      <c r="D42" s="146"/>
      <c r="E42" s="259">
        <f>III!G10</f>
        <v>3106984</v>
      </c>
    </row>
    <row r="43" spans="1:5" ht="12.75">
      <c r="A43" s="67" t="s">
        <v>101</v>
      </c>
      <c r="B43" s="122" t="s">
        <v>4</v>
      </c>
      <c r="C43" s="258"/>
      <c r="D43" s="146"/>
      <c r="E43" s="144">
        <f>ROUND(E41/E42,4)</f>
        <v>0.6594</v>
      </c>
    </row>
    <row r="44" spans="1:5" ht="15">
      <c r="A44" s="7"/>
      <c r="B44" s="45"/>
      <c r="C44" s="258"/>
      <c r="D44" s="146"/>
      <c r="E44" s="120"/>
    </row>
    <row r="45" spans="1:5" ht="15">
      <c r="A45" s="7"/>
      <c r="B45" s="45"/>
      <c r="C45" s="258"/>
      <c r="D45" s="146"/>
      <c r="E45" s="71"/>
    </row>
    <row r="46" spans="1:5" ht="12.75">
      <c r="A46" s="1" t="s">
        <v>29</v>
      </c>
      <c r="C46" s="146"/>
      <c r="D46" s="146"/>
      <c r="E46" s="146"/>
    </row>
    <row r="47" spans="3:5" ht="12.75">
      <c r="C47" s="146"/>
      <c r="D47" s="146"/>
      <c r="E47" s="146"/>
    </row>
    <row r="48" spans="3:5" ht="12.75">
      <c r="C48" s="146"/>
      <c r="D48" s="146"/>
      <c r="E48" s="146"/>
    </row>
    <row r="49" spans="3:5" ht="12.75">
      <c r="C49" s="146"/>
      <c r="D49" s="146"/>
      <c r="E49" s="146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97" r:id="rId1"/>
  <headerFooter alignWithMargins="0">
    <oddHeader>&amp;C&amp;"Century Schoolbook,Bold"&amp;12DELTA NATURAL GAS COMPANY, INC.&amp;R&amp;"Century Schoolbook,Bold"SCHEDULE IV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80" zoomScaleNormal="80" zoomScalePageLayoutView="0" workbookViewId="0" topLeftCell="A1">
      <selection activeCell="E16" sqref="E16"/>
    </sheetView>
  </sheetViews>
  <sheetFormatPr defaultColWidth="9.28125" defaultRowHeight="12.75"/>
  <cols>
    <col min="1" max="1" width="46.28125" style="1" customWidth="1"/>
    <col min="2" max="2" width="11.140625" style="1" customWidth="1"/>
    <col min="3" max="3" width="2.140625" style="1" customWidth="1"/>
    <col min="4" max="4" width="9.28125" style="1" customWidth="1"/>
    <col min="5" max="5" width="2.421875" style="1" customWidth="1"/>
    <col min="6" max="6" width="7.28125" style="46" customWidth="1"/>
    <col min="7" max="7" width="0.71875" style="46" customWidth="1"/>
    <col min="8" max="8" width="18.00390625" style="1" customWidth="1"/>
    <col min="9" max="9" width="12.7109375" style="1" customWidth="1"/>
    <col min="10" max="16384" width="9.28125" style="1" customWidth="1"/>
  </cols>
  <sheetData>
    <row r="1" spans="1:10" ht="12.75">
      <c r="A1" s="76" t="s">
        <v>62</v>
      </c>
      <c r="B1" s="162"/>
      <c r="C1" s="162"/>
      <c r="D1" s="162"/>
      <c r="E1" s="163"/>
      <c r="F1" s="163"/>
      <c r="G1" s="163"/>
      <c r="H1" s="158"/>
      <c r="I1" s="146"/>
      <c r="J1" s="146"/>
    </row>
    <row r="2" spans="1:10" ht="12.75">
      <c r="A2" s="76" t="s">
        <v>32</v>
      </c>
      <c r="B2" s="156"/>
      <c r="C2" s="156"/>
      <c r="D2" s="156"/>
      <c r="E2" s="158"/>
      <c r="F2" s="158"/>
      <c r="G2" s="158"/>
      <c r="H2" s="158"/>
      <c r="I2" s="146"/>
      <c r="J2" s="146"/>
    </row>
    <row r="3" spans="1:10" ht="12.75">
      <c r="A3" s="116">
        <f>III!$A$3</f>
        <v>44500</v>
      </c>
      <c r="B3" s="156"/>
      <c r="C3" s="156"/>
      <c r="D3" s="156"/>
      <c r="E3" s="158"/>
      <c r="F3" s="158"/>
      <c r="G3" s="158"/>
      <c r="H3" s="158"/>
      <c r="I3" s="146"/>
      <c r="J3" s="146"/>
    </row>
    <row r="4" spans="1:10" ht="12.75">
      <c r="A4" s="146"/>
      <c r="B4" s="146"/>
      <c r="C4" s="146"/>
      <c r="D4" s="146"/>
      <c r="E4" s="146"/>
      <c r="F4" s="147"/>
      <c r="G4" s="147"/>
      <c r="H4" s="146"/>
      <c r="I4" s="146"/>
      <c r="J4" s="146"/>
    </row>
    <row r="5" spans="1:10" ht="12.75">
      <c r="A5" s="161" t="s">
        <v>33</v>
      </c>
      <c r="B5" s="164"/>
      <c r="C5" s="164"/>
      <c r="D5" s="164"/>
      <c r="E5" s="158"/>
      <c r="F5" s="165" t="s">
        <v>34</v>
      </c>
      <c r="G5" s="151"/>
      <c r="H5" s="165" t="s">
        <v>35</v>
      </c>
      <c r="I5" s="146"/>
      <c r="J5" s="146"/>
    </row>
    <row r="6" spans="1:10" ht="12.75">
      <c r="A6" s="146"/>
      <c r="B6" s="146"/>
      <c r="C6" s="146"/>
      <c r="D6" s="146"/>
      <c r="E6" s="146"/>
      <c r="F6" s="147"/>
      <c r="G6" s="147"/>
      <c r="H6" s="146"/>
      <c r="I6" s="146"/>
      <c r="J6" s="146"/>
    </row>
    <row r="7" spans="1:10" ht="12.75">
      <c r="A7" s="152" t="s">
        <v>63</v>
      </c>
      <c r="B7" s="146"/>
      <c r="C7" s="146"/>
      <c r="D7" s="146"/>
      <c r="E7" s="146"/>
      <c r="F7" s="147"/>
      <c r="G7" s="147"/>
      <c r="H7" s="146"/>
      <c r="I7" s="146"/>
      <c r="J7" s="146"/>
    </row>
    <row r="8" spans="1:10" ht="12.75">
      <c r="A8" s="152" t="s">
        <v>64</v>
      </c>
      <c r="B8" s="146"/>
      <c r="C8" s="146"/>
      <c r="D8" s="146"/>
      <c r="E8" s="146"/>
      <c r="F8" s="147"/>
      <c r="G8" s="147"/>
      <c r="H8" s="146"/>
      <c r="I8" s="146"/>
      <c r="J8" s="146"/>
    </row>
    <row r="9" spans="1:10" ht="12.75">
      <c r="A9" s="152" t="s">
        <v>65</v>
      </c>
      <c r="B9" s="146"/>
      <c r="C9" s="146"/>
      <c r="D9" s="146"/>
      <c r="E9" s="146"/>
      <c r="F9" s="155" t="s">
        <v>11</v>
      </c>
      <c r="G9" s="155"/>
      <c r="H9" s="217">
        <v>-637456</v>
      </c>
      <c r="I9" s="146"/>
      <c r="J9" s="146"/>
    </row>
    <row r="10" spans="1:10" ht="13.5">
      <c r="A10" s="157" t="s">
        <v>66</v>
      </c>
      <c r="B10" s="146"/>
      <c r="C10" s="166"/>
      <c r="D10" s="260">
        <v>-0.2214</v>
      </c>
      <c r="E10" s="150" t="s">
        <v>29</v>
      </c>
      <c r="F10" s="147"/>
      <c r="G10" s="147"/>
      <c r="H10" s="146"/>
      <c r="I10" s="152" t="s">
        <v>67</v>
      </c>
      <c r="J10" s="146"/>
    </row>
    <row r="11" spans="1:10" ht="12.75">
      <c r="A11" s="152" t="s">
        <v>68</v>
      </c>
      <c r="B11" s="146"/>
      <c r="C11" s="146"/>
      <c r="D11" s="146"/>
      <c r="E11" s="146"/>
      <c r="F11" s="147"/>
      <c r="G11" s="147"/>
      <c r="H11" s="146"/>
      <c r="I11" s="183">
        <v>44135</v>
      </c>
      <c r="J11" s="146"/>
    </row>
    <row r="12" spans="1:10" ht="12.75">
      <c r="A12" s="152" t="s">
        <v>65</v>
      </c>
      <c r="B12" s="146"/>
      <c r="C12" s="146"/>
      <c r="D12" s="146"/>
      <c r="E12" s="146"/>
      <c r="F12" s="147"/>
      <c r="G12" s="147"/>
      <c r="H12" s="146"/>
      <c r="I12" s="146"/>
      <c r="J12" s="146"/>
    </row>
    <row r="13" spans="1:10" ht="12.75">
      <c r="A13" s="152" t="s">
        <v>69</v>
      </c>
      <c r="B13" s="152">
        <f>III!$G$10</f>
        <v>3106984</v>
      </c>
      <c r="C13" s="152"/>
      <c r="D13" s="152"/>
      <c r="E13" s="152"/>
      <c r="F13" s="147"/>
      <c r="G13" s="147"/>
      <c r="H13" s="146"/>
      <c r="I13" s="146"/>
      <c r="J13" s="146"/>
    </row>
    <row r="14" spans="1:10" ht="12.75">
      <c r="A14" s="152" t="s">
        <v>70</v>
      </c>
      <c r="B14" s="146"/>
      <c r="C14" s="146"/>
      <c r="D14" s="146"/>
      <c r="E14" s="146"/>
      <c r="F14" s="147"/>
      <c r="G14" s="147"/>
      <c r="H14" s="146"/>
      <c r="I14" s="146"/>
      <c r="J14" s="146"/>
    </row>
    <row r="15" spans="1:10" ht="12.75">
      <c r="A15" s="152" t="s">
        <v>71</v>
      </c>
      <c r="B15" s="146"/>
      <c r="C15" s="146"/>
      <c r="D15" s="146"/>
      <c r="E15" s="146"/>
      <c r="F15" s="147"/>
      <c r="G15" s="147"/>
      <c r="H15" s="146"/>
      <c r="I15" s="146"/>
      <c r="J15" s="146"/>
    </row>
    <row r="16" spans="1:10" ht="12.75">
      <c r="A16" s="152" t="s">
        <v>72</v>
      </c>
      <c r="B16" s="146"/>
      <c r="C16" s="146"/>
      <c r="D16" s="146"/>
      <c r="E16" s="146"/>
      <c r="F16" s="147"/>
      <c r="G16" s="147"/>
      <c r="H16" s="146"/>
      <c r="I16" s="146"/>
      <c r="J16" s="146"/>
    </row>
    <row r="17" spans="1:10" ht="15">
      <c r="A17" s="152" t="s">
        <v>73</v>
      </c>
      <c r="B17" s="146"/>
      <c r="C17" s="146"/>
      <c r="D17" s="146"/>
      <c r="E17" s="146"/>
      <c r="F17" s="155" t="s">
        <v>11</v>
      </c>
      <c r="G17" s="155"/>
      <c r="H17" s="187">
        <f>B13*D10</f>
        <v>-687886.2576</v>
      </c>
      <c r="I17" s="146"/>
      <c r="J17" s="146"/>
    </row>
    <row r="18" spans="1:10" ht="15">
      <c r="A18" s="152" t="s">
        <v>74</v>
      </c>
      <c r="B18" s="146"/>
      <c r="C18" s="146"/>
      <c r="D18" s="146"/>
      <c r="E18" s="146"/>
      <c r="F18" s="151" t="s">
        <v>11</v>
      </c>
      <c r="G18" s="151"/>
      <c r="H18" s="190">
        <f>H9-H17</f>
        <v>50430.25760000001</v>
      </c>
      <c r="I18" s="146"/>
      <c r="J18" s="146"/>
    </row>
    <row r="19" spans="1:10" ht="12.75">
      <c r="A19" s="146"/>
      <c r="B19" s="146"/>
      <c r="C19" s="146"/>
      <c r="D19" s="146"/>
      <c r="E19" s="146"/>
      <c r="F19" s="147"/>
      <c r="G19" s="147"/>
      <c r="H19" s="146"/>
      <c r="I19" s="146"/>
      <c r="J19" s="146"/>
    </row>
    <row r="20" spans="1:10" ht="12.75">
      <c r="A20" s="152" t="s">
        <v>75</v>
      </c>
      <c r="B20" s="146"/>
      <c r="C20" s="146"/>
      <c r="D20" s="146"/>
      <c r="E20" s="146"/>
      <c r="F20" s="147"/>
      <c r="G20" s="147"/>
      <c r="H20" s="146"/>
      <c r="I20" s="146"/>
      <c r="J20" s="146"/>
    </row>
    <row r="21" spans="1:10" ht="12.75">
      <c r="A21" s="152" t="s">
        <v>76</v>
      </c>
      <c r="B21" s="146"/>
      <c r="C21" s="146"/>
      <c r="D21" s="146"/>
      <c r="E21" s="146"/>
      <c r="F21" s="147"/>
      <c r="G21" s="147"/>
      <c r="H21" s="146"/>
      <c r="I21" s="146"/>
      <c r="J21" s="146"/>
    </row>
    <row r="22" spans="1:10" ht="12.75">
      <c r="A22" s="152" t="s">
        <v>77</v>
      </c>
      <c r="B22" s="146"/>
      <c r="C22" s="146"/>
      <c r="D22" s="146"/>
      <c r="E22" s="146"/>
      <c r="F22" s="155" t="s">
        <v>11</v>
      </c>
      <c r="G22" s="155"/>
      <c r="H22" s="217">
        <v>0</v>
      </c>
      <c r="I22" s="146"/>
      <c r="J22" s="146"/>
    </row>
    <row r="23" spans="1:10" ht="12.75">
      <c r="A23" s="152" t="s">
        <v>78</v>
      </c>
      <c r="B23" s="146"/>
      <c r="C23" s="146"/>
      <c r="D23" s="146"/>
      <c r="E23" s="146"/>
      <c r="F23" s="147"/>
      <c r="G23" s="147"/>
      <c r="H23" s="146"/>
      <c r="I23" s="152" t="s">
        <v>79</v>
      </c>
      <c r="J23" s="146"/>
    </row>
    <row r="24" spans="1:10" ht="12.75">
      <c r="A24" s="157" t="s">
        <v>80</v>
      </c>
      <c r="B24" s="167">
        <v>0</v>
      </c>
      <c r="C24" s="146" t="s">
        <v>4</v>
      </c>
      <c r="D24" s="146"/>
      <c r="E24" s="146"/>
      <c r="F24" s="147"/>
      <c r="G24" s="147"/>
      <c r="H24" s="146"/>
      <c r="I24" s="183">
        <f>I11</f>
        <v>44135</v>
      </c>
      <c r="J24" s="146"/>
    </row>
    <row r="25" spans="1:10" ht="12.75">
      <c r="A25" s="152" t="s">
        <v>81</v>
      </c>
      <c r="B25" s="146"/>
      <c r="C25" s="146"/>
      <c r="D25" s="146"/>
      <c r="E25" s="146"/>
      <c r="F25" s="147"/>
      <c r="G25" s="147"/>
      <c r="H25" s="146"/>
      <c r="I25" s="146"/>
      <c r="J25" s="146"/>
    </row>
    <row r="26" spans="1:10" ht="12.75">
      <c r="A26" s="152" t="s">
        <v>82</v>
      </c>
      <c r="B26" s="146"/>
      <c r="C26" s="146"/>
      <c r="D26" s="146"/>
      <c r="E26" s="146"/>
      <c r="F26" s="147"/>
      <c r="G26" s="147"/>
      <c r="H26" s="146"/>
      <c r="I26" s="146"/>
      <c r="J26" s="146"/>
    </row>
    <row r="27" spans="1:10" ht="12.75">
      <c r="A27" s="152" t="s">
        <v>83</v>
      </c>
      <c r="B27" s="146"/>
      <c r="C27" s="146"/>
      <c r="D27" s="146"/>
      <c r="E27" s="146"/>
      <c r="F27" s="147"/>
      <c r="G27" s="147"/>
      <c r="H27" s="146"/>
      <c r="I27" s="146"/>
      <c r="J27" s="146"/>
    </row>
    <row r="28" spans="1:10" ht="12.75">
      <c r="A28" s="152" t="s">
        <v>84</v>
      </c>
      <c r="B28" s="146"/>
      <c r="C28" s="146"/>
      <c r="D28" s="146"/>
      <c r="E28" s="146"/>
      <c r="F28" s="147"/>
      <c r="G28" s="147"/>
      <c r="H28" s="146"/>
      <c r="I28" s="146"/>
      <c r="J28" s="146"/>
    </row>
    <row r="29" spans="1:10" ht="12.75">
      <c r="A29" s="152" t="s">
        <v>85</v>
      </c>
      <c r="B29" s="160">
        <f>III!$G$10</f>
        <v>3106984</v>
      </c>
      <c r="C29" s="160"/>
      <c r="D29" s="160"/>
      <c r="E29" s="160"/>
      <c r="F29" s="155" t="s">
        <v>11</v>
      </c>
      <c r="G29" s="155"/>
      <c r="H29" s="170">
        <f>B13*B24</f>
        <v>0</v>
      </c>
      <c r="I29" s="146"/>
      <c r="J29" s="146"/>
    </row>
    <row r="30" spans="1:10" ht="12.75">
      <c r="A30" s="152" t="s">
        <v>86</v>
      </c>
      <c r="B30" s="146"/>
      <c r="C30" s="146"/>
      <c r="D30" s="146"/>
      <c r="E30" s="146"/>
      <c r="F30" s="151" t="s">
        <v>11</v>
      </c>
      <c r="G30" s="151"/>
      <c r="H30" s="171">
        <f>H22-H29</f>
        <v>0</v>
      </c>
      <c r="I30" s="146"/>
      <c r="J30" s="146"/>
    </row>
    <row r="31" spans="1:10" ht="12.75">
      <c r="A31" s="146"/>
      <c r="B31" s="146"/>
      <c r="C31" s="146"/>
      <c r="D31" s="146"/>
      <c r="E31" s="146"/>
      <c r="F31" s="147"/>
      <c r="G31" s="147"/>
      <c r="H31" s="146"/>
      <c r="I31" s="146"/>
      <c r="J31" s="146"/>
    </row>
    <row r="32" spans="1:10" ht="12.75">
      <c r="A32" s="152" t="s">
        <v>87</v>
      </c>
      <c r="B32" s="146"/>
      <c r="C32" s="146"/>
      <c r="D32" s="146"/>
      <c r="E32" s="146"/>
      <c r="F32" s="147"/>
      <c r="G32" s="147"/>
      <c r="H32" s="146"/>
      <c r="I32" s="146"/>
      <c r="J32" s="146"/>
    </row>
    <row r="33" spans="1:10" ht="12.75">
      <c r="A33" s="152" t="s">
        <v>117</v>
      </c>
      <c r="B33" s="146"/>
      <c r="C33" s="146"/>
      <c r="D33" s="146"/>
      <c r="E33" s="146"/>
      <c r="F33" s="147"/>
      <c r="G33" s="147"/>
      <c r="H33" s="146"/>
      <c r="I33" s="152" t="s">
        <v>134</v>
      </c>
      <c r="J33" s="146"/>
    </row>
    <row r="34" spans="1:10" ht="12.75">
      <c r="A34" s="152" t="s">
        <v>88</v>
      </c>
      <c r="B34" s="146"/>
      <c r="C34" s="146"/>
      <c r="D34" s="146"/>
      <c r="E34" s="146"/>
      <c r="F34" s="155" t="s">
        <v>11</v>
      </c>
      <c r="G34" s="155"/>
      <c r="H34" s="217">
        <v>-229770.86100000003</v>
      </c>
      <c r="I34" s="184">
        <f>I11</f>
        <v>44135</v>
      </c>
      <c r="J34" s="146"/>
    </row>
    <row r="35" spans="1:10" ht="13.5">
      <c r="A35" s="146"/>
      <c r="B35" s="146"/>
      <c r="C35" s="168"/>
      <c r="D35" s="167"/>
      <c r="E35" s="150"/>
      <c r="F35" s="147"/>
      <c r="G35" s="147"/>
      <c r="H35" s="146"/>
      <c r="I35" s="178"/>
      <c r="J35" s="146"/>
    </row>
    <row r="36" spans="1:10" ht="12.75">
      <c r="A36" s="152"/>
      <c r="B36" s="146"/>
      <c r="C36" s="146"/>
      <c r="D36" s="146"/>
      <c r="E36" s="146"/>
      <c r="F36" s="146"/>
      <c r="G36" s="147"/>
      <c r="H36" s="147"/>
      <c r="I36" s="146"/>
      <c r="J36" s="261"/>
    </row>
    <row r="37" spans="1:10" ht="14.25" customHeight="1">
      <c r="A37" s="152" t="s">
        <v>29</v>
      </c>
      <c r="B37" s="146"/>
      <c r="C37" s="146"/>
      <c r="D37" s="146"/>
      <c r="E37" s="146"/>
      <c r="F37" s="147"/>
      <c r="G37" s="147"/>
      <c r="H37" s="146"/>
      <c r="I37" s="146"/>
      <c r="J37" s="146"/>
    </row>
    <row r="38" spans="1:10" ht="12.75" hidden="1">
      <c r="A38" s="152" t="s">
        <v>118</v>
      </c>
      <c r="B38" s="160"/>
      <c r="C38" s="160" t="s">
        <v>89</v>
      </c>
      <c r="D38" s="160"/>
      <c r="E38" s="160"/>
      <c r="F38" s="151"/>
      <c r="G38" s="151"/>
      <c r="H38" s="146"/>
      <c r="I38" s="146"/>
      <c r="J38" s="146"/>
    </row>
    <row r="39" spans="1:10" ht="12.75" hidden="1">
      <c r="A39" s="152" t="s">
        <v>90</v>
      </c>
      <c r="B39" s="146"/>
      <c r="C39" s="146"/>
      <c r="D39" s="146"/>
      <c r="E39" s="146"/>
      <c r="F39" s="147"/>
      <c r="G39" s="147"/>
      <c r="H39" s="146"/>
      <c r="I39" s="146"/>
      <c r="J39" s="146"/>
    </row>
    <row r="40" spans="1:10" ht="12.75" hidden="1">
      <c r="A40" s="152" t="s">
        <v>91</v>
      </c>
      <c r="B40" s="146"/>
      <c r="C40" s="146"/>
      <c r="D40" s="146"/>
      <c r="E40" s="146"/>
      <c r="F40" s="147"/>
      <c r="G40" s="147"/>
      <c r="H40" s="146"/>
      <c r="I40" s="146"/>
      <c r="J40" s="146"/>
    </row>
    <row r="41" spans="1:10" ht="12.75" hidden="1">
      <c r="A41" s="152" t="s">
        <v>92</v>
      </c>
      <c r="B41" s="146"/>
      <c r="C41" s="146"/>
      <c r="D41" s="146"/>
      <c r="E41" s="146"/>
      <c r="F41" s="147"/>
      <c r="G41" s="147"/>
      <c r="H41" s="146"/>
      <c r="I41" s="146"/>
      <c r="J41" s="146"/>
    </row>
    <row r="42" spans="1:10" ht="14.25" customHeight="1">
      <c r="A42" s="157" t="s">
        <v>123</v>
      </c>
      <c r="B42" s="146"/>
      <c r="C42" s="146"/>
      <c r="D42" s="146"/>
      <c r="E42" s="146"/>
      <c r="F42" s="155" t="s">
        <v>11</v>
      </c>
      <c r="G42" s="155"/>
      <c r="H42" s="142">
        <f>VI!J23</f>
        <v>-247937</v>
      </c>
      <c r="I42" s="146"/>
      <c r="J42" s="146"/>
    </row>
    <row r="43" spans="1:10" ht="15">
      <c r="A43" s="152" t="s">
        <v>93</v>
      </c>
      <c r="B43" s="146"/>
      <c r="C43" s="146"/>
      <c r="D43" s="146"/>
      <c r="E43" s="146"/>
      <c r="F43" s="151" t="s">
        <v>11</v>
      </c>
      <c r="G43" s="151"/>
      <c r="H43" s="123">
        <f>H34-H42</f>
        <v>18166.138999999966</v>
      </c>
      <c r="I43" s="146"/>
      <c r="J43" s="146"/>
    </row>
    <row r="44" spans="1:10" ht="7.5" customHeight="1">
      <c r="A44" s="152"/>
      <c r="B44" s="146"/>
      <c r="C44" s="146"/>
      <c r="D44" s="146"/>
      <c r="E44" s="146"/>
      <c r="F44" s="151"/>
      <c r="G44" s="151"/>
      <c r="H44" s="123"/>
      <c r="I44" s="146"/>
      <c r="J44" s="146"/>
    </row>
    <row r="45" spans="1:10" ht="15">
      <c r="A45" s="152" t="s">
        <v>94</v>
      </c>
      <c r="B45" s="159"/>
      <c r="C45" s="159"/>
      <c r="D45" s="159"/>
      <c r="E45" s="159"/>
      <c r="F45" s="155" t="s">
        <v>11</v>
      </c>
      <c r="G45" s="155"/>
      <c r="H45" s="124">
        <f>SUM(H18+H30+H43)</f>
        <v>68596.39659999998</v>
      </c>
      <c r="I45" s="146"/>
      <c r="J45" s="146"/>
    </row>
    <row r="46" spans="1:10" ht="7.5" customHeight="1">
      <c r="A46" s="152"/>
      <c r="B46" s="159"/>
      <c r="C46" s="159"/>
      <c r="D46" s="159"/>
      <c r="E46" s="159"/>
      <c r="F46" s="155"/>
      <c r="G46" s="155"/>
      <c r="H46" s="159"/>
      <c r="I46" s="146"/>
      <c r="J46" s="146"/>
    </row>
    <row r="47" spans="1:10" ht="12.75" customHeight="1">
      <c r="A47" s="157" t="s">
        <v>115</v>
      </c>
      <c r="B47" s="146"/>
      <c r="C47" s="146"/>
      <c r="D47" s="146"/>
      <c r="E47" s="146"/>
      <c r="F47" s="151" t="s">
        <v>14</v>
      </c>
      <c r="G47" s="147"/>
      <c r="H47" s="124">
        <f>III!$G$10</f>
        <v>3106984</v>
      </c>
      <c r="I47" s="146"/>
      <c r="J47" s="146"/>
    </row>
    <row r="48" spans="1:10" ht="15">
      <c r="A48" s="152" t="s">
        <v>7</v>
      </c>
      <c r="B48" s="146"/>
      <c r="C48" s="146"/>
      <c r="D48" s="146"/>
      <c r="E48" s="146"/>
      <c r="F48" s="151" t="s">
        <v>4</v>
      </c>
      <c r="G48" s="147"/>
      <c r="H48" s="137">
        <f>ROUND(H45/H47,4)</f>
        <v>0.0221</v>
      </c>
      <c r="I48" s="146"/>
      <c r="J48" s="146"/>
    </row>
    <row r="49" spans="1:10" ht="12.75">
      <c r="A49" s="169"/>
      <c r="B49" s="146"/>
      <c r="C49" s="146"/>
      <c r="D49" s="146"/>
      <c r="E49" s="146"/>
      <c r="F49" s="147"/>
      <c r="G49" s="147"/>
      <c r="H49" s="146"/>
      <c r="I49" s="146"/>
      <c r="J49" s="146"/>
    </row>
    <row r="50" spans="1:10" ht="12.75">
      <c r="A50" s="169"/>
      <c r="B50" s="146"/>
      <c r="C50" s="146"/>
      <c r="D50" s="146"/>
      <c r="E50" s="146"/>
      <c r="F50" s="147"/>
      <c r="G50" s="147"/>
      <c r="H50" s="146"/>
      <c r="I50" s="146"/>
      <c r="J50" s="146"/>
    </row>
    <row r="51" spans="1:8" ht="12.75">
      <c r="A51" s="149"/>
      <c r="B51" s="146"/>
      <c r="C51" s="146"/>
      <c r="D51" s="146"/>
      <c r="E51" s="146"/>
      <c r="F51" s="147"/>
      <c r="G51" s="147"/>
      <c r="H51" s="146"/>
    </row>
    <row r="52" spans="1:8" ht="12.75" customHeight="1">
      <c r="A52" s="146"/>
      <c r="B52" s="146"/>
      <c r="C52" s="146"/>
      <c r="D52" s="146"/>
      <c r="E52" s="146"/>
      <c r="F52" s="147"/>
      <c r="G52" s="147"/>
      <c r="H52" s="146"/>
    </row>
    <row r="53" spans="2:8" ht="12.75">
      <c r="B53" s="48"/>
      <c r="C53" s="146"/>
      <c r="D53" s="146"/>
      <c r="E53" s="146"/>
      <c r="F53" s="147"/>
      <c r="G53" s="147"/>
      <c r="H53" s="146"/>
    </row>
    <row r="54" spans="1:8" ht="12.75">
      <c r="A54"/>
      <c r="B54" s="148"/>
      <c r="C54" s="146"/>
      <c r="D54" s="146"/>
      <c r="E54" s="146"/>
      <c r="F54" s="147"/>
      <c r="G54" s="147"/>
      <c r="H54" s="146"/>
    </row>
    <row r="55" spans="1:8" ht="12.75">
      <c r="A55"/>
      <c r="B55" s="146"/>
      <c r="C55" s="146"/>
      <c r="D55" s="146"/>
      <c r="E55" s="146"/>
      <c r="F55" s="147"/>
      <c r="G55" s="147"/>
      <c r="H55" s="146"/>
    </row>
    <row r="56" spans="1:8" ht="12.75">
      <c r="A56" s="146"/>
      <c r="B56" s="146"/>
      <c r="C56" s="146"/>
      <c r="D56" s="146"/>
      <c r="E56" s="146"/>
      <c r="F56" s="147"/>
      <c r="G56" s="147"/>
      <c r="H56" s="146"/>
    </row>
    <row r="57" spans="1:8" ht="12.75">
      <c r="A57" s="146"/>
      <c r="B57" s="146"/>
      <c r="C57" s="146"/>
      <c r="D57" s="146"/>
      <c r="E57" s="146"/>
      <c r="F57" s="147"/>
      <c r="G57" s="147"/>
      <c r="H57" s="146"/>
    </row>
    <row r="58" spans="1:8" ht="12.75">
      <c r="A58" s="146"/>
      <c r="B58" s="146"/>
      <c r="C58" s="146"/>
      <c r="D58" s="146"/>
      <c r="E58" s="146"/>
      <c r="F58" s="147"/>
      <c r="G58" s="147"/>
      <c r="H58" s="146"/>
    </row>
    <row r="59" spans="1:8" ht="12.75">
      <c r="A59" s="146"/>
      <c r="B59" s="146"/>
      <c r="C59" s="146"/>
      <c r="D59" s="146"/>
      <c r="E59" s="146"/>
      <c r="F59" s="147"/>
      <c r="G59" s="147"/>
      <c r="H59" s="146"/>
    </row>
    <row r="60" spans="1:8" ht="12.75">
      <c r="A60" s="146"/>
      <c r="B60" s="146"/>
      <c r="C60" s="146"/>
      <c r="D60" s="146"/>
      <c r="E60" s="146"/>
      <c r="F60" s="147"/>
      <c r="G60" s="147"/>
      <c r="H60" s="146"/>
    </row>
    <row r="61" spans="1:8" ht="12.75">
      <c r="A61" s="146"/>
      <c r="B61" s="146"/>
      <c r="C61" s="146"/>
      <c r="D61" s="146"/>
      <c r="E61" s="146"/>
      <c r="F61" s="147"/>
      <c r="G61" s="147"/>
      <c r="H61" s="146"/>
    </row>
    <row r="62" spans="1:8" ht="12.75">
      <c r="A62" s="146"/>
      <c r="B62" s="146"/>
      <c r="C62" s="146"/>
      <c r="D62" s="146"/>
      <c r="E62" s="146"/>
      <c r="F62" s="147"/>
      <c r="G62" s="147"/>
      <c r="H62" s="146"/>
    </row>
    <row r="63" spans="1:8" ht="12.75">
      <c r="A63" s="146"/>
      <c r="B63" s="146"/>
      <c r="C63" s="146"/>
      <c r="D63" s="146"/>
      <c r="E63" s="146"/>
      <c r="F63" s="147"/>
      <c r="G63" s="147"/>
      <c r="H63" s="146"/>
    </row>
    <row r="64" spans="1:8" ht="12.75">
      <c r="A64" s="146"/>
      <c r="B64" s="146"/>
      <c r="C64" s="146"/>
      <c r="D64" s="146"/>
      <c r="E64" s="146"/>
      <c r="F64" s="147"/>
      <c r="G64" s="147"/>
      <c r="H64" s="146"/>
    </row>
    <row r="65" spans="1:8" ht="12.75">
      <c r="A65" s="146"/>
      <c r="B65" s="146"/>
      <c r="C65" s="146"/>
      <c r="D65" s="146"/>
      <c r="E65" s="146"/>
      <c r="F65" s="147"/>
      <c r="G65" s="147"/>
      <c r="H65" s="146"/>
    </row>
    <row r="66" spans="1:8" ht="12.75">
      <c r="A66" s="146"/>
      <c r="B66" s="146"/>
      <c r="C66" s="146"/>
      <c r="D66" s="146"/>
      <c r="E66" s="146"/>
      <c r="F66" s="147"/>
      <c r="G66" s="147"/>
      <c r="H66" s="146"/>
    </row>
    <row r="67" spans="1:8" ht="12.75">
      <c r="A67" s="146"/>
      <c r="B67" s="146"/>
      <c r="C67" s="146"/>
      <c r="D67" s="146"/>
      <c r="E67" s="146"/>
      <c r="F67" s="147"/>
      <c r="G67" s="147"/>
      <c r="H67" s="146"/>
    </row>
  </sheetData>
  <sheetProtection/>
  <printOptions horizontalCentered="1"/>
  <pageMargins left="0.75" right="0.75" top="1" bottom="0.75" header="0.5" footer="0.5"/>
  <pageSetup fitToHeight="1" fitToWidth="1" horizontalDpi="600" verticalDpi="600" orientation="portrait" scale="93" r:id="rId1"/>
  <headerFooter alignWithMargins="0">
    <oddHeader>&amp;C&amp;"Century Schoolbook,Bold"&amp;12DELTA NATURAL GAS COMPANY, INC.&amp;R&amp;"Century Schoolbook,Bold"SCHEDULE 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3">
      <selection activeCell="M6" sqref="M6"/>
    </sheetView>
  </sheetViews>
  <sheetFormatPr defaultColWidth="9.140625" defaultRowHeight="12.75"/>
  <cols>
    <col min="1" max="1" width="10.8515625" style="174" bestFit="1" customWidth="1"/>
    <col min="2" max="2" width="10.7109375" style="174" customWidth="1"/>
    <col min="3" max="3" width="10.421875" style="174" customWidth="1"/>
    <col min="4" max="4" width="2.7109375" style="174" customWidth="1"/>
    <col min="5" max="8" width="12.140625" style="174" customWidth="1"/>
    <col min="9" max="9" width="2.7109375" style="174" customWidth="1"/>
    <col min="10" max="10" width="13.8515625" style="174" bestFit="1" customWidth="1"/>
    <col min="11" max="16384" width="9.140625" style="174" customWidth="1"/>
  </cols>
  <sheetData>
    <row r="1" spans="1:10" ht="12.75">
      <c r="A1" s="180" t="s">
        <v>120</v>
      </c>
      <c r="B1" s="146"/>
      <c r="C1" s="153"/>
      <c r="D1" s="146"/>
      <c r="E1" s="146"/>
      <c r="F1" s="146"/>
      <c r="G1" s="146"/>
      <c r="H1" s="146"/>
      <c r="I1" s="146"/>
      <c r="J1" s="48" t="s">
        <v>121</v>
      </c>
    </row>
    <row r="2" spans="1:10" ht="12.75">
      <c r="A2" s="48" t="s">
        <v>122</v>
      </c>
      <c r="B2" s="146"/>
      <c r="C2" s="153"/>
      <c r="D2" s="146"/>
      <c r="E2" s="146"/>
      <c r="F2" s="146"/>
      <c r="G2" s="146"/>
      <c r="H2" s="146"/>
      <c r="I2" s="146"/>
      <c r="J2" s="146"/>
    </row>
    <row r="3" spans="1:10" ht="15">
      <c r="A3" s="262"/>
      <c r="B3" s="146"/>
      <c r="C3" s="153"/>
      <c r="D3" s="146"/>
      <c r="E3" s="146"/>
      <c r="F3" s="146"/>
      <c r="G3" s="146"/>
      <c r="H3" s="146"/>
      <c r="I3" s="146"/>
      <c r="J3" s="146"/>
    </row>
    <row r="4" spans="1:10" ht="15">
      <c r="A4" s="146"/>
      <c r="B4" s="146"/>
      <c r="C4" s="263"/>
      <c r="D4" s="264"/>
      <c r="E4" s="264"/>
      <c r="F4" s="264"/>
      <c r="G4" s="264"/>
      <c r="H4" s="264"/>
      <c r="I4" s="264"/>
      <c r="J4" s="264"/>
    </row>
    <row r="5" spans="1:10" ht="15">
      <c r="A5" s="146"/>
      <c r="B5" s="146"/>
      <c r="C5" s="263"/>
      <c r="D5" s="264"/>
      <c r="E5" s="264"/>
      <c r="F5" s="264"/>
      <c r="G5" s="264"/>
      <c r="H5" s="264"/>
      <c r="I5" s="264"/>
      <c r="J5" s="264"/>
    </row>
    <row r="6" spans="1:10" ht="12.75">
      <c r="A6" s="178"/>
      <c r="B6" s="178"/>
      <c r="C6" s="265" t="s">
        <v>128</v>
      </c>
      <c r="D6" s="178"/>
      <c r="E6" s="266" t="s">
        <v>129</v>
      </c>
      <c r="F6" s="266" t="s">
        <v>130</v>
      </c>
      <c r="G6" s="267" t="s">
        <v>131</v>
      </c>
      <c r="H6" s="267" t="s">
        <v>132</v>
      </c>
      <c r="I6" s="178"/>
      <c r="J6" s="266" t="s">
        <v>133</v>
      </c>
    </row>
    <row r="7" spans="1:10" ht="15">
      <c r="A7" s="178"/>
      <c r="B7" s="178"/>
      <c r="C7" s="268"/>
      <c r="D7" s="178"/>
      <c r="E7" s="269" t="s">
        <v>142</v>
      </c>
      <c r="F7" s="269" t="s">
        <v>145</v>
      </c>
      <c r="G7" s="269">
        <v>44337</v>
      </c>
      <c r="H7" s="269">
        <v>44429</v>
      </c>
      <c r="I7" s="178"/>
      <c r="J7" s="270"/>
    </row>
    <row r="8" spans="1:10" ht="12.75">
      <c r="A8" s="178"/>
      <c r="B8" s="178" t="s">
        <v>124</v>
      </c>
      <c r="C8" s="268"/>
      <c r="D8" s="178"/>
      <c r="E8" s="271">
        <v>-229771</v>
      </c>
      <c r="F8" s="271">
        <v>19163</v>
      </c>
      <c r="G8" s="271">
        <v>77323</v>
      </c>
      <c r="H8" s="271">
        <v>-52951.09999999986</v>
      </c>
      <c r="I8" s="178"/>
      <c r="J8" s="178"/>
    </row>
    <row r="9" spans="1:10" ht="12.75">
      <c r="A9" s="178"/>
      <c r="B9" s="178"/>
      <c r="C9" s="272" t="s">
        <v>126</v>
      </c>
      <c r="D9" s="178"/>
      <c r="E9" s="178"/>
      <c r="F9" s="178"/>
      <c r="G9" s="178"/>
      <c r="H9" s="178"/>
      <c r="I9" s="178"/>
      <c r="J9" s="178"/>
    </row>
    <row r="10" spans="1:10" ht="12.75">
      <c r="A10" s="178"/>
      <c r="B10" s="273" t="s">
        <v>138</v>
      </c>
      <c r="C10" s="274">
        <v>117161</v>
      </c>
      <c r="D10" s="178"/>
      <c r="E10" s="275">
        <v>-0.0798</v>
      </c>
      <c r="F10" s="275"/>
      <c r="G10" s="275"/>
      <c r="H10" s="275"/>
      <c r="I10" s="273"/>
      <c r="J10" s="276">
        <f>ROUND(E10*C10,0)</f>
        <v>-9349</v>
      </c>
    </row>
    <row r="11" spans="1:10" ht="12.75">
      <c r="A11" s="178"/>
      <c r="B11" s="273" t="s">
        <v>139</v>
      </c>
      <c r="C11" s="274">
        <v>231275</v>
      </c>
      <c r="D11" s="178"/>
      <c r="E11" s="275">
        <v>-0.0798</v>
      </c>
      <c r="F11" s="275"/>
      <c r="G11" s="275"/>
      <c r="H11" s="275"/>
      <c r="I11" s="273"/>
      <c r="J11" s="276">
        <f>ROUND(E11*C11,0)</f>
        <v>-18456</v>
      </c>
    </row>
    <row r="12" spans="1:10" ht="12.75">
      <c r="A12" s="178"/>
      <c r="B12" s="273" t="s">
        <v>140</v>
      </c>
      <c r="C12" s="274">
        <v>598004</v>
      </c>
      <c r="D12" s="178"/>
      <c r="E12" s="275">
        <v>-0.0798</v>
      </c>
      <c r="F12" s="275"/>
      <c r="G12" s="275"/>
      <c r="H12" s="275"/>
      <c r="I12" s="273"/>
      <c r="J12" s="276">
        <f>ROUND(E12*C12,0)</f>
        <v>-47721</v>
      </c>
    </row>
    <row r="13" spans="1:10" ht="12.75">
      <c r="A13" s="178"/>
      <c r="B13" s="273" t="s">
        <v>141</v>
      </c>
      <c r="C13" s="274">
        <v>577107</v>
      </c>
      <c r="D13" s="178"/>
      <c r="E13" s="275">
        <v>-0.0798</v>
      </c>
      <c r="F13" s="275">
        <v>0.0067</v>
      </c>
      <c r="G13" s="275"/>
      <c r="H13" s="275"/>
      <c r="I13" s="273"/>
      <c r="J13" s="276">
        <f>ROUND(E13*C13,0)</f>
        <v>-46053</v>
      </c>
    </row>
    <row r="14" spans="1:10" ht="12.75">
      <c r="A14" s="178"/>
      <c r="B14" s="273" t="s">
        <v>143</v>
      </c>
      <c r="C14" s="274">
        <v>659662</v>
      </c>
      <c r="D14" s="178"/>
      <c r="E14" s="275">
        <v>-0.0798</v>
      </c>
      <c r="F14" s="275">
        <v>0.0067</v>
      </c>
      <c r="G14" s="275"/>
      <c r="H14" s="275"/>
      <c r="I14" s="273"/>
      <c r="J14" s="276">
        <f>ROUND(E14*C14,0)</f>
        <v>-52641</v>
      </c>
    </row>
    <row r="15" spans="1:10" ht="12.75">
      <c r="A15" s="178"/>
      <c r="B15" s="273" t="s">
        <v>144</v>
      </c>
      <c r="C15" s="274">
        <v>333489</v>
      </c>
      <c r="D15" s="178"/>
      <c r="E15" s="275">
        <v>-0.0798</v>
      </c>
      <c r="F15" s="275">
        <v>0.0067</v>
      </c>
      <c r="G15" s="275"/>
      <c r="H15" s="275"/>
      <c r="I15" s="273"/>
      <c r="J15" s="276">
        <f aca="true" t="shared" si="0" ref="J15:J20">ROUND(E15*C15,0)</f>
        <v>-26612</v>
      </c>
    </row>
    <row r="16" spans="1:10" ht="12.75">
      <c r="A16" s="178"/>
      <c r="B16" s="273" t="s">
        <v>119</v>
      </c>
      <c r="C16" s="274">
        <v>246105.7</v>
      </c>
      <c r="D16" s="178"/>
      <c r="E16" s="275">
        <v>-0.0798</v>
      </c>
      <c r="F16" s="275">
        <v>0.0067</v>
      </c>
      <c r="G16" s="275">
        <v>0.0276</v>
      </c>
      <c r="H16" s="275"/>
      <c r="I16" s="273"/>
      <c r="J16" s="276">
        <f t="shared" si="0"/>
        <v>-19639</v>
      </c>
    </row>
    <row r="17" spans="1:10" ht="12.75">
      <c r="A17" s="178"/>
      <c r="B17" s="273" t="s">
        <v>147</v>
      </c>
      <c r="C17" s="274">
        <v>104352.4</v>
      </c>
      <c r="D17" s="273"/>
      <c r="E17" s="275">
        <v>-0.0798</v>
      </c>
      <c r="F17" s="275">
        <v>0.0067</v>
      </c>
      <c r="G17" s="275">
        <v>0.0276</v>
      </c>
      <c r="H17" s="275"/>
      <c r="I17" s="273"/>
      <c r="J17" s="276">
        <f>ROUND(E17*C17,0)</f>
        <v>-8327</v>
      </c>
    </row>
    <row r="18" spans="1:10" ht="12.75">
      <c r="A18" s="178"/>
      <c r="B18" s="273" t="s">
        <v>148</v>
      </c>
      <c r="C18" s="274">
        <v>59835.7</v>
      </c>
      <c r="D18" s="178"/>
      <c r="E18" s="275">
        <v>-0.0798</v>
      </c>
      <c r="F18" s="275">
        <v>0.0067</v>
      </c>
      <c r="G18" s="275">
        <v>0.0276</v>
      </c>
      <c r="H18" s="275"/>
      <c r="I18" s="273"/>
      <c r="J18" s="276">
        <f t="shared" si="0"/>
        <v>-4775</v>
      </c>
    </row>
    <row r="19" spans="1:10" ht="12.75">
      <c r="A19" s="178"/>
      <c r="B19" s="273" t="s">
        <v>136</v>
      </c>
      <c r="C19" s="274">
        <v>58316</v>
      </c>
      <c r="D19" s="178"/>
      <c r="E19" s="275">
        <v>-0.0798</v>
      </c>
      <c r="F19" s="275">
        <v>0.0067</v>
      </c>
      <c r="G19" s="275">
        <v>0.0276</v>
      </c>
      <c r="H19" s="275">
        <v>-0.0171</v>
      </c>
      <c r="I19" s="273"/>
      <c r="J19" s="276">
        <f t="shared" si="0"/>
        <v>-4654</v>
      </c>
    </row>
    <row r="20" spans="1:10" s="181" customFormat="1" ht="12.75">
      <c r="A20" s="273"/>
      <c r="B20" s="273" t="s">
        <v>153</v>
      </c>
      <c r="C20" s="274">
        <v>54799</v>
      </c>
      <c r="D20" s="273"/>
      <c r="E20" s="275">
        <v>-0.0798</v>
      </c>
      <c r="F20" s="275">
        <v>0.0067</v>
      </c>
      <c r="G20" s="275">
        <v>0.0276</v>
      </c>
      <c r="H20" s="275">
        <v>-0.0171</v>
      </c>
      <c r="I20" s="273"/>
      <c r="J20" s="276">
        <f t="shared" si="0"/>
        <v>-4373</v>
      </c>
    </row>
    <row r="21" spans="1:10" ht="12.75">
      <c r="A21" s="178"/>
      <c r="B21" s="277" t="s">
        <v>137</v>
      </c>
      <c r="C21" s="272">
        <v>66878</v>
      </c>
      <c r="D21" s="178"/>
      <c r="E21" s="275">
        <v>-0.0798</v>
      </c>
      <c r="F21" s="275">
        <v>0.0067</v>
      </c>
      <c r="G21" s="275">
        <v>0.0276</v>
      </c>
      <c r="H21" s="275">
        <v>-0.0171</v>
      </c>
      <c r="I21" s="277"/>
      <c r="J21" s="278">
        <f>ROUND(E21*C21,0)</f>
        <v>-5337</v>
      </c>
    </row>
    <row r="22" spans="1:10" ht="12.75">
      <c r="A22" s="146"/>
      <c r="B22" s="146"/>
      <c r="C22" s="274"/>
      <c r="D22" s="146"/>
      <c r="E22" s="279"/>
      <c r="F22" s="279"/>
      <c r="G22" s="279"/>
      <c r="H22" s="279"/>
      <c r="I22" s="146"/>
      <c r="J22" s="176"/>
    </row>
    <row r="23" spans="1:10" ht="12.75">
      <c r="A23" s="146"/>
      <c r="B23" s="146"/>
      <c r="C23" s="153">
        <f>SUM(C10:C21)</f>
        <v>3106984.8000000003</v>
      </c>
      <c r="D23" s="146"/>
      <c r="E23" s="279"/>
      <c r="F23" s="279"/>
      <c r="G23" s="279"/>
      <c r="H23" s="279"/>
      <c r="I23" s="279"/>
      <c r="J23" s="176">
        <f>SUM(J10:J22)</f>
        <v>-247937</v>
      </c>
    </row>
    <row r="24" spans="1:10" ht="12.75">
      <c r="A24" s="146"/>
      <c r="B24" s="146"/>
      <c r="C24" s="153"/>
      <c r="D24" s="146"/>
      <c r="E24" s="279"/>
      <c r="F24" s="279"/>
      <c r="G24" s="279"/>
      <c r="H24" s="279"/>
      <c r="I24" s="279"/>
      <c r="J24" s="146"/>
    </row>
    <row r="25" spans="1:10" ht="12.75">
      <c r="A25" s="146"/>
      <c r="B25" s="146" t="s">
        <v>125</v>
      </c>
      <c r="C25" s="153"/>
      <c r="D25" s="146"/>
      <c r="E25" s="279"/>
      <c r="F25" s="279"/>
      <c r="G25" s="279"/>
      <c r="H25" s="279"/>
      <c r="I25" s="279"/>
      <c r="J25" s="175">
        <f>V!H34</f>
        <v>-229770.86100000003</v>
      </c>
    </row>
    <row r="26" spans="1:10" ht="12.75">
      <c r="A26" s="146"/>
      <c r="B26" s="146"/>
      <c r="C26" s="153"/>
      <c r="D26" s="146"/>
      <c r="E26" s="279"/>
      <c r="F26" s="279"/>
      <c r="G26" s="279"/>
      <c r="H26" s="279"/>
      <c r="I26" s="279"/>
      <c r="J26" s="146"/>
    </row>
    <row r="27" spans="1:10" ht="12.75">
      <c r="A27" s="146"/>
      <c r="B27" s="146" t="s">
        <v>122</v>
      </c>
      <c r="C27" s="153"/>
      <c r="D27" s="146"/>
      <c r="E27" s="279"/>
      <c r="F27" s="279"/>
      <c r="G27" s="279"/>
      <c r="H27" s="279"/>
      <c r="I27" s="279"/>
      <c r="J27" s="177">
        <f>J25-J23</f>
        <v>18166.138999999966</v>
      </c>
    </row>
    <row r="28" spans="1:10" ht="12.75">
      <c r="A28" s="146"/>
      <c r="B28" s="146"/>
      <c r="C28" s="146"/>
      <c r="D28" s="146"/>
      <c r="E28" s="146"/>
      <c r="F28" s="146"/>
      <c r="G28" s="146"/>
      <c r="H28" s="146"/>
      <c r="I28" s="146"/>
      <c r="J28" s="146"/>
    </row>
    <row r="29" spans="1:10" ht="12.75">
      <c r="A29" s="146"/>
      <c r="B29" s="146"/>
      <c r="C29" s="146"/>
      <c r="D29" s="146"/>
      <c r="E29" s="146"/>
      <c r="F29" s="146"/>
      <c r="G29" s="146"/>
      <c r="H29" s="146"/>
      <c r="I29" s="146"/>
      <c r="J29" s="146"/>
    </row>
    <row r="30" spans="1:10" ht="12.75">
      <c r="A30" s="146"/>
      <c r="B30" s="146"/>
      <c r="C30" s="146"/>
      <c r="D30" s="146"/>
      <c r="E30" s="146"/>
      <c r="F30" s="146"/>
      <c r="G30" s="146"/>
      <c r="H30" s="146"/>
      <c r="I30" s="146"/>
      <c r="J30" s="146"/>
    </row>
  </sheetData>
  <sheetProtection/>
  <printOptions/>
  <pageMargins left="0.2" right="0.2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JBROWN</dc:creator>
  <cp:keywords/>
  <dc:description/>
  <cp:lastModifiedBy>Braun, Monica</cp:lastModifiedBy>
  <cp:lastPrinted>2021-12-09T17:58:55Z</cp:lastPrinted>
  <dcterms:created xsi:type="dcterms:W3CDTF">1998-02-24T14:52:22Z</dcterms:created>
  <dcterms:modified xsi:type="dcterms:W3CDTF">2021-12-16T12:16:53Z</dcterms:modified>
  <cp:category/>
  <cp:version/>
  <cp:contentType/>
  <cp:contentStatus/>
</cp:coreProperties>
</file>