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ocuments\Nicholas County WD\First Request for information\"/>
    </mc:Choice>
  </mc:AlternateContent>
  <xr:revisionPtr revIDLastSave="0" documentId="8_{46E65307-7FAD-4B47-ACEE-10BBC637F685}" xr6:coauthVersionLast="47" xr6:coauthVersionMax="47" xr10:uidLastSave="{00000000-0000-0000-0000-000000000000}"/>
  <bookViews>
    <workbookView xWindow="-38520" yWindow="-120" windowWidth="38640" windowHeight="21240" activeTab="4" xr2:uid="{09510B33-B700-4243-B11D-6BDB32F0FCFC}"/>
  </bookViews>
  <sheets>
    <sheet name="BillingAnalysis" sheetId="1" r:id="rId1"/>
    <sheet name="5|8&quot;x3|4&quot;" sheetId="2" r:id="rId2"/>
    <sheet name="1&quot;" sheetId="3" r:id="rId3"/>
    <sheet name="1.5&quot;" sheetId="4" r:id="rId4"/>
    <sheet name="2&quot;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5" l="1"/>
  <c r="M29" i="5"/>
  <c r="M28" i="5"/>
  <c r="D28" i="5"/>
  <c r="C28" i="5"/>
  <c r="B28" i="5"/>
  <c r="K11" i="5"/>
  <c r="J11" i="5"/>
  <c r="M11" i="5" s="1"/>
  <c r="K10" i="5"/>
  <c r="J10" i="5"/>
  <c r="J13" i="5" s="1"/>
  <c r="J18" i="5" s="1"/>
  <c r="K9" i="5"/>
  <c r="K13" i="5" s="1"/>
  <c r="J9" i="5"/>
  <c r="K35" i="4"/>
  <c r="M33" i="4"/>
  <c r="M32" i="4"/>
  <c r="M31" i="4"/>
  <c r="D16" i="4"/>
  <c r="C16" i="4"/>
  <c r="B16" i="4"/>
  <c r="J14" i="4"/>
  <c r="J19" i="4" s="1"/>
  <c r="K12" i="4"/>
  <c r="J12" i="4"/>
  <c r="N12" i="4" s="1"/>
  <c r="K11" i="4"/>
  <c r="J11" i="4"/>
  <c r="M11" i="4" s="1"/>
  <c r="L10" i="4"/>
  <c r="K10" i="4"/>
  <c r="M10" i="4" s="1"/>
  <c r="J10" i="4"/>
  <c r="K9" i="4"/>
  <c r="L9" i="4" s="1"/>
  <c r="J9" i="4"/>
  <c r="D43" i="3"/>
  <c r="C43" i="3"/>
  <c r="B43" i="3"/>
  <c r="K38" i="3"/>
  <c r="M36" i="3"/>
  <c r="M35" i="3"/>
  <c r="M34" i="3"/>
  <c r="M33" i="3"/>
  <c r="O13" i="3"/>
  <c r="N13" i="3"/>
  <c r="M13" i="3"/>
  <c r="K13" i="3"/>
  <c r="J13" i="3"/>
  <c r="L13" i="3" s="1"/>
  <c r="N12" i="3"/>
  <c r="O12" i="3" s="1"/>
  <c r="O15" i="3" s="1"/>
  <c r="K23" i="3" s="1"/>
  <c r="M23" i="3" s="1"/>
  <c r="M12" i="3"/>
  <c r="L12" i="3"/>
  <c r="K12" i="3"/>
  <c r="J12" i="3"/>
  <c r="M11" i="3"/>
  <c r="L11" i="3"/>
  <c r="Q11" i="3" s="1"/>
  <c r="K11" i="3"/>
  <c r="N11" i="3" s="1"/>
  <c r="N15" i="3" s="1"/>
  <c r="K22" i="3" s="1"/>
  <c r="M22" i="3" s="1"/>
  <c r="J11" i="3"/>
  <c r="K10" i="3"/>
  <c r="J10" i="3"/>
  <c r="L10" i="3" s="1"/>
  <c r="Q9" i="3"/>
  <c r="L9" i="3"/>
  <c r="L15" i="3" s="1"/>
  <c r="K9" i="3"/>
  <c r="K15" i="3" s="1"/>
  <c r="J9" i="3"/>
  <c r="J15" i="3" s="1"/>
  <c r="J20" i="3" s="1"/>
  <c r="D110" i="2"/>
  <c r="G110" i="2" s="1"/>
  <c r="C110" i="2"/>
  <c r="B110" i="2"/>
  <c r="I110" i="2" s="1"/>
  <c r="K52" i="2"/>
  <c r="J52" i="2"/>
  <c r="M50" i="2"/>
  <c r="M49" i="2"/>
  <c r="M48" i="2"/>
  <c r="M47" i="2"/>
  <c r="M46" i="2"/>
  <c r="M45" i="2"/>
  <c r="M52" i="2" s="1"/>
  <c r="P25" i="2"/>
  <c r="O25" i="2"/>
  <c r="N25" i="2"/>
  <c r="M25" i="2"/>
  <c r="K25" i="2"/>
  <c r="J25" i="2"/>
  <c r="L25" i="2" s="1"/>
  <c r="O24" i="2"/>
  <c r="N24" i="2"/>
  <c r="M24" i="2"/>
  <c r="K24" i="2"/>
  <c r="J24" i="2"/>
  <c r="L24" i="2" s="1"/>
  <c r="N23" i="2"/>
  <c r="M23" i="2"/>
  <c r="L23" i="2"/>
  <c r="K23" i="2"/>
  <c r="J23" i="2"/>
  <c r="K22" i="2"/>
  <c r="J22" i="2"/>
  <c r="M22" i="2" s="1"/>
  <c r="K21" i="2"/>
  <c r="J21" i="2"/>
  <c r="L21" i="2" s="1"/>
  <c r="K20" i="2"/>
  <c r="K27" i="2" s="1"/>
  <c r="J20" i="2"/>
  <c r="J27" i="2" s="1"/>
  <c r="J32" i="2" s="1"/>
  <c r="D14" i="2"/>
  <c r="C14" i="2"/>
  <c r="B14" i="2"/>
  <c r="M18" i="5" l="1"/>
  <c r="J22" i="5"/>
  <c r="J27" i="5" s="1"/>
  <c r="L11" i="5"/>
  <c r="L9" i="5"/>
  <c r="L10" i="5"/>
  <c r="P10" i="4"/>
  <c r="P9" i="4"/>
  <c r="M19" i="4"/>
  <c r="J24" i="4"/>
  <c r="J30" i="4" s="1"/>
  <c r="M14" i="4"/>
  <c r="K20" i="4" s="1"/>
  <c r="M20" i="4" s="1"/>
  <c r="L12" i="4"/>
  <c r="K14" i="4"/>
  <c r="M12" i="4"/>
  <c r="L11" i="4"/>
  <c r="K20" i="3"/>
  <c r="Q12" i="3"/>
  <c r="J26" i="3"/>
  <c r="J32" i="3" s="1"/>
  <c r="M20" i="3"/>
  <c r="M26" i="3" s="1"/>
  <c r="M10" i="3"/>
  <c r="M15" i="3" s="1"/>
  <c r="K21" i="3" s="1"/>
  <c r="M21" i="3" s="1"/>
  <c r="P13" i="3"/>
  <c r="P15" i="3" s="1"/>
  <c r="K24" i="3" s="1"/>
  <c r="M24" i="3" s="1"/>
  <c r="P24" i="2"/>
  <c r="P27" i="2" s="1"/>
  <c r="K36" i="2" s="1"/>
  <c r="M36" i="2" s="1"/>
  <c r="M32" i="2"/>
  <c r="J39" i="2"/>
  <c r="N22" i="2"/>
  <c r="N27" i="2" s="1"/>
  <c r="K34" i="2" s="1"/>
  <c r="M34" i="2" s="1"/>
  <c r="M21" i="2"/>
  <c r="M27" i="2" s="1"/>
  <c r="K33" i="2" s="1"/>
  <c r="M33" i="2" s="1"/>
  <c r="R23" i="2"/>
  <c r="Q25" i="2"/>
  <c r="Q27" i="2" s="1"/>
  <c r="K37" i="2" s="1"/>
  <c r="M37" i="2" s="1"/>
  <c r="R25" i="2"/>
  <c r="L20" i="2"/>
  <c r="O23" i="2"/>
  <c r="O27" i="2" s="1"/>
  <c r="K35" i="2" s="1"/>
  <c r="M35" i="2" s="1"/>
  <c r="L22" i="2"/>
  <c r="M10" i="5" l="1"/>
  <c r="M13" i="5" s="1"/>
  <c r="K19" i="5" s="1"/>
  <c r="M19" i="5" s="1"/>
  <c r="L13" i="5"/>
  <c r="O9" i="5"/>
  <c r="M27" i="5"/>
  <c r="M31" i="5" s="1"/>
  <c r="J31" i="5"/>
  <c r="M22" i="5"/>
  <c r="O11" i="5"/>
  <c r="N11" i="5"/>
  <c r="N13" i="5" s="1"/>
  <c r="K20" i="5" s="1"/>
  <c r="M20" i="5" s="1"/>
  <c r="O12" i="4"/>
  <c r="O14" i="4" s="1"/>
  <c r="K22" i="4" s="1"/>
  <c r="M22" i="4" s="1"/>
  <c r="J35" i="4"/>
  <c r="M30" i="4"/>
  <c r="M35" i="4" s="1"/>
  <c r="N11" i="4"/>
  <c r="N14" i="4" s="1"/>
  <c r="K21" i="4" s="1"/>
  <c r="M21" i="4" s="1"/>
  <c r="M24" i="4" s="1"/>
  <c r="L14" i="4"/>
  <c r="M32" i="3"/>
  <c r="M38" i="3" s="1"/>
  <c r="J38" i="3"/>
  <c r="K26" i="3"/>
  <c r="Q10" i="3"/>
  <c r="Q13" i="3"/>
  <c r="R15" i="3"/>
  <c r="M39" i="2"/>
  <c r="L27" i="2"/>
  <c r="R20" i="2"/>
  <c r="R24" i="2"/>
  <c r="R22" i="2"/>
  <c r="R21" i="2"/>
  <c r="K18" i="5" l="1"/>
  <c r="K22" i="5" s="1"/>
  <c r="P13" i="5"/>
  <c r="O10" i="5"/>
  <c r="O13" i="5" s="1"/>
  <c r="Q14" i="4"/>
  <c r="K19" i="4"/>
  <c r="K24" i="4" s="1"/>
  <c r="P11" i="4"/>
  <c r="P12" i="4"/>
  <c r="Q15" i="3"/>
  <c r="R27" i="2"/>
  <c r="S27" i="2"/>
  <c r="K32" i="2"/>
  <c r="K39" i="2" s="1"/>
  <c r="P14" i="4" l="1"/>
</calcChain>
</file>

<file path=xl/sharedStrings.xml><?xml version="1.0" encoding="utf-8"?>
<sst xmlns="http://schemas.openxmlformats.org/spreadsheetml/2006/main" count="609" uniqueCount="157">
  <si>
    <t>CURRENT BILLING ANALYSIS - 2020 USAGE &amp; EXISTING RATES.</t>
  </si>
  <si>
    <t>CURRENT BILLING ANALYSIS - 2020 USAGE &amp; PROPOSED RATES.</t>
  </si>
  <si>
    <t>NICHOLAS COUNTY WATER DISTRICT</t>
  </si>
  <si>
    <t>SUMMARY</t>
  </si>
  <si>
    <t xml:space="preserve">Gallons  </t>
  </si>
  <si>
    <t>No. of Bills</t>
  </si>
  <si>
    <t>Sold</t>
  </si>
  <si>
    <t>Revenue</t>
  </si>
  <si>
    <t>5/8" X 3/4" Meters</t>
  </si>
  <si>
    <t>1" Meters</t>
  </si>
  <si>
    <t>1 1/2" Meters</t>
  </si>
  <si>
    <t>2" Meter</t>
  </si>
  <si>
    <t>Wholesale</t>
  </si>
  <si>
    <t>Less: Net Billing Adjustments</t>
  </si>
  <si>
    <t>Pro Forma Retail Sales Revenue</t>
  </si>
  <si>
    <t>5/8" X 3/4" METERS</t>
  </si>
  <si>
    <t xml:space="preserve">First   </t>
  </si>
  <si>
    <t xml:space="preserve">Next  </t>
  </si>
  <si>
    <t xml:space="preserve">Over  </t>
  </si>
  <si>
    <t>Usage</t>
  </si>
  <si>
    <t>Bills</t>
  </si>
  <si>
    <t>Gallons</t>
  </si>
  <si>
    <t>Total</t>
  </si>
  <si>
    <t>First</t>
  </si>
  <si>
    <t>Next</t>
  </si>
  <si>
    <t>Over</t>
  </si>
  <si>
    <t>Totals</t>
  </si>
  <si>
    <t>5/8" X 3/4" REVENUE BY RATE INCREMENT</t>
  </si>
  <si>
    <t>Rates</t>
  </si>
  <si>
    <t>1" METERS</t>
  </si>
  <si>
    <t xml:space="preserve">Next   </t>
  </si>
  <si>
    <t>1" REVENUE BY RATE INCREMENT</t>
  </si>
  <si>
    <t>Rate</t>
  </si>
  <si>
    <t>Firxt</t>
  </si>
  <si>
    <t>1 1/2" METERS</t>
  </si>
  <si>
    <t>1 1/2" REVENUE BY RATE INCREMENT</t>
  </si>
  <si>
    <t>2" METERS</t>
  </si>
  <si>
    <t xml:space="preserve">First  </t>
  </si>
  <si>
    <t xml:space="preserve">Over   </t>
  </si>
  <si>
    <t>2" REVENUE BY RATE INCREMENT</t>
  </si>
  <si>
    <t>BREAK</t>
  </si>
  <si>
    <t xml:space="preserve"> USAGE</t>
  </si>
  <si>
    <t xml:space="preserve"> AMOUNT</t>
  </si>
  <si>
    <t xml:space="preserve"> CNT</t>
  </si>
  <si>
    <t>RATE CODE - C01 WATER</t>
  </si>
  <si>
    <t>5/8" Meter Commercial</t>
  </si>
  <si>
    <t>&lt;= 1000</t>
  </si>
  <si>
    <t>&lt;= 2000</t>
  </si>
  <si>
    <t>&lt;= 3000</t>
  </si>
  <si>
    <t>&lt;= 4000</t>
  </si>
  <si>
    <t>&lt;= 5000</t>
  </si>
  <si>
    <t>&lt;= 6000</t>
  </si>
  <si>
    <t>&lt;= 7000</t>
  </si>
  <si>
    <t>&lt;= 8000</t>
  </si>
  <si>
    <t>RATE CODE - R01 WATER</t>
  </si>
  <si>
    <t>5/8" Residential</t>
  </si>
  <si>
    <t>5/8" X 3/4" METERS - Existing</t>
  </si>
  <si>
    <t>&lt;= 9000</t>
  </si>
  <si>
    <t>&lt;= 10000</t>
  </si>
  <si>
    <t>&lt;= 11000</t>
  </si>
  <si>
    <t>&lt;= 12000</t>
  </si>
  <si>
    <t>5/8" X 3/4" REVENUE BY RATE INCREMENT - Existing</t>
  </si>
  <si>
    <t>&lt;= 13000</t>
  </si>
  <si>
    <t>&lt;= 14000</t>
  </si>
  <si>
    <t>&lt;= 15000</t>
  </si>
  <si>
    <t>&lt;= 16000</t>
  </si>
  <si>
    <t>&lt;= 17000</t>
  </si>
  <si>
    <t>&lt;= 18000</t>
  </si>
  <si>
    <t>&lt;= 19000</t>
  </si>
  <si>
    <t>&lt;= 20000</t>
  </si>
  <si>
    <t>&lt;= 21000</t>
  </si>
  <si>
    <t>&lt;= 22000</t>
  </si>
  <si>
    <t>&lt;= 23000</t>
  </si>
  <si>
    <t>&lt;= 24000</t>
  </si>
  <si>
    <t>&lt;= 25000</t>
  </si>
  <si>
    <t>5/8" X 3/4" REVENUE BY RATE INCREMENT - Proposed</t>
  </si>
  <si>
    <t>&lt;= 26000</t>
  </si>
  <si>
    <t>&lt;= 27000</t>
  </si>
  <si>
    <t>&lt;= 28000</t>
  </si>
  <si>
    <t>&lt;= 29000</t>
  </si>
  <si>
    <t>&lt;= 30000</t>
  </si>
  <si>
    <t>&lt;= 31000</t>
  </si>
  <si>
    <t>&lt;= 32000</t>
  </si>
  <si>
    <t>&lt;= 33000</t>
  </si>
  <si>
    <t>&lt;= 34000</t>
  </si>
  <si>
    <t>&lt;= 35000</t>
  </si>
  <si>
    <t>&lt;= 36000</t>
  </si>
  <si>
    <t>&lt;= 37000</t>
  </si>
  <si>
    <t>&lt;= 38000</t>
  </si>
  <si>
    <t>&lt;= 39000</t>
  </si>
  <si>
    <t>&lt;= 40000</t>
  </si>
  <si>
    <t>&lt;= 41000</t>
  </si>
  <si>
    <t>&lt;= 42000</t>
  </si>
  <si>
    <t>&lt;= 43000</t>
  </si>
  <si>
    <t>&lt;= 44000</t>
  </si>
  <si>
    <t>&lt;= 46000</t>
  </si>
  <si>
    <t>&lt;= 48000</t>
  </si>
  <si>
    <t>&lt;= 49000</t>
  </si>
  <si>
    <t>&lt;= 50000</t>
  </si>
  <si>
    <t>&lt;= 51000</t>
  </si>
  <si>
    <t>&lt;= 52000</t>
  </si>
  <si>
    <t>&lt;= 55000</t>
  </si>
  <si>
    <t>&lt;= 57000</t>
  </si>
  <si>
    <t>&lt;= 59000</t>
  </si>
  <si>
    <t>&lt;= 60000</t>
  </si>
  <si>
    <t>&lt;= 61000</t>
  </si>
  <si>
    <t>&lt;= 64000</t>
  </si>
  <si>
    <t>&lt;= 65000</t>
  </si>
  <si>
    <t>&lt;= 66000</t>
  </si>
  <si>
    <t>&lt;= 67000</t>
  </si>
  <si>
    <t>&lt;= 68000</t>
  </si>
  <si>
    <t>&lt;= 69000</t>
  </si>
  <si>
    <t>&lt;= 70000</t>
  </si>
  <si>
    <t>&lt;= 73000</t>
  </si>
  <si>
    <t>&lt;= 76000</t>
  </si>
  <si>
    <t>&lt;= 78000</t>
  </si>
  <si>
    <t>&lt;= 80000</t>
  </si>
  <si>
    <t>&lt;= 82000</t>
  </si>
  <si>
    <t>&lt;= 83000</t>
  </si>
  <si>
    <t>&lt;= 84000</t>
  </si>
  <si>
    <t>&lt;= 85000</t>
  </si>
  <si>
    <t>&lt;= 88000</t>
  </si>
  <si>
    <t>&lt;= 89000</t>
  </si>
  <si>
    <t>&lt;= 93000</t>
  </si>
  <si>
    <t>&lt;= 96000</t>
  </si>
  <si>
    <t>&lt;= 97000</t>
  </si>
  <si>
    <t>&lt;= 98000</t>
  </si>
  <si>
    <t>&lt;= 111000</t>
  </si>
  <si>
    <t>&lt;= 112000</t>
  </si>
  <si>
    <t>&lt;= 115000</t>
  </si>
  <si>
    <t>&lt;= 147000</t>
  </si>
  <si>
    <t>&lt;= 155000</t>
  </si>
  <si>
    <t>&lt;= 190000</t>
  </si>
  <si>
    <t>&lt;= 191000</t>
  </si>
  <si>
    <t>&lt;= 195000</t>
  </si>
  <si>
    <t>&lt;= 211000</t>
  </si>
  <si>
    <t>&lt;= 226000</t>
  </si>
  <si>
    <t>&lt;= 230000</t>
  </si>
  <si>
    <t>&lt;= 264000</t>
  </si>
  <si>
    <t>&lt;= 281000</t>
  </si>
  <si>
    <t>&lt;= 292000</t>
  </si>
  <si>
    <t>&lt;= 485000</t>
  </si>
  <si>
    <t>RATE CODE - C02 WATER</t>
  </si>
  <si>
    <t>1" Meter Commercial</t>
  </si>
  <si>
    <t>1" REVENUE BY RATE INCREMENT - Existing</t>
  </si>
  <si>
    <t>1" REVENUE BY RATE INCREMENT - Proposed</t>
  </si>
  <si>
    <t>&lt;= 56000</t>
  </si>
  <si>
    <t>&lt;= 62000</t>
  </si>
  <si>
    <t>&lt;= 109000</t>
  </si>
  <si>
    <t>RATE CODE - C03 WATER</t>
  </si>
  <si>
    <t>1 1/2" Meter Commercial</t>
  </si>
  <si>
    <t>&lt;= 47000</t>
  </si>
  <si>
    <t>&lt;= 300000</t>
  </si>
  <si>
    <t>1 1/2" REVENUE BY RATE INCREMENT - Existing</t>
  </si>
  <si>
    <t>1 1/2" REVENUE BY RATE INCREMENT - Proposed</t>
  </si>
  <si>
    <t>RATE CODE - C04 WATER</t>
  </si>
  <si>
    <t>2" Meter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</si>
</sst>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0" fontId="4" fillId="0" borderId="0" xfId="0" applyFont="1"/>
    <xf numFmtId="165" fontId="0" fillId="0" borderId="3" xfId="0" applyNumberFormat="1" applyBorder="1"/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/>
    <xf numFmtId="164" fontId="0" fillId="0" borderId="4" xfId="1" applyNumberFormat="1" applyFont="1" applyBorder="1"/>
    <xf numFmtId="164" fontId="0" fillId="0" borderId="4" xfId="0" applyNumberFormat="1" applyBorder="1"/>
    <xf numFmtId="44" fontId="0" fillId="0" borderId="4" xfId="2" applyFont="1" applyBorder="1"/>
    <xf numFmtId="43" fontId="0" fillId="0" borderId="4" xfId="1" applyFont="1" applyBorder="1"/>
    <xf numFmtId="44" fontId="0" fillId="0" borderId="0" xfId="0" applyNumberFormat="1"/>
    <xf numFmtId="165" fontId="0" fillId="0" borderId="4" xfId="2" applyNumberFormat="1" applyFont="1" applyBorder="1"/>
    <xf numFmtId="0" fontId="0" fillId="0" borderId="1" xfId="0" applyBorder="1" applyAlignment="1">
      <alignment horizontal="center"/>
    </xf>
    <xf numFmtId="49" fontId="0" fillId="0" borderId="0" xfId="0" quotePrefix="1" applyNumberFormat="1"/>
    <xf numFmtId="0" fontId="0" fillId="2" borderId="0" xfId="0" applyFill="1"/>
    <xf numFmtId="8" fontId="0" fillId="0" borderId="0" xfId="0" applyNumberFormat="1"/>
    <xf numFmtId="3" fontId="0" fillId="2" borderId="0" xfId="0" applyNumberFormat="1" applyFill="1"/>
    <xf numFmtId="3" fontId="0" fillId="2" borderId="2" xfId="0" applyNumberFormat="1" applyFill="1" applyBorder="1"/>
    <xf numFmtId="8" fontId="0" fillId="0" borderId="2" xfId="0" applyNumberFormat="1" applyBorder="1"/>
    <xf numFmtId="0" fontId="0" fillId="2" borderId="2" xfId="0" applyFill="1" applyBorder="1"/>
    <xf numFmtId="49" fontId="0" fillId="0" borderId="0" xfId="0" applyNumberFormat="1"/>
    <xf numFmtId="164" fontId="0" fillId="0" borderId="5" xfId="1" applyNumberFormat="1" applyFont="1" applyBorder="1"/>
    <xf numFmtId="0" fontId="0" fillId="0" borderId="5" xfId="0" applyBorder="1"/>
    <xf numFmtId="164" fontId="0" fillId="0" borderId="6" xfId="1" applyNumberFormat="1" applyFont="1" applyFill="1" applyBorder="1"/>
    <xf numFmtId="3" fontId="0" fillId="0" borderId="5" xfId="0" applyNumberFormat="1" applyBorder="1"/>
    <xf numFmtId="3" fontId="0" fillId="0" borderId="0" xfId="0" applyNumberFormat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F95E1-FDF1-455F-BDBE-12A1A3598531}">
  <dimension ref="B1:AA113"/>
  <sheetViews>
    <sheetView workbookViewId="0">
      <selection activeCell="A47" sqref="A47"/>
    </sheetView>
  </sheetViews>
  <sheetFormatPr defaultRowHeight="15.75" x14ac:dyDescent="0.25"/>
  <cols>
    <col min="3" max="3" width="5.875" bestFit="1" customWidth="1"/>
    <col min="4" max="4" width="12.375" bestFit="1" customWidth="1"/>
    <col min="5" max="5" width="7.625" bestFit="1" customWidth="1"/>
    <col min="6" max="6" width="12.375" bestFit="1" customWidth="1"/>
    <col min="7" max="7" width="11.125" bestFit="1" customWidth="1"/>
    <col min="8" max="8" width="12.125" bestFit="1" customWidth="1"/>
    <col min="9" max="9" width="11.125" bestFit="1" customWidth="1"/>
    <col min="10" max="10" width="13.625" bestFit="1" customWidth="1"/>
    <col min="11" max="11" width="10.75" bestFit="1" customWidth="1"/>
    <col min="12" max="12" width="10.125" bestFit="1" customWidth="1"/>
    <col min="13" max="13" width="11.125" bestFit="1" customWidth="1"/>
    <col min="18" max="18" width="12.375" bestFit="1" customWidth="1"/>
    <col min="20" max="20" width="12.375" bestFit="1" customWidth="1"/>
    <col min="21" max="21" width="11.125" bestFit="1" customWidth="1"/>
    <col min="22" max="22" width="12.125" bestFit="1" customWidth="1"/>
    <col min="23" max="23" width="11.125" customWidth="1"/>
    <col min="24" max="25" width="13.625" bestFit="1" customWidth="1"/>
    <col min="26" max="26" width="10.75" bestFit="1" customWidth="1"/>
    <col min="27" max="27" width="11.125" bestFit="1" customWidth="1"/>
  </cols>
  <sheetData>
    <row r="1" spans="5:25" x14ac:dyDescent="0.25">
      <c r="E1" s="1" t="s">
        <v>0</v>
      </c>
      <c r="S1" s="1" t="s">
        <v>1</v>
      </c>
    </row>
    <row r="2" spans="5:25" x14ac:dyDescent="0.25">
      <c r="E2" s="1" t="s">
        <v>2</v>
      </c>
      <c r="S2" s="1" t="s">
        <v>2</v>
      </c>
    </row>
    <row r="4" spans="5:25" x14ac:dyDescent="0.25">
      <c r="E4" s="2" t="s">
        <v>3</v>
      </c>
      <c r="S4" s="2" t="s">
        <v>3</v>
      </c>
    </row>
    <row r="6" spans="5:25" x14ac:dyDescent="0.25">
      <c r="J6" s="3" t="s">
        <v>4</v>
      </c>
      <c r="X6" s="3" t="s">
        <v>4</v>
      </c>
    </row>
    <row r="7" spans="5:25" ht="16.5" thickBot="1" x14ac:dyDescent="0.3">
      <c r="E7" s="4"/>
      <c r="F7" s="4"/>
      <c r="G7" s="4"/>
      <c r="H7" s="4"/>
      <c r="I7" s="5" t="s">
        <v>5</v>
      </c>
      <c r="J7" s="5" t="s">
        <v>6</v>
      </c>
      <c r="K7" s="5" t="s">
        <v>7</v>
      </c>
      <c r="S7" s="4"/>
      <c r="T7" s="4"/>
      <c r="U7" s="4"/>
      <c r="V7" s="4"/>
      <c r="W7" s="5" t="s">
        <v>5</v>
      </c>
      <c r="X7" s="5" t="s">
        <v>6</v>
      </c>
      <c r="Y7" s="5" t="s">
        <v>7</v>
      </c>
    </row>
    <row r="8" spans="5:25" x14ac:dyDescent="0.25">
      <c r="E8" t="s">
        <v>8</v>
      </c>
      <c r="I8" s="6">
        <v>18721</v>
      </c>
      <c r="J8" s="6">
        <v>75403830</v>
      </c>
      <c r="K8" s="7">
        <v>631053.1202</v>
      </c>
      <c r="S8" t="s">
        <v>8</v>
      </c>
      <c r="W8" s="6">
        <v>18721</v>
      </c>
      <c r="X8" s="6">
        <v>75403830</v>
      </c>
      <c r="Y8" s="7">
        <v>798455.71860000002</v>
      </c>
    </row>
    <row r="9" spans="5:25" x14ac:dyDescent="0.25">
      <c r="E9" t="s">
        <v>9</v>
      </c>
      <c r="I9" s="6">
        <v>204</v>
      </c>
      <c r="J9" s="6">
        <v>1923750</v>
      </c>
      <c r="K9" s="6">
        <v>12864.361699999999</v>
      </c>
      <c r="S9" t="s">
        <v>9</v>
      </c>
      <c r="W9" s="6">
        <v>204</v>
      </c>
      <c r="X9" s="6">
        <v>1923750</v>
      </c>
      <c r="Y9" s="6">
        <v>16274.894899999999</v>
      </c>
    </row>
    <row r="10" spans="5:25" x14ac:dyDescent="0.25">
      <c r="E10" t="s">
        <v>10</v>
      </c>
      <c r="I10" s="6">
        <v>12</v>
      </c>
      <c r="J10" s="6">
        <v>582000</v>
      </c>
      <c r="K10" s="6">
        <v>2771.4719999999998</v>
      </c>
      <c r="S10" t="s">
        <v>10</v>
      </c>
      <c r="W10" s="6">
        <v>12</v>
      </c>
      <c r="X10" s="6">
        <v>582000</v>
      </c>
      <c r="Y10" s="6">
        <v>3506.76</v>
      </c>
    </row>
    <row r="11" spans="5:25" x14ac:dyDescent="0.25">
      <c r="E11" t="s">
        <v>11</v>
      </c>
      <c r="I11" s="8">
        <v>50</v>
      </c>
      <c r="J11" s="8">
        <v>563500</v>
      </c>
      <c r="K11" s="8">
        <v>4383.835</v>
      </c>
      <c r="S11" t="s">
        <v>11</v>
      </c>
      <c r="W11" s="8">
        <v>50</v>
      </c>
      <c r="X11" s="8">
        <v>563500</v>
      </c>
      <c r="Y11" s="8">
        <v>5546.5250000000005</v>
      </c>
    </row>
    <row r="12" spans="5:25" x14ac:dyDescent="0.25">
      <c r="E12" t="s">
        <v>12</v>
      </c>
      <c r="I12" s="9"/>
      <c r="J12" s="10">
        <v>26815100</v>
      </c>
      <c r="K12" s="10">
        <v>80981.601999999999</v>
      </c>
      <c r="S12" t="s">
        <v>12</v>
      </c>
      <c r="W12" s="9"/>
      <c r="X12" s="10">
        <v>26815100</v>
      </c>
      <c r="Y12" s="10">
        <v>80981.601999999999</v>
      </c>
    </row>
    <row r="13" spans="5:25" x14ac:dyDescent="0.25">
      <c r="J13" s="11"/>
      <c r="K13" s="11"/>
      <c r="X13" s="11"/>
      <c r="Y13" s="11"/>
    </row>
    <row r="14" spans="5:25" x14ac:dyDescent="0.25">
      <c r="I14" s="6">
        <v>18987</v>
      </c>
      <c r="J14" s="6">
        <v>105288180</v>
      </c>
      <c r="K14" s="7">
        <v>732054.39089999988</v>
      </c>
      <c r="W14" s="6">
        <v>18987</v>
      </c>
      <c r="X14" s="6">
        <v>105288180</v>
      </c>
      <c r="Y14" s="7">
        <v>904765.50049999997</v>
      </c>
    </row>
    <row r="16" spans="5:25" x14ac:dyDescent="0.25">
      <c r="H16" t="s">
        <v>13</v>
      </c>
      <c r="K16" s="10">
        <v>-5209.47</v>
      </c>
      <c r="V16" t="s">
        <v>13</v>
      </c>
      <c r="Y16" s="10">
        <v>-5209.47</v>
      </c>
    </row>
    <row r="17" spans="2:27" ht="16.5" thickBot="1" x14ac:dyDescent="0.3">
      <c r="H17" t="s">
        <v>14</v>
      </c>
      <c r="K17" s="12">
        <v>726844.92089999991</v>
      </c>
      <c r="V17" t="s">
        <v>14</v>
      </c>
      <c r="Y17" s="12">
        <v>899556.03049999999</v>
      </c>
    </row>
    <row r="18" spans="2:27" ht="16.5" thickTop="1" x14ac:dyDescent="0.25"/>
    <row r="19" spans="2:27" x14ac:dyDescent="0.25">
      <c r="B19" s="2" t="s">
        <v>15</v>
      </c>
      <c r="P19" s="2" t="s">
        <v>15</v>
      </c>
    </row>
    <row r="20" spans="2:27" x14ac:dyDescent="0.25">
      <c r="B20" s="2"/>
      <c r="P20" s="2"/>
    </row>
    <row r="21" spans="2:27" x14ac:dyDescent="0.25">
      <c r="C21" s="13"/>
      <c r="D21" s="13"/>
      <c r="E21" s="13"/>
      <c r="F21" s="13"/>
      <c r="G21" s="14" t="s">
        <v>16</v>
      </c>
      <c r="H21" s="14" t="s">
        <v>17</v>
      </c>
      <c r="I21" s="14" t="s">
        <v>17</v>
      </c>
      <c r="J21" s="14" t="s">
        <v>17</v>
      </c>
      <c r="K21" s="14" t="s">
        <v>17</v>
      </c>
      <c r="L21" s="14" t="s">
        <v>18</v>
      </c>
      <c r="M21" s="13"/>
      <c r="Q21" s="13"/>
      <c r="R21" s="13"/>
      <c r="S21" s="13"/>
      <c r="T21" s="13"/>
      <c r="U21" s="14" t="s">
        <v>16</v>
      </c>
      <c r="V21" s="14" t="s">
        <v>17</v>
      </c>
      <c r="W21" s="14" t="s">
        <v>17</v>
      </c>
      <c r="X21" s="14" t="s">
        <v>17</v>
      </c>
      <c r="Y21" s="14" t="s">
        <v>17</v>
      </c>
      <c r="Z21" s="14" t="s">
        <v>18</v>
      </c>
      <c r="AA21" s="13"/>
    </row>
    <row r="22" spans="2:27" x14ac:dyDescent="0.25">
      <c r="C22" s="13"/>
      <c r="D22" s="14" t="s">
        <v>19</v>
      </c>
      <c r="E22" s="14" t="s">
        <v>20</v>
      </c>
      <c r="F22" s="14" t="s">
        <v>21</v>
      </c>
      <c r="G22" s="15">
        <v>1000</v>
      </c>
      <c r="H22" s="15">
        <v>2000</v>
      </c>
      <c r="I22" s="15">
        <v>2000</v>
      </c>
      <c r="J22" s="15">
        <v>5000</v>
      </c>
      <c r="K22" s="15">
        <v>15000</v>
      </c>
      <c r="L22" s="15">
        <v>25000</v>
      </c>
      <c r="M22" s="14" t="s">
        <v>22</v>
      </c>
      <c r="Q22" s="13"/>
      <c r="R22" s="14" t="s">
        <v>19</v>
      </c>
      <c r="S22" s="14" t="s">
        <v>20</v>
      </c>
      <c r="T22" s="14" t="s">
        <v>21</v>
      </c>
      <c r="U22" s="15">
        <v>1000</v>
      </c>
      <c r="V22" s="15">
        <v>2000</v>
      </c>
      <c r="W22" s="15">
        <v>2000</v>
      </c>
      <c r="X22" s="15">
        <v>5000</v>
      </c>
      <c r="Y22" s="15">
        <v>15000</v>
      </c>
      <c r="Z22" s="15">
        <v>25000</v>
      </c>
      <c r="AA22" s="14" t="s">
        <v>22</v>
      </c>
    </row>
    <row r="23" spans="2:27" x14ac:dyDescent="0.25">
      <c r="C23" s="13" t="s">
        <v>23</v>
      </c>
      <c r="D23" s="16">
        <v>1000</v>
      </c>
      <c r="E23" s="17">
        <v>4361</v>
      </c>
      <c r="F23" s="16">
        <v>1365560</v>
      </c>
      <c r="G23" s="16">
        <v>1365560</v>
      </c>
      <c r="H23" s="13"/>
      <c r="I23" s="13"/>
      <c r="J23" s="13"/>
      <c r="K23" s="13"/>
      <c r="L23" s="13"/>
      <c r="M23" s="17">
        <v>1365560</v>
      </c>
      <c r="Q23" s="13" t="s">
        <v>23</v>
      </c>
      <c r="R23" s="16">
        <v>1000</v>
      </c>
      <c r="S23" s="17">
        <v>4361</v>
      </c>
      <c r="T23" s="16">
        <v>1365560</v>
      </c>
      <c r="U23" s="16">
        <v>1365560</v>
      </c>
      <c r="V23" s="13"/>
      <c r="W23" s="13"/>
      <c r="X23" s="13"/>
      <c r="Y23" s="13"/>
      <c r="Z23" s="13"/>
      <c r="AA23" s="17">
        <v>1365560</v>
      </c>
    </row>
    <row r="24" spans="2:27" x14ac:dyDescent="0.25">
      <c r="C24" s="13" t="s">
        <v>24</v>
      </c>
      <c r="D24" s="16">
        <v>2000</v>
      </c>
      <c r="E24" s="17">
        <v>6387</v>
      </c>
      <c r="F24" s="16">
        <v>12629850</v>
      </c>
      <c r="G24" s="18">
        <v>6387000</v>
      </c>
      <c r="H24" s="18">
        <v>6242850</v>
      </c>
      <c r="I24" s="13"/>
      <c r="J24" s="13"/>
      <c r="K24" s="13"/>
      <c r="L24" s="13"/>
      <c r="M24" s="17">
        <v>12629850</v>
      </c>
      <c r="Q24" s="13" t="s">
        <v>24</v>
      </c>
      <c r="R24" s="16">
        <v>2000</v>
      </c>
      <c r="S24" s="17">
        <v>6387</v>
      </c>
      <c r="T24" s="16">
        <v>12629850</v>
      </c>
      <c r="U24" s="18">
        <v>6387000</v>
      </c>
      <c r="V24" s="18">
        <v>6242850</v>
      </c>
      <c r="W24" s="13"/>
      <c r="X24" s="13"/>
      <c r="Y24" s="13"/>
      <c r="Z24" s="13"/>
      <c r="AA24" s="17">
        <v>12629850</v>
      </c>
    </row>
    <row r="25" spans="2:27" x14ac:dyDescent="0.25">
      <c r="C25" s="13" t="s">
        <v>24</v>
      </c>
      <c r="D25" s="16">
        <v>2000</v>
      </c>
      <c r="E25" s="17">
        <v>3907</v>
      </c>
      <c r="F25" s="16">
        <v>15154760</v>
      </c>
      <c r="G25" s="18">
        <v>3907000</v>
      </c>
      <c r="H25" s="18">
        <v>7814000</v>
      </c>
      <c r="I25" s="18">
        <v>3433760</v>
      </c>
      <c r="J25" s="13"/>
      <c r="K25" s="13"/>
      <c r="L25" s="13"/>
      <c r="M25" s="17">
        <v>15154760</v>
      </c>
      <c r="Q25" s="13" t="s">
        <v>24</v>
      </c>
      <c r="R25" s="16">
        <v>2000</v>
      </c>
      <c r="S25" s="17">
        <v>3907</v>
      </c>
      <c r="T25" s="16">
        <v>15154760</v>
      </c>
      <c r="U25" s="18">
        <v>3907000</v>
      </c>
      <c r="V25" s="18">
        <v>7814000</v>
      </c>
      <c r="W25" s="18">
        <v>3433760</v>
      </c>
      <c r="X25" s="13"/>
      <c r="Y25" s="13"/>
      <c r="Z25" s="13"/>
      <c r="AA25" s="17">
        <v>15154760</v>
      </c>
    </row>
    <row r="26" spans="2:27" x14ac:dyDescent="0.25">
      <c r="C26" s="13" t="s">
        <v>24</v>
      </c>
      <c r="D26" s="16">
        <v>5000</v>
      </c>
      <c r="E26" s="17">
        <v>2861</v>
      </c>
      <c r="F26" s="16">
        <v>19323410</v>
      </c>
      <c r="G26" s="18">
        <v>2861000</v>
      </c>
      <c r="H26" s="18">
        <v>5722000</v>
      </c>
      <c r="I26" s="18">
        <v>5722000</v>
      </c>
      <c r="J26" s="18">
        <v>5018410</v>
      </c>
      <c r="K26" s="13"/>
      <c r="L26" s="13"/>
      <c r="M26" s="17">
        <v>19323410</v>
      </c>
      <c r="Q26" s="13" t="s">
        <v>24</v>
      </c>
      <c r="R26" s="16">
        <v>5000</v>
      </c>
      <c r="S26" s="17">
        <v>2861</v>
      </c>
      <c r="T26" s="16">
        <v>19323410</v>
      </c>
      <c r="U26" s="18">
        <v>2861000</v>
      </c>
      <c r="V26" s="18">
        <v>5722000</v>
      </c>
      <c r="W26" s="18">
        <v>5722000</v>
      </c>
      <c r="X26" s="18">
        <v>5018410</v>
      </c>
      <c r="Y26" s="13"/>
      <c r="Z26" s="13"/>
      <c r="AA26" s="17">
        <v>19323410</v>
      </c>
    </row>
    <row r="27" spans="2:27" x14ac:dyDescent="0.25">
      <c r="C27" s="13" t="s">
        <v>24</v>
      </c>
      <c r="D27" s="16">
        <v>15000</v>
      </c>
      <c r="E27" s="17">
        <v>948</v>
      </c>
      <c r="F27" s="16">
        <v>14063840</v>
      </c>
      <c r="G27" s="18">
        <v>948000</v>
      </c>
      <c r="H27" s="18">
        <v>1896000</v>
      </c>
      <c r="I27" s="18">
        <v>1896000</v>
      </c>
      <c r="J27" s="18">
        <v>4740000</v>
      </c>
      <c r="K27" s="18">
        <v>4583840</v>
      </c>
      <c r="L27" s="13"/>
      <c r="M27" s="17">
        <v>14063840</v>
      </c>
      <c r="Q27" s="13" t="s">
        <v>24</v>
      </c>
      <c r="R27" s="16">
        <v>15000</v>
      </c>
      <c r="S27" s="17">
        <v>948</v>
      </c>
      <c r="T27" s="16">
        <v>14063840</v>
      </c>
      <c r="U27" s="18">
        <v>948000</v>
      </c>
      <c r="V27" s="18">
        <v>1896000</v>
      </c>
      <c r="W27" s="18">
        <v>1896000</v>
      </c>
      <c r="X27" s="18">
        <v>4740000</v>
      </c>
      <c r="Y27" s="18">
        <v>4583840</v>
      </c>
      <c r="Z27" s="13"/>
      <c r="AA27" s="17">
        <v>14063840</v>
      </c>
    </row>
    <row r="28" spans="2:27" x14ac:dyDescent="0.25">
      <c r="C28" s="13" t="s">
        <v>25</v>
      </c>
      <c r="D28" s="16">
        <v>25000</v>
      </c>
      <c r="E28" s="17">
        <v>257</v>
      </c>
      <c r="F28" s="16">
        <v>12866410</v>
      </c>
      <c r="G28" s="18">
        <v>257000</v>
      </c>
      <c r="H28" s="18">
        <v>514000</v>
      </c>
      <c r="I28" s="18">
        <v>514000</v>
      </c>
      <c r="J28" s="18">
        <v>1285000</v>
      </c>
      <c r="K28" s="18">
        <v>3855000</v>
      </c>
      <c r="L28" s="18">
        <v>6441410</v>
      </c>
      <c r="M28" s="17">
        <v>12866410</v>
      </c>
      <c r="Q28" s="13" t="s">
        <v>25</v>
      </c>
      <c r="R28" s="16">
        <v>25000</v>
      </c>
      <c r="S28" s="17">
        <v>257</v>
      </c>
      <c r="T28" s="16">
        <v>12866410</v>
      </c>
      <c r="U28" s="18">
        <v>257000</v>
      </c>
      <c r="V28" s="18">
        <v>514000</v>
      </c>
      <c r="W28" s="18">
        <v>514000</v>
      </c>
      <c r="X28" s="18">
        <v>1285000</v>
      </c>
      <c r="Y28" s="18">
        <v>3855000</v>
      </c>
      <c r="Z28" s="18">
        <v>6441410</v>
      </c>
      <c r="AA28" s="17">
        <v>12866410</v>
      </c>
    </row>
    <row r="29" spans="2:27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2:27" x14ac:dyDescent="0.25">
      <c r="C30" s="13" t="s">
        <v>26</v>
      </c>
      <c r="D30" s="13"/>
      <c r="E30" s="17">
        <v>18721</v>
      </c>
      <c r="F30" s="17">
        <v>75403830</v>
      </c>
      <c r="G30" s="17">
        <v>15725560</v>
      </c>
      <c r="H30" s="17">
        <v>22188850</v>
      </c>
      <c r="I30" s="17">
        <v>11565760</v>
      </c>
      <c r="J30" s="17">
        <v>11043410</v>
      </c>
      <c r="K30" s="17">
        <v>8438840</v>
      </c>
      <c r="L30" s="17">
        <v>6441410</v>
      </c>
      <c r="M30" s="17">
        <v>75403830</v>
      </c>
      <c r="Q30" s="13" t="s">
        <v>26</v>
      </c>
      <c r="R30" s="13"/>
      <c r="S30" s="17">
        <v>18721</v>
      </c>
      <c r="T30" s="17">
        <v>75403830</v>
      </c>
      <c r="U30" s="17">
        <v>15725560</v>
      </c>
      <c r="V30" s="17">
        <v>22188850</v>
      </c>
      <c r="W30" s="17">
        <v>11565760</v>
      </c>
      <c r="X30" s="17">
        <v>11043410</v>
      </c>
      <c r="Y30" s="17">
        <v>8438840</v>
      </c>
      <c r="Z30" s="17">
        <v>6441410</v>
      </c>
      <c r="AA30" s="17">
        <v>75403830</v>
      </c>
    </row>
    <row r="32" spans="2:27" x14ac:dyDescent="0.25">
      <c r="B32" s="2" t="s">
        <v>27</v>
      </c>
      <c r="P32" s="2" t="s">
        <v>27</v>
      </c>
    </row>
    <row r="34" spans="2:26" x14ac:dyDescent="0.25">
      <c r="C34" s="13"/>
      <c r="D34" s="14" t="s">
        <v>19</v>
      </c>
      <c r="E34" s="14" t="s">
        <v>20</v>
      </c>
      <c r="F34" s="14" t="s">
        <v>21</v>
      </c>
      <c r="G34" s="14" t="s">
        <v>28</v>
      </c>
      <c r="H34" s="14" t="s">
        <v>7</v>
      </c>
      <c r="Q34" s="13"/>
      <c r="R34" s="14" t="s">
        <v>19</v>
      </c>
      <c r="S34" s="14" t="s">
        <v>20</v>
      </c>
      <c r="T34" s="14" t="s">
        <v>21</v>
      </c>
      <c r="U34" s="14" t="s">
        <v>28</v>
      </c>
      <c r="V34" s="14" t="s">
        <v>7</v>
      </c>
    </row>
    <row r="35" spans="2:26" x14ac:dyDescent="0.25">
      <c r="C35" s="13" t="s">
        <v>23</v>
      </c>
      <c r="D35" s="16">
        <v>1000</v>
      </c>
      <c r="E35" s="18">
        <v>18721</v>
      </c>
      <c r="F35" s="18">
        <v>15725560</v>
      </c>
      <c r="G35" s="19">
        <v>14.97</v>
      </c>
      <c r="H35" s="19">
        <v>280253.37</v>
      </c>
      <c r="Q35" s="13" t="s">
        <v>23</v>
      </c>
      <c r="R35" s="16">
        <v>1000</v>
      </c>
      <c r="S35" s="18">
        <v>18721</v>
      </c>
      <c r="T35" s="18">
        <v>15725560</v>
      </c>
      <c r="U35" s="19">
        <v>18.940000000000001</v>
      </c>
      <c r="V35" s="19">
        <v>354575.74000000005</v>
      </c>
    </row>
    <row r="36" spans="2:26" x14ac:dyDescent="0.25">
      <c r="C36" s="13" t="s">
        <v>24</v>
      </c>
      <c r="D36" s="16">
        <v>2000</v>
      </c>
      <c r="E36" s="13"/>
      <c r="F36" s="18">
        <v>22188850</v>
      </c>
      <c r="G36" s="20">
        <v>7.3</v>
      </c>
      <c r="H36" s="20">
        <v>161978.60500000001</v>
      </c>
      <c r="Q36" s="13" t="s">
        <v>24</v>
      </c>
      <c r="R36" s="16">
        <v>2000</v>
      </c>
      <c r="S36" s="13"/>
      <c r="T36" s="18">
        <v>22188850</v>
      </c>
      <c r="U36" s="20">
        <v>9.24</v>
      </c>
      <c r="V36" s="20">
        <v>205024.97399999999</v>
      </c>
    </row>
    <row r="37" spans="2:26" x14ac:dyDescent="0.25">
      <c r="C37" s="13" t="s">
        <v>24</v>
      </c>
      <c r="D37" s="16">
        <v>2000</v>
      </c>
      <c r="E37" s="13"/>
      <c r="F37" s="18">
        <v>11565760</v>
      </c>
      <c r="G37" s="20">
        <v>6.05</v>
      </c>
      <c r="H37" s="20">
        <v>69972.847999999998</v>
      </c>
      <c r="Q37" s="13" t="s">
        <v>24</v>
      </c>
      <c r="R37" s="16">
        <v>2000</v>
      </c>
      <c r="S37" s="13"/>
      <c r="T37" s="18">
        <v>11565760</v>
      </c>
      <c r="U37" s="20">
        <v>7.65</v>
      </c>
      <c r="V37" s="20">
        <v>88478.063999999998</v>
      </c>
    </row>
    <row r="38" spans="2:26" x14ac:dyDescent="0.25">
      <c r="C38" s="13" t="s">
        <v>24</v>
      </c>
      <c r="D38" s="16">
        <v>5000</v>
      </c>
      <c r="E38" s="13"/>
      <c r="F38" s="18">
        <v>11043410</v>
      </c>
      <c r="G38" s="20">
        <v>4.9000000000000004</v>
      </c>
      <c r="H38" s="20">
        <v>54112.70900000001</v>
      </c>
      <c r="Q38" s="13" t="s">
        <v>24</v>
      </c>
      <c r="R38" s="16">
        <v>5000</v>
      </c>
      <c r="S38" s="13"/>
      <c r="T38" s="18">
        <v>11043410</v>
      </c>
      <c r="U38" s="20">
        <v>6.2</v>
      </c>
      <c r="V38" s="20">
        <v>68469.142000000007</v>
      </c>
    </row>
    <row r="39" spans="2:26" x14ac:dyDescent="0.25">
      <c r="C39" s="13" t="s">
        <v>24</v>
      </c>
      <c r="D39" s="16">
        <v>15000</v>
      </c>
      <c r="E39" s="13"/>
      <c r="F39" s="18">
        <v>8438840</v>
      </c>
      <c r="G39" s="20">
        <v>4.45</v>
      </c>
      <c r="H39" s="20">
        <v>37552.838000000003</v>
      </c>
      <c r="Q39" s="13" t="s">
        <v>24</v>
      </c>
      <c r="R39" s="16">
        <v>15000</v>
      </c>
      <c r="S39" s="13"/>
      <c r="T39" s="18">
        <v>8438840</v>
      </c>
      <c r="U39" s="20">
        <v>5.63</v>
      </c>
      <c r="V39" s="20">
        <v>47510.669199999997</v>
      </c>
    </row>
    <row r="40" spans="2:26" x14ac:dyDescent="0.25">
      <c r="C40" s="13" t="s">
        <v>25</v>
      </c>
      <c r="D40" s="16">
        <v>25000</v>
      </c>
      <c r="E40" s="13"/>
      <c r="F40" s="18">
        <v>6441410</v>
      </c>
      <c r="G40" s="20">
        <v>4.22</v>
      </c>
      <c r="H40" s="20">
        <v>27182.750199999999</v>
      </c>
      <c r="Q40" s="13" t="s">
        <v>25</v>
      </c>
      <c r="R40" s="16">
        <v>25000</v>
      </c>
      <c r="S40" s="13"/>
      <c r="T40" s="18">
        <v>6441410</v>
      </c>
      <c r="U40" s="20">
        <v>5.34</v>
      </c>
      <c r="V40" s="20">
        <v>34397.129399999998</v>
      </c>
    </row>
    <row r="41" spans="2:26" x14ac:dyDescent="0.25">
      <c r="C41" s="13"/>
      <c r="D41" s="13"/>
      <c r="E41" s="13"/>
      <c r="F41" s="13"/>
      <c r="G41" s="13"/>
      <c r="H41" s="13"/>
      <c r="Q41" s="13"/>
      <c r="R41" s="13"/>
      <c r="S41" s="13"/>
      <c r="T41" s="13"/>
      <c r="U41" s="13"/>
      <c r="V41" s="13"/>
    </row>
    <row r="42" spans="2:26" x14ac:dyDescent="0.25">
      <c r="C42" s="13" t="s">
        <v>26</v>
      </c>
      <c r="D42" s="13"/>
      <c r="E42" s="17">
        <v>18721</v>
      </c>
      <c r="F42" s="17">
        <v>75403830</v>
      </c>
      <c r="G42" s="13"/>
      <c r="H42" s="19">
        <v>631053.1202</v>
      </c>
      <c r="K42" s="21"/>
      <c r="Q42" s="13" t="s">
        <v>26</v>
      </c>
      <c r="R42" s="13"/>
      <c r="S42" s="17">
        <v>18721</v>
      </c>
      <c r="T42" s="17">
        <v>75403830</v>
      </c>
      <c r="U42" s="13"/>
      <c r="V42" s="19">
        <v>798455.71860000002</v>
      </c>
      <c r="Y42" s="21"/>
    </row>
    <row r="44" spans="2:26" x14ac:dyDescent="0.25">
      <c r="B44" s="2" t="s">
        <v>29</v>
      </c>
      <c r="P44" s="2" t="s">
        <v>29</v>
      </c>
    </row>
    <row r="45" spans="2:26" x14ac:dyDescent="0.25">
      <c r="B45" s="2"/>
      <c r="P45" s="2"/>
    </row>
    <row r="46" spans="2:26" x14ac:dyDescent="0.25">
      <c r="C46" s="13"/>
      <c r="D46" s="13"/>
      <c r="E46" s="13"/>
      <c r="F46" s="13"/>
      <c r="G46" s="14" t="s">
        <v>16</v>
      </c>
      <c r="H46" s="14" t="s">
        <v>30</v>
      </c>
      <c r="I46" s="14" t="s">
        <v>17</v>
      </c>
      <c r="J46" s="14" t="s">
        <v>17</v>
      </c>
      <c r="K46" s="14" t="s">
        <v>18</v>
      </c>
      <c r="L46" s="13"/>
      <c r="Q46" s="13"/>
      <c r="R46" s="13"/>
      <c r="S46" s="13"/>
      <c r="T46" s="13"/>
      <c r="U46" s="14" t="s">
        <v>16</v>
      </c>
      <c r="V46" s="14" t="s">
        <v>30</v>
      </c>
      <c r="W46" s="14" t="s">
        <v>17</v>
      </c>
      <c r="X46" s="14" t="s">
        <v>17</v>
      </c>
      <c r="Y46" s="14" t="s">
        <v>18</v>
      </c>
      <c r="Z46" s="13"/>
    </row>
    <row r="47" spans="2:26" x14ac:dyDescent="0.25">
      <c r="C47" s="13"/>
      <c r="D47" s="14" t="s">
        <v>19</v>
      </c>
      <c r="E47" s="14" t="s">
        <v>20</v>
      </c>
      <c r="F47" s="14" t="s">
        <v>21</v>
      </c>
      <c r="G47" s="15">
        <v>3000</v>
      </c>
      <c r="H47" s="15">
        <v>2000</v>
      </c>
      <c r="I47" s="15">
        <v>5000</v>
      </c>
      <c r="J47" s="15">
        <v>15000</v>
      </c>
      <c r="K47" s="15">
        <v>25000</v>
      </c>
      <c r="L47" s="14" t="s">
        <v>22</v>
      </c>
      <c r="Q47" s="13"/>
      <c r="R47" s="14" t="s">
        <v>19</v>
      </c>
      <c r="S47" s="14" t="s">
        <v>20</v>
      </c>
      <c r="T47" s="14" t="s">
        <v>21</v>
      </c>
      <c r="U47" s="15">
        <v>3000</v>
      </c>
      <c r="V47" s="15">
        <v>2000</v>
      </c>
      <c r="W47" s="15">
        <v>5000</v>
      </c>
      <c r="X47" s="15">
        <v>15000</v>
      </c>
      <c r="Y47" s="15">
        <v>25000</v>
      </c>
      <c r="Z47" s="14" t="s">
        <v>22</v>
      </c>
    </row>
    <row r="48" spans="2:26" x14ac:dyDescent="0.25">
      <c r="C48" s="13" t="s">
        <v>23</v>
      </c>
      <c r="D48" s="17">
        <v>3000</v>
      </c>
      <c r="E48" s="17">
        <v>63</v>
      </c>
      <c r="F48" s="17">
        <v>76380</v>
      </c>
      <c r="G48" s="17">
        <v>76380</v>
      </c>
      <c r="H48" s="17"/>
      <c r="I48" s="17"/>
      <c r="J48" s="17"/>
      <c r="K48" s="17"/>
      <c r="L48" s="17">
        <v>76380</v>
      </c>
      <c r="Q48" s="13" t="s">
        <v>23</v>
      </c>
      <c r="R48" s="17">
        <v>3000</v>
      </c>
      <c r="S48" s="17">
        <v>63</v>
      </c>
      <c r="T48" s="17">
        <v>76380</v>
      </c>
      <c r="U48" s="17">
        <v>76380</v>
      </c>
      <c r="V48" s="17"/>
      <c r="W48" s="17"/>
      <c r="X48" s="17"/>
      <c r="Y48" s="17"/>
      <c r="Z48" s="17">
        <v>76380</v>
      </c>
    </row>
    <row r="49" spans="2:26" x14ac:dyDescent="0.25">
      <c r="C49" s="13" t="s">
        <v>24</v>
      </c>
      <c r="D49" s="17">
        <v>2000</v>
      </c>
      <c r="E49" s="17">
        <v>37</v>
      </c>
      <c r="F49" s="17">
        <v>144730</v>
      </c>
      <c r="G49" s="17">
        <v>111000</v>
      </c>
      <c r="H49" s="17">
        <v>33730</v>
      </c>
      <c r="I49" s="17"/>
      <c r="J49" s="17"/>
      <c r="K49" s="17"/>
      <c r="L49" s="17">
        <v>144730</v>
      </c>
      <c r="Q49" s="13" t="s">
        <v>24</v>
      </c>
      <c r="R49" s="17">
        <v>2000</v>
      </c>
      <c r="S49" s="17">
        <v>37</v>
      </c>
      <c r="T49" s="17">
        <v>144730</v>
      </c>
      <c r="U49" s="17">
        <v>111000</v>
      </c>
      <c r="V49" s="17">
        <v>33730</v>
      </c>
      <c r="W49" s="17"/>
      <c r="X49" s="17"/>
      <c r="Y49" s="17"/>
      <c r="Z49" s="17">
        <v>144730</v>
      </c>
    </row>
    <row r="50" spans="2:26" x14ac:dyDescent="0.25">
      <c r="C50" s="13" t="s">
        <v>24</v>
      </c>
      <c r="D50" s="17">
        <v>5000</v>
      </c>
      <c r="E50" s="17">
        <v>44</v>
      </c>
      <c r="F50" s="17">
        <v>307780</v>
      </c>
      <c r="G50" s="17">
        <v>132000</v>
      </c>
      <c r="H50" s="17">
        <v>88000</v>
      </c>
      <c r="I50" s="17">
        <v>87780</v>
      </c>
      <c r="J50" s="17"/>
      <c r="K50" s="17"/>
      <c r="L50" s="17">
        <v>307780</v>
      </c>
      <c r="Q50" s="13" t="s">
        <v>24</v>
      </c>
      <c r="R50" s="17">
        <v>5000</v>
      </c>
      <c r="S50" s="17">
        <v>44</v>
      </c>
      <c r="T50" s="17">
        <v>307780</v>
      </c>
      <c r="U50" s="17">
        <v>132000</v>
      </c>
      <c r="V50" s="17">
        <v>88000</v>
      </c>
      <c r="W50" s="17">
        <v>87780</v>
      </c>
      <c r="X50" s="17"/>
      <c r="Y50" s="17"/>
      <c r="Z50" s="17">
        <v>307780</v>
      </c>
    </row>
    <row r="51" spans="2:26" x14ac:dyDescent="0.25">
      <c r="C51" s="13" t="s">
        <v>24</v>
      </c>
      <c r="D51" s="17">
        <v>15000</v>
      </c>
      <c r="E51" s="17">
        <v>45</v>
      </c>
      <c r="F51" s="17">
        <v>725800</v>
      </c>
      <c r="G51" s="17">
        <v>135000</v>
      </c>
      <c r="H51" s="17">
        <v>90000</v>
      </c>
      <c r="I51" s="17">
        <v>225000</v>
      </c>
      <c r="J51" s="17">
        <v>275800</v>
      </c>
      <c r="K51" s="17"/>
      <c r="L51" s="17">
        <v>725800</v>
      </c>
      <c r="Q51" s="13" t="s">
        <v>24</v>
      </c>
      <c r="R51" s="17">
        <v>15000</v>
      </c>
      <c r="S51" s="17">
        <v>45</v>
      </c>
      <c r="T51" s="17">
        <v>725800</v>
      </c>
      <c r="U51" s="17">
        <v>135000</v>
      </c>
      <c r="V51" s="17">
        <v>90000</v>
      </c>
      <c r="W51" s="17">
        <v>225000</v>
      </c>
      <c r="X51" s="17">
        <v>275800</v>
      </c>
      <c r="Y51" s="17"/>
      <c r="Z51" s="17">
        <v>725800</v>
      </c>
    </row>
    <row r="52" spans="2:26" x14ac:dyDescent="0.25">
      <c r="C52" s="13" t="s">
        <v>25</v>
      </c>
      <c r="D52" s="17">
        <v>25000</v>
      </c>
      <c r="E52" s="17">
        <v>15</v>
      </c>
      <c r="F52" s="17">
        <v>669060</v>
      </c>
      <c r="G52" s="17">
        <v>45000</v>
      </c>
      <c r="H52" s="17">
        <v>30000</v>
      </c>
      <c r="I52" s="17">
        <v>75000</v>
      </c>
      <c r="J52" s="17">
        <v>225000</v>
      </c>
      <c r="K52" s="17">
        <v>294060</v>
      </c>
      <c r="L52" s="17">
        <v>669060</v>
      </c>
      <c r="Q52" s="13" t="s">
        <v>25</v>
      </c>
      <c r="R52" s="17">
        <v>25000</v>
      </c>
      <c r="S52" s="17">
        <v>15</v>
      </c>
      <c r="T52" s="17">
        <v>669060</v>
      </c>
      <c r="U52" s="17">
        <v>45000</v>
      </c>
      <c r="V52" s="17">
        <v>30000</v>
      </c>
      <c r="W52" s="17">
        <v>75000</v>
      </c>
      <c r="X52" s="17">
        <v>225000</v>
      </c>
      <c r="Y52" s="17">
        <v>294060</v>
      </c>
      <c r="Z52" s="17">
        <v>669060</v>
      </c>
    </row>
    <row r="53" spans="2:26" x14ac:dyDescent="0.25">
      <c r="C53" s="13"/>
      <c r="D53" s="17"/>
      <c r="E53" s="17"/>
      <c r="F53" s="17"/>
      <c r="G53" s="17"/>
      <c r="H53" s="17"/>
      <c r="I53" s="17"/>
      <c r="J53" s="17"/>
      <c r="K53" s="17"/>
      <c r="L53" s="17"/>
      <c r="Q53" s="13"/>
      <c r="R53" s="17"/>
      <c r="S53" s="17"/>
      <c r="T53" s="17"/>
      <c r="U53" s="17"/>
      <c r="V53" s="17"/>
      <c r="W53" s="17"/>
      <c r="X53" s="17"/>
      <c r="Y53" s="17"/>
      <c r="Z53" s="17"/>
    </row>
    <row r="54" spans="2:26" x14ac:dyDescent="0.25">
      <c r="C54" s="13" t="s">
        <v>26</v>
      </c>
      <c r="D54" s="17"/>
      <c r="E54" s="17">
        <v>204</v>
      </c>
      <c r="F54" s="17">
        <v>1923750</v>
      </c>
      <c r="G54" s="17">
        <v>499380</v>
      </c>
      <c r="H54" s="17">
        <v>241730</v>
      </c>
      <c r="I54" s="17">
        <v>387780</v>
      </c>
      <c r="J54" s="17">
        <v>500800</v>
      </c>
      <c r="K54" s="17">
        <v>294060</v>
      </c>
      <c r="L54" s="17">
        <v>1923750</v>
      </c>
      <c r="Q54" s="13" t="s">
        <v>26</v>
      </c>
      <c r="R54" s="17"/>
      <c r="S54" s="17">
        <v>204</v>
      </c>
      <c r="T54" s="17">
        <v>1923750</v>
      </c>
      <c r="U54" s="17">
        <v>499380</v>
      </c>
      <c r="V54" s="17">
        <v>241730</v>
      </c>
      <c r="W54" s="17">
        <v>387780</v>
      </c>
      <c r="X54" s="17">
        <v>500800</v>
      </c>
      <c r="Y54" s="17">
        <v>294060</v>
      </c>
      <c r="Z54" s="17">
        <v>1923750</v>
      </c>
    </row>
    <row r="56" spans="2:26" x14ac:dyDescent="0.25">
      <c r="B56" s="2" t="s">
        <v>31</v>
      </c>
      <c r="P56" s="2" t="s">
        <v>31</v>
      </c>
    </row>
    <row r="58" spans="2:26" x14ac:dyDescent="0.25">
      <c r="C58" s="13"/>
      <c r="D58" s="14" t="s">
        <v>19</v>
      </c>
      <c r="E58" s="14" t="s">
        <v>20</v>
      </c>
      <c r="F58" s="14" t="s">
        <v>21</v>
      </c>
      <c r="G58" s="14" t="s">
        <v>32</v>
      </c>
      <c r="H58" s="14" t="s">
        <v>7</v>
      </c>
      <c r="Q58" s="13"/>
      <c r="R58" s="14" t="s">
        <v>19</v>
      </c>
      <c r="S58" s="14" t="s">
        <v>20</v>
      </c>
      <c r="T58" s="14" t="s">
        <v>21</v>
      </c>
      <c r="U58" s="14" t="s">
        <v>32</v>
      </c>
      <c r="V58" s="14" t="s">
        <v>7</v>
      </c>
    </row>
    <row r="59" spans="2:26" x14ac:dyDescent="0.25">
      <c r="C59" s="13" t="s">
        <v>33</v>
      </c>
      <c r="D59" s="17">
        <v>3000</v>
      </c>
      <c r="E59" s="17">
        <v>204</v>
      </c>
      <c r="F59" s="17">
        <v>499380</v>
      </c>
      <c r="G59" s="20">
        <v>29.57</v>
      </c>
      <c r="H59" s="19">
        <v>6032.28</v>
      </c>
      <c r="Q59" s="13" t="s">
        <v>33</v>
      </c>
      <c r="R59" s="17">
        <v>3000</v>
      </c>
      <c r="S59" s="17">
        <v>204</v>
      </c>
      <c r="T59" s="17">
        <v>499380</v>
      </c>
      <c r="U59" s="20">
        <v>37.409999999999997</v>
      </c>
      <c r="V59" s="19">
        <v>7631.6399999999994</v>
      </c>
    </row>
    <row r="60" spans="2:26" x14ac:dyDescent="0.25">
      <c r="C60" s="13" t="s">
        <v>24</v>
      </c>
      <c r="D60" s="17">
        <v>2000</v>
      </c>
      <c r="E60" s="17"/>
      <c r="F60" s="17">
        <v>241730</v>
      </c>
      <c r="G60" s="20">
        <v>6.05</v>
      </c>
      <c r="H60" s="20">
        <v>1462.4665</v>
      </c>
      <c r="Q60" s="13" t="s">
        <v>24</v>
      </c>
      <c r="R60" s="17">
        <v>2000</v>
      </c>
      <c r="S60" s="17"/>
      <c r="T60" s="17">
        <v>241730</v>
      </c>
      <c r="U60" s="20">
        <v>7.65</v>
      </c>
      <c r="V60" s="20">
        <v>1849.2345</v>
      </c>
    </row>
    <row r="61" spans="2:26" x14ac:dyDescent="0.25">
      <c r="C61" s="13" t="s">
        <v>24</v>
      </c>
      <c r="D61" s="17">
        <v>5000</v>
      </c>
      <c r="E61" s="17"/>
      <c r="F61" s="17">
        <v>387780</v>
      </c>
      <c r="G61" s="20">
        <v>4.9000000000000004</v>
      </c>
      <c r="H61" s="20">
        <v>1900.1220000000003</v>
      </c>
      <c r="Q61" s="13" t="s">
        <v>24</v>
      </c>
      <c r="R61" s="17">
        <v>5000</v>
      </c>
      <c r="S61" s="17"/>
      <c r="T61" s="17">
        <v>387780</v>
      </c>
      <c r="U61" s="20">
        <v>6.2</v>
      </c>
      <c r="V61" s="20">
        <v>2404.2359999999999</v>
      </c>
    </row>
    <row r="62" spans="2:26" x14ac:dyDescent="0.25">
      <c r="C62" s="13" t="s">
        <v>24</v>
      </c>
      <c r="D62" s="17">
        <v>15000</v>
      </c>
      <c r="E62" s="17"/>
      <c r="F62" s="17">
        <v>500800</v>
      </c>
      <c r="G62" s="20">
        <v>4.45</v>
      </c>
      <c r="H62" s="20">
        <v>2228.56</v>
      </c>
      <c r="Q62" s="13" t="s">
        <v>24</v>
      </c>
      <c r="R62" s="17">
        <v>15000</v>
      </c>
      <c r="S62" s="17"/>
      <c r="T62" s="17">
        <v>500800</v>
      </c>
      <c r="U62" s="20">
        <v>5.63</v>
      </c>
      <c r="V62" s="20">
        <v>2819.5039999999999</v>
      </c>
    </row>
    <row r="63" spans="2:26" x14ac:dyDescent="0.25">
      <c r="C63" s="13" t="s">
        <v>25</v>
      </c>
      <c r="D63" s="17">
        <v>25000</v>
      </c>
      <c r="E63" s="17"/>
      <c r="F63" s="17">
        <v>294060</v>
      </c>
      <c r="G63" s="20">
        <v>4.22</v>
      </c>
      <c r="H63" s="20">
        <v>1240.9331999999999</v>
      </c>
      <c r="Q63" s="13" t="s">
        <v>25</v>
      </c>
      <c r="R63" s="17">
        <v>25000</v>
      </c>
      <c r="S63" s="17"/>
      <c r="T63" s="17">
        <v>294060</v>
      </c>
      <c r="U63" s="20">
        <v>5.34</v>
      </c>
      <c r="V63" s="20">
        <v>1570.2803999999999</v>
      </c>
    </row>
    <row r="64" spans="2:26" x14ac:dyDescent="0.25">
      <c r="C64" s="13"/>
      <c r="D64" s="17"/>
      <c r="E64" s="17"/>
      <c r="F64" s="17"/>
      <c r="G64" s="17"/>
      <c r="H64" s="17"/>
      <c r="Q64" s="13"/>
      <c r="R64" s="17"/>
      <c r="S64" s="17"/>
      <c r="T64" s="17"/>
      <c r="U64" s="17"/>
      <c r="V64" s="17"/>
    </row>
    <row r="65" spans="2:25" x14ac:dyDescent="0.25">
      <c r="C65" s="13" t="s">
        <v>26</v>
      </c>
      <c r="D65" s="17"/>
      <c r="E65" s="17">
        <v>204</v>
      </c>
      <c r="F65" s="17">
        <v>1923750</v>
      </c>
      <c r="G65" s="17"/>
      <c r="H65" s="19">
        <v>12864.361699999999</v>
      </c>
      <c r="Q65" s="13" t="s">
        <v>26</v>
      </c>
      <c r="R65" s="17"/>
      <c r="S65" s="17">
        <v>204</v>
      </c>
      <c r="T65" s="17">
        <v>1923750</v>
      </c>
      <c r="U65" s="17"/>
      <c r="V65" s="19">
        <v>16274.894899999999</v>
      </c>
    </row>
    <row r="67" spans="2:25" x14ac:dyDescent="0.25">
      <c r="B67" s="2" t="s">
        <v>34</v>
      </c>
      <c r="P67" s="2" t="s">
        <v>34</v>
      </c>
    </row>
    <row r="69" spans="2:25" x14ac:dyDescent="0.25">
      <c r="C69" s="13"/>
      <c r="D69" s="13"/>
      <c r="E69" s="13"/>
      <c r="F69" s="13"/>
      <c r="G69" s="14" t="s">
        <v>16</v>
      </c>
      <c r="H69" s="14" t="s">
        <v>30</v>
      </c>
      <c r="I69" s="14" t="s">
        <v>17</v>
      </c>
      <c r="J69" s="14" t="s">
        <v>30</v>
      </c>
      <c r="K69" s="13"/>
      <c r="Q69" s="13"/>
      <c r="R69" s="13"/>
      <c r="S69" s="13"/>
      <c r="T69" s="13"/>
      <c r="U69" s="14" t="s">
        <v>16</v>
      </c>
      <c r="V69" s="14" t="s">
        <v>30</v>
      </c>
      <c r="W69" s="14" t="s">
        <v>17</v>
      </c>
      <c r="X69" s="14" t="s">
        <v>30</v>
      </c>
      <c r="Y69" s="13"/>
    </row>
    <row r="70" spans="2:25" x14ac:dyDescent="0.25">
      <c r="C70" s="13"/>
      <c r="D70" s="14" t="s">
        <v>19</v>
      </c>
      <c r="E70" s="14" t="s">
        <v>20</v>
      </c>
      <c r="F70" s="14" t="s">
        <v>21</v>
      </c>
      <c r="G70" s="15">
        <v>5000</v>
      </c>
      <c r="H70" s="15">
        <v>5000</v>
      </c>
      <c r="I70" s="15">
        <v>15000</v>
      </c>
      <c r="J70" s="15">
        <v>25000</v>
      </c>
      <c r="K70" s="14" t="s">
        <v>22</v>
      </c>
      <c r="Q70" s="13"/>
      <c r="R70" s="14" t="s">
        <v>19</v>
      </c>
      <c r="S70" s="14" t="s">
        <v>20</v>
      </c>
      <c r="T70" s="14" t="s">
        <v>21</v>
      </c>
      <c r="U70" s="15">
        <v>5000</v>
      </c>
      <c r="V70" s="15">
        <v>5000</v>
      </c>
      <c r="W70" s="15">
        <v>15000</v>
      </c>
      <c r="X70" s="15">
        <v>25000</v>
      </c>
      <c r="Y70" s="14" t="s">
        <v>22</v>
      </c>
    </row>
    <row r="71" spans="2:25" x14ac:dyDescent="0.25">
      <c r="C71" s="13" t="s">
        <v>23</v>
      </c>
      <c r="D71" s="17">
        <v>5000</v>
      </c>
      <c r="E71" s="17">
        <v>1</v>
      </c>
      <c r="F71" s="17">
        <v>3500</v>
      </c>
      <c r="G71" s="17">
        <v>3500</v>
      </c>
      <c r="H71" s="17"/>
      <c r="I71" s="17"/>
      <c r="J71" s="17"/>
      <c r="K71" s="17">
        <v>3500</v>
      </c>
      <c r="Q71" s="13" t="s">
        <v>23</v>
      </c>
      <c r="R71" s="17">
        <v>5000</v>
      </c>
      <c r="S71" s="17">
        <v>1</v>
      </c>
      <c r="T71" s="17">
        <v>3500</v>
      </c>
      <c r="U71" s="17">
        <v>3500</v>
      </c>
      <c r="V71" s="17"/>
      <c r="W71" s="17"/>
      <c r="X71" s="17"/>
      <c r="Y71" s="17">
        <v>3500</v>
      </c>
    </row>
    <row r="72" spans="2:25" x14ac:dyDescent="0.25">
      <c r="C72" s="13" t="s">
        <v>24</v>
      </c>
      <c r="D72" s="17">
        <v>5000</v>
      </c>
      <c r="E72" s="17">
        <v>2</v>
      </c>
      <c r="F72" s="17">
        <v>13200</v>
      </c>
      <c r="G72" s="17">
        <v>10000</v>
      </c>
      <c r="H72" s="17">
        <v>3200</v>
      </c>
      <c r="I72" s="17"/>
      <c r="J72" s="17"/>
      <c r="K72" s="17">
        <v>13200</v>
      </c>
      <c r="Q72" s="13" t="s">
        <v>24</v>
      </c>
      <c r="R72" s="17">
        <v>5000</v>
      </c>
      <c r="S72" s="17">
        <v>2</v>
      </c>
      <c r="T72" s="17">
        <v>13200</v>
      </c>
      <c r="U72" s="17">
        <v>10000</v>
      </c>
      <c r="V72" s="17">
        <v>3200</v>
      </c>
      <c r="W72" s="17"/>
      <c r="X72" s="17"/>
      <c r="Y72" s="17">
        <v>13200</v>
      </c>
    </row>
    <row r="73" spans="2:25" x14ac:dyDescent="0.25">
      <c r="C73" s="13" t="s">
        <v>24</v>
      </c>
      <c r="D73" s="17">
        <v>15000</v>
      </c>
      <c r="E73" s="17">
        <v>1</v>
      </c>
      <c r="F73" s="17">
        <v>18200</v>
      </c>
      <c r="G73" s="17">
        <v>5000</v>
      </c>
      <c r="H73" s="17">
        <v>5000</v>
      </c>
      <c r="I73" s="17">
        <v>8200</v>
      </c>
      <c r="J73" s="17"/>
      <c r="K73" s="17">
        <v>18200</v>
      </c>
      <c r="Q73" s="13" t="s">
        <v>24</v>
      </c>
      <c r="R73" s="17">
        <v>15000</v>
      </c>
      <c r="S73" s="17">
        <v>1</v>
      </c>
      <c r="T73" s="17">
        <v>18200</v>
      </c>
      <c r="U73" s="17">
        <v>5000</v>
      </c>
      <c r="V73" s="17">
        <v>5000</v>
      </c>
      <c r="W73" s="17">
        <v>8200</v>
      </c>
      <c r="X73" s="17"/>
      <c r="Y73" s="17">
        <v>18200</v>
      </c>
    </row>
    <row r="74" spans="2:25" x14ac:dyDescent="0.25">
      <c r="C74" s="13" t="s">
        <v>25</v>
      </c>
      <c r="D74" s="17">
        <v>25000</v>
      </c>
      <c r="E74" s="17">
        <v>8</v>
      </c>
      <c r="F74" s="17">
        <v>547100</v>
      </c>
      <c r="G74" s="17">
        <v>40000</v>
      </c>
      <c r="H74" s="17">
        <v>40000</v>
      </c>
      <c r="I74" s="17">
        <v>120000</v>
      </c>
      <c r="J74" s="17">
        <v>347100</v>
      </c>
      <c r="K74" s="17">
        <v>547100</v>
      </c>
      <c r="Q74" s="13" t="s">
        <v>25</v>
      </c>
      <c r="R74" s="17">
        <v>25000</v>
      </c>
      <c r="S74" s="17">
        <v>8</v>
      </c>
      <c r="T74" s="17">
        <v>547100</v>
      </c>
      <c r="U74" s="17">
        <v>40000</v>
      </c>
      <c r="V74" s="17">
        <v>40000</v>
      </c>
      <c r="W74" s="17">
        <v>120000</v>
      </c>
      <c r="X74" s="17">
        <v>347100</v>
      </c>
      <c r="Y74" s="17">
        <v>547100</v>
      </c>
    </row>
    <row r="75" spans="2:25" x14ac:dyDescent="0.25">
      <c r="C75" s="13"/>
      <c r="D75" s="13"/>
      <c r="E75" s="17"/>
      <c r="F75" s="17"/>
      <c r="G75" s="17"/>
      <c r="H75" s="17"/>
      <c r="I75" s="17"/>
      <c r="J75" s="17"/>
      <c r="K75" s="17"/>
      <c r="Q75" s="13"/>
      <c r="R75" s="13"/>
      <c r="S75" s="17"/>
      <c r="T75" s="17"/>
      <c r="U75" s="17"/>
      <c r="V75" s="17"/>
      <c r="W75" s="17"/>
      <c r="X75" s="17"/>
      <c r="Y75" s="17"/>
    </row>
    <row r="76" spans="2:25" x14ac:dyDescent="0.25">
      <c r="C76" s="13" t="s">
        <v>26</v>
      </c>
      <c r="D76" s="13"/>
      <c r="E76" s="17">
        <v>12</v>
      </c>
      <c r="F76" s="17">
        <v>582000</v>
      </c>
      <c r="G76" s="17">
        <v>58500</v>
      </c>
      <c r="H76" s="17">
        <v>48200</v>
      </c>
      <c r="I76" s="17">
        <v>128200</v>
      </c>
      <c r="J76" s="17">
        <v>347100</v>
      </c>
      <c r="K76" s="17">
        <v>582000</v>
      </c>
      <c r="Q76" s="13" t="s">
        <v>26</v>
      </c>
      <c r="R76" s="13"/>
      <c r="S76" s="17">
        <v>12</v>
      </c>
      <c r="T76" s="17">
        <v>582000</v>
      </c>
      <c r="U76" s="17">
        <v>58500</v>
      </c>
      <c r="V76" s="17">
        <v>48200</v>
      </c>
      <c r="W76" s="17">
        <v>128200</v>
      </c>
      <c r="X76" s="17">
        <v>347100</v>
      </c>
      <c r="Y76" s="17">
        <v>582000</v>
      </c>
    </row>
    <row r="78" spans="2:25" x14ac:dyDescent="0.25">
      <c r="B78" s="2" t="s">
        <v>35</v>
      </c>
      <c r="P78" s="2" t="s">
        <v>35</v>
      </c>
    </row>
    <row r="80" spans="2:25" x14ac:dyDescent="0.25">
      <c r="C80" s="13"/>
      <c r="D80" s="14" t="s">
        <v>19</v>
      </c>
      <c r="E80" s="14" t="s">
        <v>20</v>
      </c>
      <c r="F80" s="14" t="s">
        <v>21</v>
      </c>
      <c r="G80" s="14" t="s">
        <v>32</v>
      </c>
      <c r="H80" s="14" t="s">
        <v>7</v>
      </c>
      <c r="Q80" s="13"/>
      <c r="R80" s="14" t="s">
        <v>19</v>
      </c>
      <c r="S80" s="14" t="s">
        <v>20</v>
      </c>
      <c r="T80" s="14" t="s">
        <v>21</v>
      </c>
      <c r="U80" s="14" t="s">
        <v>32</v>
      </c>
      <c r="V80" s="14" t="s">
        <v>7</v>
      </c>
    </row>
    <row r="81" spans="2:24" x14ac:dyDescent="0.25">
      <c r="C81" s="13" t="s">
        <v>23</v>
      </c>
      <c r="D81" s="17">
        <v>5000</v>
      </c>
      <c r="E81" s="17">
        <v>12</v>
      </c>
      <c r="F81" s="18">
        <v>58500</v>
      </c>
      <c r="G81" s="19">
        <v>41.67</v>
      </c>
      <c r="H81" s="19">
        <v>500.04</v>
      </c>
      <c r="Q81" s="13" t="s">
        <v>23</v>
      </c>
      <c r="R81" s="17">
        <v>5000</v>
      </c>
      <c r="S81" s="17">
        <v>12</v>
      </c>
      <c r="T81" s="18">
        <v>58500</v>
      </c>
      <c r="U81" s="19">
        <v>52.72</v>
      </c>
      <c r="V81" s="19">
        <v>632.64</v>
      </c>
    </row>
    <row r="82" spans="2:24" x14ac:dyDescent="0.25">
      <c r="C82" s="13" t="s">
        <v>24</v>
      </c>
      <c r="D82" s="17">
        <v>5000</v>
      </c>
      <c r="E82" s="17"/>
      <c r="F82" s="17">
        <v>48200</v>
      </c>
      <c r="G82" s="20">
        <v>4.9000000000000004</v>
      </c>
      <c r="H82" s="20">
        <v>236.18000000000004</v>
      </c>
      <c r="Q82" s="13" t="s">
        <v>24</v>
      </c>
      <c r="R82" s="17">
        <v>5000</v>
      </c>
      <c r="S82" s="17"/>
      <c r="T82" s="17">
        <v>48200</v>
      </c>
      <c r="U82" s="20">
        <v>6.2</v>
      </c>
      <c r="V82" s="20">
        <v>298.83999999999997</v>
      </c>
    </row>
    <row r="83" spans="2:24" x14ac:dyDescent="0.25">
      <c r="C83" s="13" t="s">
        <v>24</v>
      </c>
      <c r="D83" s="17">
        <v>15000</v>
      </c>
      <c r="E83" s="17"/>
      <c r="F83" s="17">
        <v>128200</v>
      </c>
      <c r="G83" s="20">
        <v>4.45</v>
      </c>
      <c r="H83" s="20">
        <v>570.49</v>
      </c>
      <c r="Q83" s="13" t="s">
        <v>24</v>
      </c>
      <c r="R83" s="17">
        <v>15000</v>
      </c>
      <c r="S83" s="17"/>
      <c r="T83" s="17">
        <v>128200</v>
      </c>
      <c r="U83" s="20">
        <v>5.63</v>
      </c>
      <c r="V83" s="20">
        <v>721.76599999999996</v>
      </c>
    </row>
    <row r="84" spans="2:24" x14ac:dyDescent="0.25">
      <c r="C84" s="13" t="s">
        <v>25</v>
      </c>
      <c r="D84" s="17">
        <v>25000</v>
      </c>
      <c r="E84" s="17"/>
      <c r="F84" s="17">
        <v>347100</v>
      </c>
      <c r="G84" s="20">
        <v>4.22</v>
      </c>
      <c r="H84" s="20">
        <v>1464.7619999999999</v>
      </c>
      <c r="Q84" s="13" t="s">
        <v>25</v>
      </c>
      <c r="R84" s="17">
        <v>25000</v>
      </c>
      <c r="S84" s="17"/>
      <c r="T84" s="17">
        <v>347100</v>
      </c>
      <c r="U84" s="20">
        <v>5.34</v>
      </c>
      <c r="V84" s="20">
        <v>1853.5139999999999</v>
      </c>
    </row>
    <row r="85" spans="2:24" x14ac:dyDescent="0.25">
      <c r="C85" s="13"/>
      <c r="D85" s="13"/>
      <c r="E85" s="13"/>
      <c r="F85" s="13"/>
      <c r="G85" s="13"/>
      <c r="H85" s="13"/>
      <c r="Q85" s="13"/>
      <c r="R85" s="13"/>
      <c r="S85" s="13"/>
      <c r="T85" s="13"/>
      <c r="U85" s="13"/>
      <c r="V85" s="13"/>
    </row>
    <row r="86" spans="2:24" x14ac:dyDescent="0.25">
      <c r="C86" s="13" t="s">
        <v>26</v>
      </c>
      <c r="D86" s="13"/>
      <c r="E86" s="17">
        <v>12</v>
      </c>
      <c r="F86" s="17">
        <v>582000</v>
      </c>
      <c r="G86" s="13"/>
      <c r="H86" s="19">
        <v>2771.4719999999998</v>
      </c>
      <c r="Q86" s="13" t="s">
        <v>26</v>
      </c>
      <c r="R86" s="13"/>
      <c r="S86" s="17">
        <v>12</v>
      </c>
      <c r="T86" s="17">
        <v>582000</v>
      </c>
      <c r="U86" s="13"/>
      <c r="V86" s="19">
        <v>3506.76</v>
      </c>
    </row>
    <row r="88" spans="2:24" x14ac:dyDescent="0.25">
      <c r="B88" s="2" t="s">
        <v>36</v>
      </c>
      <c r="P88" s="2" t="s">
        <v>36</v>
      </c>
    </row>
    <row r="90" spans="2:24" x14ac:dyDescent="0.25">
      <c r="C90" s="13"/>
      <c r="D90" s="13"/>
      <c r="E90" s="13"/>
      <c r="F90" s="13"/>
      <c r="G90" s="14" t="s">
        <v>37</v>
      </c>
      <c r="H90" s="14" t="s">
        <v>17</v>
      </c>
      <c r="I90" s="14" t="s">
        <v>38</v>
      </c>
      <c r="J90" s="13"/>
      <c r="Q90" s="13"/>
      <c r="R90" s="13"/>
      <c r="S90" s="13"/>
      <c r="T90" s="13"/>
      <c r="U90" s="14" t="s">
        <v>37</v>
      </c>
      <c r="V90" s="14" t="s">
        <v>17</v>
      </c>
      <c r="W90" s="14" t="s">
        <v>38</v>
      </c>
      <c r="X90" s="13"/>
    </row>
    <row r="91" spans="2:24" x14ac:dyDescent="0.25">
      <c r="C91" s="13"/>
      <c r="D91" s="14" t="s">
        <v>19</v>
      </c>
      <c r="E91" s="14" t="s">
        <v>20</v>
      </c>
      <c r="F91" s="14" t="s">
        <v>21</v>
      </c>
      <c r="G91" s="15">
        <v>10000</v>
      </c>
      <c r="H91" s="15">
        <v>15000</v>
      </c>
      <c r="I91" s="15">
        <v>25000</v>
      </c>
      <c r="J91" s="14" t="s">
        <v>22</v>
      </c>
      <c r="Q91" s="13"/>
      <c r="R91" s="14" t="s">
        <v>19</v>
      </c>
      <c r="S91" s="14" t="s">
        <v>20</v>
      </c>
      <c r="T91" s="14" t="s">
        <v>21</v>
      </c>
      <c r="U91" s="15">
        <v>10000</v>
      </c>
      <c r="V91" s="15">
        <v>15000</v>
      </c>
      <c r="W91" s="15">
        <v>25000</v>
      </c>
      <c r="X91" s="14" t="s">
        <v>22</v>
      </c>
    </row>
    <row r="92" spans="2:24" x14ac:dyDescent="0.25">
      <c r="C92" s="13" t="s">
        <v>23</v>
      </c>
      <c r="D92" s="17">
        <v>10000</v>
      </c>
      <c r="E92" s="17">
        <v>27</v>
      </c>
      <c r="F92" s="17">
        <v>89500</v>
      </c>
      <c r="G92" s="18">
        <v>89500</v>
      </c>
      <c r="H92" s="13"/>
      <c r="I92" s="13"/>
      <c r="J92" s="17">
        <v>89500</v>
      </c>
      <c r="Q92" s="13" t="s">
        <v>23</v>
      </c>
      <c r="R92" s="17">
        <v>10000</v>
      </c>
      <c r="S92" s="17">
        <v>27</v>
      </c>
      <c r="T92" s="17">
        <v>89500</v>
      </c>
      <c r="U92" s="18">
        <v>89500</v>
      </c>
      <c r="V92" s="13"/>
      <c r="W92" s="13"/>
      <c r="X92" s="17">
        <v>89500</v>
      </c>
    </row>
    <row r="93" spans="2:24" x14ac:dyDescent="0.25">
      <c r="C93" s="13" t="s">
        <v>24</v>
      </c>
      <c r="D93" s="17">
        <v>15000</v>
      </c>
      <c r="E93" s="17">
        <v>19</v>
      </c>
      <c r="F93" s="17">
        <v>328500</v>
      </c>
      <c r="G93" s="18">
        <v>190000</v>
      </c>
      <c r="H93" s="18">
        <v>138500</v>
      </c>
      <c r="I93" s="13"/>
      <c r="J93" s="17">
        <v>328500</v>
      </c>
      <c r="Q93" s="13" t="s">
        <v>24</v>
      </c>
      <c r="R93" s="17">
        <v>15000</v>
      </c>
      <c r="S93" s="17">
        <v>19</v>
      </c>
      <c r="T93" s="17">
        <v>328500</v>
      </c>
      <c r="U93" s="18">
        <v>190000</v>
      </c>
      <c r="V93" s="18">
        <v>138500</v>
      </c>
      <c r="W93" s="13"/>
      <c r="X93" s="17">
        <v>328500</v>
      </c>
    </row>
    <row r="94" spans="2:24" x14ac:dyDescent="0.25">
      <c r="C94" s="13" t="s">
        <v>25</v>
      </c>
      <c r="D94" s="17">
        <v>25000</v>
      </c>
      <c r="E94" s="17">
        <v>4</v>
      </c>
      <c r="F94" s="17">
        <v>145500</v>
      </c>
      <c r="G94" s="18">
        <v>40000</v>
      </c>
      <c r="H94" s="18">
        <v>60000</v>
      </c>
      <c r="I94" s="18">
        <v>45500</v>
      </c>
      <c r="J94" s="17">
        <v>145500</v>
      </c>
      <c r="Q94" s="13" t="s">
        <v>25</v>
      </c>
      <c r="R94" s="17">
        <v>25000</v>
      </c>
      <c r="S94" s="17">
        <v>4</v>
      </c>
      <c r="T94" s="17">
        <v>145500</v>
      </c>
      <c r="U94" s="18">
        <v>40000</v>
      </c>
      <c r="V94" s="18">
        <v>60000</v>
      </c>
      <c r="W94" s="18">
        <v>45500</v>
      </c>
      <c r="X94" s="17">
        <v>145500</v>
      </c>
    </row>
    <row r="95" spans="2:24" x14ac:dyDescent="0.25">
      <c r="C95" s="13"/>
      <c r="D95" s="13"/>
      <c r="E95" s="13"/>
      <c r="F95" s="13"/>
      <c r="G95" s="13"/>
      <c r="H95" s="13"/>
      <c r="I95" s="13"/>
      <c r="J95" s="13"/>
      <c r="Q95" s="13"/>
      <c r="R95" s="13"/>
      <c r="S95" s="13"/>
      <c r="T95" s="13"/>
      <c r="U95" s="13"/>
      <c r="V95" s="13"/>
      <c r="W95" s="13"/>
      <c r="X95" s="13"/>
    </row>
    <row r="96" spans="2:24" x14ac:dyDescent="0.25">
      <c r="C96" s="13" t="s">
        <v>26</v>
      </c>
      <c r="D96" s="13"/>
      <c r="E96" s="17">
        <v>50</v>
      </c>
      <c r="F96" s="17">
        <v>563500</v>
      </c>
      <c r="G96" s="17">
        <v>319500</v>
      </c>
      <c r="H96" s="17">
        <v>198500</v>
      </c>
      <c r="I96" s="17">
        <v>45500</v>
      </c>
      <c r="J96" s="17">
        <v>563500</v>
      </c>
      <c r="Q96" s="13" t="s">
        <v>26</v>
      </c>
      <c r="R96" s="13"/>
      <c r="S96" s="17">
        <v>50</v>
      </c>
      <c r="T96" s="17">
        <v>563500</v>
      </c>
      <c r="U96" s="17">
        <v>319500</v>
      </c>
      <c r="V96" s="17">
        <v>198500</v>
      </c>
      <c r="W96" s="17">
        <v>45500</v>
      </c>
      <c r="X96" s="17">
        <v>563500</v>
      </c>
    </row>
    <row r="98" spans="2:22" x14ac:dyDescent="0.25">
      <c r="B98" s="2" t="s">
        <v>39</v>
      </c>
      <c r="P98" s="2" t="s">
        <v>39</v>
      </c>
    </row>
    <row r="100" spans="2:22" x14ac:dyDescent="0.25">
      <c r="C100" s="13"/>
      <c r="D100" s="14" t="s">
        <v>19</v>
      </c>
      <c r="E100" s="14" t="s">
        <v>20</v>
      </c>
      <c r="F100" s="14" t="s">
        <v>21</v>
      </c>
      <c r="G100" s="14" t="s">
        <v>32</v>
      </c>
      <c r="H100" s="14" t="s">
        <v>7</v>
      </c>
      <c r="Q100" s="13"/>
      <c r="R100" s="14" t="s">
        <v>19</v>
      </c>
      <c r="S100" s="14" t="s">
        <v>20</v>
      </c>
      <c r="T100" s="14" t="s">
        <v>21</v>
      </c>
      <c r="U100" s="14" t="s">
        <v>32</v>
      </c>
      <c r="V100" s="14" t="s">
        <v>7</v>
      </c>
    </row>
    <row r="101" spans="2:22" x14ac:dyDescent="0.25">
      <c r="C101" s="13" t="s">
        <v>23</v>
      </c>
      <c r="D101" s="17">
        <v>10000</v>
      </c>
      <c r="E101" s="18">
        <v>50</v>
      </c>
      <c r="F101" s="18">
        <v>319500</v>
      </c>
      <c r="G101" s="19">
        <v>66.17</v>
      </c>
      <c r="H101" s="19">
        <v>3308.5</v>
      </c>
      <c r="Q101" s="13" t="s">
        <v>23</v>
      </c>
      <c r="R101" s="17">
        <v>10000</v>
      </c>
      <c r="S101" s="18">
        <v>50</v>
      </c>
      <c r="T101" s="18">
        <v>319500</v>
      </c>
      <c r="U101" s="19">
        <v>83.72</v>
      </c>
      <c r="V101" s="19">
        <v>4186</v>
      </c>
    </row>
    <row r="102" spans="2:22" x14ac:dyDescent="0.25">
      <c r="C102" s="13" t="s">
        <v>24</v>
      </c>
      <c r="D102" s="17">
        <v>15000</v>
      </c>
      <c r="E102" s="13"/>
      <c r="F102" s="18">
        <v>198500</v>
      </c>
      <c r="G102" s="20">
        <v>4.45</v>
      </c>
      <c r="H102" s="20">
        <v>883.32500000000005</v>
      </c>
      <c r="Q102" s="13" t="s">
        <v>24</v>
      </c>
      <c r="R102" s="17">
        <v>15000</v>
      </c>
      <c r="S102" s="13"/>
      <c r="T102" s="18">
        <v>198500</v>
      </c>
      <c r="U102" s="20">
        <v>5.63</v>
      </c>
      <c r="V102" s="20">
        <v>1117.5550000000001</v>
      </c>
    </row>
    <row r="103" spans="2:22" x14ac:dyDescent="0.25">
      <c r="C103" s="13" t="s">
        <v>25</v>
      </c>
      <c r="D103" s="17">
        <v>25000</v>
      </c>
      <c r="E103" s="13"/>
      <c r="F103" s="18">
        <v>45500</v>
      </c>
      <c r="G103" s="20">
        <v>4.22</v>
      </c>
      <c r="H103" s="20">
        <v>192.01</v>
      </c>
      <c r="Q103" s="13" t="s">
        <v>25</v>
      </c>
      <c r="R103" s="17">
        <v>25000</v>
      </c>
      <c r="S103" s="13"/>
      <c r="T103" s="18">
        <v>45500</v>
      </c>
      <c r="U103" s="20">
        <v>5.34</v>
      </c>
      <c r="V103" s="20">
        <v>242.97</v>
      </c>
    </row>
    <row r="104" spans="2:22" x14ac:dyDescent="0.25">
      <c r="C104" s="13"/>
      <c r="D104" s="13"/>
      <c r="E104" s="13"/>
      <c r="F104" s="13"/>
      <c r="G104" s="13"/>
      <c r="H104" s="13"/>
      <c r="Q104" s="13"/>
      <c r="R104" s="13"/>
      <c r="S104" s="13"/>
      <c r="T104" s="13"/>
      <c r="U104" s="13"/>
      <c r="V104" s="13"/>
    </row>
    <row r="105" spans="2:22" x14ac:dyDescent="0.25">
      <c r="C105" s="13" t="s">
        <v>26</v>
      </c>
      <c r="D105" s="13"/>
      <c r="E105" s="17">
        <v>50</v>
      </c>
      <c r="F105" s="17">
        <v>563500</v>
      </c>
      <c r="G105" s="13"/>
      <c r="H105" s="19">
        <v>4383.835</v>
      </c>
      <c r="Q105" s="13" t="s">
        <v>26</v>
      </c>
      <c r="R105" s="13"/>
      <c r="S105" s="17">
        <v>50</v>
      </c>
      <c r="T105" s="17">
        <v>563500</v>
      </c>
      <c r="U105" s="13"/>
      <c r="V105" s="19">
        <v>5546.5250000000005</v>
      </c>
    </row>
    <row r="107" spans="2:22" x14ac:dyDescent="0.25">
      <c r="B107" s="2" t="s">
        <v>12</v>
      </c>
      <c r="P107" s="2" t="s">
        <v>12</v>
      </c>
    </row>
    <row r="109" spans="2:22" x14ac:dyDescent="0.25">
      <c r="C109" s="13"/>
      <c r="D109" s="14" t="s">
        <v>19</v>
      </c>
      <c r="E109" s="14" t="s">
        <v>20</v>
      </c>
      <c r="F109" s="14" t="s">
        <v>21</v>
      </c>
      <c r="G109" s="14" t="s">
        <v>32</v>
      </c>
      <c r="H109" s="14" t="s">
        <v>7</v>
      </c>
      <c r="Q109" s="13"/>
      <c r="R109" s="14" t="s">
        <v>19</v>
      </c>
      <c r="S109" s="14" t="s">
        <v>20</v>
      </c>
      <c r="T109" s="14" t="s">
        <v>21</v>
      </c>
      <c r="U109" s="14" t="s">
        <v>32</v>
      </c>
      <c r="V109" s="14" t="s">
        <v>7</v>
      </c>
    </row>
    <row r="110" spans="2:22" x14ac:dyDescent="0.25">
      <c r="C110" s="13" t="s">
        <v>23</v>
      </c>
      <c r="D110" s="17">
        <v>26815100</v>
      </c>
      <c r="E110" s="13">
        <v>12</v>
      </c>
      <c r="F110" s="16">
        <v>26815100</v>
      </c>
      <c r="G110" s="19">
        <v>3.02</v>
      </c>
      <c r="H110" s="22">
        <v>80981.601999999999</v>
      </c>
      <c r="Q110" s="13" t="s">
        <v>23</v>
      </c>
      <c r="R110" s="17">
        <v>26815100</v>
      </c>
      <c r="S110" s="13">
        <v>12</v>
      </c>
      <c r="T110" s="16">
        <v>26815100</v>
      </c>
      <c r="U110" s="19">
        <v>3.82</v>
      </c>
      <c r="V110" s="22">
        <v>102433.682</v>
      </c>
    </row>
    <row r="111" spans="2:22" x14ac:dyDescent="0.25">
      <c r="C111" s="13" t="s">
        <v>25</v>
      </c>
      <c r="D111" s="13"/>
      <c r="E111" s="13"/>
      <c r="F111" s="13"/>
      <c r="G111" s="13"/>
      <c r="H111" s="13"/>
      <c r="Q111" s="13" t="s">
        <v>25</v>
      </c>
      <c r="R111" s="13"/>
      <c r="S111" s="13"/>
      <c r="T111" s="13"/>
      <c r="U111" s="13"/>
      <c r="V111" s="13"/>
    </row>
    <row r="112" spans="2:22" x14ac:dyDescent="0.25">
      <c r="C112" s="13"/>
      <c r="D112" s="13"/>
      <c r="E112" s="13"/>
      <c r="F112" s="13"/>
      <c r="G112" s="13"/>
      <c r="H112" s="13"/>
      <c r="Q112" s="13"/>
      <c r="R112" s="13"/>
      <c r="S112" s="13"/>
      <c r="T112" s="13"/>
      <c r="U112" s="13"/>
      <c r="V112" s="13"/>
    </row>
    <row r="113" spans="3:22" x14ac:dyDescent="0.25">
      <c r="C113" s="13" t="s">
        <v>26</v>
      </c>
      <c r="D113" s="13"/>
      <c r="E113" s="13">
        <v>12</v>
      </c>
      <c r="F113" s="17">
        <v>26815100</v>
      </c>
      <c r="G113" s="13"/>
      <c r="H113" s="22">
        <v>80981.601999999999</v>
      </c>
      <c r="Q113" s="13" t="s">
        <v>26</v>
      </c>
      <c r="R113" s="13"/>
      <c r="S113" s="13">
        <v>12</v>
      </c>
      <c r="T113" s="17">
        <v>26815100</v>
      </c>
      <c r="U113" s="13"/>
      <c r="V113" s="22">
        <v>102433.682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D642-28B9-48F6-A8E0-4B8BB4AF15A6}">
  <dimension ref="A1:S111"/>
  <sheetViews>
    <sheetView workbookViewId="0">
      <selection activeCell="K20" sqref="K20"/>
    </sheetView>
  </sheetViews>
  <sheetFormatPr defaultRowHeight="15.75" x14ac:dyDescent="0.25"/>
  <cols>
    <col min="1" max="1" width="20.5" bestFit="1" customWidth="1"/>
    <col min="2" max="2" width="10.125" bestFit="1" customWidth="1"/>
    <col min="3" max="3" width="10.5" bestFit="1" customWidth="1"/>
    <col min="4" max="4" width="19.25" bestFit="1" customWidth="1"/>
    <col min="9" max="9" width="10.125" bestFit="1" customWidth="1"/>
    <col min="10" max="10" width="9.25" bestFit="1" customWidth="1"/>
    <col min="11" max="12" width="12.5" bestFit="1" customWidth="1"/>
    <col min="13" max="13" width="16.625" bestFit="1" customWidth="1"/>
    <col min="14" max="15" width="12.5" bestFit="1" customWidth="1"/>
    <col min="16" max="16" width="12.125" bestFit="1" customWidth="1"/>
    <col min="17" max="17" width="11.625" bestFit="1" customWidth="1"/>
    <col min="18" max="18" width="12.5" bestFit="1" customWidth="1"/>
    <col min="19" max="19" width="11.125" bestFit="1" customWidth="1"/>
  </cols>
  <sheetData>
    <row r="1" spans="1:7" ht="16.5" thickBot="1" x14ac:dyDescent="0.3">
      <c r="A1" s="23" t="s">
        <v>40</v>
      </c>
      <c r="B1" s="23" t="s">
        <v>41</v>
      </c>
      <c r="C1" s="23" t="s">
        <v>42</v>
      </c>
      <c r="D1" s="23" t="s">
        <v>43</v>
      </c>
    </row>
    <row r="3" spans="1:7" x14ac:dyDescent="0.25">
      <c r="A3" t="s">
        <v>44</v>
      </c>
      <c r="D3" t="s">
        <v>45</v>
      </c>
    </row>
    <row r="5" spans="1:7" x14ac:dyDescent="0.25">
      <c r="A5" s="24" t="s">
        <v>46</v>
      </c>
      <c r="B5" s="25">
        <v>820</v>
      </c>
      <c r="C5" s="26">
        <v>52</v>
      </c>
      <c r="D5" s="25">
        <v>4</v>
      </c>
    </row>
    <row r="6" spans="1:7" x14ac:dyDescent="0.25">
      <c r="A6" s="24" t="s">
        <v>47</v>
      </c>
      <c r="B6" s="27">
        <v>14710</v>
      </c>
      <c r="C6" s="26">
        <v>172.3</v>
      </c>
      <c r="D6" s="25">
        <v>10</v>
      </c>
    </row>
    <row r="7" spans="1:7" x14ac:dyDescent="0.25">
      <c r="A7" s="24" t="s">
        <v>48</v>
      </c>
      <c r="B7" s="27">
        <v>21820</v>
      </c>
      <c r="C7" s="26">
        <v>224.84</v>
      </c>
      <c r="D7" s="25">
        <v>9</v>
      </c>
    </row>
    <row r="8" spans="1:7" x14ac:dyDescent="0.25">
      <c r="A8" s="24" t="s">
        <v>49</v>
      </c>
      <c r="B8" s="27">
        <v>10310</v>
      </c>
      <c r="C8" s="26">
        <v>91.57</v>
      </c>
      <c r="D8" s="25">
        <v>3</v>
      </c>
    </row>
    <row r="9" spans="1:7" x14ac:dyDescent="0.25">
      <c r="A9" s="24" t="s">
        <v>50</v>
      </c>
      <c r="B9" s="27">
        <v>26820</v>
      </c>
      <c r="C9" s="26">
        <v>219.53</v>
      </c>
      <c r="D9" s="25">
        <v>6</v>
      </c>
    </row>
    <row r="10" spans="1:7" x14ac:dyDescent="0.25">
      <c r="A10" s="24" t="s">
        <v>51</v>
      </c>
      <c r="B10" s="27">
        <v>37060</v>
      </c>
      <c r="C10" s="26">
        <v>288.81</v>
      </c>
      <c r="D10" s="25">
        <v>7</v>
      </c>
    </row>
    <row r="11" spans="1:7" x14ac:dyDescent="0.25">
      <c r="A11" s="24" t="s">
        <v>52</v>
      </c>
      <c r="B11" s="27">
        <v>6100</v>
      </c>
      <c r="C11" s="26">
        <v>47.06</v>
      </c>
      <c r="D11" s="25">
        <v>1</v>
      </c>
    </row>
    <row r="12" spans="1:7" x14ac:dyDescent="0.25">
      <c r="A12" s="24" t="s">
        <v>53</v>
      </c>
      <c r="B12" s="28">
        <v>7080</v>
      </c>
      <c r="C12" s="29">
        <v>44.02</v>
      </c>
      <c r="D12" s="30">
        <v>1</v>
      </c>
    </row>
    <row r="14" spans="1:7" ht="16.5" thickBot="1" x14ac:dyDescent="0.3">
      <c r="A14" s="31" t="s">
        <v>22</v>
      </c>
      <c r="B14" s="32">
        <f>SUM(B5:B13)</f>
        <v>124720</v>
      </c>
      <c r="C14" s="33">
        <f t="shared" ref="C14:D14" si="0">SUM(C5:C13)</f>
        <v>1140.1299999999999</v>
      </c>
      <c r="D14" s="33">
        <f t="shared" si="0"/>
        <v>41</v>
      </c>
    </row>
    <row r="15" spans="1:7" ht="16.5" thickTop="1" x14ac:dyDescent="0.25"/>
    <row r="16" spans="1:7" x14ac:dyDescent="0.25">
      <c r="A16" t="s">
        <v>54</v>
      </c>
      <c r="D16" t="s">
        <v>55</v>
      </c>
      <c r="G16" s="2" t="s">
        <v>56</v>
      </c>
    </row>
    <row r="17" spans="1:19" x14ac:dyDescent="0.25">
      <c r="G17" s="2"/>
    </row>
    <row r="18" spans="1:19" x14ac:dyDescent="0.25">
      <c r="A18" s="24" t="s">
        <v>46</v>
      </c>
      <c r="B18" s="27">
        <v>1364740</v>
      </c>
      <c r="C18" s="26">
        <v>64710.49</v>
      </c>
      <c r="D18" s="25">
        <v>4357</v>
      </c>
      <c r="H18" s="13"/>
      <c r="I18" s="13"/>
      <c r="J18" s="13"/>
      <c r="K18" s="13"/>
      <c r="L18" s="14" t="s">
        <v>16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18</v>
      </c>
      <c r="R18" s="13"/>
    </row>
    <row r="19" spans="1:19" x14ac:dyDescent="0.25">
      <c r="A19" s="24" t="s">
        <v>47</v>
      </c>
      <c r="B19" s="27">
        <v>4949750</v>
      </c>
      <c r="C19" s="26">
        <v>60655.08</v>
      </c>
      <c r="D19" s="25">
        <v>3275</v>
      </c>
      <c r="H19" s="13"/>
      <c r="I19" s="14" t="s">
        <v>19</v>
      </c>
      <c r="J19" s="14" t="s">
        <v>20</v>
      </c>
      <c r="K19" s="14" t="s">
        <v>21</v>
      </c>
      <c r="L19" s="15">
        <v>1000</v>
      </c>
      <c r="M19" s="15">
        <v>2000</v>
      </c>
      <c r="N19" s="15">
        <v>2000</v>
      </c>
      <c r="O19" s="15">
        <v>5000</v>
      </c>
      <c r="P19" s="15">
        <v>15000</v>
      </c>
      <c r="Q19" s="15">
        <v>25000</v>
      </c>
      <c r="R19" s="14" t="s">
        <v>22</v>
      </c>
    </row>
    <row r="20" spans="1:19" x14ac:dyDescent="0.25">
      <c r="A20" s="24" t="s">
        <v>48</v>
      </c>
      <c r="B20" s="27">
        <v>7643570</v>
      </c>
      <c r="C20" s="26">
        <v>78624.97</v>
      </c>
      <c r="D20" s="25">
        <v>3093</v>
      </c>
      <c r="H20" s="13" t="s">
        <v>23</v>
      </c>
      <c r="I20" s="16">
        <v>1000</v>
      </c>
      <c r="J20" s="17">
        <f>D5+D18</f>
        <v>4361</v>
      </c>
      <c r="K20" s="16">
        <f>B5+B18</f>
        <v>1365560</v>
      </c>
      <c r="L20" s="16">
        <f>K20</f>
        <v>1365560</v>
      </c>
      <c r="M20" s="13"/>
      <c r="N20" s="13"/>
      <c r="O20" s="13"/>
      <c r="P20" s="13"/>
      <c r="Q20" s="13"/>
      <c r="R20" s="17">
        <f>SUM(L20:Q20)</f>
        <v>1365560</v>
      </c>
    </row>
    <row r="21" spans="1:19" x14ac:dyDescent="0.25">
      <c r="A21" s="24" t="s">
        <v>49</v>
      </c>
      <c r="B21" s="27">
        <v>8066540</v>
      </c>
      <c r="C21" s="26">
        <v>74316.05</v>
      </c>
      <c r="D21" s="25">
        <v>2320</v>
      </c>
      <c r="H21" s="13" t="s">
        <v>24</v>
      </c>
      <c r="I21" s="16">
        <v>2000</v>
      </c>
      <c r="J21" s="17">
        <f>D6+D7+D19+D20</f>
        <v>6387</v>
      </c>
      <c r="K21" s="16">
        <f>B6+B7+B19+B20</f>
        <v>12629850</v>
      </c>
      <c r="L21" s="18">
        <f>J21*L19</f>
        <v>6387000</v>
      </c>
      <c r="M21" s="18">
        <f>K21-L21</f>
        <v>6242850</v>
      </c>
      <c r="N21" s="13"/>
      <c r="O21" s="13"/>
      <c r="P21" s="13"/>
      <c r="Q21" s="13"/>
      <c r="R21" s="17">
        <f t="shared" ref="R21:R25" si="1">SUM(L21:Q21)</f>
        <v>12629850</v>
      </c>
    </row>
    <row r="22" spans="1:19" x14ac:dyDescent="0.25">
      <c r="A22" s="24" t="s">
        <v>50</v>
      </c>
      <c r="B22" s="27">
        <v>7051090</v>
      </c>
      <c r="C22" s="26">
        <v>59810.6</v>
      </c>
      <c r="D22" s="25">
        <v>1578</v>
      </c>
      <c r="H22" s="13" t="s">
        <v>24</v>
      </c>
      <c r="I22" s="16">
        <v>2000</v>
      </c>
      <c r="J22" s="17">
        <f>D8+D9+D21+D22</f>
        <v>3907</v>
      </c>
      <c r="K22" s="16">
        <f>B8+B9+B21+B22</f>
        <v>15154760</v>
      </c>
      <c r="L22" s="18">
        <f>J22*L19</f>
        <v>3907000</v>
      </c>
      <c r="M22" s="18">
        <f>J22*M19</f>
        <v>7814000</v>
      </c>
      <c r="N22" s="18">
        <f>K22-L22-M22</f>
        <v>3433760</v>
      </c>
      <c r="O22" s="13"/>
      <c r="P22" s="13"/>
      <c r="Q22" s="13"/>
      <c r="R22" s="17">
        <f t="shared" si="1"/>
        <v>15154760</v>
      </c>
    </row>
    <row r="23" spans="1:19" x14ac:dyDescent="0.25">
      <c r="A23" s="24" t="s">
        <v>51</v>
      </c>
      <c r="B23" s="27">
        <v>5976290</v>
      </c>
      <c r="C23" s="26">
        <v>47455.49</v>
      </c>
      <c r="D23" s="25">
        <v>1096</v>
      </c>
      <c r="H23" s="13" t="s">
        <v>24</v>
      </c>
      <c r="I23" s="16">
        <v>5000</v>
      </c>
      <c r="J23" s="17">
        <f>D10+D11+D12+D23+D24+D25+D26+D27</f>
        <v>2861</v>
      </c>
      <c r="K23" s="16">
        <f>B10+B11+B12+B23+B24+B25+B26+B27</f>
        <v>19323410</v>
      </c>
      <c r="L23" s="18">
        <f>J23*L19</f>
        <v>2861000</v>
      </c>
      <c r="M23" s="18">
        <f>J23*M19</f>
        <v>5722000</v>
      </c>
      <c r="N23" s="18">
        <f>J23*N19</f>
        <v>5722000</v>
      </c>
      <c r="O23" s="18">
        <f>K23-L23-M23-N23</f>
        <v>5018410</v>
      </c>
      <c r="P23" s="13"/>
      <c r="Q23" s="13"/>
      <c r="R23" s="17">
        <f t="shared" si="1"/>
        <v>19323410</v>
      </c>
    </row>
    <row r="24" spans="1:19" x14ac:dyDescent="0.25">
      <c r="A24" s="24" t="s">
        <v>52</v>
      </c>
      <c r="B24" s="27">
        <v>4300910</v>
      </c>
      <c r="C24" s="26">
        <v>32048.73</v>
      </c>
      <c r="D24" s="25">
        <v>665</v>
      </c>
      <c r="H24" s="13" t="s">
        <v>24</v>
      </c>
      <c r="I24" s="16">
        <v>15000</v>
      </c>
      <c r="J24" s="17">
        <f>SUM(D28:D42)</f>
        <v>948</v>
      </c>
      <c r="K24" s="16">
        <f>SUM(B28:B42)</f>
        <v>14063840</v>
      </c>
      <c r="L24" s="18">
        <f>J24*L19</f>
        <v>948000</v>
      </c>
      <c r="M24" s="18">
        <f>J24*M19</f>
        <v>1896000</v>
      </c>
      <c r="N24" s="18">
        <f>J24*N19</f>
        <v>1896000</v>
      </c>
      <c r="O24" s="18">
        <f>J24*O19</f>
        <v>4740000</v>
      </c>
      <c r="P24" s="18">
        <f>K24-L24-M24-N24-O24</f>
        <v>4583840</v>
      </c>
      <c r="Q24" s="13"/>
      <c r="R24" s="17">
        <f t="shared" si="1"/>
        <v>14063840</v>
      </c>
    </row>
    <row r="25" spans="1:19" x14ac:dyDescent="0.25">
      <c r="A25" s="24" t="s">
        <v>53</v>
      </c>
      <c r="B25" s="27">
        <v>3687030</v>
      </c>
      <c r="C25" s="26">
        <v>26190.05</v>
      </c>
      <c r="D25" s="25">
        <v>493</v>
      </c>
      <c r="H25" s="13" t="s">
        <v>25</v>
      </c>
      <c r="I25" s="16">
        <v>25000</v>
      </c>
      <c r="J25" s="17">
        <f>SUM(D43:D108)</f>
        <v>257</v>
      </c>
      <c r="K25" s="16">
        <f>SUM(B43:B108)</f>
        <v>12866410</v>
      </c>
      <c r="L25" s="18">
        <f>J25*L19</f>
        <v>257000</v>
      </c>
      <c r="M25" s="18">
        <f>J25*M19</f>
        <v>514000</v>
      </c>
      <c r="N25" s="18">
        <f>J25*N19</f>
        <v>514000</v>
      </c>
      <c r="O25" s="18">
        <f>J25*O19</f>
        <v>1285000</v>
      </c>
      <c r="P25" s="18">
        <f>J25*P19</f>
        <v>3855000</v>
      </c>
      <c r="Q25" s="18">
        <f>K25-L25-M25-N25-O25-P25</f>
        <v>6441410</v>
      </c>
      <c r="R25" s="17">
        <f t="shared" si="1"/>
        <v>12866410</v>
      </c>
    </row>
    <row r="26" spans="1:19" x14ac:dyDescent="0.25">
      <c r="A26" s="24" t="s">
        <v>57</v>
      </c>
      <c r="B26" s="27">
        <v>3162980</v>
      </c>
      <c r="C26" s="26">
        <v>21606.3</v>
      </c>
      <c r="D26" s="25">
        <v>372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9" x14ac:dyDescent="0.25">
      <c r="A27" s="24" t="s">
        <v>58</v>
      </c>
      <c r="B27" s="27">
        <v>2145960</v>
      </c>
      <c r="C27" s="26">
        <v>14205.63</v>
      </c>
      <c r="D27" s="25">
        <v>226</v>
      </c>
      <c r="H27" s="13" t="s">
        <v>26</v>
      </c>
      <c r="I27" s="13"/>
      <c r="J27" s="17">
        <f>SUM(J20:J25)</f>
        <v>18721</v>
      </c>
      <c r="K27" s="17">
        <f t="shared" ref="K27:P27" si="2">SUM(K20:K25)</f>
        <v>75403830</v>
      </c>
      <c r="L27" s="17">
        <f t="shared" si="2"/>
        <v>15725560</v>
      </c>
      <c r="M27" s="17">
        <f t="shared" si="2"/>
        <v>22188850</v>
      </c>
      <c r="N27" s="17">
        <f t="shared" si="2"/>
        <v>11565760</v>
      </c>
      <c r="O27" s="17">
        <f t="shared" si="2"/>
        <v>11043410</v>
      </c>
      <c r="P27" s="17">
        <f t="shared" si="2"/>
        <v>8438840</v>
      </c>
      <c r="Q27" s="17">
        <f>SUM(Q20:Q25)</f>
        <v>6441410</v>
      </c>
      <c r="R27" s="17">
        <f>SUM(R20:R25)</f>
        <v>75403830</v>
      </c>
      <c r="S27" s="34">
        <f>SUM(L27:Q27)</f>
        <v>75403830</v>
      </c>
    </row>
    <row r="28" spans="1:19" x14ac:dyDescent="0.25">
      <c r="A28" s="24" t="s">
        <v>59</v>
      </c>
      <c r="B28" s="27">
        <v>1601580</v>
      </c>
      <c r="C28" s="26">
        <v>10302.36</v>
      </c>
      <c r="D28" s="25">
        <v>153</v>
      </c>
    </row>
    <row r="29" spans="1:19" x14ac:dyDescent="0.25">
      <c r="A29" s="24" t="s">
        <v>60</v>
      </c>
      <c r="B29" s="27">
        <v>1495990</v>
      </c>
      <c r="C29" s="26">
        <v>9325.6</v>
      </c>
      <c r="D29" s="25">
        <v>130</v>
      </c>
      <c r="G29" s="2" t="s">
        <v>61</v>
      </c>
    </row>
    <row r="30" spans="1:19" x14ac:dyDescent="0.25">
      <c r="A30" s="24" t="s">
        <v>62</v>
      </c>
      <c r="B30" s="27">
        <v>1372320</v>
      </c>
      <c r="C30" s="26">
        <v>8384.9</v>
      </c>
      <c r="D30" s="25">
        <v>110</v>
      </c>
    </row>
    <row r="31" spans="1:19" x14ac:dyDescent="0.25">
      <c r="A31" s="24" t="s">
        <v>63</v>
      </c>
      <c r="B31" s="27">
        <v>1318610</v>
      </c>
      <c r="C31" s="26">
        <v>7855.45</v>
      </c>
      <c r="D31" s="25">
        <v>98</v>
      </c>
      <c r="H31" s="13"/>
      <c r="I31" s="14" t="s">
        <v>19</v>
      </c>
      <c r="J31" s="14" t="s">
        <v>20</v>
      </c>
      <c r="K31" s="14" t="s">
        <v>21</v>
      </c>
      <c r="L31" s="14" t="s">
        <v>28</v>
      </c>
      <c r="M31" s="14" t="s">
        <v>7</v>
      </c>
    </row>
    <row r="32" spans="1:19" x14ac:dyDescent="0.25">
      <c r="A32" s="24" t="s">
        <v>64</v>
      </c>
      <c r="B32" s="27">
        <v>1292200</v>
      </c>
      <c r="C32" s="26">
        <v>7597.08</v>
      </c>
      <c r="D32" s="25">
        <v>89</v>
      </c>
      <c r="H32" s="13" t="s">
        <v>23</v>
      </c>
      <c r="I32" s="16">
        <v>1000</v>
      </c>
      <c r="J32" s="18">
        <f>J27</f>
        <v>18721</v>
      </c>
      <c r="K32" s="18">
        <f>L27</f>
        <v>15725560</v>
      </c>
      <c r="L32" s="19">
        <v>14.97</v>
      </c>
      <c r="M32" s="19">
        <f>J32*L32</f>
        <v>280253.37</v>
      </c>
    </row>
    <row r="33" spans="1:16" x14ac:dyDescent="0.25">
      <c r="A33" s="24" t="s">
        <v>65</v>
      </c>
      <c r="B33" s="27">
        <v>977530</v>
      </c>
      <c r="C33" s="26">
        <v>5644.4</v>
      </c>
      <c r="D33" s="25">
        <v>63</v>
      </c>
      <c r="H33" s="13" t="s">
        <v>24</v>
      </c>
      <c r="I33" s="16">
        <v>2000</v>
      </c>
      <c r="J33" s="13"/>
      <c r="K33" s="18">
        <f>M27</f>
        <v>22188850</v>
      </c>
      <c r="L33" s="20">
        <v>7.3</v>
      </c>
      <c r="M33" s="20">
        <f>(K33*L33)/1000</f>
        <v>161978.60500000001</v>
      </c>
    </row>
    <row r="34" spans="1:16" x14ac:dyDescent="0.25">
      <c r="A34" s="24" t="s">
        <v>66</v>
      </c>
      <c r="B34" s="27">
        <v>777320</v>
      </c>
      <c r="C34" s="26">
        <v>4419.83</v>
      </c>
      <c r="D34" s="25">
        <v>47</v>
      </c>
      <c r="H34" s="13" t="s">
        <v>24</v>
      </c>
      <c r="I34" s="16">
        <v>2000</v>
      </c>
      <c r="J34" s="13"/>
      <c r="K34" s="18">
        <f>N27</f>
        <v>11565760</v>
      </c>
      <c r="L34" s="20">
        <v>6.05</v>
      </c>
      <c r="M34" s="20">
        <f t="shared" ref="M34:M37" si="3">(K34*L34)/1000</f>
        <v>69972.847999999998</v>
      </c>
    </row>
    <row r="35" spans="1:16" x14ac:dyDescent="0.25">
      <c r="A35" s="24" t="s">
        <v>67</v>
      </c>
      <c r="B35" s="27">
        <v>800620</v>
      </c>
      <c r="C35" s="26">
        <v>4510.3900000000003</v>
      </c>
      <c r="D35" s="25">
        <v>46</v>
      </c>
      <c r="H35" s="13" t="s">
        <v>24</v>
      </c>
      <c r="I35" s="16">
        <v>5000</v>
      </c>
      <c r="J35" s="13"/>
      <c r="K35" s="18">
        <f>O27</f>
        <v>11043410</v>
      </c>
      <c r="L35" s="20">
        <v>4.9000000000000004</v>
      </c>
      <c r="M35" s="20">
        <f t="shared" si="3"/>
        <v>54112.70900000001</v>
      </c>
    </row>
    <row r="36" spans="1:16" x14ac:dyDescent="0.25">
      <c r="A36" s="24" t="s">
        <v>68</v>
      </c>
      <c r="B36" s="27">
        <v>779570</v>
      </c>
      <c r="C36" s="26">
        <v>4320.7299999999996</v>
      </c>
      <c r="D36" s="25">
        <v>42</v>
      </c>
      <c r="H36" s="13" t="s">
        <v>24</v>
      </c>
      <c r="I36" s="16">
        <v>15000</v>
      </c>
      <c r="J36" s="13"/>
      <c r="K36" s="18">
        <f>P27</f>
        <v>8438840</v>
      </c>
      <c r="L36" s="20">
        <v>4.45</v>
      </c>
      <c r="M36" s="20">
        <f t="shared" si="3"/>
        <v>37552.838000000003</v>
      </c>
    </row>
    <row r="37" spans="1:16" x14ac:dyDescent="0.25">
      <c r="A37" s="24" t="s">
        <v>69</v>
      </c>
      <c r="B37" s="27">
        <v>780700</v>
      </c>
      <c r="C37" s="26">
        <v>4272.3500000000004</v>
      </c>
      <c r="D37" s="25">
        <v>40</v>
      </c>
      <c r="H37" s="13" t="s">
        <v>25</v>
      </c>
      <c r="I37" s="16">
        <v>25000</v>
      </c>
      <c r="J37" s="13"/>
      <c r="K37" s="18">
        <f>Q27</f>
        <v>6441410</v>
      </c>
      <c r="L37" s="20">
        <v>4.22</v>
      </c>
      <c r="M37" s="20">
        <f t="shared" si="3"/>
        <v>27182.750199999999</v>
      </c>
    </row>
    <row r="38" spans="1:16" x14ac:dyDescent="0.25">
      <c r="A38" s="24" t="s">
        <v>70</v>
      </c>
      <c r="B38" s="27">
        <v>820310</v>
      </c>
      <c r="C38" s="26">
        <v>4430.7</v>
      </c>
      <c r="D38" s="25">
        <v>40</v>
      </c>
      <c r="H38" s="13"/>
      <c r="I38" s="13"/>
      <c r="J38" s="13"/>
      <c r="K38" s="13"/>
      <c r="L38" s="13"/>
      <c r="M38" s="13"/>
    </row>
    <row r="39" spans="1:16" x14ac:dyDescent="0.25">
      <c r="A39" s="24" t="s">
        <v>71</v>
      </c>
      <c r="B39" s="27">
        <v>557520</v>
      </c>
      <c r="C39" s="26">
        <v>3029.58</v>
      </c>
      <c r="D39" s="25">
        <v>26</v>
      </c>
      <c r="H39" s="13" t="s">
        <v>26</v>
      </c>
      <c r="I39" s="13"/>
      <c r="J39" s="17">
        <f>SUM(J32:J37)</f>
        <v>18721</v>
      </c>
      <c r="K39" s="17">
        <f t="shared" ref="K39:M39" si="4">SUM(K32:K37)</f>
        <v>75403830</v>
      </c>
      <c r="L39" s="13"/>
      <c r="M39" s="19">
        <f t="shared" si="4"/>
        <v>631053.1202</v>
      </c>
      <c r="P39" s="21"/>
    </row>
    <row r="40" spans="1:16" x14ac:dyDescent="0.25">
      <c r="A40" s="24" t="s">
        <v>72</v>
      </c>
      <c r="B40" s="27">
        <v>629030</v>
      </c>
      <c r="C40" s="26">
        <v>3374.48</v>
      </c>
      <c r="D40" s="25">
        <v>28</v>
      </c>
      <c r="P40" s="26"/>
    </row>
    <row r="41" spans="1:16" x14ac:dyDescent="0.25">
      <c r="A41" s="24" t="s">
        <v>73</v>
      </c>
      <c r="B41" s="27">
        <v>419750</v>
      </c>
      <c r="C41" s="26">
        <v>2233.27</v>
      </c>
      <c r="D41" s="25">
        <v>18</v>
      </c>
    </row>
    <row r="42" spans="1:16" x14ac:dyDescent="0.25">
      <c r="A42" s="24" t="s">
        <v>74</v>
      </c>
      <c r="B42" s="27">
        <v>440790</v>
      </c>
      <c r="C42" s="26">
        <v>2317.61</v>
      </c>
      <c r="D42" s="25">
        <v>18</v>
      </c>
      <c r="G42" s="2" t="s">
        <v>75</v>
      </c>
      <c r="P42" s="21"/>
    </row>
    <row r="43" spans="1:16" x14ac:dyDescent="0.25">
      <c r="A43" s="24" t="s">
        <v>76</v>
      </c>
      <c r="B43" s="27">
        <v>384710</v>
      </c>
      <c r="C43" s="26">
        <v>2007.72</v>
      </c>
      <c r="D43" s="25">
        <v>15</v>
      </c>
    </row>
    <row r="44" spans="1:16" x14ac:dyDescent="0.25">
      <c r="A44" s="24" t="s">
        <v>77</v>
      </c>
      <c r="B44" s="27">
        <v>502720</v>
      </c>
      <c r="C44" s="26">
        <v>2624</v>
      </c>
      <c r="D44" s="25">
        <v>19</v>
      </c>
      <c r="H44" s="13"/>
      <c r="I44" s="14" t="s">
        <v>19</v>
      </c>
      <c r="J44" s="14" t="s">
        <v>20</v>
      </c>
      <c r="K44" s="14" t="s">
        <v>21</v>
      </c>
      <c r="L44" s="14" t="s">
        <v>28</v>
      </c>
      <c r="M44" s="14" t="s">
        <v>7</v>
      </c>
    </row>
    <row r="45" spans="1:16" x14ac:dyDescent="0.25">
      <c r="A45" s="24" t="s">
        <v>78</v>
      </c>
      <c r="B45" s="27">
        <v>467030</v>
      </c>
      <c r="C45" s="26">
        <v>2379.17</v>
      </c>
      <c r="D45" s="25">
        <v>17</v>
      </c>
      <c r="H45" s="13" t="s">
        <v>23</v>
      </c>
      <c r="I45" s="16">
        <v>1000</v>
      </c>
      <c r="J45" s="18">
        <v>18721</v>
      </c>
      <c r="K45" s="18">
        <v>15725560</v>
      </c>
      <c r="L45" s="19">
        <v>18.940000000000001</v>
      </c>
      <c r="M45" s="19">
        <f>J45*L45</f>
        <v>354575.74000000005</v>
      </c>
    </row>
    <row r="46" spans="1:16" x14ac:dyDescent="0.25">
      <c r="A46" s="24" t="s">
        <v>79</v>
      </c>
      <c r="B46" s="27">
        <v>341010</v>
      </c>
      <c r="C46" s="26">
        <v>1758.28</v>
      </c>
      <c r="D46" s="25">
        <v>12</v>
      </c>
      <c r="H46" s="13" t="s">
        <v>24</v>
      </c>
      <c r="I46" s="16">
        <v>2000</v>
      </c>
      <c r="J46" s="13"/>
      <c r="K46" s="18">
        <v>22188850</v>
      </c>
      <c r="L46" s="20">
        <v>9.24</v>
      </c>
      <c r="M46" s="20">
        <f>(K46*L46)/1000</f>
        <v>205024.97399999999</v>
      </c>
    </row>
    <row r="47" spans="1:16" x14ac:dyDescent="0.25">
      <c r="A47" s="24" t="s">
        <v>80</v>
      </c>
      <c r="B47" s="27">
        <v>265120</v>
      </c>
      <c r="C47" s="26">
        <v>1355.41</v>
      </c>
      <c r="D47" s="25">
        <v>9</v>
      </c>
      <c r="H47" s="13" t="s">
        <v>24</v>
      </c>
      <c r="I47" s="16">
        <v>2000</v>
      </c>
      <c r="J47" s="13"/>
      <c r="K47" s="18">
        <v>11565760</v>
      </c>
      <c r="L47" s="20">
        <v>7.65</v>
      </c>
      <c r="M47" s="20">
        <f t="shared" ref="M47:M50" si="5">(K47*L47)/1000</f>
        <v>88478.063999999998</v>
      </c>
    </row>
    <row r="48" spans="1:16" x14ac:dyDescent="0.25">
      <c r="A48" s="24" t="s">
        <v>81</v>
      </c>
      <c r="B48" s="27">
        <v>487080</v>
      </c>
      <c r="C48" s="26">
        <v>2441.0500000000002</v>
      </c>
      <c r="D48" s="25">
        <v>16</v>
      </c>
      <c r="H48" s="13" t="s">
        <v>24</v>
      </c>
      <c r="I48" s="16">
        <v>5000</v>
      </c>
      <c r="J48" s="13"/>
      <c r="K48" s="18">
        <v>11043410</v>
      </c>
      <c r="L48" s="20">
        <v>6.2</v>
      </c>
      <c r="M48" s="20">
        <f t="shared" si="5"/>
        <v>68469.142000000007</v>
      </c>
    </row>
    <row r="49" spans="1:13" x14ac:dyDescent="0.25">
      <c r="A49" s="24" t="s">
        <v>82</v>
      </c>
      <c r="B49" s="27">
        <v>347270</v>
      </c>
      <c r="C49" s="26">
        <v>1744.97</v>
      </c>
      <c r="D49" s="25">
        <v>11</v>
      </c>
      <c r="H49" s="13" t="s">
        <v>24</v>
      </c>
      <c r="I49" s="16">
        <v>15000</v>
      </c>
      <c r="J49" s="13"/>
      <c r="K49" s="18">
        <v>8438840</v>
      </c>
      <c r="L49" s="20">
        <v>5.63</v>
      </c>
      <c r="M49" s="20">
        <f t="shared" si="5"/>
        <v>47510.669199999997</v>
      </c>
    </row>
    <row r="50" spans="1:13" x14ac:dyDescent="0.25">
      <c r="A50" s="24" t="s">
        <v>83</v>
      </c>
      <c r="B50" s="27">
        <v>520410</v>
      </c>
      <c r="C50" s="26">
        <v>2600.7399999999998</v>
      </c>
      <c r="D50" s="25">
        <v>16</v>
      </c>
      <c r="H50" s="13" t="s">
        <v>25</v>
      </c>
      <c r="I50" s="16">
        <v>25000</v>
      </c>
      <c r="J50" s="13"/>
      <c r="K50" s="18">
        <v>6441410</v>
      </c>
      <c r="L50" s="20">
        <v>5.34</v>
      </c>
      <c r="M50" s="20">
        <f t="shared" si="5"/>
        <v>34397.129399999998</v>
      </c>
    </row>
    <row r="51" spans="1:13" x14ac:dyDescent="0.25">
      <c r="A51" s="24" t="s">
        <v>84</v>
      </c>
      <c r="B51" s="27">
        <v>435550</v>
      </c>
      <c r="C51" s="26">
        <v>2159.44</v>
      </c>
      <c r="D51" s="25">
        <v>13</v>
      </c>
      <c r="H51" s="13"/>
      <c r="I51" s="13"/>
      <c r="J51" s="13"/>
      <c r="K51" s="13"/>
      <c r="L51" s="13"/>
      <c r="M51" s="13"/>
    </row>
    <row r="52" spans="1:13" x14ac:dyDescent="0.25">
      <c r="A52" s="24" t="s">
        <v>85</v>
      </c>
      <c r="B52" s="27">
        <v>344600</v>
      </c>
      <c r="C52" s="26">
        <v>1692.13</v>
      </c>
      <c r="D52" s="25">
        <v>10</v>
      </c>
      <c r="H52" s="13" t="s">
        <v>26</v>
      </c>
      <c r="I52" s="13"/>
      <c r="J52" s="17">
        <f>SUM(J45:J50)</f>
        <v>18721</v>
      </c>
      <c r="K52" s="17">
        <f t="shared" ref="K52" si="6">SUM(K45:K50)</f>
        <v>75403830</v>
      </c>
      <c r="L52" s="13"/>
      <c r="M52" s="19">
        <f t="shared" ref="M52" si="7">SUM(M45:M50)</f>
        <v>798455.71860000002</v>
      </c>
    </row>
    <row r="53" spans="1:13" x14ac:dyDescent="0.25">
      <c r="A53" s="24" t="s">
        <v>86</v>
      </c>
      <c r="B53" s="27">
        <v>355890</v>
      </c>
      <c r="C53" s="26">
        <v>1751.08</v>
      </c>
      <c r="D53" s="25">
        <v>10</v>
      </c>
    </row>
    <row r="54" spans="1:13" x14ac:dyDescent="0.25">
      <c r="A54" s="24" t="s">
        <v>87</v>
      </c>
      <c r="B54" s="27">
        <v>182810</v>
      </c>
      <c r="C54" s="26">
        <v>908.55</v>
      </c>
      <c r="D54" s="25">
        <v>5</v>
      </c>
    </row>
    <row r="55" spans="1:13" x14ac:dyDescent="0.25">
      <c r="A55" s="24" t="s">
        <v>88</v>
      </c>
      <c r="B55" s="27">
        <v>150790</v>
      </c>
      <c r="C55" s="26">
        <v>746.01</v>
      </c>
      <c r="D55" s="25">
        <v>4</v>
      </c>
    </row>
    <row r="56" spans="1:13" x14ac:dyDescent="0.25">
      <c r="A56" s="24" t="s">
        <v>89</v>
      </c>
      <c r="B56" s="27">
        <v>153780</v>
      </c>
      <c r="C56" s="26">
        <v>745.17</v>
      </c>
      <c r="D56" s="25">
        <v>4</v>
      </c>
    </row>
    <row r="57" spans="1:13" x14ac:dyDescent="0.25">
      <c r="A57" s="24" t="s">
        <v>90</v>
      </c>
      <c r="B57" s="27">
        <v>236540</v>
      </c>
      <c r="C57" s="26">
        <v>1162.71</v>
      </c>
      <c r="D57" s="25">
        <v>6</v>
      </c>
    </row>
    <row r="58" spans="1:13" x14ac:dyDescent="0.25">
      <c r="A58" s="24" t="s">
        <v>91</v>
      </c>
      <c r="B58" s="27">
        <v>364380</v>
      </c>
      <c r="C58" s="26">
        <v>1741.94</v>
      </c>
      <c r="D58" s="25">
        <v>9</v>
      </c>
    </row>
    <row r="59" spans="1:13" x14ac:dyDescent="0.25">
      <c r="A59" s="24" t="s">
        <v>92</v>
      </c>
      <c r="B59" s="27">
        <v>41070</v>
      </c>
      <c r="C59" s="26">
        <v>186.36</v>
      </c>
      <c r="D59" s="25">
        <v>1</v>
      </c>
    </row>
    <row r="60" spans="1:13" x14ac:dyDescent="0.25">
      <c r="A60" s="24" t="s">
        <v>93</v>
      </c>
      <c r="B60" s="27">
        <v>254280</v>
      </c>
      <c r="C60" s="26">
        <v>1222.8599999999999</v>
      </c>
      <c r="D60" s="25">
        <v>6</v>
      </c>
    </row>
    <row r="61" spans="1:13" x14ac:dyDescent="0.25">
      <c r="A61" s="24" t="s">
        <v>94</v>
      </c>
      <c r="B61" s="27">
        <v>130420</v>
      </c>
      <c r="C61" s="26">
        <v>617.24</v>
      </c>
      <c r="D61" s="25">
        <v>3</v>
      </c>
    </row>
    <row r="62" spans="1:13" x14ac:dyDescent="0.25">
      <c r="A62" s="24" t="s">
        <v>95</v>
      </c>
      <c r="B62" s="27">
        <v>227640</v>
      </c>
      <c r="C62" s="26">
        <v>1081.8499999999999</v>
      </c>
      <c r="D62" s="25">
        <v>5</v>
      </c>
    </row>
    <row r="63" spans="1:13" x14ac:dyDescent="0.25">
      <c r="A63" s="24" t="s">
        <v>96</v>
      </c>
      <c r="B63" s="27">
        <v>47270</v>
      </c>
      <c r="C63" s="26">
        <v>226.9</v>
      </c>
      <c r="D63" s="25">
        <v>1</v>
      </c>
    </row>
    <row r="64" spans="1:13" x14ac:dyDescent="0.25">
      <c r="A64" s="24" t="s">
        <v>97</v>
      </c>
      <c r="B64" s="27">
        <v>48410</v>
      </c>
      <c r="C64" s="26">
        <v>231.71</v>
      </c>
      <c r="D64" s="25">
        <v>1</v>
      </c>
    </row>
    <row r="65" spans="1:4" x14ac:dyDescent="0.25">
      <c r="A65" s="24" t="s">
        <v>98</v>
      </c>
      <c r="B65" s="27">
        <v>49210</v>
      </c>
      <c r="C65" s="26">
        <v>217.86</v>
      </c>
      <c r="D65" s="25">
        <v>1</v>
      </c>
    </row>
    <row r="66" spans="1:4" x14ac:dyDescent="0.25">
      <c r="A66" s="24" t="s">
        <v>99</v>
      </c>
      <c r="B66" s="27">
        <v>151040</v>
      </c>
      <c r="C66" s="26">
        <v>684.39</v>
      </c>
      <c r="D66" s="25">
        <v>3</v>
      </c>
    </row>
    <row r="67" spans="1:4" x14ac:dyDescent="0.25">
      <c r="A67" s="24" t="s">
        <v>100</v>
      </c>
      <c r="B67" s="27">
        <v>102850</v>
      </c>
      <c r="C67" s="26">
        <v>488.87</v>
      </c>
      <c r="D67" s="25">
        <v>2</v>
      </c>
    </row>
    <row r="68" spans="1:4" x14ac:dyDescent="0.25">
      <c r="A68" s="24" t="s">
        <v>101</v>
      </c>
      <c r="B68" s="27">
        <v>54750</v>
      </c>
      <c r="C68" s="26">
        <v>258.47000000000003</v>
      </c>
      <c r="D68" s="25">
        <v>1</v>
      </c>
    </row>
    <row r="69" spans="1:4" x14ac:dyDescent="0.25">
      <c r="A69" s="24" t="s">
        <v>102</v>
      </c>
      <c r="B69" s="27">
        <v>168850</v>
      </c>
      <c r="C69" s="26">
        <v>775.12</v>
      </c>
      <c r="D69" s="25">
        <v>3</v>
      </c>
    </row>
    <row r="70" spans="1:4" x14ac:dyDescent="0.25">
      <c r="A70" s="24" t="s">
        <v>103</v>
      </c>
      <c r="B70" s="27">
        <v>116970</v>
      </c>
      <c r="C70" s="26">
        <v>528.08000000000004</v>
      </c>
      <c r="D70" s="25">
        <v>2</v>
      </c>
    </row>
    <row r="71" spans="1:4" x14ac:dyDescent="0.25">
      <c r="A71" s="24" t="s">
        <v>104</v>
      </c>
      <c r="B71" s="27">
        <v>119010</v>
      </c>
      <c r="C71" s="26">
        <v>557.05999999999995</v>
      </c>
      <c r="D71" s="25">
        <v>2</v>
      </c>
    </row>
    <row r="72" spans="1:4" x14ac:dyDescent="0.25">
      <c r="A72" s="24" t="s">
        <v>105</v>
      </c>
      <c r="B72" s="27">
        <v>180980</v>
      </c>
      <c r="C72" s="26">
        <v>824.97</v>
      </c>
      <c r="D72" s="25">
        <v>3</v>
      </c>
    </row>
    <row r="73" spans="1:4" x14ac:dyDescent="0.25">
      <c r="A73" s="24" t="s">
        <v>106</v>
      </c>
      <c r="B73" s="27">
        <v>127120</v>
      </c>
      <c r="C73" s="26">
        <v>591.29</v>
      </c>
      <c r="D73" s="25">
        <v>2</v>
      </c>
    </row>
    <row r="74" spans="1:4" x14ac:dyDescent="0.25">
      <c r="A74" s="24" t="s">
        <v>107</v>
      </c>
      <c r="B74" s="27">
        <v>129760</v>
      </c>
      <c r="C74" s="26">
        <v>602.42999999999995</v>
      </c>
      <c r="D74" s="25">
        <v>2</v>
      </c>
    </row>
    <row r="75" spans="1:4" x14ac:dyDescent="0.25">
      <c r="A75" s="24" t="s">
        <v>108</v>
      </c>
      <c r="B75" s="27">
        <v>65530</v>
      </c>
      <c r="C75" s="26">
        <v>303.95999999999998</v>
      </c>
      <c r="D75" s="25">
        <v>1</v>
      </c>
    </row>
    <row r="76" spans="1:4" x14ac:dyDescent="0.25">
      <c r="A76" s="24" t="s">
        <v>109</v>
      </c>
      <c r="B76" s="27">
        <v>266060</v>
      </c>
      <c r="C76" s="26">
        <v>1185.76</v>
      </c>
      <c r="D76" s="25">
        <v>4</v>
      </c>
    </row>
    <row r="77" spans="1:4" x14ac:dyDescent="0.25">
      <c r="A77" s="24" t="s">
        <v>110</v>
      </c>
      <c r="B77" s="27">
        <v>135270</v>
      </c>
      <c r="C77" s="26">
        <v>601.96</v>
      </c>
      <c r="D77" s="25">
        <v>2</v>
      </c>
    </row>
    <row r="78" spans="1:4" x14ac:dyDescent="0.25">
      <c r="A78" s="24" t="s">
        <v>111</v>
      </c>
      <c r="B78" s="27">
        <v>137020</v>
      </c>
      <c r="C78" s="26">
        <v>633.07000000000005</v>
      </c>
      <c r="D78" s="25">
        <v>2</v>
      </c>
    </row>
    <row r="79" spans="1:4" x14ac:dyDescent="0.25">
      <c r="A79" s="24" t="s">
        <v>112</v>
      </c>
      <c r="B79" s="27">
        <v>69830</v>
      </c>
      <c r="C79" s="26">
        <v>297.66000000000003</v>
      </c>
      <c r="D79" s="25">
        <v>1</v>
      </c>
    </row>
    <row r="80" spans="1:4" x14ac:dyDescent="0.25">
      <c r="A80" s="24" t="s">
        <v>113</v>
      </c>
      <c r="B80" s="27">
        <v>145450</v>
      </c>
      <c r="C80" s="26">
        <v>643.16999999999996</v>
      </c>
      <c r="D80" s="25">
        <v>2</v>
      </c>
    </row>
    <row r="81" spans="1:4" x14ac:dyDescent="0.25">
      <c r="A81" s="24" t="s">
        <v>114</v>
      </c>
      <c r="B81" s="27">
        <v>150910</v>
      </c>
      <c r="C81" s="26">
        <v>691.68</v>
      </c>
      <c r="D81" s="25">
        <v>2</v>
      </c>
    </row>
    <row r="82" spans="1:4" x14ac:dyDescent="0.25">
      <c r="A82" s="24" t="s">
        <v>115</v>
      </c>
      <c r="B82" s="27">
        <v>154730</v>
      </c>
      <c r="C82" s="26">
        <v>707.8</v>
      </c>
      <c r="D82" s="25">
        <v>2</v>
      </c>
    </row>
    <row r="83" spans="1:4" x14ac:dyDescent="0.25">
      <c r="A83" s="24" t="s">
        <v>116</v>
      </c>
      <c r="B83" s="27">
        <v>79140</v>
      </c>
      <c r="C83" s="26">
        <v>361.39</v>
      </c>
      <c r="D83" s="25">
        <v>1</v>
      </c>
    </row>
    <row r="84" spans="1:4" x14ac:dyDescent="0.25">
      <c r="A84" s="24" t="s">
        <v>117</v>
      </c>
      <c r="B84" s="27">
        <v>81810</v>
      </c>
      <c r="C84" s="26">
        <v>372.66</v>
      </c>
      <c r="D84" s="25">
        <v>1</v>
      </c>
    </row>
    <row r="85" spans="1:4" x14ac:dyDescent="0.25">
      <c r="A85" s="24" t="s">
        <v>118</v>
      </c>
      <c r="B85" s="27">
        <v>82890</v>
      </c>
      <c r="C85" s="26">
        <v>377.22</v>
      </c>
      <c r="D85" s="25">
        <v>1</v>
      </c>
    </row>
    <row r="86" spans="1:4" x14ac:dyDescent="0.25">
      <c r="A86" s="24" t="s">
        <v>119</v>
      </c>
      <c r="B86" s="27">
        <v>167540</v>
      </c>
      <c r="C86" s="26">
        <v>761.86</v>
      </c>
      <c r="D86" s="25">
        <v>2</v>
      </c>
    </row>
    <row r="87" spans="1:4" x14ac:dyDescent="0.25">
      <c r="A87" s="24" t="s">
        <v>120</v>
      </c>
      <c r="B87" s="27">
        <v>84580</v>
      </c>
      <c r="C87" s="26">
        <v>384.35</v>
      </c>
      <c r="D87" s="25">
        <v>1</v>
      </c>
    </row>
    <row r="88" spans="1:4" x14ac:dyDescent="0.25">
      <c r="A88" s="24" t="s">
        <v>121</v>
      </c>
      <c r="B88" s="27">
        <v>87430</v>
      </c>
      <c r="C88" s="26">
        <v>365.77</v>
      </c>
      <c r="D88" s="25">
        <v>1</v>
      </c>
    </row>
    <row r="89" spans="1:4" x14ac:dyDescent="0.25">
      <c r="A89" s="24" t="s">
        <v>122</v>
      </c>
      <c r="B89" s="27">
        <v>88900</v>
      </c>
      <c r="C89" s="26">
        <v>371.46</v>
      </c>
      <c r="D89" s="25">
        <v>1</v>
      </c>
    </row>
    <row r="90" spans="1:4" x14ac:dyDescent="0.25">
      <c r="A90" s="24" t="s">
        <v>123</v>
      </c>
      <c r="B90" s="27">
        <v>92920</v>
      </c>
      <c r="C90" s="26">
        <v>387.02</v>
      </c>
      <c r="D90" s="25">
        <v>1</v>
      </c>
    </row>
    <row r="91" spans="1:4" x14ac:dyDescent="0.25">
      <c r="A91" s="24" t="s">
        <v>124</v>
      </c>
      <c r="B91" s="27">
        <v>95170</v>
      </c>
      <c r="C91" s="26">
        <v>429.04</v>
      </c>
      <c r="D91" s="25">
        <v>1</v>
      </c>
    </row>
    <row r="92" spans="1:4" x14ac:dyDescent="0.25">
      <c r="A92" s="24" t="s">
        <v>125</v>
      </c>
      <c r="B92" s="27">
        <v>96180</v>
      </c>
      <c r="C92" s="26">
        <v>433.3</v>
      </c>
      <c r="D92" s="25">
        <v>1</v>
      </c>
    </row>
    <row r="93" spans="1:4" x14ac:dyDescent="0.25">
      <c r="A93" s="24" t="s">
        <v>126</v>
      </c>
      <c r="B93" s="27">
        <v>97460</v>
      </c>
      <c r="C93" s="26">
        <v>438.7</v>
      </c>
      <c r="D93" s="25">
        <v>1</v>
      </c>
    </row>
    <row r="94" spans="1:4" x14ac:dyDescent="0.25">
      <c r="A94" s="24" t="s">
        <v>127</v>
      </c>
      <c r="B94" s="27">
        <v>110900</v>
      </c>
      <c r="C94" s="26">
        <v>495.42</v>
      </c>
      <c r="D94" s="25">
        <v>1</v>
      </c>
    </row>
    <row r="95" spans="1:4" x14ac:dyDescent="0.25">
      <c r="A95" s="24" t="s">
        <v>128</v>
      </c>
      <c r="B95" s="27">
        <v>111450</v>
      </c>
      <c r="C95" s="26">
        <v>458.73</v>
      </c>
      <c r="D95" s="25">
        <v>1</v>
      </c>
    </row>
    <row r="96" spans="1:4" x14ac:dyDescent="0.25">
      <c r="A96" s="24" t="s">
        <v>129</v>
      </c>
      <c r="B96" s="27">
        <v>114020</v>
      </c>
      <c r="C96" s="26">
        <v>468.68</v>
      </c>
      <c r="D96" s="25">
        <v>1</v>
      </c>
    </row>
    <row r="97" spans="1:9" x14ac:dyDescent="0.25">
      <c r="A97" s="24" t="s">
        <v>130</v>
      </c>
      <c r="B97" s="27">
        <v>146480</v>
      </c>
      <c r="C97" s="26">
        <v>645.57000000000005</v>
      </c>
      <c r="D97" s="25">
        <v>1</v>
      </c>
    </row>
    <row r="98" spans="1:9" x14ac:dyDescent="0.25">
      <c r="A98" s="24" t="s">
        <v>131</v>
      </c>
      <c r="B98" s="27">
        <v>154870</v>
      </c>
      <c r="C98" s="26">
        <v>680.97</v>
      </c>
      <c r="D98" s="25">
        <v>1</v>
      </c>
    </row>
    <row r="99" spans="1:9" x14ac:dyDescent="0.25">
      <c r="A99" s="24" t="s">
        <v>132</v>
      </c>
      <c r="B99" s="27">
        <v>189620</v>
      </c>
      <c r="C99" s="26">
        <v>761.25</v>
      </c>
      <c r="D99" s="25">
        <v>1</v>
      </c>
    </row>
    <row r="100" spans="1:9" x14ac:dyDescent="0.25">
      <c r="A100" s="24" t="s">
        <v>133</v>
      </c>
      <c r="B100" s="27">
        <v>190610</v>
      </c>
      <c r="C100" s="26">
        <v>765.08</v>
      </c>
      <c r="D100" s="25">
        <v>1</v>
      </c>
    </row>
    <row r="101" spans="1:9" x14ac:dyDescent="0.25">
      <c r="A101" s="24" t="s">
        <v>134</v>
      </c>
      <c r="B101" s="27">
        <v>194430</v>
      </c>
      <c r="C101" s="26">
        <v>847.91</v>
      </c>
      <c r="D101" s="25">
        <v>1</v>
      </c>
    </row>
    <row r="102" spans="1:9" x14ac:dyDescent="0.25">
      <c r="A102" s="24" t="s">
        <v>135</v>
      </c>
      <c r="B102" s="27">
        <v>210310</v>
      </c>
      <c r="C102" s="26">
        <v>914.93</v>
      </c>
      <c r="D102" s="25">
        <v>1</v>
      </c>
    </row>
    <row r="103" spans="1:9" x14ac:dyDescent="0.25">
      <c r="A103" s="24" t="s">
        <v>136</v>
      </c>
      <c r="B103" s="27">
        <v>225030</v>
      </c>
      <c r="C103" s="26">
        <v>977.05</v>
      </c>
      <c r="D103" s="25">
        <v>1</v>
      </c>
    </row>
    <row r="104" spans="1:9" x14ac:dyDescent="0.25">
      <c r="A104" s="24" t="s">
        <v>137</v>
      </c>
      <c r="B104" s="27">
        <v>229520</v>
      </c>
      <c r="C104" s="26">
        <v>995.99</v>
      </c>
      <c r="D104" s="25">
        <v>1</v>
      </c>
    </row>
    <row r="105" spans="1:9" x14ac:dyDescent="0.25">
      <c r="A105" s="24" t="s">
        <v>138</v>
      </c>
      <c r="B105" s="27">
        <v>263290</v>
      </c>
      <c r="C105" s="26">
        <v>1046.3499999999999</v>
      </c>
      <c r="D105" s="25">
        <v>1</v>
      </c>
    </row>
    <row r="106" spans="1:9" x14ac:dyDescent="0.25">
      <c r="A106" s="24" t="s">
        <v>139</v>
      </c>
      <c r="B106" s="27">
        <v>280920</v>
      </c>
      <c r="C106" s="26">
        <v>1212.9000000000001</v>
      </c>
      <c r="D106" s="25">
        <v>1</v>
      </c>
    </row>
    <row r="107" spans="1:9" x14ac:dyDescent="0.25">
      <c r="A107" s="24" t="s">
        <v>140</v>
      </c>
      <c r="B107" s="27">
        <v>291990</v>
      </c>
      <c r="C107" s="26">
        <v>1157.42</v>
      </c>
      <c r="D107" s="25">
        <v>1</v>
      </c>
    </row>
    <row r="108" spans="1:9" x14ac:dyDescent="0.25">
      <c r="A108" s="24" t="s">
        <v>141</v>
      </c>
      <c r="B108" s="28">
        <v>484830</v>
      </c>
      <c r="C108" s="29">
        <v>1903.71</v>
      </c>
      <c r="D108" s="30">
        <v>1</v>
      </c>
    </row>
    <row r="110" spans="1:9" ht="16.5" thickBot="1" x14ac:dyDescent="0.3">
      <c r="A110" s="31" t="s">
        <v>22</v>
      </c>
      <c r="B110" s="35">
        <f>SUM(B18:B109)</f>
        <v>75279110</v>
      </c>
      <c r="C110" s="35">
        <f t="shared" ref="C110:D110" si="8">SUM(C18:C109)</f>
        <v>621635.73999999987</v>
      </c>
      <c r="D110" s="35">
        <f t="shared" si="8"/>
        <v>18680</v>
      </c>
      <c r="G110" s="36">
        <f>D110+D14</f>
        <v>18721</v>
      </c>
      <c r="I110" s="37">
        <f>B110+B14</f>
        <v>75403830</v>
      </c>
    </row>
    <row r="111" spans="1:9" ht="16.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41F36-BB4B-494A-8828-AC15FF014E05}">
  <dimension ref="A1:R44"/>
  <sheetViews>
    <sheetView workbookViewId="0">
      <selection activeCell="Q22" sqref="Q22"/>
    </sheetView>
  </sheetViews>
  <sheetFormatPr defaultRowHeight="15.75" x14ac:dyDescent="0.25"/>
  <cols>
    <col min="1" max="1" width="19.75" bestFit="1" customWidth="1"/>
    <col min="4" max="4" width="17.5" bestFit="1" customWidth="1"/>
    <col min="9" max="9" width="9.25" bestFit="1" customWidth="1"/>
    <col min="10" max="10" width="8.125" bestFit="1" customWidth="1"/>
    <col min="11" max="11" width="11.625" bestFit="1" customWidth="1"/>
    <col min="12" max="12" width="10.25" bestFit="1" customWidth="1"/>
    <col min="13" max="13" width="11.125" bestFit="1" customWidth="1"/>
    <col min="14" max="17" width="10.25" bestFit="1" customWidth="1"/>
    <col min="18" max="18" width="9.25" bestFit="1" customWidth="1"/>
  </cols>
  <sheetData>
    <row r="1" spans="1:18" ht="16.5" thickBot="1" x14ac:dyDescent="0.3">
      <c r="A1" s="23" t="s">
        <v>40</v>
      </c>
      <c r="B1" s="23" t="s">
        <v>41</v>
      </c>
      <c r="C1" s="23" t="s">
        <v>42</v>
      </c>
      <c r="D1" s="23" t="s">
        <v>43</v>
      </c>
    </row>
    <row r="3" spans="1:18" x14ac:dyDescent="0.25">
      <c r="A3" t="s">
        <v>142</v>
      </c>
      <c r="D3" t="s">
        <v>143</v>
      </c>
    </row>
    <row r="5" spans="1:18" x14ac:dyDescent="0.25">
      <c r="A5" s="24" t="s">
        <v>46</v>
      </c>
      <c r="B5" s="27">
        <v>9040</v>
      </c>
      <c r="C5" s="26">
        <v>873.45</v>
      </c>
      <c r="D5" s="25">
        <v>30</v>
      </c>
      <c r="G5" s="2" t="s">
        <v>29</v>
      </c>
    </row>
    <row r="6" spans="1:18" x14ac:dyDescent="0.25">
      <c r="A6" s="24" t="s">
        <v>47</v>
      </c>
      <c r="B6" s="27">
        <v>17620</v>
      </c>
      <c r="C6" s="26">
        <v>381.26</v>
      </c>
      <c r="D6" s="25">
        <v>13</v>
      </c>
      <c r="G6" s="2"/>
    </row>
    <row r="7" spans="1:18" x14ac:dyDescent="0.25">
      <c r="A7" s="24" t="s">
        <v>48</v>
      </c>
      <c r="B7" s="27">
        <v>49720</v>
      </c>
      <c r="C7" s="26">
        <v>586.15</v>
      </c>
      <c r="D7" s="25">
        <v>20</v>
      </c>
      <c r="H7" s="13"/>
      <c r="I7" s="13"/>
      <c r="J7" s="13"/>
      <c r="K7" s="13"/>
      <c r="L7" s="14" t="s">
        <v>16</v>
      </c>
      <c r="M7" s="14" t="s">
        <v>30</v>
      </c>
      <c r="N7" s="14" t="s">
        <v>17</v>
      </c>
      <c r="O7" s="14" t="s">
        <v>17</v>
      </c>
      <c r="P7" s="14" t="s">
        <v>18</v>
      </c>
      <c r="Q7" s="13"/>
    </row>
    <row r="8" spans="1:18" x14ac:dyDescent="0.25">
      <c r="A8" s="24" t="s">
        <v>49</v>
      </c>
      <c r="B8" s="27">
        <v>64720</v>
      </c>
      <c r="C8" s="26">
        <v>599.37</v>
      </c>
      <c r="D8" s="25">
        <v>19</v>
      </c>
      <c r="H8" s="13"/>
      <c r="I8" s="14" t="s">
        <v>19</v>
      </c>
      <c r="J8" s="14" t="s">
        <v>20</v>
      </c>
      <c r="K8" s="14" t="s">
        <v>21</v>
      </c>
      <c r="L8" s="15">
        <v>3000</v>
      </c>
      <c r="M8" s="15">
        <v>2000</v>
      </c>
      <c r="N8" s="15">
        <v>5000</v>
      </c>
      <c r="O8" s="15">
        <v>15000</v>
      </c>
      <c r="P8" s="15">
        <v>25000</v>
      </c>
      <c r="Q8" s="14" t="s">
        <v>22</v>
      </c>
    </row>
    <row r="9" spans="1:18" x14ac:dyDescent="0.25">
      <c r="A9" s="24" t="s">
        <v>50</v>
      </c>
      <c r="B9" s="27">
        <v>80010</v>
      </c>
      <c r="C9" s="26">
        <v>677.59</v>
      </c>
      <c r="D9" s="25">
        <v>18</v>
      </c>
      <c r="H9" s="13" t="s">
        <v>23</v>
      </c>
      <c r="I9" s="17">
        <v>3000</v>
      </c>
      <c r="J9" s="17">
        <f>SUM(D5:D7)</f>
        <v>63</v>
      </c>
      <c r="K9" s="17">
        <f>SUM(B5:B7)</f>
        <v>76380</v>
      </c>
      <c r="L9" s="17">
        <f>K9</f>
        <v>76380</v>
      </c>
      <c r="M9" s="17"/>
      <c r="N9" s="17"/>
      <c r="O9" s="17"/>
      <c r="P9" s="17"/>
      <c r="Q9" s="17">
        <f>SUM(L9:P9)</f>
        <v>76380</v>
      </c>
    </row>
    <row r="10" spans="1:18" x14ac:dyDescent="0.25">
      <c r="A10" s="24" t="s">
        <v>51</v>
      </c>
      <c r="B10" s="27">
        <v>94780</v>
      </c>
      <c r="C10" s="26">
        <v>748.48</v>
      </c>
      <c r="D10" s="25">
        <v>17</v>
      </c>
      <c r="H10" s="13" t="s">
        <v>24</v>
      </c>
      <c r="I10" s="17">
        <v>2000</v>
      </c>
      <c r="J10" s="17">
        <f>SUM(D8:D9)</f>
        <v>37</v>
      </c>
      <c r="K10" s="17">
        <f>SUM(B8:B9)</f>
        <v>144730</v>
      </c>
      <c r="L10" s="17">
        <f>J10*L8</f>
        <v>111000</v>
      </c>
      <c r="M10" s="17">
        <f>K10-L10</f>
        <v>33730</v>
      </c>
      <c r="N10" s="17"/>
      <c r="O10" s="17"/>
      <c r="P10" s="17"/>
      <c r="Q10" s="17">
        <f t="shared" ref="Q10:Q13" si="0">SUM(L10:P10)</f>
        <v>144730</v>
      </c>
    </row>
    <row r="11" spans="1:18" x14ac:dyDescent="0.25">
      <c r="A11" s="24" t="s">
        <v>52</v>
      </c>
      <c r="B11" s="27">
        <v>58400</v>
      </c>
      <c r="C11" s="26">
        <v>440.7</v>
      </c>
      <c r="D11" s="25">
        <v>9</v>
      </c>
      <c r="H11" s="13" t="s">
        <v>24</v>
      </c>
      <c r="I11" s="17">
        <v>5000</v>
      </c>
      <c r="J11" s="17">
        <f>SUM(D10:D14)</f>
        <v>44</v>
      </c>
      <c r="K11" s="17">
        <f>SUM(B10:B14)</f>
        <v>307780</v>
      </c>
      <c r="L11" s="17">
        <f>J11*L8</f>
        <v>132000</v>
      </c>
      <c r="M11" s="17">
        <f>J11*M8</f>
        <v>88000</v>
      </c>
      <c r="N11" s="17">
        <f>K11-L11-M11</f>
        <v>87780</v>
      </c>
      <c r="O11" s="17"/>
      <c r="P11" s="17"/>
      <c r="Q11" s="17">
        <f t="shared" si="0"/>
        <v>307780</v>
      </c>
    </row>
    <row r="12" spans="1:18" x14ac:dyDescent="0.25">
      <c r="A12" s="24" t="s">
        <v>53</v>
      </c>
      <c r="B12" s="27">
        <v>37100</v>
      </c>
      <c r="C12" s="26">
        <v>267.64</v>
      </c>
      <c r="D12" s="25">
        <v>5</v>
      </c>
      <c r="H12" s="13" t="s">
        <v>24</v>
      </c>
      <c r="I12" s="17">
        <v>15000</v>
      </c>
      <c r="J12" s="17">
        <f>SUM(D15:D28)</f>
        <v>45</v>
      </c>
      <c r="K12" s="17">
        <f>SUM(B15:B28)</f>
        <v>725800</v>
      </c>
      <c r="L12" s="17">
        <f>J12*L8</f>
        <v>135000</v>
      </c>
      <c r="M12" s="17">
        <f>J12*M8</f>
        <v>90000</v>
      </c>
      <c r="N12" s="17">
        <f>J12*N8</f>
        <v>225000</v>
      </c>
      <c r="O12" s="17">
        <f>K12-L12-M12-N12</f>
        <v>275800</v>
      </c>
      <c r="P12" s="17"/>
      <c r="Q12" s="17">
        <f t="shared" si="0"/>
        <v>725800</v>
      </c>
    </row>
    <row r="13" spans="1:18" x14ac:dyDescent="0.25">
      <c r="A13" s="24" t="s">
        <v>57</v>
      </c>
      <c r="B13" s="27">
        <v>50240</v>
      </c>
      <c r="C13" s="26">
        <v>343.27</v>
      </c>
      <c r="D13" s="25">
        <v>6</v>
      </c>
      <c r="H13" s="13" t="s">
        <v>25</v>
      </c>
      <c r="I13" s="17">
        <v>25000</v>
      </c>
      <c r="J13" s="17">
        <f>SUM(D29:D41)</f>
        <v>15</v>
      </c>
      <c r="K13" s="17">
        <f>SUM(B29:B41)</f>
        <v>669060</v>
      </c>
      <c r="L13" s="17">
        <f>J13*L8</f>
        <v>45000</v>
      </c>
      <c r="M13" s="17">
        <f>J13*M8</f>
        <v>30000</v>
      </c>
      <c r="N13" s="17">
        <f>J13*N8</f>
        <v>75000</v>
      </c>
      <c r="O13" s="17">
        <f>J13*O8</f>
        <v>225000</v>
      </c>
      <c r="P13" s="17">
        <f>K13-L13-M13-N13-O13</f>
        <v>294060</v>
      </c>
      <c r="Q13" s="17">
        <f t="shared" si="0"/>
        <v>669060</v>
      </c>
    </row>
    <row r="14" spans="1:18" x14ac:dyDescent="0.25">
      <c r="A14" s="24" t="s">
        <v>58</v>
      </c>
      <c r="B14" s="27">
        <v>67260</v>
      </c>
      <c r="C14" s="26">
        <v>436.11</v>
      </c>
      <c r="D14" s="25">
        <v>7</v>
      </c>
      <c r="H14" s="13"/>
      <c r="I14" s="17"/>
      <c r="J14" s="17"/>
      <c r="K14" s="17"/>
      <c r="L14" s="17"/>
      <c r="M14" s="17"/>
      <c r="N14" s="17"/>
      <c r="O14" s="17"/>
      <c r="P14" s="17"/>
      <c r="Q14" s="17"/>
    </row>
    <row r="15" spans="1:18" x14ac:dyDescent="0.25">
      <c r="A15" s="24" t="s">
        <v>59</v>
      </c>
      <c r="B15" s="27">
        <v>42290</v>
      </c>
      <c r="C15" s="26">
        <v>271.14999999999998</v>
      </c>
      <c r="D15" s="25">
        <v>4</v>
      </c>
      <c r="H15" s="13" t="s">
        <v>26</v>
      </c>
      <c r="I15" s="17"/>
      <c r="J15" s="17">
        <f>SUM(J9:J13)</f>
        <v>204</v>
      </c>
      <c r="K15" s="17">
        <f t="shared" ref="K15:P15" si="1">SUM(K9:K13)</f>
        <v>1923750</v>
      </c>
      <c r="L15" s="17">
        <f t="shared" si="1"/>
        <v>499380</v>
      </c>
      <c r="M15" s="17">
        <f t="shared" si="1"/>
        <v>241730</v>
      </c>
      <c r="N15" s="17">
        <f t="shared" si="1"/>
        <v>387780</v>
      </c>
      <c r="O15" s="17">
        <f t="shared" si="1"/>
        <v>500800</v>
      </c>
      <c r="P15" s="17">
        <f t="shared" si="1"/>
        <v>294060</v>
      </c>
      <c r="Q15" s="17">
        <f>SUM(Q9:Q13)</f>
        <v>1923750</v>
      </c>
      <c r="R15" s="37">
        <f>SUM(L15:P15)</f>
        <v>1923750</v>
      </c>
    </row>
    <row r="16" spans="1:18" x14ac:dyDescent="0.25">
      <c r="A16" s="24" t="s">
        <v>60</v>
      </c>
      <c r="B16" s="27">
        <v>34670</v>
      </c>
      <c r="C16" s="26">
        <v>215.24</v>
      </c>
      <c r="D16" s="25">
        <v>3</v>
      </c>
    </row>
    <row r="17" spans="1:13" x14ac:dyDescent="0.25">
      <c r="A17" s="24" t="s">
        <v>62</v>
      </c>
      <c r="B17" s="27">
        <v>86770</v>
      </c>
      <c r="C17" s="26">
        <v>525.03</v>
      </c>
      <c r="D17" s="25">
        <v>7</v>
      </c>
      <c r="G17" s="2" t="s">
        <v>144</v>
      </c>
    </row>
    <row r="18" spans="1:13" x14ac:dyDescent="0.25">
      <c r="A18" s="24" t="s">
        <v>63</v>
      </c>
      <c r="B18" s="27">
        <v>40780</v>
      </c>
      <c r="C18" s="26">
        <v>241.61</v>
      </c>
      <c r="D18" s="25">
        <v>3</v>
      </c>
    </row>
    <row r="19" spans="1:13" x14ac:dyDescent="0.25">
      <c r="A19" s="24" t="s">
        <v>64</v>
      </c>
      <c r="B19" s="27">
        <v>57380</v>
      </c>
      <c r="C19" s="26">
        <v>326.91000000000003</v>
      </c>
      <c r="D19" s="25">
        <v>4</v>
      </c>
      <c r="H19" s="13"/>
      <c r="I19" s="14" t="s">
        <v>19</v>
      </c>
      <c r="J19" s="14" t="s">
        <v>20</v>
      </c>
      <c r="K19" s="14" t="s">
        <v>21</v>
      </c>
      <c r="L19" s="14" t="s">
        <v>32</v>
      </c>
      <c r="M19" s="14" t="s">
        <v>7</v>
      </c>
    </row>
    <row r="20" spans="1:13" x14ac:dyDescent="0.25">
      <c r="A20" s="24" t="s">
        <v>65</v>
      </c>
      <c r="B20" s="27">
        <v>61600</v>
      </c>
      <c r="C20" s="26">
        <v>355.28</v>
      </c>
      <c r="D20" s="25">
        <v>4</v>
      </c>
      <c r="H20" s="13" t="s">
        <v>33</v>
      </c>
      <c r="I20" s="17">
        <v>3000</v>
      </c>
      <c r="J20" s="17">
        <f>J15</f>
        <v>204</v>
      </c>
      <c r="K20" s="17">
        <f>L15</f>
        <v>499380</v>
      </c>
      <c r="L20" s="20">
        <v>29.57</v>
      </c>
      <c r="M20" s="19">
        <f>J20*L20</f>
        <v>6032.28</v>
      </c>
    </row>
    <row r="21" spans="1:13" x14ac:dyDescent="0.25">
      <c r="A21" s="24" t="s">
        <v>66</v>
      </c>
      <c r="B21" s="27">
        <v>49290</v>
      </c>
      <c r="C21" s="26">
        <v>278.67</v>
      </c>
      <c r="D21" s="25">
        <v>3</v>
      </c>
      <c r="H21" s="13" t="s">
        <v>24</v>
      </c>
      <c r="I21" s="17">
        <v>2000</v>
      </c>
      <c r="J21" s="17"/>
      <c r="K21" s="17">
        <f>M15</f>
        <v>241730</v>
      </c>
      <c r="L21" s="20">
        <v>6.05</v>
      </c>
      <c r="M21" s="20">
        <f>(K21*L21)/1000</f>
        <v>1462.4665</v>
      </c>
    </row>
    <row r="22" spans="1:13" x14ac:dyDescent="0.25">
      <c r="A22" s="24" t="s">
        <v>67</v>
      </c>
      <c r="B22" s="27">
        <v>17900</v>
      </c>
      <c r="C22" s="26">
        <v>101.33</v>
      </c>
      <c r="D22" s="25">
        <v>1</v>
      </c>
      <c r="H22" s="13" t="s">
        <v>24</v>
      </c>
      <c r="I22" s="17">
        <v>5000</v>
      </c>
      <c r="J22" s="17"/>
      <c r="K22" s="17">
        <f>N15</f>
        <v>387780</v>
      </c>
      <c r="L22" s="20">
        <v>4.9000000000000004</v>
      </c>
      <c r="M22" s="20">
        <f t="shared" ref="M22:M24" si="2">(K22*L22)/1000</f>
        <v>1900.1220000000003</v>
      </c>
    </row>
    <row r="23" spans="1:13" x14ac:dyDescent="0.25">
      <c r="A23" s="24" t="s">
        <v>68</v>
      </c>
      <c r="B23" s="27">
        <v>36890</v>
      </c>
      <c r="C23" s="26">
        <v>207.5</v>
      </c>
      <c r="D23" s="25">
        <v>2</v>
      </c>
      <c r="H23" s="13" t="s">
        <v>24</v>
      </c>
      <c r="I23" s="17">
        <v>15000</v>
      </c>
      <c r="J23" s="17"/>
      <c r="K23" s="17">
        <f>O15</f>
        <v>500800</v>
      </c>
      <c r="L23" s="20">
        <v>4.45</v>
      </c>
      <c r="M23" s="20">
        <f t="shared" si="2"/>
        <v>2228.56</v>
      </c>
    </row>
    <row r="24" spans="1:13" x14ac:dyDescent="0.25">
      <c r="A24" s="24" t="s">
        <v>69</v>
      </c>
      <c r="B24" s="27">
        <v>19890</v>
      </c>
      <c r="C24" s="26">
        <v>110.18</v>
      </c>
      <c r="D24" s="25">
        <v>1</v>
      </c>
      <c r="H24" s="13" t="s">
        <v>25</v>
      </c>
      <c r="I24" s="17">
        <v>25000</v>
      </c>
      <c r="J24" s="17"/>
      <c r="K24" s="17">
        <f>P15</f>
        <v>294060</v>
      </c>
      <c r="L24" s="20">
        <v>4.22</v>
      </c>
      <c r="M24" s="20">
        <f t="shared" si="2"/>
        <v>1240.9331999999999</v>
      </c>
    </row>
    <row r="25" spans="1:13" x14ac:dyDescent="0.25">
      <c r="A25" s="24" t="s">
        <v>70</v>
      </c>
      <c r="B25" s="27">
        <v>144320</v>
      </c>
      <c r="C25" s="26">
        <v>793.91</v>
      </c>
      <c r="D25" s="25">
        <v>7</v>
      </c>
      <c r="H25" s="13"/>
      <c r="I25" s="17"/>
      <c r="J25" s="17"/>
      <c r="K25" s="17"/>
      <c r="L25" s="17"/>
      <c r="M25" s="17"/>
    </row>
    <row r="26" spans="1:13" x14ac:dyDescent="0.25">
      <c r="A26" s="24" t="s">
        <v>71</v>
      </c>
      <c r="B26" s="27">
        <v>85650</v>
      </c>
      <c r="C26" s="26">
        <v>460.14</v>
      </c>
      <c r="D26" s="25">
        <v>4</v>
      </c>
      <c r="H26" s="13" t="s">
        <v>26</v>
      </c>
      <c r="I26" s="17"/>
      <c r="J26" s="17">
        <f>SUM(J20:J24)</f>
        <v>204</v>
      </c>
      <c r="K26" s="17">
        <f t="shared" ref="K26" si="3">SUM(K20:K24)</f>
        <v>1923750</v>
      </c>
      <c r="L26" s="17"/>
      <c r="M26" s="19">
        <f>SUM(M20:M24)</f>
        <v>12864.361699999999</v>
      </c>
    </row>
    <row r="27" spans="1:13" x14ac:dyDescent="0.25">
      <c r="A27" s="24" t="s">
        <v>73</v>
      </c>
      <c r="B27" s="27">
        <v>23930</v>
      </c>
      <c r="C27" s="26">
        <v>128.16</v>
      </c>
      <c r="D27" s="25">
        <v>1</v>
      </c>
    </row>
    <row r="28" spans="1:13" x14ac:dyDescent="0.25">
      <c r="A28" s="24" t="s">
        <v>74</v>
      </c>
      <c r="B28" s="27">
        <v>24440</v>
      </c>
      <c r="C28" s="26">
        <v>130.43</v>
      </c>
      <c r="D28" s="25">
        <v>1</v>
      </c>
    </row>
    <row r="29" spans="1:13" x14ac:dyDescent="0.25">
      <c r="A29" s="24" t="s">
        <v>76</v>
      </c>
      <c r="B29" s="27">
        <v>77570</v>
      </c>
      <c r="C29" s="26">
        <v>400.52</v>
      </c>
      <c r="D29" s="25">
        <v>3</v>
      </c>
      <c r="G29" s="2" t="s">
        <v>145</v>
      </c>
    </row>
    <row r="30" spans="1:13" x14ac:dyDescent="0.25">
      <c r="A30" s="24" t="s">
        <v>78</v>
      </c>
      <c r="B30" s="27">
        <v>27860</v>
      </c>
      <c r="C30" s="26">
        <v>144.99</v>
      </c>
      <c r="D30" s="25">
        <v>1</v>
      </c>
    </row>
    <row r="31" spans="1:13" x14ac:dyDescent="0.25">
      <c r="A31" s="24" t="s">
        <v>79</v>
      </c>
      <c r="B31" s="27">
        <v>28110</v>
      </c>
      <c r="C31" s="26">
        <v>146.04</v>
      </c>
      <c r="D31" s="25">
        <v>1</v>
      </c>
      <c r="H31" s="13"/>
      <c r="I31" s="14" t="s">
        <v>19</v>
      </c>
      <c r="J31" s="14" t="s">
        <v>20</v>
      </c>
      <c r="K31" s="14" t="s">
        <v>21</v>
      </c>
      <c r="L31" s="14" t="s">
        <v>32</v>
      </c>
      <c r="M31" s="14" t="s">
        <v>7</v>
      </c>
    </row>
    <row r="32" spans="1:13" x14ac:dyDescent="0.25">
      <c r="A32" s="24" t="s">
        <v>80</v>
      </c>
      <c r="B32" s="27">
        <v>29710</v>
      </c>
      <c r="C32" s="26">
        <v>142.4</v>
      </c>
      <c r="D32" s="25">
        <v>1</v>
      </c>
      <c r="H32" s="13" t="s">
        <v>33</v>
      </c>
      <c r="I32" s="17">
        <v>3000</v>
      </c>
      <c r="J32" s="17">
        <f>J26</f>
        <v>204</v>
      </c>
      <c r="K32" s="17">
        <v>499380</v>
      </c>
      <c r="L32" s="20">
        <v>37.409999999999997</v>
      </c>
      <c r="M32" s="19">
        <f>J32*L32</f>
        <v>7631.6399999999994</v>
      </c>
    </row>
    <row r="33" spans="1:13" x14ac:dyDescent="0.25">
      <c r="A33" s="24" t="s">
        <v>84</v>
      </c>
      <c r="B33" s="27">
        <v>33310</v>
      </c>
      <c r="C33" s="26">
        <v>167.99</v>
      </c>
      <c r="D33" s="25">
        <v>1</v>
      </c>
      <c r="H33" s="13" t="s">
        <v>24</v>
      </c>
      <c r="I33" s="17">
        <v>2000</v>
      </c>
      <c r="J33" s="17"/>
      <c r="K33" s="17">
        <v>241730</v>
      </c>
      <c r="L33" s="20">
        <v>7.65</v>
      </c>
      <c r="M33" s="20">
        <f>(K33*L33)/1000</f>
        <v>1849.2345</v>
      </c>
    </row>
    <row r="34" spans="1:13" x14ac:dyDescent="0.25">
      <c r="A34" s="24" t="s">
        <v>85</v>
      </c>
      <c r="B34" s="27">
        <v>34250</v>
      </c>
      <c r="C34" s="26">
        <v>159.97</v>
      </c>
      <c r="D34" s="25">
        <v>1</v>
      </c>
      <c r="H34" s="13" t="s">
        <v>24</v>
      </c>
      <c r="I34" s="17">
        <v>5000</v>
      </c>
      <c r="J34" s="17"/>
      <c r="K34" s="17">
        <v>387780</v>
      </c>
      <c r="L34" s="20">
        <v>6.2</v>
      </c>
      <c r="M34" s="20">
        <f t="shared" ref="M34:M36" si="4">(K34*L34)/1000</f>
        <v>2404.2359999999999</v>
      </c>
    </row>
    <row r="35" spans="1:13" x14ac:dyDescent="0.25">
      <c r="A35" s="24" t="s">
        <v>87</v>
      </c>
      <c r="B35" s="27">
        <v>36380</v>
      </c>
      <c r="C35" s="26">
        <v>168.21</v>
      </c>
      <c r="D35" s="25">
        <v>1</v>
      </c>
      <c r="H35" s="13" t="s">
        <v>24</v>
      </c>
      <c r="I35" s="17">
        <v>15000</v>
      </c>
      <c r="J35" s="17"/>
      <c r="K35" s="17">
        <v>500800</v>
      </c>
      <c r="L35" s="20">
        <v>5.63</v>
      </c>
      <c r="M35" s="20">
        <f t="shared" si="4"/>
        <v>2819.5039999999999</v>
      </c>
    </row>
    <row r="36" spans="1:13" x14ac:dyDescent="0.25">
      <c r="A36" s="24" t="s">
        <v>93</v>
      </c>
      <c r="B36" s="27">
        <v>42030</v>
      </c>
      <c r="C36" s="26">
        <v>190.08</v>
      </c>
      <c r="D36" s="25">
        <v>1</v>
      </c>
      <c r="H36" s="13" t="s">
        <v>25</v>
      </c>
      <c r="I36" s="17">
        <v>25000</v>
      </c>
      <c r="J36" s="17"/>
      <c r="K36" s="17">
        <v>294060</v>
      </c>
      <c r="L36" s="20">
        <v>5.34</v>
      </c>
      <c r="M36" s="20">
        <f t="shared" si="4"/>
        <v>1570.2803999999999</v>
      </c>
    </row>
    <row r="37" spans="1:13" x14ac:dyDescent="0.25">
      <c r="A37" s="24" t="s">
        <v>100</v>
      </c>
      <c r="B37" s="27">
        <v>51840</v>
      </c>
      <c r="C37" s="26">
        <v>246.18</v>
      </c>
      <c r="D37" s="25">
        <v>1</v>
      </c>
      <c r="H37" s="13"/>
      <c r="I37" s="17"/>
      <c r="J37" s="17"/>
      <c r="K37" s="17"/>
      <c r="L37" s="17"/>
      <c r="M37" s="17"/>
    </row>
    <row r="38" spans="1:13" x14ac:dyDescent="0.25">
      <c r="A38" s="24" t="s">
        <v>146</v>
      </c>
      <c r="B38" s="27">
        <v>55930</v>
      </c>
      <c r="C38" s="26">
        <v>263.44</v>
      </c>
      <c r="D38" s="25">
        <v>1</v>
      </c>
      <c r="H38" s="13" t="s">
        <v>26</v>
      </c>
      <c r="I38" s="17"/>
      <c r="J38" s="17">
        <f>SUM(J32:J36)</f>
        <v>204</v>
      </c>
      <c r="K38" s="17">
        <f t="shared" ref="K38" si="5">SUM(K32:K36)</f>
        <v>1923750</v>
      </c>
      <c r="L38" s="17"/>
      <c r="M38" s="19">
        <f>SUM(M32:M36)</f>
        <v>16274.894899999999</v>
      </c>
    </row>
    <row r="39" spans="1:13" x14ac:dyDescent="0.25">
      <c r="A39" s="24" t="s">
        <v>147</v>
      </c>
      <c r="B39" s="27">
        <v>61350</v>
      </c>
      <c r="C39" s="26">
        <v>286.32</v>
      </c>
      <c r="D39" s="25">
        <v>1</v>
      </c>
    </row>
    <row r="40" spans="1:13" x14ac:dyDescent="0.25">
      <c r="A40" s="24" t="s">
        <v>118</v>
      </c>
      <c r="B40" s="27">
        <v>82600</v>
      </c>
      <c r="C40" s="26">
        <v>347.08</v>
      </c>
      <c r="D40" s="25">
        <v>1</v>
      </c>
    </row>
    <row r="41" spans="1:13" x14ac:dyDescent="0.25">
      <c r="A41" s="24" t="s">
        <v>148</v>
      </c>
      <c r="B41" s="28">
        <v>108120</v>
      </c>
      <c r="C41" s="29">
        <v>483.69</v>
      </c>
      <c r="D41" s="30">
        <v>1</v>
      </c>
    </row>
    <row r="43" spans="1:13" ht="16.5" thickBot="1" x14ac:dyDescent="0.3">
      <c r="A43" s="31" t="s">
        <v>22</v>
      </c>
      <c r="B43" s="35">
        <f>SUM(B5:B42)</f>
        <v>1923750</v>
      </c>
      <c r="C43" s="35">
        <f t="shared" ref="C43:D43" si="6">SUM(C5:C42)</f>
        <v>12646.469999999998</v>
      </c>
      <c r="D43" s="35">
        <f t="shared" si="6"/>
        <v>204</v>
      </c>
    </row>
    <row r="44" spans="1:13" ht="16.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48C8-0CA2-438F-A6AB-0DCF941A7854}">
  <dimension ref="A1:Q35"/>
  <sheetViews>
    <sheetView workbookViewId="0">
      <selection activeCell="V35" sqref="V35"/>
    </sheetView>
  </sheetViews>
  <sheetFormatPr defaultRowHeight="15.75" x14ac:dyDescent="0.25"/>
  <cols>
    <col min="1" max="1" width="19.75" bestFit="1" customWidth="1"/>
    <col min="2" max="2" width="8.125" bestFit="1" customWidth="1"/>
    <col min="3" max="3" width="9.5" bestFit="1" customWidth="1"/>
    <col min="4" max="4" width="20.625" bestFit="1" customWidth="1"/>
    <col min="9" max="9" width="9.25" bestFit="1" customWidth="1"/>
    <col min="10" max="10" width="8.125" bestFit="1" customWidth="1"/>
    <col min="11" max="11" width="10.125" bestFit="1" customWidth="1"/>
    <col min="12" max="12" width="8.125" bestFit="1" customWidth="1"/>
    <col min="13" max="13" width="11" bestFit="1" customWidth="1"/>
    <col min="14" max="16" width="8.625" bestFit="1" customWidth="1"/>
  </cols>
  <sheetData>
    <row r="1" spans="1:17" ht="16.5" thickBot="1" x14ac:dyDescent="0.3">
      <c r="A1" s="23" t="s">
        <v>40</v>
      </c>
      <c r="B1" s="23" t="s">
        <v>41</v>
      </c>
      <c r="C1" s="23" t="s">
        <v>42</v>
      </c>
      <c r="D1" s="23" t="s">
        <v>43</v>
      </c>
    </row>
    <row r="3" spans="1:17" x14ac:dyDescent="0.25">
      <c r="A3" t="s">
        <v>149</v>
      </c>
      <c r="D3" t="s">
        <v>150</v>
      </c>
    </row>
    <row r="5" spans="1:17" x14ac:dyDescent="0.25">
      <c r="A5" s="24" t="s">
        <v>49</v>
      </c>
      <c r="B5" s="27">
        <v>3500</v>
      </c>
      <c r="C5" s="26">
        <v>41.67</v>
      </c>
      <c r="D5" s="25">
        <v>1</v>
      </c>
      <c r="G5" s="2" t="s">
        <v>34</v>
      </c>
    </row>
    <row r="6" spans="1:17" x14ac:dyDescent="0.25">
      <c r="A6" s="24" t="s">
        <v>52</v>
      </c>
      <c r="B6" s="27">
        <v>6100</v>
      </c>
      <c r="C6" s="26">
        <v>47.06</v>
      </c>
      <c r="D6" s="25">
        <v>1</v>
      </c>
      <c r="F6" s="24"/>
    </row>
    <row r="7" spans="1:17" x14ac:dyDescent="0.25">
      <c r="A7" s="24" t="s">
        <v>53</v>
      </c>
      <c r="B7" s="27">
        <v>7100</v>
      </c>
      <c r="C7" s="26">
        <v>51.96</v>
      </c>
      <c r="D7" s="25">
        <v>1</v>
      </c>
      <c r="H7" s="13"/>
      <c r="I7" s="13"/>
      <c r="J7" s="13"/>
      <c r="K7" s="13"/>
      <c r="L7" s="14" t="s">
        <v>16</v>
      </c>
      <c r="M7" s="14" t="s">
        <v>30</v>
      </c>
      <c r="N7" s="14" t="s">
        <v>17</v>
      </c>
      <c r="O7" s="14" t="s">
        <v>30</v>
      </c>
      <c r="P7" s="13"/>
    </row>
    <row r="8" spans="1:17" x14ac:dyDescent="0.25">
      <c r="A8" s="24" t="s">
        <v>68</v>
      </c>
      <c r="B8" s="27">
        <v>18200</v>
      </c>
      <c r="C8" s="26">
        <v>102.66</v>
      </c>
      <c r="D8" s="25">
        <v>1</v>
      </c>
      <c r="F8" s="24"/>
      <c r="H8" s="13"/>
      <c r="I8" s="14" t="s">
        <v>19</v>
      </c>
      <c r="J8" s="14" t="s">
        <v>20</v>
      </c>
      <c r="K8" s="14" t="s">
        <v>21</v>
      </c>
      <c r="L8" s="15">
        <v>5000</v>
      </c>
      <c r="M8" s="15">
        <v>5000</v>
      </c>
      <c r="N8" s="15">
        <v>15000</v>
      </c>
      <c r="O8" s="15">
        <v>25000</v>
      </c>
      <c r="P8" s="14" t="s">
        <v>22</v>
      </c>
    </row>
    <row r="9" spans="1:17" x14ac:dyDescent="0.25">
      <c r="A9" s="24" t="s">
        <v>78</v>
      </c>
      <c r="B9" s="27">
        <v>27300</v>
      </c>
      <c r="C9" s="26">
        <v>133.07</v>
      </c>
      <c r="D9" s="25">
        <v>1</v>
      </c>
      <c r="H9" s="13" t="s">
        <v>23</v>
      </c>
      <c r="I9" s="17">
        <v>5000</v>
      </c>
      <c r="J9" s="17">
        <f>D5</f>
        <v>1</v>
      </c>
      <c r="K9" s="17">
        <f>B5</f>
        <v>3500</v>
      </c>
      <c r="L9" s="17">
        <f>K9</f>
        <v>3500</v>
      </c>
      <c r="M9" s="17"/>
      <c r="N9" s="17"/>
      <c r="O9" s="17"/>
      <c r="P9" s="17">
        <f>SUM(L9:O9)</f>
        <v>3500</v>
      </c>
    </row>
    <row r="10" spans="1:17" x14ac:dyDescent="0.25">
      <c r="A10" s="24" t="s">
        <v>79</v>
      </c>
      <c r="B10" s="27">
        <v>57600</v>
      </c>
      <c r="C10" s="26">
        <v>277.75</v>
      </c>
      <c r="D10" s="25">
        <v>2</v>
      </c>
      <c r="F10" s="24"/>
      <c r="H10" s="13" t="s">
        <v>24</v>
      </c>
      <c r="I10" s="17">
        <v>5000</v>
      </c>
      <c r="J10" s="17">
        <f>SUM(D6:D7)</f>
        <v>2</v>
      </c>
      <c r="K10" s="17">
        <f>SUM(B6:B7)</f>
        <v>13200</v>
      </c>
      <c r="L10" s="17">
        <f>J10*L8</f>
        <v>10000</v>
      </c>
      <c r="M10" s="17">
        <f>K10-L10</f>
        <v>3200</v>
      </c>
      <c r="N10" s="17"/>
      <c r="O10" s="17"/>
      <c r="P10" s="17">
        <f t="shared" ref="P10:P12" si="0">SUM(L10:O10)</f>
        <v>13200</v>
      </c>
    </row>
    <row r="11" spans="1:17" x14ac:dyDescent="0.25">
      <c r="A11" s="24" t="s">
        <v>85</v>
      </c>
      <c r="B11" s="27">
        <v>68500</v>
      </c>
      <c r="C11" s="26">
        <v>343.91</v>
      </c>
      <c r="D11" s="25">
        <v>2</v>
      </c>
      <c r="H11" s="13" t="s">
        <v>24</v>
      </c>
      <c r="I11" s="17">
        <v>15000</v>
      </c>
      <c r="J11" s="17">
        <f>D8</f>
        <v>1</v>
      </c>
      <c r="K11" s="17">
        <f>B8</f>
        <v>18200</v>
      </c>
      <c r="L11" s="17">
        <f>J11*L8</f>
        <v>5000</v>
      </c>
      <c r="M11" s="17">
        <f>J11*M8</f>
        <v>5000</v>
      </c>
      <c r="N11" s="17">
        <f>K11-L11-M11</f>
        <v>8200</v>
      </c>
      <c r="O11" s="17"/>
      <c r="P11" s="17">
        <f t="shared" si="0"/>
        <v>18200</v>
      </c>
    </row>
    <row r="12" spans="1:17" x14ac:dyDescent="0.25">
      <c r="A12" s="24" t="s">
        <v>151</v>
      </c>
      <c r="B12" s="27">
        <v>46200</v>
      </c>
      <c r="C12" s="26">
        <v>222.38</v>
      </c>
      <c r="D12" s="25">
        <v>1</v>
      </c>
      <c r="F12" s="24"/>
      <c r="H12" s="13" t="s">
        <v>25</v>
      </c>
      <c r="I12" s="17">
        <v>25000</v>
      </c>
      <c r="J12" s="17">
        <f>SUM(D9:D14)</f>
        <v>8</v>
      </c>
      <c r="K12" s="17">
        <f>SUM(B9:B14)</f>
        <v>547100</v>
      </c>
      <c r="L12" s="17">
        <f>J12*L8</f>
        <v>40000</v>
      </c>
      <c r="M12" s="17">
        <f>J12*M8</f>
        <v>40000</v>
      </c>
      <c r="N12" s="17">
        <f>J12*N8</f>
        <v>120000</v>
      </c>
      <c r="O12" s="17">
        <f>K12-L12-M12-N12</f>
        <v>347100</v>
      </c>
      <c r="P12" s="17">
        <f t="shared" si="0"/>
        <v>547100</v>
      </c>
    </row>
    <row r="13" spans="1:17" x14ac:dyDescent="0.25">
      <c r="A13" s="24" t="s">
        <v>96</v>
      </c>
      <c r="B13" s="27">
        <v>47900</v>
      </c>
      <c r="C13" s="26">
        <v>229.56</v>
      </c>
      <c r="D13" s="25">
        <v>1</v>
      </c>
      <c r="H13" s="13"/>
      <c r="I13" s="13"/>
      <c r="J13" s="17"/>
      <c r="K13" s="17"/>
      <c r="L13" s="17"/>
      <c r="M13" s="17"/>
      <c r="N13" s="17"/>
      <c r="O13" s="17"/>
      <c r="P13" s="17"/>
    </row>
    <row r="14" spans="1:17" x14ac:dyDescent="0.25">
      <c r="A14" s="24" t="s">
        <v>152</v>
      </c>
      <c r="B14" s="28">
        <v>299600</v>
      </c>
      <c r="C14" s="29">
        <v>1186.8699999999999</v>
      </c>
      <c r="D14" s="30">
        <v>1</v>
      </c>
      <c r="H14" s="13" t="s">
        <v>26</v>
      </c>
      <c r="I14" s="13"/>
      <c r="J14" s="17">
        <f>SUM(J9:J12)</f>
        <v>12</v>
      </c>
      <c r="K14" s="17">
        <f t="shared" ref="K14:O14" si="1">SUM(K9:K12)</f>
        <v>582000</v>
      </c>
      <c r="L14" s="17">
        <f>SUM(L9:L12)</f>
        <v>58500</v>
      </c>
      <c r="M14" s="17">
        <f t="shared" si="1"/>
        <v>48200</v>
      </c>
      <c r="N14" s="17">
        <f t="shared" si="1"/>
        <v>128200</v>
      </c>
      <c r="O14" s="17">
        <f t="shared" si="1"/>
        <v>347100</v>
      </c>
      <c r="P14" s="17">
        <f>SUM(P9:P12)</f>
        <v>582000</v>
      </c>
      <c r="Q14" s="37">
        <f>SUM(L14:O14)</f>
        <v>582000</v>
      </c>
    </row>
    <row r="16" spans="1:17" ht="16.5" thickBot="1" x14ac:dyDescent="0.3">
      <c r="A16" s="31" t="s">
        <v>22</v>
      </c>
      <c r="B16" s="35">
        <f>SUM(B5:B15)</f>
        <v>582000</v>
      </c>
      <c r="C16" s="35">
        <f t="shared" ref="C16:D16" si="2">SUM(C5:C15)</f>
        <v>2636.89</v>
      </c>
      <c r="D16" s="35">
        <f t="shared" si="2"/>
        <v>12</v>
      </c>
      <c r="G16" s="2" t="s">
        <v>153</v>
      </c>
    </row>
    <row r="17" spans="7:13" ht="16.5" thickTop="1" x14ac:dyDescent="0.25"/>
    <row r="18" spans="7:13" x14ac:dyDescent="0.25">
      <c r="H18" s="13"/>
      <c r="I18" s="14" t="s">
        <v>19</v>
      </c>
      <c r="J18" s="14" t="s">
        <v>20</v>
      </c>
      <c r="K18" s="14" t="s">
        <v>21</v>
      </c>
      <c r="L18" s="14" t="s">
        <v>32</v>
      </c>
      <c r="M18" s="14" t="s">
        <v>7</v>
      </c>
    </row>
    <row r="19" spans="7:13" x14ac:dyDescent="0.25">
      <c r="H19" s="13" t="s">
        <v>23</v>
      </c>
      <c r="I19" s="17">
        <v>5000</v>
      </c>
      <c r="J19" s="17">
        <f>J14</f>
        <v>12</v>
      </c>
      <c r="K19" s="18">
        <f>L14</f>
        <v>58500</v>
      </c>
      <c r="L19" s="19">
        <v>41.67</v>
      </c>
      <c r="M19" s="19">
        <f>J19*L19</f>
        <v>500.04</v>
      </c>
    </row>
    <row r="20" spans="7:13" x14ac:dyDescent="0.25">
      <c r="H20" s="13" t="s">
        <v>24</v>
      </c>
      <c r="I20" s="17">
        <v>5000</v>
      </c>
      <c r="J20" s="17"/>
      <c r="K20" s="17">
        <f>M14</f>
        <v>48200</v>
      </c>
      <c r="L20" s="20">
        <v>4.9000000000000004</v>
      </c>
      <c r="M20" s="20">
        <f>(K20*L20)/1000</f>
        <v>236.18000000000004</v>
      </c>
    </row>
    <row r="21" spans="7:13" x14ac:dyDescent="0.25">
      <c r="H21" s="13" t="s">
        <v>24</v>
      </c>
      <c r="I21" s="17">
        <v>15000</v>
      </c>
      <c r="J21" s="17"/>
      <c r="K21" s="17">
        <f>N14</f>
        <v>128200</v>
      </c>
      <c r="L21" s="20">
        <v>4.45</v>
      </c>
      <c r="M21" s="20">
        <f t="shared" ref="M21:M22" si="3">(K21*L21)/1000</f>
        <v>570.49</v>
      </c>
    </row>
    <row r="22" spans="7:13" x14ac:dyDescent="0.25">
      <c r="H22" s="13" t="s">
        <v>25</v>
      </c>
      <c r="I22" s="17">
        <v>25000</v>
      </c>
      <c r="J22" s="17"/>
      <c r="K22" s="17">
        <f>O14</f>
        <v>347100</v>
      </c>
      <c r="L22" s="20">
        <v>4.22</v>
      </c>
      <c r="M22" s="20">
        <f t="shared" si="3"/>
        <v>1464.7619999999999</v>
      </c>
    </row>
    <row r="23" spans="7:13" x14ac:dyDescent="0.25">
      <c r="H23" s="13"/>
      <c r="I23" s="13"/>
      <c r="J23" s="13"/>
      <c r="K23" s="13"/>
      <c r="L23" s="13"/>
      <c r="M23" s="13"/>
    </row>
    <row r="24" spans="7:13" x14ac:dyDescent="0.25">
      <c r="H24" s="13" t="s">
        <v>26</v>
      </c>
      <c r="I24" s="13"/>
      <c r="J24" s="17">
        <f t="shared" ref="J24:M24" si="4">SUM(J19:J22)</f>
        <v>12</v>
      </c>
      <c r="K24" s="17">
        <f t="shared" si="4"/>
        <v>582000</v>
      </c>
      <c r="L24" s="13"/>
      <c r="M24" s="19">
        <f t="shared" si="4"/>
        <v>2771.4719999999998</v>
      </c>
    </row>
    <row r="27" spans="7:13" x14ac:dyDescent="0.25">
      <c r="G27" s="2" t="s">
        <v>154</v>
      </c>
    </row>
    <row r="29" spans="7:13" x14ac:dyDescent="0.25">
      <c r="H29" s="13"/>
      <c r="I29" s="14" t="s">
        <v>19</v>
      </c>
      <c r="J29" s="14" t="s">
        <v>20</v>
      </c>
      <c r="K29" s="14" t="s">
        <v>21</v>
      </c>
      <c r="L29" s="14" t="s">
        <v>32</v>
      </c>
      <c r="M29" s="14" t="s">
        <v>7</v>
      </c>
    </row>
    <row r="30" spans="7:13" x14ac:dyDescent="0.25">
      <c r="H30" s="13" t="s">
        <v>23</v>
      </c>
      <c r="I30" s="17">
        <v>5000</v>
      </c>
      <c r="J30" s="17">
        <f>J24</f>
        <v>12</v>
      </c>
      <c r="K30" s="18">
        <v>58500</v>
      </c>
      <c r="L30" s="19">
        <v>52.72</v>
      </c>
      <c r="M30" s="19">
        <f>J30*L30</f>
        <v>632.64</v>
      </c>
    </row>
    <row r="31" spans="7:13" x14ac:dyDescent="0.25">
      <c r="H31" s="13" t="s">
        <v>24</v>
      </c>
      <c r="I31" s="17">
        <v>5000</v>
      </c>
      <c r="J31" s="17"/>
      <c r="K31" s="17">
        <v>48200</v>
      </c>
      <c r="L31" s="20">
        <v>6.2</v>
      </c>
      <c r="M31" s="20">
        <f>(K31*L31)/1000</f>
        <v>298.83999999999997</v>
      </c>
    </row>
    <row r="32" spans="7:13" x14ac:dyDescent="0.25">
      <c r="H32" s="13" t="s">
        <v>24</v>
      </c>
      <c r="I32" s="17">
        <v>15000</v>
      </c>
      <c r="J32" s="17"/>
      <c r="K32" s="17">
        <v>128200</v>
      </c>
      <c r="L32" s="20">
        <v>5.63</v>
      </c>
      <c r="M32" s="20">
        <f t="shared" ref="M32:M33" si="5">(K32*L32)/1000</f>
        <v>721.76599999999996</v>
      </c>
    </row>
    <row r="33" spans="8:13" x14ac:dyDescent="0.25">
      <c r="H33" s="13" t="s">
        <v>25</v>
      </c>
      <c r="I33" s="17">
        <v>25000</v>
      </c>
      <c r="J33" s="17"/>
      <c r="K33" s="17">
        <v>347100</v>
      </c>
      <c r="L33" s="20">
        <v>5.34</v>
      </c>
      <c r="M33" s="20">
        <f t="shared" si="5"/>
        <v>1853.5139999999999</v>
      </c>
    </row>
    <row r="34" spans="8:13" x14ac:dyDescent="0.25">
      <c r="H34" s="13"/>
      <c r="I34" s="13"/>
      <c r="J34" s="13"/>
      <c r="K34" s="13"/>
      <c r="L34" s="13"/>
      <c r="M34" s="13"/>
    </row>
    <row r="35" spans="8:13" x14ac:dyDescent="0.25">
      <c r="H35" s="13" t="s">
        <v>26</v>
      </c>
      <c r="I35" s="13"/>
      <c r="J35" s="17">
        <f t="shared" ref="J35:M35" si="6">SUM(J30:J33)</f>
        <v>12</v>
      </c>
      <c r="K35" s="17">
        <f t="shared" si="6"/>
        <v>582000</v>
      </c>
      <c r="L35" s="13"/>
      <c r="M35" s="19">
        <f t="shared" ref="M35" si="7">SUM(M30:M33)</f>
        <v>3506.76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36076-9E9B-44A5-A5AF-1589F3AB44F4}">
  <dimension ref="A1:P31"/>
  <sheetViews>
    <sheetView tabSelected="1" workbookViewId="0">
      <selection activeCell="P38" sqref="P38"/>
    </sheetView>
  </sheetViews>
  <sheetFormatPr defaultRowHeight="15.75" x14ac:dyDescent="0.25"/>
  <cols>
    <col min="1" max="1" width="19.75" bestFit="1" customWidth="1"/>
    <col min="4" max="4" width="17.5" bestFit="1" customWidth="1"/>
    <col min="9" max="9" width="9.25" bestFit="1" customWidth="1"/>
    <col min="11" max="13" width="10.125" bestFit="1" customWidth="1"/>
    <col min="14" max="14" width="9.25" bestFit="1" customWidth="1"/>
    <col min="15" max="15" width="10.125" bestFit="1" customWidth="1"/>
  </cols>
  <sheetData>
    <row r="1" spans="1:16" ht="16.5" thickBot="1" x14ac:dyDescent="0.3">
      <c r="A1" s="23" t="s">
        <v>40</v>
      </c>
      <c r="B1" s="23" t="s">
        <v>41</v>
      </c>
      <c r="C1" s="23" t="s">
        <v>42</v>
      </c>
      <c r="D1" s="23" t="s">
        <v>43</v>
      </c>
    </row>
    <row r="3" spans="1:16" x14ac:dyDescent="0.25">
      <c r="A3" t="s">
        <v>155</v>
      </c>
      <c r="D3" t="s">
        <v>156</v>
      </c>
    </row>
    <row r="5" spans="1:16" x14ac:dyDescent="0.25">
      <c r="A5" s="24" t="s">
        <v>46</v>
      </c>
      <c r="B5" s="27">
        <v>3100</v>
      </c>
      <c r="C5" s="26">
        <v>393.52</v>
      </c>
      <c r="D5" s="25">
        <v>6</v>
      </c>
      <c r="G5" s="2" t="s">
        <v>36</v>
      </c>
    </row>
    <row r="6" spans="1:16" x14ac:dyDescent="0.25">
      <c r="A6" s="24" t="s">
        <v>47</v>
      </c>
      <c r="B6" s="27">
        <v>4100</v>
      </c>
      <c r="C6" s="26">
        <v>198.51</v>
      </c>
      <c r="D6" s="25">
        <v>3</v>
      </c>
      <c r="F6" s="24"/>
    </row>
    <row r="7" spans="1:16" x14ac:dyDescent="0.25">
      <c r="A7" s="24" t="s">
        <v>48</v>
      </c>
      <c r="B7" s="27">
        <v>15300</v>
      </c>
      <c r="C7" s="26">
        <v>386.52</v>
      </c>
      <c r="D7" s="25">
        <v>6</v>
      </c>
      <c r="H7" s="13"/>
      <c r="I7" s="13"/>
      <c r="J7" s="13"/>
      <c r="K7" s="13"/>
      <c r="L7" s="14" t="s">
        <v>37</v>
      </c>
      <c r="M7" s="14" t="s">
        <v>17</v>
      </c>
      <c r="N7" s="14" t="s">
        <v>38</v>
      </c>
      <c r="O7" s="13"/>
    </row>
    <row r="8" spans="1:16" x14ac:dyDescent="0.25">
      <c r="A8" s="24" t="s">
        <v>49</v>
      </c>
      <c r="B8" s="27">
        <v>10900</v>
      </c>
      <c r="C8" s="26">
        <v>198.51</v>
      </c>
      <c r="D8" s="25">
        <v>3</v>
      </c>
      <c r="F8" s="24"/>
      <c r="H8" s="13"/>
      <c r="I8" s="14" t="s">
        <v>19</v>
      </c>
      <c r="J8" s="14" t="s">
        <v>20</v>
      </c>
      <c r="K8" s="14" t="s">
        <v>21</v>
      </c>
      <c r="L8" s="15">
        <v>10000</v>
      </c>
      <c r="M8" s="15">
        <v>15000</v>
      </c>
      <c r="N8" s="15">
        <v>25000</v>
      </c>
      <c r="O8" s="14" t="s">
        <v>22</v>
      </c>
    </row>
    <row r="9" spans="1:16" x14ac:dyDescent="0.25">
      <c r="A9" s="24" t="s">
        <v>50</v>
      </c>
      <c r="B9" s="27">
        <v>18200</v>
      </c>
      <c r="C9" s="26">
        <v>250.68</v>
      </c>
      <c r="D9" s="25">
        <v>4</v>
      </c>
      <c r="H9" s="13" t="s">
        <v>23</v>
      </c>
      <c r="I9" s="17">
        <v>10000</v>
      </c>
      <c r="J9" s="17">
        <f>SUM(D5:D13)</f>
        <v>27</v>
      </c>
      <c r="K9" s="17">
        <f>SUM(B5:B13)</f>
        <v>89500</v>
      </c>
      <c r="L9" s="18">
        <f>K9</f>
        <v>89500</v>
      </c>
      <c r="M9" s="13"/>
      <c r="N9" s="13"/>
      <c r="O9" s="17">
        <f>SUM(L9:N9)</f>
        <v>89500</v>
      </c>
    </row>
    <row r="10" spans="1:16" x14ac:dyDescent="0.25">
      <c r="A10" s="24" t="s">
        <v>51</v>
      </c>
      <c r="B10" s="27">
        <v>5300</v>
      </c>
      <c r="C10" s="26">
        <v>66.17</v>
      </c>
      <c r="D10" s="25">
        <v>1</v>
      </c>
      <c r="F10" s="24"/>
      <c r="H10" s="13" t="s">
        <v>24</v>
      </c>
      <c r="I10" s="17">
        <v>15000</v>
      </c>
      <c r="J10" s="17">
        <f>SUM(D14:D22)</f>
        <v>19</v>
      </c>
      <c r="K10" s="17">
        <f>SUM(B14:B22)</f>
        <v>328500</v>
      </c>
      <c r="L10" s="18">
        <f>J10*L8</f>
        <v>190000</v>
      </c>
      <c r="M10" s="18">
        <f>K10-L10</f>
        <v>138500</v>
      </c>
      <c r="N10" s="13"/>
      <c r="O10" s="17">
        <f t="shared" ref="O10:O11" si="0">SUM(L10:N10)</f>
        <v>328500</v>
      </c>
    </row>
    <row r="11" spans="1:16" x14ac:dyDescent="0.25">
      <c r="A11" s="24" t="s">
        <v>52</v>
      </c>
      <c r="B11" s="27">
        <v>6200</v>
      </c>
      <c r="C11" s="26">
        <v>66.17</v>
      </c>
      <c r="D11" s="25">
        <v>1</v>
      </c>
      <c r="H11" s="13" t="s">
        <v>25</v>
      </c>
      <c r="I11" s="17">
        <v>25000</v>
      </c>
      <c r="J11" s="17">
        <f>SUM(D23:D26)</f>
        <v>4</v>
      </c>
      <c r="K11" s="17">
        <f>SUM(B23:B26)</f>
        <v>145500</v>
      </c>
      <c r="L11" s="18">
        <f>J11*L8</f>
        <v>40000</v>
      </c>
      <c r="M11" s="18">
        <f>J11*M8</f>
        <v>60000</v>
      </c>
      <c r="N11" s="18">
        <f>K11-L11-M11</f>
        <v>45500</v>
      </c>
      <c r="O11" s="17">
        <f t="shared" si="0"/>
        <v>145500</v>
      </c>
    </row>
    <row r="12" spans="1:16" x14ac:dyDescent="0.25">
      <c r="A12" s="24" t="s">
        <v>53</v>
      </c>
      <c r="B12" s="27">
        <v>7600</v>
      </c>
      <c r="C12" s="26">
        <v>62.67</v>
      </c>
      <c r="D12" s="25">
        <v>1</v>
      </c>
      <c r="F12" s="24"/>
      <c r="H12" s="13"/>
      <c r="I12" s="13"/>
      <c r="J12" s="13"/>
      <c r="K12" s="13"/>
      <c r="L12" s="13"/>
      <c r="M12" s="13"/>
      <c r="N12" s="13"/>
      <c r="O12" s="13"/>
    </row>
    <row r="13" spans="1:16" x14ac:dyDescent="0.25">
      <c r="A13" s="24" t="s">
        <v>58</v>
      </c>
      <c r="B13" s="27">
        <v>18800</v>
      </c>
      <c r="C13" s="26">
        <v>132.34</v>
      </c>
      <c r="D13" s="25">
        <v>2</v>
      </c>
      <c r="H13" s="13" t="s">
        <v>26</v>
      </c>
      <c r="I13" s="13"/>
      <c r="J13" s="17">
        <f>SUM(J9:J11)</f>
        <v>50</v>
      </c>
      <c r="K13" s="17">
        <f t="shared" ref="K13:N13" si="1">SUM(K9:K11)</f>
        <v>563500</v>
      </c>
      <c r="L13" s="17">
        <f t="shared" si="1"/>
        <v>319500</v>
      </c>
      <c r="M13" s="17">
        <f t="shared" si="1"/>
        <v>198500</v>
      </c>
      <c r="N13" s="17">
        <f t="shared" si="1"/>
        <v>45500</v>
      </c>
      <c r="O13" s="17">
        <f>SUM(O9:O11)</f>
        <v>563500</v>
      </c>
      <c r="P13" s="37">
        <f>SUM(L13:N13)</f>
        <v>563500</v>
      </c>
    </row>
    <row r="14" spans="1:16" x14ac:dyDescent="0.25">
      <c r="A14" s="24" t="s">
        <v>59</v>
      </c>
      <c r="B14" s="27">
        <v>10100</v>
      </c>
      <c r="C14" s="26">
        <v>66.62</v>
      </c>
      <c r="D14" s="25">
        <v>1</v>
      </c>
      <c r="F14" s="24"/>
    </row>
    <row r="15" spans="1:16" x14ac:dyDescent="0.25">
      <c r="A15" s="24" t="s">
        <v>62</v>
      </c>
      <c r="B15" s="27">
        <v>51200</v>
      </c>
      <c r="C15" s="26">
        <v>310.05</v>
      </c>
      <c r="D15" s="25">
        <v>4</v>
      </c>
      <c r="G15" s="2" t="s">
        <v>39</v>
      </c>
    </row>
    <row r="16" spans="1:16" x14ac:dyDescent="0.25">
      <c r="A16" s="24" t="s">
        <v>63</v>
      </c>
      <c r="B16" s="27">
        <v>13200</v>
      </c>
      <c r="C16" s="26">
        <v>75.790000000000006</v>
      </c>
      <c r="D16" s="25">
        <v>1</v>
      </c>
      <c r="F16" s="24"/>
    </row>
    <row r="17" spans="1:13" x14ac:dyDescent="0.25">
      <c r="A17" s="24" t="s">
        <v>64</v>
      </c>
      <c r="B17" s="27">
        <v>29400</v>
      </c>
      <c r="C17" s="26">
        <v>174.17</v>
      </c>
      <c r="D17" s="25">
        <v>2</v>
      </c>
      <c r="H17" s="13"/>
      <c r="I17" s="14" t="s">
        <v>19</v>
      </c>
      <c r="J17" s="14" t="s">
        <v>20</v>
      </c>
      <c r="K17" s="14" t="s">
        <v>21</v>
      </c>
      <c r="L17" s="14" t="s">
        <v>32</v>
      </c>
      <c r="M17" s="14" t="s">
        <v>7</v>
      </c>
    </row>
    <row r="18" spans="1:13" x14ac:dyDescent="0.25">
      <c r="A18" s="24" t="s">
        <v>67</v>
      </c>
      <c r="B18" s="27">
        <v>52800</v>
      </c>
      <c r="C18" s="26">
        <v>287.58</v>
      </c>
      <c r="D18" s="25">
        <v>3</v>
      </c>
      <c r="F18" s="24"/>
      <c r="H18" s="13" t="s">
        <v>23</v>
      </c>
      <c r="I18" s="17">
        <v>10000</v>
      </c>
      <c r="J18" s="18">
        <f>J13</f>
        <v>50</v>
      </c>
      <c r="K18" s="18">
        <f>L13</f>
        <v>319500</v>
      </c>
      <c r="L18" s="19">
        <v>66.17</v>
      </c>
      <c r="M18" s="19">
        <f>J18*L18</f>
        <v>3308.5</v>
      </c>
    </row>
    <row r="19" spans="1:13" x14ac:dyDescent="0.25">
      <c r="A19" s="24" t="s">
        <v>68</v>
      </c>
      <c r="B19" s="27">
        <v>55900</v>
      </c>
      <c r="C19" s="26">
        <v>300.64</v>
      </c>
      <c r="D19" s="25">
        <v>3</v>
      </c>
      <c r="H19" s="13" t="s">
        <v>24</v>
      </c>
      <c r="I19" s="17">
        <v>15000</v>
      </c>
      <c r="J19" s="13"/>
      <c r="K19" s="18">
        <f>M13</f>
        <v>198500</v>
      </c>
      <c r="L19" s="20">
        <v>4.45</v>
      </c>
      <c r="M19" s="20">
        <f>(K19*L19)/1000</f>
        <v>883.32500000000005</v>
      </c>
    </row>
    <row r="20" spans="1:13" x14ac:dyDescent="0.25">
      <c r="A20" s="24" t="s">
        <v>71</v>
      </c>
      <c r="B20" s="27">
        <v>43500</v>
      </c>
      <c r="C20" s="26">
        <v>236.92</v>
      </c>
      <c r="D20" s="25">
        <v>2</v>
      </c>
      <c r="F20" s="24"/>
      <c r="H20" s="13" t="s">
        <v>25</v>
      </c>
      <c r="I20" s="17">
        <v>25000</v>
      </c>
      <c r="J20" s="13"/>
      <c r="K20" s="18">
        <f>N13</f>
        <v>45500</v>
      </c>
      <c r="L20" s="20">
        <v>4.22</v>
      </c>
      <c r="M20" s="20">
        <f>(K20*L20)/1000</f>
        <v>192.01</v>
      </c>
    </row>
    <row r="21" spans="1:13" x14ac:dyDescent="0.25">
      <c r="A21" s="24" t="s">
        <v>73</v>
      </c>
      <c r="B21" s="27">
        <v>23200</v>
      </c>
      <c r="C21" s="26">
        <v>124.91</v>
      </c>
      <c r="D21" s="25">
        <v>1</v>
      </c>
      <c r="H21" s="13"/>
      <c r="I21" s="13"/>
      <c r="J21" s="13"/>
      <c r="K21" s="13"/>
      <c r="L21" s="13"/>
      <c r="M21" s="13"/>
    </row>
    <row r="22" spans="1:13" x14ac:dyDescent="0.25">
      <c r="A22" s="24" t="s">
        <v>74</v>
      </c>
      <c r="B22" s="27">
        <v>49200</v>
      </c>
      <c r="C22" s="26">
        <v>253.81</v>
      </c>
      <c r="D22" s="25">
        <v>2</v>
      </c>
      <c r="F22" s="24"/>
      <c r="H22" s="13" t="s">
        <v>26</v>
      </c>
      <c r="I22" s="13"/>
      <c r="J22" s="17">
        <f>SUM(J18:J20)</f>
        <v>50</v>
      </c>
      <c r="K22" s="17">
        <f t="shared" ref="K22:M22" si="2">SUM(K18:K20)</f>
        <v>563500</v>
      </c>
      <c r="L22" s="13"/>
      <c r="M22" s="19">
        <f t="shared" si="2"/>
        <v>4383.835</v>
      </c>
    </row>
    <row r="23" spans="1:13" x14ac:dyDescent="0.25">
      <c r="A23" s="24" t="s">
        <v>76</v>
      </c>
      <c r="B23" s="27">
        <v>26000</v>
      </c>
      <c r="C23" s="26">
        <v>137.13999999999999</v>
      </c>
      <c r="D23" s="25">
        <v>1</v>
      </c>
    </row>
    <row r="24" spans="1:13" x14ac:dyDescent="0.25">
      <c r="A24" s="24" t="s">
        <v>80</v>
      </c>
      <c r="B24" s="27">
        <v>29500</v>
      </c>
      <c r="C24" s="26">
        <v>151.91</v>
      </c>
      <c r="D24" s="25">
        <v>1</v>
      </c>
      <c r="F24" s="24"/>
      <c r="G24" s="2" t="s">
        <v>39</v>
      </c>
    </row>
    <row r="25" spans="1:13" x14ac:dyDescent="0.25">
      <c r="A25" s="24" t="s">
        <v>86</v>
      </c>
      <c r="B25" s="27">
        <v>35700</v>
      </c>
      <c r="C25" s="26">
        <v>178.07</v>
      </c>
      <c r="D25" s="25">
        <v>1</v>
      </c>
    </row>
    <row r="26" spans="1:13" x14ac:dyDescent="0.25">
      <c r="A26" s="24" t="s">
        <v>101</v>
      </c>
      <c r="B26" s="28">
        <v>54300</v>
      </c>
      <c r="C26" s="29">
        <v>256.57</v>
      </c>
      <c r="D26" s="30">
        <v>1</v>
      </c>
      <c r="H26" s="13"/>
      <c r="I26" s="14" t="s">
        <v>19</v>
      </c>
      <c r="J26" s="14" t="s">
        <v>20</v>
      </c>
      <c r="K26" s="14" t="s">
        <v>21</v>
      </c>
      <c r="L26" s="14" t="s">
        <v>32</v>
      </c>
      <c r="M26" s="14" t="s">
        <v>7</v>
      </c>
    </row>
    <row r="27" spans="1:13" x14ac:dyDescent="0.25">
      <c r="H27" s="13" t="s">
        <v>23</v>
      </c>
      <c r="I27" s="17">
        <v>10000</v>
      </c>
      <c r="J27" s="18">
        <f>J22</f>
        <v>50</v>
      </c>
      <c r="K27" s="18">
        <v>319500</v>
      </c>
      <c r="L27" s="19">
        <v>83.72</v>
      </c>
      <c r="M27" s="19">
        <f>J27*L27</f>
        <v>4186</v>
      </c>
    </row>
    <row r="28" spans="1:13" ht="16.5" thickBot="1" x14ac:dyDescent="0.3">
      <c r="A28" s="31" t="s">
        <v>22</v>
      </c>
      <c r="B28" s="35">
        <f>SUM(B5:B27)</f>
        <v>563500</v>
      </c>
      <c r="C28" s="35">
        <f t="shared" ref="C28:D28" si="3">SUM(C5:C27)</f>
        <v>4309.2699999999995</v>
      </c>
      <c r="D28" s="35">
        <f t="shared" si="3"/>
        <v>50</v>
      </c>
      <c r="H28" s="13" t="s">
        <v>24</v>
      </c>
      <c r="I28" s="17">
        <v>15000</v>
      </c>
      <c r="J28" s="13"/>
      <c r="K28" s="18">
        <v>198500</v>
      </c>
      <c r="L28" s="20">
        <v>5.63</v>
      </c>
      <c r="M28" s="20">
        <f>(K28*L28)/1000</f>
        <v>1117.5550000000001</v>
      </c>
    </row>
    <row r="29" spans="1:13" ht="16.5" thickTop="1" x14ac:dyDescent="0.25">
      <c r="H29" s="13" t="s">
        <v>25</v>
      </c>
      <c r="I29" s="17">
        <v>25000</v>
      </c>
      <c r="J29" s="13"/>
      <c r="K29" s="18">
        <v>45500</v>
      </c>
      <c r="L29" s="20">
        <v>5.34</v>
      </c>
      <c r="M29" s="20">
        <f>(K29*L29)/1000</f>
        <v>242.97</v>
      </c>
    </row>
    <row r="30" spans="1:13" x14ac:dyDescent="0.25">
      <c r="H30" s="13"/>
      <c r="I30" s="13"/>
      <c r="J30" s="13"/>
      <c r="K30" s="13"/>
      <c r="L30" s="13"/>
      <c r="M30" s="13"/>
    </row>
    <row r="31" spans="1:13" x14ac:dyDescent="0.25">
      <c r="H31" s="13" t="s">
        <v>26</v>
      </c>
      <c r="I31" s="13"/>
      <c r="J31" s="17">
        <f>SUM(J27:J29)</f>
        <v>50</v>
      </c>
      <c r="K31" s="17">
        <f t="shared" ref="K31:M31" si="4">SUM(K27:K29)</f>
        <v>563500</v>
      </c>
      <c r="L31" s="13"/>
      <c r="M31" s="19">
        <f t="shared" ref="M31" si="5">SUM(M27:M29)</f>
        <v>5546.5250000000005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BillingAnalysis</vt:lpstr>
      <vt:lpstr>5|8"x3|4"</vt:lpstr>
      <vt:lpstr>1"</vt:lpstr>
      <vt:lpstr>1.5"</vt:lpstr>
      <vt:lpstr>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2022-02-22T21:12:29Z</dcterms:created>
  <dcterms:modified xsi:type="dcterms:W3CDTF">2022-02-22T21:17:17Z</dcterms:modified>
</cp:coreProperties>
</file>