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ocuments\Nicholas County WD\First Request for information\"/>
    </mc:Choice>
  </mc:AlternateContent>
  <xr:revisionPtr revIDLastSave="0" documentId="8_{C7A53ED6-7D42-4B95-9EA0-D685206B88E5}" xr6:coauthVersionLast="47" xr6:coauthVersionMax="47" xr10:uidLastSave="{00000000-0000-0000-0000-000000000000}"/>
  <bookViews>
    <workbookView xWindow="-38520" yWindow="-120" windowWidth="38640" windowHeight="21240" xr2:uid="{411BE17D-647C-41BF-BAA2-7D3BA2EFC730}"/>
  </bookViews>
  <sheets>
    <sheet name="Sheet1" sheetId="1" r:id="rId1"/>
    <sheet name="Depreciatio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G77" i="2"/>
  <c r="D77" i="2"/>
  <c r="T71" i="2"/>
  <c r="V71" i="2" s="1"/>
  <c r="L71" i="2"/>
  <c r="K71" i="2"/>
  <c r="M71" i="2" s="1"/>
  <c r="P71" i="2" s="1"/>
  <c r="V70" i="2"/>
  <c r="I70" i="2"/>
  <c r="K70" i="2" s="1"/>
  <c r="M70" i="2" s="1"/>
  <c r="P70" i="2" s="1"/>
  <c r="H70" i="2"/>
  <c r="V69" i="2"/>
  <c r="I69" i="2"/>
  <c r="K69" i="2" s="1"/>
  <c r="M69" i="2" s="1"/>
  <c r="P69" i="2" s="1"/>
  <c r="V68" i="2"/>
  <c r="I68" i="2"/>
  <c r="K68" i="2" s="1"/>
  <c r="M68" i="2" s="1"/>
  <c r="P68" i="2" s="1"/>
  <c r="V67" i="2"/>
  <c r="I67" i="2"/>
  <c r="K67" i="2" s="1"/>
  <c r="M67" i="2" s="1"/>
  <c r="V66" i="2"/>
  <c r="V65" i="2"/>
  <c r="T65" i="2"/>
  <c r="L65" i="2"/>
  <c r="J65" i="2"/>
  <c r="H65" i="2"/>
  <c r="I65" i="2" s="1"/>
  <c r="K65" i="2" s="1"/>
  <c r="M65" i="2" s="1"/>
  <c r="V64" i="2"/>
  <c r="V63" i="2"/>
  <c r="I63" i="2"/>
  <c r="K63" i="2" s="1"/>
  <c r="M63" i="2" s="1"/>
  <c r="P63" i="2" s="1"/>
  <c r="V62" i="2"/>
  <c r="K62" i="2"/>
  <c r="M62" i="2" s="1"/>
  <c r="P62" i="2" s="1"/>
  <c r="I62" i="2"/>
  <c r="V61" i="2"/>
  <c r="K61" i="2"/>
  <c r="M61" i="2" s="1"/>
  <c r="I61" i="2"/>
  <c r="V60" i="2"/>
  <c r="V59" i="2"/>
  <c r="J59" i="2"/>
  <c r="H59" i="2"/>
  <c r="I59" i="2" s="1"/>
  <c r="K59" i="2" s="1"/>
  <c r="M59" i="2" s="1"/>
  <c r="P59" i="2" s="1"/>
  <c r="V58" i="2"/>
  <c r="I58" i="2"/>
  <c r="K58" i="2" s="1"/>
  <c r="M58" i="2" s="1"/>
  <c r="P58" i="2" s="1"/>
  <c r="V57" i="2"/>
  <c r="K57" i="2"/>
  <c r="M57" i="2" s="1"/>
  <c r="P57" i="2" s="1"/>
  <c r="I57" i="2"/>
  <c r="V56" i="2"/>
  <c r="K56" i="2"/>
  <c r="M56" i="2" s="1"/>
  <c r="P56" i="2" s="1"/>
  <c r="I56" i="2"/>
  <c r="V55" i="2"/>
  <c r="K55" i="2"/>
  <c r="M55" i="2" s="1"/>
  <c r="P55" i="2" s="1"/>
  <c r="I55" i="2"/>
  <c r="V54" i="2"/>
  <c r="I54" i="2"/>
  <c r="K54" i="2" s="1"/>
  <c r="M54" i="2" s="1"/>
  <c r="P54" i="2" s="1"/>
  <c r="V53" i="2"/>
  <c r="I53" i="2"/>
  <c r="K53" i="2" s="1"/>
  <c r="M53" i="2" s="1"/>
  <c r="P53" i="2" s="1"/>
  <c r="V52" i="2"/>
  <c r="I52" i="2"/>
  <c r="K52" i="2" s="1"/>
  <c r="M52" i="2" s="1"/>
  <c r="P52" i="2" s="1"/>
  <c r="V51" i="2"/>
  <c r="I51" i="2"/>
  <c r="K51" i="2" s="1"/>
  <c r="M51" i="2" s="1"/>
  <c r="V50" i="2"/>
  <c r="V49" i="2"/>
  <c r="T49" i="2"/>
  <c r="L49" i="2"/>
  <c r="J49" i="2"/>
  <c r="H49" i="2"/>
  <c r="I49" i="2" s="1"/>
  <c r="K49" i="2" s="1"/>
  <c r="M49" i="2" s="1"/>
  <c r="V48" i="2"/>
  <c r="V47" i="2"/>
  <c r="K47" i="2"/>
  <c r="M47" i="2" s="1"/>
  <c r="P47" i="2" s="1"/>
  <c r="I47" i="2"/>
  <c r="V46" i="2"/>
  <c r="K46" i="2"/>
  <c r="M46" i="2" s="1"/>
  <c r="P46" i="2" s="1"/>
  <c r="I46" i="2"/>
  <c r="V45" i="2"/>
  <c r="K45" i="2"/>
  <c r="M45" i="2" s="1"/>
  <c r="P45" i="2" s="1"/>
  <c r="I45" i="2"/>
  <c r="V44" i="2"/>
  <c r="I44" i="2"/>
  <c r="K44" i="2" s="1"/>
  <c r="M44" i="2" s="1"/>
  <c r="P44" i="2" s="1"/>
  <c r="V43" i="2"/>
  <c r="I43" i="2"/>
  <c r="K43" i="2" s="1"/>
  <c r="M43" i="2" s="1"/>
  <c r="P43" i="2" s="1"/>
  <c r="V42" i="2"/>
  <c r="I42" i="2"/>
  <c r="K42" i="2" s="1"/>
  <c r="M42" i="2" s="1"/>
  <c r="P42" i="2" s="1"/>
  <c r="V41" i="2"/>
  <c r="I41" i="2"/>
  <c r="K41" i="2" s="1"/>
  <c r="M41" i="2" s="1"/>
  <c r="P41" i="2" s="1"/>
  <c r="V40" i="2"/>
  <c r="I40" i="2"/>
  <c r="K40" i="2" s="1"/>
  <c r="M40" i="2" s="1"/>
  <c r="P40" i="2" s="1"/>
  <c r="V39" i="2"/>
  <c r="K39" i="2"/>
  <c r="M39" i="2" s="1"/>
  <c r="P39" i="2" s="1"/>
  <c r="I39" i="2"/>
  <c r="V38" i="2"/>
  <c r="K38" i="2"/>
  <c r="M38" i="2" s="1"/>
  <c r="P38" i="2" s="1"/>
  <c r="I38" i="2"/>
  <c r="V37" i="2"/>
  <c r="K37" i="2"/>
  <c r="M37" i="2" s="1"/>
  <c r="I37" i="2"/>
  <c r="V36" i="2"/>
  <c r="V35" i="2"/>
  <c r="I35" i="2"/>
  <c r="K35" i="2" s="1"/>
  <c r="M35" i="2" s="1"/>
  <c r="V34" i="2"/>
  <c r="V33" i="2"/>
  <c r="T33" i="2"/>
  <c r="L33" i="2"/>
  <c r="J33" i="2"/>
  <c r="I33" i="2"/>
  <c r="K33" i="2" s="1"/>
  <c r="V32" i="2"/>
  <c r="T32" i="2"/>
  <c r="L32" i="2"/>
  <c r="J32" i="2"/>
  <c r="H32" i="2"/>
  <c r="I32" i="2" s="1"/>
  <c r="K32" i="2" s="1"/>
  <c r="T31" i="2"/>
  <c r="V31" i="2" s="1"/>
  <c r="L31" i="2"/>
  <c r="J31" i="2"/>
  <c r="I31" i="2"/>
  <c r="K31" i="2" s="1"/>
  <c r="H31" i="2"/>
  <c r="T30" i="2"/>
  <c r="V30" i="2" s="1"/>
  <c r="L30" i="2"/>
  <c r="J30" i="2"/>
  <c r="H30" i="2"/>
  <c r="I30" i="2" s="1"/>
  <c r="K30" i="2" s="1"/>
  <c r="V29" i="2"/>
  <c r="T29" i="2"/>
  <c r="L29" i="2"/>
  <c r="J29" i="2"/>
  <c r="H29" i="2"/>
  <c r="I29" i="2" s="1"/>
  <c r="K29" i="2" s="1"/>
  <c r="T28" i="2"/>
  <c r="V28" i="2" s="1"/>
  <c r="L28" i="2"/>
  <c r="J28" i="2"/>
  <c r="I28" i="2"/>
  <c r="K28" i="2" s="1"/>
  <c r="H28" i="2"/>
  <c r="V27" i="2"/>
  <c r="T27" i="2"/>
  <c r="L27" i="2"/>
  <c r="J27" i="2"/>
  <c r="H27" i="2"/>
  <c r="I27" i="2" s="1"/>
  <c r="K27" i="2" s="1"/>
  <c r="T26" i="2"/>
  <c r="V26" i="2" s="1"/>
  <c r="L26" i="2"/>
  <c r="K26" i="2"/>
  <c r="M26" i="2" s="1"/>
  <c r="J26" i="2"/>
  <c r="I26" i="2"/>
  <c r="H26" i="2"/>
  <c r="V25" i="2"/>
  <c r="T24" i="2"/>
  <c r="V24" i="2" s="1"/>
  <c r="L24" i="2"/>
  <c r="J24" i="2"/>
  <c r="I24" i="2"/>
  <c r="K24" i="2" s="1"/>
  <c r="H24" i="2"/>
  <c r="V23" i="2"/>
  <c r="T22" i="2"/>
  <c r="V22" i="2" s="1"/>
  <c r="L22" i="2"/>
  <c r="J22" i="2"/>
  <c r="I22" i="2"/>
  <c r="K22" i="2" s="1"/>
  <c r="M22" i="2" s="1"/>
  <c r="P22" i="2" s="1"/>
  <c r="H22" i="2"/>
  <c r="V21" i="2"/>
  <c r="T21" i="2"/>
  <c r="L21" i="2"/>
  <c r="J21" i="2"/>
  <c r="H21" i="2"/>
  <c r="I21" i="2" s="1"/>
  <c r="K21" i="2" s="1"/>
  <c r="M21" i="2" s="1"/>
  <c r="P21" i="2" s="1"/>
  <c r="T20" i="2"/>
  <c r="V20" i="2" s="1"/>
  <c r="L20" i="2"/>
  <c r="K20" i="2"/>
  <c r="M20" i="2" s="1"/>
  <c r="P20" i="2" s="1"/>
  <c r="J20" i="2"/>
  <c r="I20" i="2"/>
  <c r="H20" i="2"/>
  <c r="V19" i="2"/>
  <c r="I19" i="2"/>
  <c r="K19" i="2" s="1"/>
  <c r="M19" i="2" s="1"/>
  <c r="P19" i="2" s="1"/>
  <c r="L18" i="2"/>
  <c r="V18" i="2" s="1"/>
  <c r="J18" i="2"/>
  <c r="H18" i="2"/>
  <c r="I18" i="2" s="1"/>
  <c r="K18" i="2" s="1"/>
  <c r="M18" i="2" s="1"/>
  <c r="P18" i="2" s="1"/>
  <c r="V17" i="2"/>
  <c r="I17" i="2"/>
  <c r="K17" i="2" s="1"/>
  <c r="M17" i="2" s="1"/>
  <c r="V16" i="2"/>
  <c r="V15" i="2"/>
  <c r="T15" i="2"/>
  <c r="L15" i="2"/>
  <c r="K15" i="2"/>
  <c r="M15" i="2" s="1"/>
  <c r="P15" i="2" s="1"/>
  <c r="I15" i="2"/>
  <c r="V14" i="2"/>
  <c r="J14" i="2"/>
  <c r="H14" i="2"/>
  <c r="I14" i="2" s="1"/>
  <c r="K14" i="2" s="1"/>
  <c r="M14" i="2" s="1"/>
  <c r="P14" i="2" s="1"/>
  <c r="T13" i="2"/>
  <c r="V13" i="2" s="1"/>
  <c r="L13" i="2"/>
  <c r="J13" i="2"/>
  <c r="I13" i="2"/>
  <c r="K13" i="2" s="1"/>
  <c r="M13" i="2" s="1"/>
  <c r="P13" i="2" s="1"/>
  <c r="H13" i="2"/>
  <c r="T12" i="2"/>
  <c r="V12" i="2" s="1"/>
  <c r="L12" i="2"/>
  <c r="J12" i="2"/>
  <c r="H12" i="2"/>
  <c r="I12" i="2" s="1"/>
  <c r="K12" i="2" s="1"/>
  <c r="M12" i="2" s="1"/>
  <c r="P12" i="2" s="1"/>
  <c r="V11" i="2"/>
  <c r="T11" i="2"/>
  <c r="L11" i="2"/>
  <c r="J11" i="2"/>
  <c r="H11" i="2"/>
  <c r="I11" i="2" s="1"/>
  <c r="K11" i="2" s="1"/>
  <c r="M11" i="2" s="1"/>
  <c r="P11" i="2" s="1"/>
  <c r="T10" i="2"/>
  <c r="V10" i="2" s="1"/>
  <c r="L10" i="2"/>
  <c r="J10" i="2"/>
  <c r="I10" i="2"/>
  <c r="K10" i="2" s="1"/>
  <c r="M10" i="2" s="1"/>
  <c r="P10" i="2" s="1"/>
  <c r="H10" i="2"/>
  <c r="T9" i="2"/>
  <c r="V9" i="2" s="1"/>
  <c r="L9" i="2"/>
  <c r="L77" i="2" s="1"/>
  <c r="J9" i="2"/>
  <c r="J77" i="2" s="1"/>
  <c r="H9" i="2"/>
  <c r="I9" i="2" s="1"/>
  <c r="K9" i="2" s="1"/>
  <c r="M9" i="2" s="1"/>
  <c r="P8" i="2"/>
  <c r="I8" i="2"/>
  <c r="K6" i="2"/>
  <c r="P6" i="2" s="1"/>
  <c r="I6" i="2"/>
  <c r="I9" i="1"/>
  <c r="I12" i="1" s="1"/>
  <c r="L33" i="1"/>
  <c r="L32" i="1"/>
  <c r="L35" i="1" s="1"/>
  <c r="K20" i="1"/>
  <c r="K17" i="1"/>
  <c r="K19" i="1" s="1"/>
  <c r="C7" i="1"/>
  <c r="P17" i="2" l="1"/>
  <c r="N23" i="2"/>
  <c r="M31" i="2"/>
  <c r="P31" i="2"/>
  <c r="M24" i="2"/>
  <c r="N25" i="2" s="1"/>
  <c r="P24" i="2"/>
  <c r="P33" i="2"/>
  <c r="M33" i="2"/>
  <c r="M28" i="2"/>
  <c r="P28" i="2"/>
  <c r="V73" i="2"/>
  <c r="P30" i="2"/>
  <c r="M30" i="2"/>
  <c r="P37" i="2"/>
  <c r="N48" i="2"/>
  <c r="P67" i="2"/>
  <c r="N71" i="2"/>
  <c r="P27" i="2"/>
  <c r="M27" i="2"/>
  <c r="N34" i="2" s="1"/>
  <c r="M32" i="2"/>
  <c r="P32" i="2"/>
  <c r="I77" i="2"/>
  <c r="N60" i="2"/>
  <c r="P51" i="2"/>
  <c r="N64" i="2"/>
  <c r="P61" i="2"/>
  <c r="N66" i="2"/>
  <c r="P65" i="2"/>
  <c r="N16" i="2"/>
  <c r="P9" i="2"/>
  <c r="P77" i="2" s="1"/>
  <c r="P29" i="2"/>
  <c r="M29" i="2"/>
  <c r="P35" i="2"/>
  <c r="N36" i="2"/>
  <c r="N50" i="2"/>
  <c r="P49" i="2"/>
  <c r="H77" i="2"/>
  <c r="P26" i="2"/>
  <c r="K77" i="2"/>
  <c r="M6" i="2"/>
  <c r="K22" i="1"/>
  <c r="K25" i="1" s="1"/>
  <c r="M77" i="2" l="1"/>
  <c r="N7" i="2"/>
  <c r="N77" i="2" s="1"/>
</calcChain>
</file>

<file path=xl/sharedStrings.xml><?xml version="1.0" encoding="utf-8"?>
<sst xmlns="http://schemas.openxmlformats.org/spreadsheetml/2006/main" count="139" uniqueCount="82">
  <si>
    <t>GASB 68 Liability Adjustment</t>
  </si>
  <si>
    <t>CERS</t>
  </si>
  <si>
    <t>Per the Audit - Recognized by the District</t>
  </si>
  <si>
    <t>OPEB</t>
  </si>
  <si>
    <t>Expense Reported</t>
  </si>
  <si>
    <t>Less: Actual Payment</t>
  </si>
  <si>
    <t>Adjustment</t>
  </si>
  <si>
    <t>Adjustment for Rate Case</t>
  </si>
  <si>
    <t>Western Fleming District</t>
  </si>
  <si>
    <t>Purchases  In Gallons during 2020</t>
  </si>
  <si>
    <t>Wholesale Rate</t>
  </si>
  <si>
    <t xml:space="preserve">   $2.14/1,000</t>
  </si>
  <si>
    <t>Pro Forma Water Purchased</t>
  </si>
  <si>
    <t>Less Water Purchased during the test year</t>
  </si>
  <si>
    <t>Water Produced and Purchased, 2020 Annual Report</t>
  </si>
  <si>
    <t>Less: Volume Sold During the Test Year</t>
  </si>
  <si>
    <t>Water Loss</t>
  </si>
  <si>
    <t>Divide by: Total Purchased and Produced</t>
  </si>
  <si>
    <t>Percent Lost</t>
  </si>
  <si>
    <t>Allowable Water Loss</t>
  </si>
  <si>
    <t>Excess Water Loss Percentage</t>
  </si>
  <si>
    <t>Excess</t>
  </si>
  <si>
    <t>Test Year</t>
  </si>
  <si>
    <t>Percentage</t>
  </si>
  <si>
    <t>Decrease</t>
  </si>
  <si>
    <t>Purchased Water</t>
  </si>
  <si>
    <t>Purchased Power for Pumping</t>
  </si>
  <si>
    <t>Total</t>
  </si>
  <si>
    <t>Purchased Water/Power Adjustment</t>
  </si>
  <si>
    <t>Asset #</t>
  </si>
  <si>
    <t>Description</t>
  </si>
  <si>
    <t>Date</t>
  </si>
  <si>
    <t>Cost</t>
  </si>
  <si>
    <t>Years</t>
  </si>
  <si>
    <t>12/31/17 AD</t>
  </si>
  <si>
    <t>2018 Exp</t>
  </si>
  <si>
    <t>12/31/18 AD</t>
  </si>
  <si>
    <t>2019 Exp</t>
  </si>
  <si>
    <t>12/31/19 AD</t>
  </si>
  <si>
    <t>2020 Exp</t>
  </si>
  <si>
    <t>12/31/20 AD</t>
  </si>
  <si>
    <t>NBV</t>
  </si>
  <si>
    <t>Proposed Adjustment</t>
  </si>
  <si>
    <t>Expense</t>
  </si>
  <si>
    <t>Difference</t>
  </si>
  <si>
    <t>Organizational Cost</t>
  </si>
  <si>
    <t>Fully Depreciated</t>
  </si>
  <si>
    <t>Land</t>
  </si>
  <si>
    <t>Building</t>
  </si>
  <si>
    <t>Building - 20 x 50 Storage Building</t>
  </si>
  <si>
    <t>New Roof - Storage Building</t>
  </si>
  <si>
    <t>New Roof - Inventory Building</t>
  </si>
  <si>
    <t>Land Improvements</t>
  </si>
  <si>
    <t>HVAC unit</t>
  </si>
  <si>
    <t>Pump Plant and Equipment</t>
  </si>
  <si>
    <t>Electric Pump Equipment</t>
  </si>
  <si>
    <t>3 HP Goulds Pump - East Union Pump Static</t>
  </si>
  <si>
    <t>Distribution Stand Pipe</t>
  </si>
  <si>
    <t>150M Gallon Double Ellipsoidal Tank</t>
  </si>
  <si>
    <t>Transmission/Distribution Mains</t>
  </si>
  <si>
    <t>Phase 9-63,800 LF PVC Waterline</t>
  </si>
  <si>
    <t>Phase 8-Waterline Extension</t>
  </si>
  <si>
    <t>River Crossing Renovation</t>
  </si>
  <si>
    <t>Transmission/Distribution Services</t>
  </si>
  <si>
    <t>Transmission Meters</t>
  </si>
  <si>
    <t>Transmission Meters Installations</t>
  </si>
  <si>
    <t>Hydrants</t>
  </si>
  <si>
    <t>Furniture &amp; Equipment</t>
  </si>
  <si>
    <t>New Alarm &amp; Camera System</t>
  </si>
  <si>
    <t>Lexmark T650n Printer</t>
  </si>
  <si>
    <t>Dell Laptop Computer - E5410</t>
  </si>
  <si>
    <t>2 Dell Computers</t>
  </si>
  <si>
    <t>Carpet</t>
  </si>
  <si>
    <t>Vehicle</t>
  </si>
  <si>
    <t>2008 Chevrolet Colorado</t>
  </si>
  <si>
    <t>Verneer Heart Road Boar</t>
  </si>
  <si>
    <t>Equipment</t>
  </si>
  <si>
    <t>Cub Cadet s/n 1E240H60340</t>
  </si>
  <si>
    <t>2 Handheld Meter Readers</t>
  </si>
  <si>
    <t>Transmissions and lines (cont of asset 23)</t>
  </si>
  <si>
    <t>Total Adj.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</si>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</sst>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3" fontId="0" fillId="0" borderId="0" xfId="0" applyNumberFormat="1"/>
    <xf numFmtId="3" fontId="0" fillId="0" borderId="1" xfId="0" applyNumberFormat="1" applyBorder="1"/>
    <xf numFmtId="165" fontId="0" fillId="0" borderId="0" xfId="2" applyNumberFormat="1" applyFont="1"/>
    <xf numFmtId="167" fontId="0" fillId="0" borderId="1" xfId="1" applyNumberFormat="1" applyFont="1" applyBorder="1"/>
    <xf numFmtId="0" fontId="0" fillId="0" borderId="1" xfId="0" applyBorder="1"/>
    <xf numFmtId="167" fontId="0" fillId="0" borderId="0" xfId="0" applyNumberFormat="1"/>
    <xf numFmtId="0" fontId="3" fillId="0" borderId="0" xfId="0" applyFont="1"/>
    <xf numFmtId="0" fontId="4" fillId="0" borderId="0" xfId="0" applyFont="1"/>
    <xf numFmtId="167" fontId="4" fillId="0" borderId="0" xfId="0" applyNumberFormat="1" applyFont="1"/>
    <xf numFmtId="0" fontId="4" fillId="0" borderId="1" xfId="0" applyFont="1" applyBorder="1"/>
    <xf numFmtId="165" fontId="4" fillId="0" borderId="0" xfId="2" applyNumberFormat="1" applyFont="1" applyFill="1" applyBorder="1"/>
    <xf numFmtId="165" fontId="4" fillId="0" borderId="2" xfId="2" applyNumberFormat="1" applyFont="1" applyFill="1" applyBorder="1"/>
    <xf numFmtId="167" fontId="0" fillId="0" borderId="0" xfId="1" applyNumberFormat="1" applyFont="1"/>
    <xf numFmtId="167" fontId="0" fillId="0" borderId="1" xfId="0" applyNumberFormat="1" applyBorder="1"/>
    <xf numFmtId="10" fontId="0" fillId="0" borderId="0" xfId="3" applyNumberFormat="1" applyFont="1"/>
    <xf numFmtId="9" fontId="0" fillId="0" borderId="1" xfId="0" applyNumberFormat="1" applyBorder="1"/>
    <xf numFmtId="10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6" fillId="0" borderId="0" xfId="2" applyNumberFormat="1" applyFont="1" applyFill="1" applyBorder="1"/>
    <xf numFmtId="37" fontId="4" fillId="0" borderId="0" xfId="0" applyNumberFormat="1" applyFont="1"/>
    <xf numFmtId="10" fontId="4" fillId="0" borderId="0" xfId="0" applyNumberFormat="1" applyFont="1"/>
    <xf numFmtId="165" fontId="5" fillId="0" borderId="0" xfId="2" applyNumberFormat="1" applyFont="1" applyFill="1" applyBorder="1"/>
    <xf numFmtId="167" fontId="5" fillId="0" borderId="0" xfId="1" applyNumberFormat="1" applyFont="1" applyFill="1" applyBorder="1"/>
    <xf numFmtId="165" fontId="4" fillId="0" borderId="2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6" fillId="0" borderId="0" xfId="1" applyNumberFormat="1" applyFont="1" applyFill="1" applyBorder="1"/>
    <xf numFmtId="167" fontId="4" fillId="0" borderId="1" xfId="1" applyNumberFormat="1" applyFont="1" applyBorder="1"/>
    <xf numFmtId="0" fontId="0" fillId="0" borderId="0" xfId="0" applyAlignment="1">
      <alignment horizontal="centerContinuous"/>
    </xf>
    <xf numFmtId="43" fontId="0" fillId="0" borderId="0" xfId="1" applyFont="1"/>
    <xf numFmtId="43" fontId="0" fillId="0" borderId="0" xfId="1" applyFont="1" applyAlignment="1">
      <alignment horizontal="center" wrapText="1"/>
    </xf>
    <xf numFmtId="0" fontId="0" fillId="0" borderId="1" xfId="0" applyBorder="1" applyAlignment="1">
      <alignment horizontal="centerContinuous"/>
    </xf>
    <xf numFmtId="43" fontId="0" fillId="0" borderId="0" xfId="1" applyFont="1" applyAlignment="1">
      <alignment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43" fontId="0" fillId="0" borderId="0" xfId="1" applyFont="1" applyFill="1"/>
    <xf numFmtId="43" fontId="0" fillId="0" borderId="0" xfId="0" applyNumberFormat="1"/>
    <xf numFmtId="43" fontId="0" fillId="0" borderId="1" xfId="0" applyNumberForma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8595/Documents/Nicholas%20County%20WD/Nicholas%20County%20Work%20Papers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O"/>
      <sheetName val="RR-DC"/>
      <sheetName val="GL Reconciliation"/>
      <sheetName val="Wages"/>
      <sheetName val="CERS"/>
      <sheetName val="Water"/>
      <sheetName val="Depreciation"/>
      <sheetName val="AvgDebt"/>
      <sheetName val="KRWFC 2015 E1"/>
      <sheetName val="KRWFC 2015 E2"/>
      <sheetName val="2014 Issue"/>
      <sheetName val="2006 Issue"/>
      <sheetName val="UsageReports"/>
      <sheetName val="ExistingProposedBillingAnalysis"/>
      <sheetName val="BillingAnalysis"/>
      <sheetName val="5|8&quot;x3|4&quot;"/>
      <sheetName val="1&quot;"/>
      <sheetName val="1.5&quot;"/>
      <sheetName val="2&quo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CF6E-56A6-4D02-B74D-02CDE7C75CEB}">
  <dimension ref="A1:L36"/>
  <sheetViews>
    <sheetView tabSelected="1" workbookViewId="0">
      <selection activeCell="C20" sqref="C20:C21"/>
    </sheetView>
  </sheetViews>
  <sheetFormatPr defaultRowHeight="15.75" x14ac:dyDescent="0.25"/>
  <cols>
    <col min="3" max="3" width="11.125" bestFit="1" customWidth="1"/>
    <col min="8" max="8" width="18.375" customWidth="1"/>
    <col min="9" max="9" width="12.125" bestFit="1" customWidth="1"/>
    <col min="10" max="10" width="10" bestFit="1" customWidth="1"/>
    <col min="11" max="11" width="12.75" bestFit="1" customWidth="1"/>
  </cols>
  <sheetData>
    <row r="1" spans="1:11" x14ac:dyDescent="0.25">
      <c r="A1" s="2" t="s">
        <v>0</v>
      </c>
      <c r="B1" s="2"/>
      <c r="C1" s="2"/>
      <c r="D1" s="1"/>
      <c r="F1" s="2" t="s">
        <v>28</v>
      </c>
      <c r="G1" s="7"/>
      <c r="H1" s="7"/>
    </row>
    <row r="2" spans="1:11" x14ac:dyDescent="0.25">
      <c r="A2" t="s">
        <v>2</v>
      </c>
    </row>
    <row r="3" spans="1:11" x14ac:dyDescent="0.25">
      <c r="F3" s="9" t="s">
        <v>7</v>
      </c>
      <c r="G3" s="10"/>
      <c r="H3" s="10"/>
      <c r="I3" s="10"/>
    </row>
    <row r="4" spans="1:11" x14ac:dyDescent="0.25">
      <c r="A4" t="s">
        <v>1</v>
      </c>
      <c r="C4" s="5">
        <v>50914</v>
      </c>
      <c r="F4" s="10"/>
      <c r="G4" s="10"/>
      <c r="H4" s="10"/>
      <c r="I4" s="10"/>
    </row>
    <row r="5" spans="1:11" x14ac:dyDescent="0.25">
      <c r="A5" t="s">
        <v>3</v>
      </c>
      <c r="C5" s="4">
        <v>14496</v>
      </c>
      <c r="F5" s="10" t="s">
        <v>8</v>
      </c>
      <c r="G5" s="10"/>
      <c r="H5" s="10"/>
      <c r="I5" s="10"/>
    </row>
    <row r="6" spans="1:11" x14ac:dyDescent="0.25">
      <c r="F6" s="10" t="s">
        <v>9</v>
      </c>
      <c r="G6" s="10"/>
      <c r="H6" s="10"/>
      <c r="I6" s="11">
        <v>76142498.451923639</v>
      </c>
    </row>
    <row r="7" spans="1:11" x14ac:dyDescent="0.25">
      <c r="A7" t="s">
        <v>4</v>
      </c>
      <c r="C7" s="3">
        <f>SUM(C4:C5)</f>
        <v>65410</v>
      </c>
      <c r="F7" s="10" t="s">
        <v>10</v>
      </c>
      <c r="G7" s="10"/>
      <c r="H7" s="10"/>
      <c r="I7" s="12" t="s">
        <v>11</v>
      </c>
    </row>
    <row r="8" spans="1:11" x14ac:dyDescent="0.25">
      <c r="A8" t="s">
        <v>5</v>
      </c>
      <c r="C8" s="6">
        <v>-30572</v>
      </c>
      <c r="F8" s="10"/>
      <c r="G8" s="10"/>
      <c r="H8" s="10"/>
      <c r="I8" s="10"/>
    </row>
    <row r="9" spans="1:11" x14ac:dyDescent="0.25">
      <c r="F9" s="10" t="s">
        <v>12</v>
      </c>
      <c r="G9" s="10"/>
      <c r="H9" s="10"/>
      <c r="I9" s="13">
        <f>I6*(2.14/1000)</f>
        <v>162944.94668711658</v>
      </c>
    </row>
    <row r="10" spans="1:11" x14ac:dyDescent="0.25">
      <c r="A10" t="s">
        <v>6</v>
      </c>
      <c r="C10" s="3">
        <f>+SUM(C7:C8)</f>
        <v>34838</v>
      </c>
      <c r="F10" s="10" t="s">
        <v>13</v>
      </c>
      <c r="G10" s="10"/>
      <c r="H10" s="10"/>
      <c r="I10" s="31">
        <v>-149501.22999999998</v>
      </c>
    </row>
    <row r="11" spans="1:11" x14ac:dyDescent="0.25">
      <c r="F11" s="10"/>
      <c r="G11" s="10"/>
      <c r="H11" s="10"/>
      <c r="I11" s="10"/>
    </row>
    <row r="12" spans="1:11" ht="16.5" thickBot="1" x14ac:dyDescent="0.3">
      <c r="F12" s="10" t="s">
        <v>6</v>
      </c>
      <c r="G12" s="10"/>
      <c r="H12" s="10"/>
      <c r="I12" s="14">
        <f>SUM(I9:I10)</f>
        <v>13443.716687116597</v>
      </c>
    </row>
    <row r="13" spans="1:11" ht="16.5" thickTop="1" x14ac:dyDescent="0.25">
      <c r="F13" s="10"/>
      <c r="G13" s="10"/>
      <c r="H13" s="10"/>
      <c r="I13" s="10"/>
    </row>
    <row r="16" spans="1:11" x14ac:dyDescent="0.25">
      <c r="F16" t="s">
        <v>14</v>
      </c>
      <c r="K16" s="15">
        <v>138067000</v>
      </c>
    </row>
    <row r="17" spans="6:12" x14ac:dyDescent="0.25">
      <c r="F17" t="s">
        <v>15</v>
      </c>
      <c r="K17" s="6">
        <f>-(103696000+745000)</f>
        <v>-104441000</v>
      </c>
    </row>
    <row r="18" spans="6:12" x14ac:dyDescent="0.25">
      <c r="K18" s="15"/>
    </row>
    <row r="19" spans="6:12" x14ac:dyDescent="0.25">
      <c r="F19" t="s">
        <v>16</v>
      </c>
      <c r="K19" s="8">
        <f>SUM(K16:K18)</f>
        <v>33626000</v>
      </c>
    </row>
    <row r="20" spans="6:12" x14ac:dyDescent="0.25">
      <c r="F20" t="s">
        <v>17</v>
      </c>
      <c r="K20" s="16">
        <f>K16</f>
        <v>138067000</v>
      </c>
    </row>
    <row r="22" spans="6:12" x14ac:dyDescent="0.25">
      <c r="F22" t="s">
        <v>18</v>
      </c>
      <c r="K22" s="17">
        <f>K19/K20</f>
        <v>0.24354842214287267</v>
      </c>
    </row>
    <row r="23" spans="6:12" x14ac:dyDescent="0.25">
      <c r="F23" t="s">
        <v>19</v>
      </c>
      <c r="K23" s="18">
        <v>-0.15</v>
      </c>
    </row>
    <row r="25" spans="6:12" ht="16.5" thickBot="1" x14ac:dyDescent="0.3">
      <c r="F25" t="s">
        <v>20</v>
      </c>
      <c r="K25" s="19">
        <f>SUM(K22:K23)</f>
        <v>9.3548422142872678E-2</v>
      </c>
    </row>
    <row r="26" spans="6:12" ht="16.5" thickTop="1" x14ac:dyDescent="0.25"/>
    <row r="28" spans="6:12" x14ac:dyDescent="0.25">
      <c r="F28" s="10"/>
      <c r="G28" s="10"/>
      <c r="H28" s="10"/>
      <c r="I28" s="10"/>
      <c r="J28" s="20" t="s">
        <v>21</v>
      </c>
      <c r="K28" s="20"/>
      <c r="L28" s="10"/>
    </row>
    <row r="29" spans="6:12" x14ac:dyDescent="0.25">
      <c r="F29" s="10"/>
      <c r="G29" s="10"/>
      <c r="H29" s="10"/>
      <c r="I29" s="10"/>
      <c r="J29" s="20" t="s">
        <v>16</v>
      </c>
      <c r="K29" s="20"/>
      <c r="L29" s="10"/>
    </row>
    <row r="30" spans="6:12" x14ac:dyDescent="0.25">
      <c r="F30" s="10"/>
      <c r="G30" s="10"/>
      <c r="H30" s="21" t="s">
        <v>22</v>
      </c>
      <c r="I30" s="20"/>
      <c r="J30" s="21" t="s">
        <v>23</v>
      </c>
      <c r="K30" s="20"/>
      <c r="L30" s="21" t="s">
        <v>24</v>
      </c>
    </row>
    <row r="31" spans="6:12" x14ac:dyDescent="0.25">
      <c r="F31" s="10"/>
      <c r="G31" s="10"/>
      <c r="H31" s="10"/>
      <c r="I31" s="10"/>
      <c r="J31" s="10"/>
      <c r="K31" s="10"/>
      <c r="L31" s="10"/>
    </row>
    <row r="32" spans="6:12" x14ac:dyDescent="0.25">
      <c r="F32" s="10" t="s">
        <v>25</v>
      </c>
      <c r="G32" s="10"/>
      <c r="H32" s="22">
        <v>257522</v>
      </c>
      <c r="I32" s="23"/>
      <c r="J32" s="24">
        <v>9.3548422142872678E-2</v>
      </c>
      <c r="K32" s="10"/>
      <c r="L32" s="25">
        <f>H32*J32</f>
        <v>24090.776767076859</v>
      </c>
    </row>
    <row r="33" spans="6:12" x14ac:dyDescent="0.25">
      <c r="F33" s="10" t="s">
        <v>26</v>
      </c>
      <c r="G33" s="10"/>
      <c r="H33" s="23">
        <v>24017</v>
      </c>
      <c r="I33" s="23"/>
      <c r="J33" s="24">
        <v>9.3548422142872678E-2</v>
      </c>
      <c r="K33" s="10"/>
      <c r="L33" s="26">
        <f>H33*J33</f>
        <v>2246.7524546053733</v>
      </c>
    </row>
    <row r="34" spans="6:12" x14ac:dyDescent="0.25">
      <c r="F34" s="10"/>
      <c r="G34" s="10"/>
      <c r="H34" s="23"/>
      <c r="I34" s="23"/>
      <c r="J34" s="24"/>
      <c r="K34" s="10"/>
      <c r="L34" s="30"/>
    </row>
    <row r="35" spans="6:12" ht="16.5" thickBot="1" x14ac:dyDescent="0.3">
      <c r="F35" s="10"/>
      <c r="G35" s="10"/>
      <c r="H35" s="10"/>
      <c r="I35" s="10"/>
      <c r="J35" s="10" t="s">
        <v>27</v>
      </c>
      <c r="K35" s="10"/>
      <c r="L35" s="27">
        <f>SUM(L32:L33)</f>
        <v>26337.529221682231</v>
      </c>
    </row>
    <row r="36" spans="6:12" ht="16.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304E-31BC-49E8-8AEA-AB1D2AA9697A}">
  <dimension ref="A2:V77"/>
  <sheetViews>
    <sheetView workbookViewId="0">
      <selection activeCell="V24" sqref="V24"/>
    </sheetView>
  </sheetViews>
  <sheetFormatPr defaultRowHeight="15.75" x14ac:dyDescent="0.25"/>
  <cols>
    <col min="1" max="1" width="6.875" bestFit="1" customWidth="1"/>
    <col min="2" max="2" width="36.875" bestFit="1" customWidth="1"/>
    <col min="3" max="3" width="10.375" bestFit="1" customWidth="1"/>
    <col min="4" max="4" width="12.625" bestFit="1" customWidth="1"/>
    <col min="5" max="5" width="5.375" bestFit="1" customWidth="1"/>
    <col min="6" max="6" width="4.75" bestFit="1" customWidth="1"/>
    <col min="7" max="7" width="12.625" bestFit="1" customWidth="1"/>
    <col min="8" max="8" width="11.125" bestFit="1" customWidth="1"/>
    <col min="9" max="9" width="12.625" bestFit="1" customWidth="1"/>
    <col min="10" max="10" width="11.125" bestFit="1" customWidth="1"/>
    <col min="11" max="11" width="12.625" bestFit="1" customWidth="1"/>
    <col min="12" max="12" width="11.125" bestFit="1" customWidth="1"/>
    <col min="13" max="14" width="12.625" bestFit="1" customWidth="1"/>
    <col min="16" max="16" width="12.625" bestFit="1" customWidth="1"/>
    <col min="18" max="18" width="15.125" bestFit="1" customWidth="1"/>
    <col min="20" max="20" width="10.125" bestFit="1" customWidth="1"/>
    <col min="22" max="22" width="10.75" bestFit="1" customWidth="1"/>
  </cols>
  <sheetData>
    <row r="2" spans="1:22" x14ac:dyDescent="0.25">
      <c r="R2" s="32"/>
      <c r="S2" s="32"/>
      <c r="T2" s="32"/>
      <c r="U2" s="32"/>
    </row>
    <row r="3" spans="1:22" x14ac:dyDescent="0.25">
      <c r="A3" t="s">
        <v>29</v>
      </c>
      <c r="B3" t="s">
        <v>30</v>
      </c>
      <c r="C3" t="s">
        <v>31</v>
      </c>
      <c r="D3" s="33" t="s">
        <v>32</v>
      </c>
      <c r="E3" t="s">
        <v>33</v>
      </c>
      <c r="G3" s="34" t="s">
        <v>34</v>
      </c>
      <c r="H3" s="28" t="s">
        <v>35</v>
      </c>
      <c r="I3" s="28" t="s">
        <v>36</v>
      </c>
      <c r="J3" s="28" t="s">
        <v>37</v>
      </c>
      <c r="K3" t="s">
        <v>38</v>
      </c>
      <c r="L3" s="28" t="s">
        <v>39</v>
      </c>
      <c r="M3" t="s">
        <v>40</v>
      </c>
      <c r="P3" s="28" t="s">
        <v>41</v>
      </c>
      <c r="R3" s="35" t="s">
        <v>42</v>
      </c>
      <c r="S3" s="35"/>
      <c r="T3" s="35"/>
    </row>
    <row r="4" spans="1:22" x14ac:dyDescent="0.25">
      <c r="D4" s="33"/>
      <c r="G4" s="36"/>
      <c r="R4" s="37" t="s">
        <v>33</v>
      </c>
      <c r="T4" s="37" t="s">
        <v>43</v>
      </c>
      <c r="V4" s="29" t="s">
        <v>44</v>
      </c>
    </row>
    <row r="5" spans="1:22" x14ac:dyDescent="0.25">
      <c r="D5" s="33"/>
      <c r="G5" s="36"/>
      <c r="R5" s="28"/>
      <c r="T5" s="28"/>
      <c r="V5" s="28"/>
    </row>
    <row r="6" spans="1:22" x14ac:dyDescent="0.25">
      <c r="A6">
        <v>1</v>
      </c>
      <c r="B6" t="s">
        <v>45</v>
      </c>
      <c r="C6" s="38">
        <v>27210</v>
      </c>
      <c r="D6" s="33">
        <v>9918</v>
      </c>
      <c r="E6">
        <v>40</v>
      </c>
      <c r="G6" s="33">
        <v>9918</v>
      </c>
      <c r="H6" s="39">
        <v>0</v>
      </c>
      <c r="I6" s="33">
        <f>+G6+H6</f>
        <v>9918</v>
      </c>
      <c r="J6" s="33"/>
      <c r="K6" s="33">
        <f>+I6</f>
        <v>9918</v>
      </c>
      <c r="L6" s="39"/>
      <c r="M6" s="39">
        <f>+K6</f>
        <v>9918</v>
      </c>
      <c r="N6" s="33"/>
      <c r="O6" s="33"/>
      <c r="P6" s="33">
        <f>+D6-K6</f>
        <v>0</v>
      </c>
      <c r="R6" t="s">
        <v>46</v>
      </c>
    </row>
    <row r="7" spans="1:22" x14ac:dyDescent="0.25">
      <c r="C7" s="38"/>
      <c r="D7" s="33"/>
      <c r="G7" s="33"/>
      <c r="H7" s="39"/>
      <c r="I7" s="33"/>
      <c r="J7" s="33"/>
      <c r="K7" s="33"/>
      <c r="L7" s="39"/>
      <c r="M7" s="39"/>
      <c r="N7" s="33">
        <f>+M6</f>
        <v>9918</v>
      </c>
      <c r="O7" s="33"/>
      <c r="P7" s="33"/>
    </row>
    <row r="8" spans="1:22" x14ac:dyDescent="0.25">
      <c r="A8">
        <v>2</v>
      </c>
      <c r="B8" t="s">
        <v>47</v>
      </c>
      <c r="C8" s="38">
        <v>27210</v>
      </c>
      <c r="D8" s="33">
        <v>20997</v>
      </c>
      <c r="E8">
        <v>0</v>
      </c>
      <c r="F8" t="s">
        <v>47</v>
      </c>
      <c r="G8" s="33">
        <v>0</v>
      </c>
      <c r="H8" s="39">
        <v>0</v>
      </c>
      <c r="I8" s="33">
        <f t="shared" ref="I8:I70" si="0">+G8+H8</f>
        <v>0</v>
      </c>
      <c r="J8" s="33"/>
      <c r="K8" s="33">
        <v>0</v>
      </c>
      <c r="L8" s="39"/>
      <c r="M8" s="39">
        <v>0</v>
      </c>
      <c r="N8" s="33"/>
      <c r="O8" s="33"/>
      <c r="P8" s="33">
        <f>+D8-M8</f>
        <v>20997</v>
      </c>
    </row>
    <row r="9" spans="1:22" x14ac:dyDescent="0.25">
      <c r="A9">
        <v>3</v>
      </c>
      <c r="B9" t="s">
        <v>48</v>
      </c>
      <c r="C9" s="38">
        <v>36892</v>
      </c>
      <c r="D9" s="33">
        <v>94574</v>
      </c>
      <c r="E9">
        <v>40</v>
      </c>
      <c r="G9" s="33">
        <v>40194</v>
      </c>
      <c r="H9" s="39">
        <f>+D9/E9+-200.85+-1</f>
        <v>2162.5</v>
      </c>
      <c r="I9" s="33">
        <f t="shared" si="0"/>
        <v>42356.5</v>
      </c>
      <c r="J9" s="33">
        <f>+D9/E9</f>
        <v>2364.35</v>
      </c>
      <c r="K9" s="33">
        <f>+I9+J9</f>
        <v>44720.85</v>
      </c>
      <c r="L9" s="39">
        <f>+D9/E9</f>
        <v>2364.35</v>
      </c>
      <c r="M9" s="39">
        <f>+K9+L9</f>
        <v>47085.2</v>
      </c>
      <c r="N9" s="33"/>
      <c r="O9" s="33"/>
      <c r="P9" s="33">
        <f t="shared" ref="P9:P14" si="1">+D9-M9</f>
        <v>47488.800000000003</v>
      </c>
      <c r="R9">
        <v>40</v>
      </c>
      <c r="T9" s="40">
        <f>D9/R9</f>
        <v>2364.35</v>
      </c>
      <c r="V9" s="40">
        <f>T9-L9</f>
        <v>0</v>
      </c>
    </row>
    <row r="10" spans="1:22" x14ac:dyDescent="0.25">
      <c r="A10">
        <v>4</v>
      </c>
      <c r="B10" t="s">
        <v>48</v>
      </c>
      <c r="C10" s="38">
        <v>37257</v>
      </c>
      <c r="D10" s="33">
        <v>18871</v>
      </c>
      <c r="E10">
        <v>40</v>
      </c>
      <c r="G10" s="33">
        <v>7548</v>
      </c>
      <c r="H10" s="39">
        <f t="shared" ref="H10:H70" si="2">+D10/E10</f>
        <v>471.77499999999998</v>
      </c>
      <c r="I10" s="33">
        <f t="shared" si="0"/>
        <v>8019.7749999999996</v>
      </c>
      <c r="J10" s="33">
        <f t="shared" ref="J10:J65" si="3">+D10/E10</f>
        <v>471.77499999999998</v>
      </c>
      <c r="K10" s="33">
        <f t="shared" ref="K10:K71" si="4">+I10+J10</f>
        <v>8491.5499999999993</v>
      </c>
      <c r="L10" s="39">
        <f t="shared" ref="L10:L13" si="5">+D10/E10</f>
        <v>471.77499999999998</v>
      </c>
      <c r="M10" s="39">
        <f t="shared" ref="M10:M15" si="6">+K10+L10</f>
        <v>8963.3249999999989</v>
      </c>
      <c r="N10" s="33"/>
      <c r="O10" s="33"/>
      <c r="P10" s="33">
        <f t="shared" si="1"/>
        <v>9907.6750000000011</v>
      </c>
      <c r="R10">
        <v>40</v>
      </c>
      <c r="T10" s="40">
        <f t="shared" ref="T10:T71" si="7">D10/R10</f>
        <v>471.77499999999998</v>
      </c>
      <c r="V10" s="40">
        <f t="shared" ref="V10:V71" si="8">T10-L10</f>
        <v>0</v>
      </c>
    </row>
    <row r="11" spans="1:22" x14ac:dyDescent="0.25">
      <c r="A11">
        <v>5</v>
      </c>
      <c r="B11" t="s">
        <v>49</v>
      </c>
      <c r="C11" s="38">
        <v>39685</v>
      </c>
      <c r="D11" s="33">
        <v>17790</v>
      </c>
      <c r="E11">
        <v>40</v>
      </c>
      <c r="G11" s="33">
        <v>4188</v>
      </c>
      <c r="H11" s="39">
        <f t="shared" si="2"/>
        <v>444.75</v>
      </c>
      <c r="I11" s="33">
        <f t="shared" si="0"/>
        <v>4632.75</v>
      </c>
      <c r="J11" s="33">
        <f t="shared" si="3"/>
        <v>444.75</v>
      </c>
      <c r="K11" s="33">
        <f t="shared" si="4"/>
        <v>5077.5</v>
      </c>
      <c r="L11" s="39">
        <f t="shared" si="5"/>
        <v>444.75</v>
      </c>
      <c r="M11" s="39">
        <f t="shared" si="6"/>
        <v>5522.25</v>
      </c>
      <c r="N11" s="33"/>
      <c r="O11" s="33"/>
      <c r="P11" s="33">
        <f t="shared" si="1"/>
        <v>12267.75</v>
      </c>
      <c r="R11">
        <v>40</v>
      </c>
      <c r="T11" s="40">
        <f t="shared" si="7"/>
        <v>444.75</v>
      </c>
      <c r="V11" s="40">
        <f t="shared" si="8"/>
        <v>0</v>
      </c>
    </row>
    <row r="12" spans="1:22" x14ac:dyDescent="0.25">
      <c r="A12">
        <v>6</v>
      </c>
      <c r="B12" t="s">
        <v>50</v>
      </c>
      <c r="C12" s="38">
        <v>40808</v>
      </c>
      <c r="D12" s="33">
        <v>6500</v>
      </c>
      <c r="E12">
        <v>15</v>
      </c>
      <c r="G12" s="33">
        <v>2744</v>
      </c>
      <c r="H12" s="39">
        <f t="shared" si="2"/>
        <v>433.33333333333331</v>
      </c>
      <c r="I12" s="33">
        <f t="shared" si="0"/>
        <v>3177.3333333333335</v>
      </c>
      <c r="J12" s="33">
        <f t="shared" si="3"/>
        <v>433.33333333333331</v>
      </c>
      <c r="K12" s="33">
        <f t="shared" si="4"/>
        <v>3610.666666666667</v>
      </c>
      <c r="L12" s="39">
        <f t="shared" si="5"/>
        <v>433.33333333333331</v>
      </c>
      <c r="M12" s="39">
        <f t="shared" si="6"/>
        <v>4044.0000000000005</v>
      </c>
      <c r="N12" s="33"/>
      <c r="O12" s="33"/>
      <c r="P12" s="33">
        <f t="shared" si="1"/>
        <v>2455.9999999999995</v>
      </c>
      <c r="R12">
        <v>15</v>
      </c>
      <c r="T12" s="40">
        <f t="shared" si="7"/>
        <v>433.33333333333331</v>
      </c>
      <c r="V12" s="40">
        <f t="shared" si="8"/>
        <v>0</v>
      </c>
    </row>
    <row r="13" spans="1:22" x14ac:dyDescent="0.25">
      <c r="A13">
        <v>7</v>
      </c>
      <c r="B13" t="s">
        <v>51</v>
      </c>
      <c r="C13" s="38">
        <v>40808</v>
      </c>
      <c r="D13" s="33">
        <v>23400</v>
      </c>
      <c r="E13">
        <v>15</v>
      </c>
      <c r="G13" s="33">
        <v>9880</v>
      </c>
      <c r="H13" s="39">
        <f t="shared" si="2"/>
        <v>1560</v>
      </c>
      <c r="I13" s="33">
        <f t="shared" si="0"/>
        <v>11440</v>
      </c>
      <c r="J13" s="33">
        <f t="shared" si="3"/>
        <v>1560</v>
      </c>
      <c r="K13" s="33">
        <f t="shared" si="4"/>
        <v>13000</v>
      </c>
      <c r="L13" s="39">
        <f t="shared" si="5"/>
        <v>1560</v>
      </c>
      <c r="M13" s="39">
        <f t="shared" si="6"/>
        <v>14560</v>
      </c>
      <c r="N13" s="33"/>
      <c r="O13" s="33"/>
      <c r="P13" s="33">
        <f t="shared" si="1"/>
        <v>8840</v>
      </c>
      <c r="R13">
        <v>15</v>
      </c>
      <c r="T13" s="40">
        <f t="shared" si="7"/>
        <v>1560</v>
      </c>
      <c r="V13" s="40">
        <f t="shared" si="8"/>
        <v>0</v>
      </c>
    </row>
    <row r="14" spans="1:22" x14ac:dyDescent="0.25">
      <c r="A14">
        <v>8</v>
      </c>
      <c r="B14" t="s">
        <v>52</v>
      </c>
      <c r="C14" s="38">
        <v>38353</v>
      </c>
      <c r="D14" s="33">
        <v>14500</v>
      </c>
      <c r="E14">
        <v>15</v>
      </c>
      <c r="G14" s="33">
        <v>12567</v>
      </c>
      <c r="H14" s="39">
        <f t="shared" si="2"/>
        <v>966.66666666666663</v>
      </c>
      <c r="I14" s="33">
        <f t="shared" si="0"/>
        <v>13533.666666666666</v>
      </c>
      <c r="J14" s="33">
        <f>+D14/E14+-0.33</f>
        <v>966.33666666666659</v>
      </c>
      <c r="K14" s="33">
        <f t="shared" si="4"/>
        <v>14500.003333333332</v>
      </c>
      <c r="L14" s="39">
        <v>0</v>
      </c>
      <c r="M14" s="39">
        <f t="shared" si="6"/>
        <v>14500.003333333332</v>
      </c>
      <c r="N14" s="33"/>
      <c r="O14" s="33"/>
      <c r="P14" s="33">
        <f t="shared" si="1"/>
        <v>-3.3333333321934333E-3</v>
      </c>
      <c r="R14" t="s">
        <v>46</v>
      </c>
      <c r="T14" s="40"/>
      <c r="V14" s="40">
        <f t="shared" si="8"/>
        <v>0</v>
      </c>
    </row>
    <row r="15" spans="1:22" x14ac:dyDescent="0.25">
      <c r="A15">
        <v>9</v>
      </c>
      <c r="B15" t="s">
        <v>53</v>
      </c>
      <c r="C15" s="38">
        <v>43942</v>
      </c>
      <c r="D15" s="33">
        <v>5660</v>
      </c>
      <c r="E15">
        <v>15</v>
      </c>
      <c r="G15" s="33"/>
      <c r="H15" s="39">
        <v>0</v>
      </c>
      <c r="I15" s="33">
        <f t="shared" si="0"/>
        <v>0</v>
      </c>
      <c r="J15" s="33">
        <v>0</v>
      </c>
      <c r="K15" s="33">
        <f t="shared" si="4"/>
        <v>0</v>
      </c>
      <c r="L15" s="39">
        <f>+D15/E15</f>
        <v>377.33333333333331</v>
      </c>
      <c r="M15" s="39">
        <f t="shared" si="6"/>
        <v>377.33333333333331</v>
      </c>
      <c r="N15" s="33"/>
      <c r="O15" s="33"/>
      <c r="P15" s="33">
        <f>+D15-M15</f>
        <v>5282.666666666667</v>
      </c>
      <c r="R15">
        <v>15</v>
      </c>
      <c r="T15" s="40">
        <f t="shared" si="7"/>
        <v>377.33333333333331</v>
      </c>
      <c r="V15" s="40">
        <f t="shared" si="8"/>
        <v>0</v>
      </c>
    </row>
    <row r="16" spans="1:22" x14ac:dyDescent="0.25">
      <c r="C16" s="38"/>
      <c r="D16" s="33"/>
      <c r="G16" s="33"/>
      <c r="H16" s="39"/>
      <c r="I16" s="33"/>
      <c r="J16" s="33"/>
      <c r="K16" s="33"/>
      <c r="L16" s="39"/>
      <c r="M16" s="39"/>
      <c r="N16" s="33">
        <f>SUM(M9:M15)</f>
        <v>95052.111666666649</v>
      </c>
      <c r="O16" s="33"/>
      <c r="P16" s="33"/>
      <c r="T16" s="40"/>
      <c r="V16" s="40">
        <f t="shared" si="8"/>
        <v>0</v>
      </c>
    </row>
    <row r="17" spans="1:22" x14ac:dyDescent="0.25">
      <c r="A17">
        <v>9</v>
      </c>
      <c r="B17" t="s">
        <v>54</v>
      </c>
      <c r="C17" s="38">
        <v>33970</v>
      </c>
      <c r="D17" s="33">
        <v>4540</v>
      </c>
      <c r="E17">
        <v>20</v>
      </c>
      <c r="G17" s="33">
        <v>4540</v>
      </c>
      <c r="H17" s="39">
        <v>0</v>
      </c>
      <c r="I17" s="33">
        <f t="shared" si="0"/>
        <v>4540</v>
      </c>
      <c r="J17" s="33"/>
      <c r="K17" s="33">
        <f t="shared" si="4"/>
        <v>4540</v>
      </c>
      <c r="L17" s="39"/>
      <c r="M17" s="39">
        <f t="shared" ref="M17:M22" si="9">+K17+L17</f>
        <v>4540</v>
      </c>
      <c r="N17" s="33"/>
      <c r="O17" s="33"/>
      <c r="P17" s="33">
        <f>+D17-M17</f>
        <v>0</v>
      </c>
      <c r="R17" t="s">
        <v>46</v>
      </c>
      <c r="T17" s="40"/>
      <c r="V17" s="40">
        <f t="shared" si="8"/>
        <v>0</v>
      </c>
    </row>
    <row r="18" spans="1:22" x14ac:dyDescent="0.25">
      <c r="A18">
        <v>10</v>
      </c>
      <c r="B18" t="s">
        <v>54</v>
      </c>
      <c r="C18" s="38">
        <v>36526</v>
      </c>
      <c r="D18" s="33">
        <v>6100</v>
      </c>
      <c r="E18">
        <v>20</v>
      </c>
      <c r="G18" s="33">
        <v>5490</v>
      </c>
      <c r="H18" s="39">
        <f t="shared" si="2"/>
        <v>305</v>
      </c>
      <c r="I18" s="33">
        <f t="shared" si="0"/>
        <v>5795</v>
      </c>
      <c r="J18" s="33">
        <f t="shared" si="3"/>
        <v>305</v>
      </c>
      <c r="K18" s="33">
        <f t="shared" si="4"/>
        <v>6100</v>
      </c>
      <c r="L18" s="39">
        <f t="shared" ref="L18" si="10">+F18/G18</f>
        <v>0</v>
      </c>
      <c r="M18" s="39">
        <f t="shared" si="9"/>
        <v>6100</v>
      </c>
      <c r="N18" s="33"/>
      <c r="O18" s="33"/>
      <c r="P18" s="33">
        <f t="shared" ref="P18:P22" si="11">+D18-M18</f>
        <v>0</v>
      </c>
      <c r="R18" t="s">
        <v>46</v>
      </c>
      <c r="T18" s="40"/>
      <c r="V18" s="40">
        <f t="shared" si="8"/>
        <v>0</v>
      </c>
    </row>
    <row r="19" spans="1:22" x14ac:dyDescent="0.25">
      <c r="A19">
        <v>11</v>
      </c>
      <c r="B19" t="s">
        <v>55</v>
      </c>
      <c r="C19" s="38">
        <v>35065</v>
      </c>
      <c r="D19" s="33">
        <v>92453</v>
      </c>
      <c r="E19">
        <v>20</v>
      </c>
      <c r="G19" s="33">
        <v>92453</v>
      </c>
      <c r="H19" s="39">
        <v>0</v>
      </c>
      <c r="I19" s="33">
        <f t="shared" si="0"/>
        <v>92453</v>
      </c>
      <c r="J19" s="33"/>
      <c r="K19" s="33">
        <f t="shared" si="4"/>
        <v>92453</v>
      </c>
      <c r="L19" s="39"/>
      <c r="M19" s="39">
        <f t="shared" si="9"/>
        <v>92453</v>
      </c>
      <c r="N19" s="33"/>
      <c r="O19" s="33"/>
      <c r="P19" s="33">
        <f t="shared" si="11"/>
        <v>0</v>
      </c>
      <c r="R19" t="s">
        <v>46</v>
      </c>
      <c r="T19" s="40"/>
      <c r="V19" s="40">
        <f t="shared" si="8"/>
        <v>0</v>
      </c>
    </row>
    <row r="20" spans="1:22" x14ac:dyDescent="0.25">
      <c r="A20">
        <v>12</v>
      </c>
      <c r="B20" t="s">
        <v>55</v>
      </c>
      <c r="C20" s="38">
        <v>37987</v>
      </c>
      <c r="D20" s="33">
        <v>5500</v>
      </c>
      <c r="E20">
        <v>20</v>
      </c>
      <c r="G20" s="33">
        <v>3850</v>
      </c>
      <c r="H20" s="39">
        <f t="shared" si="2"/>
        <v>275</v>
      </c>
      <c r="I20" s="33">
        <f t="shared" si="0"/>
        <v>4125</v>
      </c>
      <c r="J20" s="33">
        <f t="shared" si="3"/>
        <v>275</v>
      </c>
      <c r="K20" s="33">
        <f t="shared" si="4"/>
        <v>4400</v>
      </c>
      <c r="L20" s="39">
        <f>+D20/E20</f>
        <v>275</v>
      </c>
      <c r="M20" s="39">
        <f t="shared" si="9"/>
        <v>4675</v>
      </c>
      <c r="N20" s="33"/>
      <c r="O20" s="33"/>
      <c r="P20" s="33">
        <f t="shared" si="11"/>
        <v>825</v>
      </c>
      <c r="R20">
        <v>20</v>
      </c>
      <c r="T20" s="40">
        <f t="shared" si="7"/>
        <v>275</v>
      </c>
      <c r="V20" s="40">
        <f t="shared" si="8"/>
        <v>0</v>
      </c>
    </row>
    <row r="21" spans="1:22" x14ac:dyDescent="0.25">
      <c r="A21">
        <v>13</v>
      </c>
      <c r="B21" t="s">
        <v>55</v>
      </c>
      <c r="C21" s="38">
        <v>38353</v>
      </c>
      <c r="D21" s="33">
        <v>2227</v>
      </c>
      <c r="E21">
        <v>20</v>
      </c>
      <c r="G21" s="33">
        <v>1448</v>
      </c>
      <c r="H21" s="39">
        <f t="shared" si="2"/>
        <v>111.35</v>
      </c>
      <c r="I21" s="33">
        <f t="shared" si="0"/>
        <v>1559.35</v>
      </c>
      <c r="J21" s="33">
        <f t="shared" si="3"/>
        <v>111.35</v>
      </c>
      <c r="K21" s="33">
        <f t="shared" si="4"/>
        <v>1670.6999999999998</v>
      </c>
      <c r="L21" s="39">
        <f t="shared" ref="L21:L22" si="12">+D21/E21</f>
        <v>111.35</v>
      </c>
      <c r="M21" s="39">
        <f t="shared" si="9"/>
        <v>1782.0499999999997</v>
      </c>
      <c r="N21" s="33"/>
      <c r="O21" s="33"/>
      <c r="P21" s="33">
        <f t="shared" si="11"/>
        <v>444.95000000000027</v>
      </c>
      <c r="R21">
        <v>20</v>
      </c>
      <c r="T21" s="40">
        <f t="shared" si="7"/>
        <v>111.35</v>
      </c>
      <c r="V21" s="40">
        <f t="shared" si="8"/>
        <v>0</v>
      </c>
    </row>
    <row r="22" spans="1:22" x14ac:dyDescent="0.25">
      <c r="A22">
        <v>14</v>
      </c>
      <c r="B22" t="s">
        <v>56</v>
      </c>
      <c r="C22" s="38">
        <v>40543</v>
      </c>
      <c r="D22" s="33">
        <v>1909</v>
      </c>
      <c r="E22">
        <v>20</v>
      </c>
      <c r="G22" s="33">
        <v>676</v>
      </c>
      <c r="H22" s="39">
        <f t="shared" si="2"/>
        <v>95.45</v>
      </c>
      <c r="I22" s="33">
        <f t="shared" si="0"/>
        <v>771.45</v>
      </c>
      <c r="J22" s="33">
        <f t="shared" si="3"/>
        <v>95.45</v>
      </c>
      <c r="K22" s="33">
        <f t="shared" si="4"/>
        <v>866.90000000000009</v>
      </c>
      <c r="L22" s="39">
        <f t="shared" si="12"/>
        <v>95.45</v>
      </c>
      <c r="M22" s="39">
        <f t="shared" si="9"/>
        <v>962.35000000000014</v>
      </c>
      <c r="N22" s="33"/>
      <c r="O22" s="33"/>
      <c r="P22" s="33">
        <f t="shared" si="11"/>
        <v>946.64999999999986</v>
      </c>
      <c r="R22">
        <v>20</v>
      </c>
      <c r="T22" s="40">
        <f t="shared" si="7"/>
        <v>95.45</v>
      </c>
      <c r="V22" s="40">
        <f t="shared" si="8"/>
        <v>0</v>
      </c>
    </row>
    <row r="23" spans="1:22" x14ac:dyDescent="0.25">
      <c r="C23" s="38"/>
      <c r="D23" s="33"/>
      <c r="G23" s="33"/>
      <c r="H23" s="39"/>
      <c r="I23" s="33"/>
      <c r="J23" s="33"/>
      <c r="K23" s="33"/>
      <c r="L23" s="39"/>
      <c r="M23" s="39"/>
      <c r="N23" s="33">
        <f>SUM(M17:M22)</f>
        <v>110512.40000000001</v>
      </c>
      <c r="O23" s="33"/>
      <c r="P23" s="33"/>
      <c r="T23" s="40"/>
      <c r="V23" s="40">
        <f t="shared" si="8"/>
        <v>0</v>
      </c>
    </row>
    <row r="24" spans="1:22" x14ac:dyDescent="0.25">
      <c r="A24">
        <v>15</v>
      </c>
      <c r="B24" t="s">
        <v>57</v>
      </c>
      <c r="C24" s="38">
        <v>33239</v>
      </c>
      <c r="D24" s="33">
        <v>192414</v>
      </c>
      <c r="E24">
        <v>40</v>
      </c>
      <c r="G24" s="33">
        <v>127256</v>
      </c>
      <c r="H24" s="39">
        <f t="shared" si="2"/>
        <v>4810.3500000000004</v>
      </c>
      <c r="I24" s="33">
        <f t="shared" si="0"/>
        <v>132066.35</v>
      </c>
      <c r="J24" s="33">
        <f t="shared" si="3"/>
        <v>4810.3500000000004</v>
      </c>
      <c r="K24" s="33">
        <f t="shared" si="4"/>
        <v>136876.70000000001</v>
      </c>
      <c r="L24" s="39">
        <f>+D24/E24</f>
        <v>4810.3500000000004</v>
      </c>
      <c r="M24" s="39">
        <f t="shared" ref="M24" si="13">+K24+L24</f>
        <v>141687.05000000002</v>
      </c>
      <c r="N24" s="33"/>
      <c r="O24" s="33"/>
      <c r="P24" s="33">
        <f t="shared" ref="P24:P33" si="14">+D24-K24</f>
        <v>55537.299999999988</v>
      </c>
      <c r="R24">
        <v>45</v>
      </c>
      <c r="T24" s="40">
        <f t="shared" si="7"/>
        <v>4275.8666666666668</v>
      </c>
      <c r="V24" s="40">
        <f t="shared" si="8"/>
        <v>-534.48333333333358</v>
      </c>
    </row>
    <row r="25" spans="1:22" x14ac:dyDescent="0.25">
      <c r="C25" s="38"/>
      <c r="D25" s="33"/>
      <c r="G25" s="33"/>
      <c r="H25" s="39"/>
      <c r="I25" s="33"/>
      <c r="J25" s="33"/>
      <c r="K25" s="33"/>
      <c r="L25" s="39"/>
      <c r="M25" s="39"/>
      <c r="N25" s="33">
        <f>+M24</f>
        <v>141687.05000000002</v>
      </c>
      <c r="O25" s="33"/>
      <c r="P25" s="33"/>
      <c r="T25" s="40"/>
      <c r="V25" s="40">
        <f t="shared" si="8"/>
        <v>0</v>
      </c>
    </row>
    <row r="26" spans="1:22" x14ac:dyDescent="0.25">
      <c r="A26">
        <v>16</v>
      </c>
      <c r="B26" t="s">
        <v>58</v>
      </c>
      <c r="C26" s="38">
        <v>40079</v>
      </c>
      <c r="D26" s="33">
        <v>666405</v>
      </c>
      <c r="E26">
        <v>30</v>
      </c>
      <c r="G26" s="33">
        <v>185113</v>
      </c>
      <c r="H26" s="39">
        <f t="shared" si="2"/>
        <v>22213.5</v>
      </c>
      <c r="I26" s="33">
        <f t="shared" si="0"/>
        <v>207326.5</v>
      </c>
      <c r="J26" s="33">
        <f t="shared" si="3"/>
        <v>22213.5</v>
      </c>
      <c r="K26" s="33">
        <f t="shared" si="4"/>
        <v>229540</v>
      </c>
      <c r="L26" s="39">
        <f>D26/E26</f>
        <v>22213.5</v>
      </c>
      <c r="M26" s="39">
        <f t="shared" ref="M26:M32" si="15">+K26+L26</f>
        <v>251753.5</v>
      </c>
      <c r="N26" s="33"/>
      <c r="O26" s="33"/>
      <c r="P26" s="33">
        <f t="shared" si="14"/>
        <v>436865</v>
      </c>
      <c r="R26">
        <v>45</v>
      </c>
      <c r="T26" s="40">
        <f t="shared" si="7"/>
        <v>14809</v>
      </c>
      <c r="V26" s="40">
        <f t="shared" si="8"/>
        <v>-7404.5</v>
      </c>
    </row>
    <row r="27" spans="1:22" x14ac:dyDescent="0.25">
      <c r="A27">
        <v>17</v>
      </c>
      <c r="B27" t="s">
        <v>59</v>
      </c>
      <c r="C27" s="38">
        <v>34335</v>
      </c>
      <c r="D27" s="33">
        <v>2545893</v>
      </c>
      <c r="E27">
        <v>40</v>
      </c>
      <c r="G27" s="33">
        <v>1489978</v>
      </c>
      <c r="H27" s="39">
        <f t="shared" si="2"/>
        <v>63647.324999999997</v>
      </c>
      <c r="I27" s="33">
        <f t="shared" si="0"/>
        <v>1553625.325</v>
      </c>
      <c r="J27" s="33">
        <f t="shared" si="3"/>
        <v>63647.324999999997</v>
      </c>
      <c r="K27" s="33">
        <f t="shared" si="4"/>
        <v>1617272.65</v>
      </c>
      <c r="L27" s="39">
        <f t="shared" ref="L27:L33" si="16">D27/E27</f>
        <v>63647.324999999997</v>
      </c>
      <c r="M27" s="39">
        <f t="shared" si="15"/>
        <v>1680919.9749999999</v>
      </c>
      <c r="N27" s="33"/>
      <c r="O27" s="33"/>
      <c r="P27" s="33">
        <f t="shared" si="14"/>
        <v>928620.35000000009</v>
      </c>
      <c r="R27">
        <v>62.5</v>
      </c>
      <c r="T27" s="40">
        <f t="shared" si="7"/>
        <v>40734.288</v>
      </c>
      <c r="V27" s="40">
        <f t="shared" si="8"/>
        <v>-22913.036999999997</v>
      </c>
    </row>
    <row r="28" spans="1:22" x14ac:dyDescent="0.25">
      <c r="A28">
        <v>18</v>
      </c>
      <c r="B28" t="s">
        <v>59</v>
      </c>
      <c r="C28" s="38">
        <v>36892</v>
      </c>
      <c r="D28" s="33">
        <v>401423</v>
      </c>
      <c r="E28">
        <v>40</v>
      </c>
      <c r="G28" s="33">
        <v>170605</v>
      </c>
      <c r="H28" s="39">
        <f t="shared" si="2"/>
        <v>10035.575000000001</v>
      </c>
      <c r="I28" s="33">
        <f t="shared" si="0"/>
        <v>180640.57500000001</v>
      </c>
      <c r="J28" s="33">
        <f t="shared" si="3"/>
        <v>10035.575000000001</v>
      </c>
      <c r="K28" s="33">
        <f t="shared" si="4"/>
        <v>190676.15000000002</v>
      </c>
      <c r="L28" s="39">
        <f t="shared" si="16"/>
        <v>10035.575000000001</v>
      </c>
      <c r="M28" s="39">
        <f t="shared" si="15"/>
        <v>200711.72500000003</v>
      </c>
      <c r="N28" s="33"/>
      <c r="O28" s="33"/>
      <c r="P28" s="33">
        <f t="shared" si="14"/>
        <v>210746.84999999998</v>
      </c>
      <c r="R28">
        <v>62.5</v>
      </c>
      <c r="T28" s="40">
        <f t="shared" si="7"/>
        <v>6422.768</v>
      </c>
      <c r="V28" s="40">
        <f t="shared" si="8"/>
        <v>-3612.8070000000007</v>
      </c>
    </row>
    <row r="29" spans="1:22" x14ac:dyDescent="0.25">
      <c r="A29">
        <v>19</v>
      </c>
      <c r="B29" t="s">
        <v>59</v>
      </c>
      <c r="C29" s="38">
        <v>37257</v>
      </c>
      <c r="D29" s="33">
        <v>2033897</v>
      </c>
      <c r="E29">
        <v>40</v>
      </c>
      <c r="G29" s="33">
        <v>813559</v>
      </c>
      <c r="H29" s="39">
        <f t="shared" si="2"/>
        <v>50847.425000000003</v>
      </c>
      <c r="I29" s="33">
        <f t="shared" si="0"/>
        <v>864406.42500000005</v>
      </c>
      <c r="J29" s="33">
        <f t="shared" si="3"/>
        <v>50847.425000000003</v>
      </c>
      <c r="K29" s="33">
        <f t="shared" si="4"/>
        <v>915253.85000000009</v>
      </c>
      <c r="L29" s="39">
        <f t="shared" si="16"/>
        <v>50847.425000000003</v>
      </c>
      <c r="M29" s="39">
        <f t="shared" si="15"/>
        <v>966101.27500000014</v>
      </c>
      <c r="N29" s="33"/>
      <c r="O29" s="33"/>
      <c r="P29" s="33">
        <f t="shared" si="14"/>
        <v>1118643.1499999999</v>
      </c>
      <c r="R29">
        <v>62.5</v>
      </c>
      <c r="T29" s="40">
        <f t="shared" si="7"/>
        <v>32542.351999999999</v>
      </c>
      <c r="V29" s="40">
        <f t="shared" si="8"/>
        <v>-18305.073000000004</v>
      </c>
    </row>
    <row r="30" spans="1:22" x14ac:dyDescent="0.25">
      <c r="A30">
        <v>20</v>
      </c>
      <c r="B30" t="s">
        <v>60</v>
      </c>
      <c r="C30" s="38">
        <v>40018</v>
      </c>
      <c r="D30" s="33">
        <v>677128</v>
      </c>
      <c r="E30">
        <v>50</v>
      </c>
      <c r="G30" s="33">
        <v>115112</v>
      </c>
      <c r="H30" s="39">
        <f t="shared" si="2"/>
        <v>13542.56</v>
      </c>
      <c r="I30" s="33">
        <f t="shared" si="0"/>
        <v>128654.56</v>
      </c>
      <c r="J30" s="33">
        <f t="shared" si="3"/>
        <v>13542.56</v>
      </c>
      <c r="K30" s="33">
        <f t="shared" si="4"/>
        <v>142197.12</v>
      </c>
      <c r="L30" s="39">
        <f t="shared" si="16"/>
        <v>13542.56</v>
      </c>
      <c r="M30" s="39">
        <f t="shared" si="15"/>
        <v>155739.68</v>
      </c>
      <c r="N30" s="33"/>
      <c r="O30" s="33"/>
      <c r="P30" s="33">
        <f t="shared" si="14"/>
        <v>534930.88</v>
      </c>
      <c r="R30">
        <v>50</v>
      </c>
      <c r="T30" s="40">
        <f t="shared" si="7"/>
        <v>13542.56</v>
      </c>
      <c r="V30" s="40">
        <f t="shared" si="8"/>
        <v>0</v>
      </c>
    </row>
    <row r="31" spans="1:22" x14ac:dyDescent="0.25">
      <c r="A31">
        <v>21</v>
      </c>
      <c r="B31" t="s">
        <v>61</v>
      </c>
      <c r="C31" s="38">
        <v>40050</v>
      </c>
      <c r="D31" s="33">
        <v>608918</v>
      </c>
      <c r="E31">
        <v>50</v>
      </c>
      <c r="G31" s="33">
        <v>102501</v>
      </c>
      <c r="H31" s="39">
        <f t="shared" si="2"/>
        <v>12178.36</v>
      </c>
      <c r="I31" s="33">
        <f t="shared" si="0"/>
        <v>114679.36</v>
      </c>
      <c r="J31" s="33">
        <f t="shared" si="3"/>
        <v>12178.36</v>
      </c>
      <c r="K31" s="33">
        <f t="shared" si="4"/>
        <v>126857.72</v>
      </c>
      <c r="L31" s="39">
        <f t="shared" si="16"/>
        <v>12178.36</v>
      </c>
      <c r="M31" s="39">
        <f t="shared" si="15"/>
        <v>139036.08000000002</v>
      </c>
      <c r="N31" s="33"/>
      <c r="O31" s="33"/>
      <c r="P31" s="33">
        <f t="shared" si="14"/>
        <v>482060.28</v>
      </c>
      <c r="R31">
        <v>62.5</v>
      </c>
      <c r="T31" s="40">
        <f t="shared" si="7"/>
        <v>9742.6880000000001</v>
      </c>
      <c r="V31" s="40">
        <f t="shared" si="8"/>
        <v>-2435.6720000000005</v>
      </c>
    </row>
    <row r="32" spans="1:22" x14ac:dyDescent="0.25">
      <c r="A32">
        <v>22</v>
      </c>
      <c r="B32" t="s">
        <v>62</v>
      </c>
      <c r="C32" s="38">
        <v>40746</v>
      </c>
      <c r="D32" s="33">
        <v>13124</v>
      </c>
      <c r="E32">
        <v>40</v>
      </c>
      <c r="G32" s="33">
        <v>2133</v>
      </c>
      <c r="H32" s="39">
        <f t="shared" si="2"/>
        <v>328.1</v>
      </c>
      <c r="I32" s="33">
        <f t="shared" si="0"/>
        <v>2461.1</v>
      </c>
      <c r="J32" s="33">
        <f t="shared" si="3"/>
        <v>328.1</v>
      </c>
      <c r="K32" s="33">
        <f t="shared" si="4"/>
        <v>2789.2</v>
      </c>
      <c r="L32" s="39">
        <f t="shared" si="16"/>
        <v>328.1</v>
      </c>
      <c r="M32" s="39">
        <f t="shared" si="15"/>
        <v>3117.2999999999997</v>
      </c>
      <c r="N32" s="33"/>
      <c r="O32" s="33"/>
      <c r="P32" s="33">
        <f t="shared" si="14"/>
        <v>10334.799999999999</v>
      </c>
      <c r="R32">
        <v>40</v>
      </c>
      <c r="T32" s="40">
        <f t="shared" si="7"/>
        <v>328.1</v>
      </c>
      <c r="V32" s="40">
        <f t="shared" si="8"/>
        <v>0</v>
      </c>
    </row>
    <row r="33" spans="1:22" x14ac:dyDescent="0.25">
      <c r="A33">
        <v>23</v>
      </c>
      <c r="B33" t="s">
        <v>59</v>
      </c>
      <c r="C33" s="38">
        <v>43281</v>
      </c>
      <c r="D33" s="39">
        <v>884758</v>
      </c>
      <c r="E33">
        <v>50</v>
      </c>
      <c r="G33" s="39">
        <v>0</v>
      </c>
      <c r="H33" s="39">
        <v>8848</v>
      </c>
      <c r="I33" s="39">
        <f t="shared" si="0"/>
        <v>8848</v>
      </c>
      <c r="J33" s="39">
        <f>+D33/E33</f>
        <v>17695.16</v>
      </c>
      <c r="K33" s="39">
        <f t="shared" si="4"/>
        <v>26543.16</v>
      </c>
      <c r="L33" s="39">
        <f t="shared" si="16"/>
        <v>17695.16</v>
      </c>
      <c r="M33" s="39">
        <f>+K33+L33</f>
        <v>44238.32</v>
      </c>
      <c r="N33" s="33"/>
      <c r="O33" s="33"/>
      <c r="P33" s="33">
        <f t="shared" si="14"/>
        <v>858214.84</v>
      </c>
      <c r="R33">
        <v>62.5</v>
      </c>
      <c r="T33" s="40">
        <f t="shared" si="7"/>
        <v>14156.128000000001</v>
      </c>
      <c r="V33" s="40">
        <f t="shared" si="8"/>
        <v>-3539.0319999999992</v>
      </c>
    </row>
    <row r="34" spans="1:22" x14ac:dyDescent="0.25">
      <c r="C34" s="38"/>
      <c r="D34" s="33"/>
      <c r="G34" s="33"/>
      <c r="H34" s="39"/>
      <c r="I34" s="33"/>
      <c r="J34" s="33"/>
      <c r="K34" s="33"/>
      <c r="L34" s="39"/>
      <c r="M34" s="39"/>
      <c r="N34" s="33">
        <f>SUM(M26:M33)</f>
        <v>3441617.8549999995</v>
      </c>
      <c r="O34" s="33"/>
      <c r="P34" s="33"/>
      <c r="T34" s="40"/>
      <c r="V34" s="40">
        <f t="shared" si="8"/>
        <v>0</v>
      </c>
    </row>
    <row r="35" spans="1:22" x14ac:dyDescent="0.25">
      <c r="A35">
        <v>24</v>
      </c>
      <c r="B35" t="s">
        <v>63</v>
      </c>
      <c r="C35" s="38">
        <v>32874</v>
      </c>
      <c r="D35" s="33">
        <v>7202</v>
      </c>
      <c r="E35">
        <v>10</v>
      </c>
      <c r="G35" s="33">
        <v>7202</v>
      </c>
      <c r="H35" s="39">
        <v>0</v>
      </c>
      <c r="I35" s="33">
        <f t="shared" si="0"/>
        <v>7202</v>
      </c>
      <c r="J35" s="33"/>
      <c r="K35" s="33">
        <f t="shared" si="4"/>
        <v>7202</v>
      </c>
      <c r="L35" s="39"/>
      <c r="M35" s="39">
        <f t="shared" ref="M35" si="17">+K35+L35</f>
        <v>7202</v>
      </c>
      <c r="N35" s="33"/>
      <c r="O35" s="33"/>
      <c r="P35" s="33">
        <f>+D35-M35</f>
        <v>0</v>
      </c>
      <c r="R35" t="s">
        <v>46</v>
      </c>
      <c r="T35" s="40"/>
      <c r="V35" s="40">
        <f t="shared" si="8"/>
        <v>0</v>
      </c>
    </row>
    <row r="36" spans="1:22" x14ac:dyDescent="0.25">
      <c r="C36" s="38"/>
      <c r="D36" s="33"/>
      <c r="G36" s="33"/>
      <c r="H36" s="39"/>
      <c r="I36" s="33"/>
      <c r="J36" s="33"/>
      <c r="K36" s="33"/>
      <c r="L36" s="39"/>
      <c r="M36" s="39"/>
      <c r="N36" s="33">
        <f>+M35</f>
        <v>7202</v>
      </c>
      <c r="O36" s="33"/>
      <c r="P36" s="33"/>
      <c r="T36" s="40"/>
      <c r="V36" s="40">
        <f t="shared" si="8"/>
        <v>0</v>
      </c>
    </row>
    <row r="37" spans="1:22" x14ac:dyDescent="0.25">
      <c r="A37">
        <v>25</v>
      </c>
      <c r="B37" t="s">
        <v>64</v>
      </c>
      <c r="C37" s="38">
        <v>35065</v>
      </c>
      <c r="D37" s="33">
        <v>200762</v>
      </c>
      <c r="E37">
        <v>10</v>
      </c>
      <c r="G37" s="33">
        <v>200762</v>
      </c>
      <c r="H37" s="39">
        <v>0</v>
      </c>
      <c r="I37" s="33">
        <f t="shared" si="0"/>
        <v>200762</v>
      </c>
      <c r="J37" s="33"/>
      <c r="K37" s="33">
        <f t="shared" si="4"/>
        <v>200762</v>
      </c>
      <c r="L37" s="39"/>
      <c r="M37" s="39">
        <f t="shared" ref="M37:M40" si="18">+K37+L37</f>
        <v>200762</v>
      </c>
      <c r="N37" s="33"/>
      <c r="O37" s="33"/>
      <c r="P37" s="33">
        <f>+D37-M37</f>
        <v>0</v>
      </c>
      <c r="R37" t="s">
        <v>46</v>
      </c>
      <c r="T37" s="40"/>
      <c r="V37" s="40">
        <f t="shared" si="8"/>
        <v>0</v>
      </c>
    </row>
    <row r="38" spans="1:22" x14ac:dyDescent="0.25">
      <c r="A38">
        <v>26</v>
      </c>
      <c r="B38" t="s">
        <v>64</v>
      </c>
      <c r="C38" s="38">
        <v>36526</v>
      </c>
      <c r="D38" s="33">
        <v>13199</v>
      </c>
      <c r="E38">
        <v>10</v>
      </c>
      <c r="G38" s="33">
        <v>13199</v>
      </c>
      <c r="H38" s="39">
        <v>0</v>
      </c>
      <c r="I38" s="33">
        <f t="shared" si="0"/>
        <v>13199</v>
      </c>
      <c r="J38" s="33"/>
      <c r="K38" s="33">
        <f t="shared" si="4"/>
        <v>13199</v>
      </c>
      <c r="L38" s="39"/>
      <c r="M38" s="39">
        <f t="shared" si="18"/>
        <v>13199</v>
      </c>
      <c r="N38" s="33"/>
      <c r="O38" s="33"/>
      <c r="P38" s="33">
        <f t="shared" ref="P38:P47" si="19">+D38-M38</f>
        <v>0</v>
      </c>
      <c r="R38" t="s">
        <v>46</v>
      </c>
      <c r="T38" s="40"/>
      <c r="V38" s="40">
        <f t="shared" si="8"/>
        <v>0</v>
      </c>
    </row>
    <row r="39" spans="1:22" x14ac:dyDescent="0.25">
      <c r="A39">
        <v>27</v>
      </c>
      <c r="B39" t="s">
        <v>64</v>
      </c>
      <c r="C39" s="38">
        <v>36892</v>
      </c>
      <c r="D39" s="33">
        <v>6600</v>
      </c>
      <c r="E39">
        <v>10</v>
      </c>
      <c r="G39" s="33">
        <v>6600</v>
      </c>
      <c r="H39" s="39">
        <v>0</v>
      </c>
      <c r="I39" s="33">
        <f t="shared" si="0"/>
        <v>6600</v>
      </c>
      <c r="J39" s="33"/>
      <c r="K39" s="33">
        <f t="shared" si="4"/>
        <v>6600</v>
      </c>
      <c r="L39" s="39"/>
      <c r="M39" s="39">
        <f t="shared" si="18"/>
        <v>6600</v>
      </c>
      <c r="N39" s="33"/>
      <c r="O39" s="33"/>
      <c r="P39" s="33">
        <f t="shared" si="19"/>
        <v>0</v>
      </c>
      <c r="R39" t="s">
        <v>46</v>
      </c>
      <c r="T39" s="40"/>
      <c r="V39" s="40">
        <f t="shared" si="8"/>
        <v>0</v>
      </c>
    </row>
    <row r="40" spans="1:22" x14ac:dyDescent="0.25">
      <c r="A40">
        <v>28</v>
      </c>
      <c r="B40" t="s">
        <v>64</v>
      </c>
      <c r="C40" s="38">
        <v>37257</v>
      </c>
      <c r="D40" s="33">
        <v>19200</v>
      </c>
      <c r="E40">
        <v>10</v>
      </c>
      <c r="G40" s="33">
        <v>19200</v>
      </c>
      <c r="H40" s="39">
        <v>0</v>
      </c>
      <c r="I40" s="33">
        <f t="shared" si="0"/>
        <v>19200</v>
      </c>
      <c r="J40" s="33"/>
      <c r="K40" s="33">
        <f t="shared" si="4"/>
        <v>19200</v>
      </c>
      <c r="L40" s="39"/>
      <c r="M40" s="39">
        <f t="shared" si="18"/>
        <v>19200</v>
      </c>
      <c r="N40" s="33"/>
      <c r="O40" s="33"/>
      <c r="P40" s="33">
        <f t="shared" si="19"/>
        <v>0</v>
      </c>
      <c r="R40" t="s">
        <v>46</v>
      </c>
      <c r="T40" s="40"/>
      <c r="V40" s="40">
        <f t="shared" si="8"/>
        <v>0</v>
      </c>
    </row>
    <row r="41" spans="1:22" x14ac:dyDescent="0.25">
      <c r="A41">
        <v>29</v>
      </c>
      <c r="B41" t="s">
        <v>64</v>
      </c>
      <c r="C41" s="38">
        <v>38718</v>
      </c>
      <c r="D41" s="33">
        <v>7193</v>
      </c>
      <c r="E41">
        <v>10</v>
      </c>
      <c r="G41" s="33">
        <v>7193</v>
      </c>
      <c r="H41" s="39">
        <v>0</v>
      </c>
      <c r="I41" s="33">
        <f t="shared" si="0"/>
        <v>7193</v>
      </c>
      <c r="J41" s="33"/>
      <c r="K41" s="33">
        <f>+I41+J41</f>
        <v>7193</v>
      </c>
      <c r="L41" s="39"/>
      <c r="M41" s="39">
        <f>+K41+L41</f>
        <v>7193</v>
      </c>
      <c r="N41" s="33"/>
      <c r="O41" s="33"/>
      <c r="P41" s="33">
        <f t="shared" si="19"/>
        <v>0</v>
      </c>
      <c r="R41" t="s">
        <v>46</v>
      </c>
      <c r="T41" s="40"/>
      <c r="V41" s="40">
        <f t="shared" si="8"/>
        <v>0</v>
      </c>
    </row>
    <row r="42" spans="1:22" x14ac:dyDescent="0.25">
      <c r="A42">
        <v>30</v>
      </c>
      <c r="B42" t="s">
        <v>65</v>
      </c>
      <c r="C42" s="38">
        <v>34880</v>
      </c>
      <c r="D42" s="33">
        <v>46342</v>
      </c>
      <c r="E42">
        <v>10</v>
      </c>
      <c r="G42" s="33">
        <v>46342</v>
      </c>
      <c r="H42" s="39">
        <v>0</v>
      </c>
      <c r="I42" s="33">
        <f t="shared" si="0"/>
        <v>46342</v>
      </c>
      <c r="J42" s="33"/>
      <c r="K42" s="33">
        <f t="shared" si="4"/>
        <v>46342</v>
      </c>
      <c r="L42" s="39"/>
      <c r="M42" s="39">
        <f t="shared" ref="M42:M47" si="20">+K42+L42</f>
        <v>46342</v>
      </c>
      <c r="N42" s="33"/>
      <c r="O42" s="33"/>
      <c r="P42" s="33">
        <f t="shared" si="19"/>
        <v>0</v>
      </c>
      <c r="R42" t="s">
        <v>46</v>
      </c>
      <c r="T42" s="40"/>
      <c r="V42" s="40">
        <f t="shared" si="8"/>
        <v>0</v>
      </c>
    </row>
    <row r="43" spans="1:22" x14ac:dyDescent="0.25">
      <c r="A43">
        <v>31</v>
      </c>
      <c r="B43" t="s">
        <v>65</v>
      </c>
      <c r="C43" s="38">
        <v>37622</v>
      </c>
      <c r="D43" s="33">
        <v>7200</v>
      </c>
      <c r="E43">
        <v>10</v>
      </c>
      <c r="G43" s="33">
        <v>7200</v>
      </c>
      <c r="H43" s="39">
        <v>0</v>
      </c>
      <c r="I43" s="33">
        <f t="shared" si="0"/>
        <v>7200</v>
      </c>
      <c r="J43" s="33"/>
      <c r="K43" s="33">
        <f t="shared" si="4"/>
        <v>7200</v>
      </c>
      <c r="L43" s="39"/>
      <c r="M43" s="39">
        <f t="shared" si="20"/>
        <v>7200</v>
      </c>
      <c r="N43" s="33"/>
      <c r="O43" s="33"/>
      <c r="P43" s="33">
        <f t="shared" si="19"/>
        <v>0</v>
      </c>
      <c r="R43" t="s">
        <v>46</v>
      </c>
      <c r="T43" s="40"/>
      <c r="V43" s="40">
        <f t="shared" si="8"/>
        <v>0</v>
      </c>
    </row>
    <row r="44" spans="1:22" x14ac:dyDescent="0.25">
      <c r="A44">
        <v>32</v>
      </c>
      <c r="B44" t="s">
        <v>65</v>
      </c>
      <c r="C44" s="38">
        <v>37987</v>
      </c>
      <c r="D44" s="33">
        <v>15000</v>
      </c>
      <c r="E44">
        <v>10</v>
      </c>
      <c r="G44" s="33">
        <v>15000</v>
      </c>
      <c r="H44" s="39">
        <v>0</v>
      </c>
      <c r="I44" s="33">
        <f t="shared" si="0"/>
        <v>15000</v>
      </c>
      <c r="J44" s="33"/>
      <c r="K44" s="33">
        <f t="shared" si="4"/>
        <v>15000</v>
      </c>
      <c r="L44" s="39"/>
      <c r="M44" s="39">
        <f t="shared" si="20"/>
        <v>15000</v>
      </c>
      <c r="N44" s="33"/>
      <c r="O44" s="33"/>
      <c r="P44" s="33">
        <f t="shared" si="19"/>
        <v>0</v>
      </c>
      <c r="R44" t="s">
        <v>46</v>
      </c>
      <c r="T44" s="40"/>
      <c r="V44" s="40">
        <f t="shared" si="8"/>
        <v>0</v>
      </c>
    </row>
    <row r="45" spans="1:22" x14ac:dyDescent="0.25">
      <c r="A45">
        <v>33</v>
      </c>
      <c r="B45" t="s">
        <v>65</v>
      </c>
      <c r="C45" s="38">
        <v>38353</v>
      </c>
      <c r="D45" s="33">
        <v>15600</v>
      </c>
      <c r="E45">
        <v>10</v>
      </c>
      <c r="G45" s="33">
        <v>15600</v>
      </c>
      <c r="H45" s="39">
        <v>0</v>
      </c>
      <c r="I45" s="33">
        <f t="shared" si="0"/>
        <v>15600</v>
      </c>
      <c r="J45" s="33"/>
      <c r="K45" s="33">
        <f t="shared" si="4"/>
        <v>15600</v>
      </c>
      <c r="L45" s="39"/>
      <c r="M45" s="39">
        <f t="shared" si="20"/>
        <v>15600</v>
      </c>
      <c r="N45" s="33"/>
      <c r="O45" s="33"/>
      <c r="P45" s="33">
        <f t="shared" si="19"/>
        <v>0</v>
      </c>
      <c r="R45" t="s">
        <v>46</v>
      </c>
      <c r="T45" s="40"/>
      <c r="V45" s="40">
        <f t="shared" si="8"/>
        <v>0</v>
      </c>
    </row>
    <row r="46" spans="1:22" x14ac:dyDescent="0.25">
      <c r="A46">
        <v>34</v>
      </c>
      <c r="B46" t="s">
        <v>65</v>
      </c>
      <c r="C46" s="38">
        <v>38718</v>
      </c>
      <c r="D46" s="33">
        <v>21800</v>
      </c>
      <c r="E46">
        <v>10</v>
      </c>
      <c r="G46" s="33">
        <v>21800</v>
      </c>
      <c r="H46" s="39">
        <v>0</v>
      </c>
      <c r="I46" s="33">
        <f t="shared" si="0"/>
        <v>21800</v>
      </c>
      <c r="J46" s="33"/>
      <c r="K46" s="33">
        <f t="shared" si="4"/>
        <v>21800</v>
      </c>
      <c r="L46" s="39"/>
      <c r="M46" s="39">
        <f t="shared" si="20"/>
        <v>21800</v>
      </c>
      <c r="N46" s="33"/>
      <c r="O46" s="33"/>
      <c r="P46" s="33">
        <f t="shared" si="19"/>
        <v>0</v>
      </c>
      <c r="R46" t="s">
        <v>46</v>
      </c>
      <c r="T46" s="40"/>
      <c r="V46" s="40">
        <f t="shared" si="8"/>
        <v>0</v>
      </c>
    </row>
    <row r="47" spans="1:22" x14ac:dyDescent="0.25">
      <c r="A47">
        <v>35</v>
      </c>
      <c r="B47" t="s">
        <v>65</v>
      </c>
      <c r="C47" s="38">
        <v>39083</v>
      </c>
      <c r="D47" s="33">
        <v>28000</v>
      </c>
      <c r="E47">
        <v>10</v>
      </c>
      <c r="G47" s="33">
        <v>28000</v>
      </c>
      <c r="H47" s="39">
        <v>0</v>
      </c>
      <c r="I47" s="33">
        <f t="shared" si="0"/>
        <v>28000</v>
      </c>
      <c r="J47" s="33"/>
      <c r="K47" s="33">
        <f t="shared" si="4"/>
        <v>28000</v>
      </c>
      <c r="L47" s="39"/>
      <c r="M47" s="39">
        <f t="shared" si="20"/>
        <v>28000</v>
      </c>
      <c r="N47" s="33"/>
      <c r="O47" s="33"/>
      <c r="P47" s="33">
        <f t="shared" si="19"/>
        <v>0</v>
      </c>
      <c r="R47" t="s">
        <v>46</v>
      </c>
      <c r="T47" s="40"/>
      <c r="V47" s="40">
        <f t="shared" si="8"/>
        <v>0</v>
      </c>
    </row>
    <row r="48" spans="1:22" x14ac:dyDescent="0.25">
      <c r="C48" s="38"/>
      <c r="D48" s="33"/>
      <c r="G48" s="33"/>
      <c r="H48" s="39"/>
      <c r="I48" s="33"/>
      <c r="J48" s="33"/>
      <c r="K48" s="33"/>
      <c r="L48" s="39"/>
      <c r="M48" s="39"/>
      <c r="N48" s="33">
        <f>SUM(M37:M47)</f>
        <v>380896</v>
      </c>
      <c r="O48" s="33"/>
      <c r="P48" s="33"/>
      <c r="T48" s="40"/>
      <c r="V48" s="40">
        <f t="shared" si="8"/>
        <v>0</v>
      </c>
    </row>
    <row r="49" spans="1:22" x14ac:dyDescent="0.25">
      <c r="A49">
        <v>36</v>
      </c>
      <c r="B49" t="s">
        <v>66</v>
      </c>
      <c r="C49" s="38">
        <v>33970</v>
      </c>
      <c r="D49" s="33">
        <v>9433</v>
      </c>
      <c r="E49">
        <v>40</v>
      </c>
      <c r="G49" s="33">
        <v>5861</v>
      </c>
      <c r="H49" s="39">
        <f t="shared" si="2"/>
        <v>235.82499999999999</v>
      </c>
      <c r="I49" s="33">
        <f t="shared" si="0"/>
        <v>6096.8249999999998</v>
      </c>
      <c r="J49" s="33">
        <f t="shared" si="3"/>
        <v>235.82499999999999</v>
      </c>
      <c r="K49" s="33">
        <f t="shared" si="4"/>
        <v>6332.65</v>
      </c>
      <c r="L49" s="39">
        <f>+D49/E49</f>
        <v>235.82499999999999</v>
      </c>
      <c r="M49" s="39">
        <f t="shared" ref="M49" si="21">+K49+L49</f>
        <v>6568.4749999999995</v>
      </c>
      <c r="N49" s="33"/>
      <c r="O49" s="33"/>
      <c r="P49" s="33">
        <f>+D49-M49</f>
        <v>2864.5250000000005</v>
      </c>
      <c r="R49">
        <v>50</v>
      </c>
      <c r="T49" s="40">
        <f t="shared" si="7"/>
        <v>188.66</v>
      </c>
      <c r="V49" s="40">
        <f t="shared" si="8"/>
        <v>-47.164999999999992</v>
      </c>
    </row>
    <row r="50" spans="1:22" x14ac:dyDescent="0.25">
      <c r="C50" s="38"/>
      <c r="D50" s="33"/>
      <c r="G50" s="33"/>
      <c r="H50" s="39"/>
      <c r="I50" s="33"/>
      <c r="J50" s="33"/>
      <c r="K50" s="33"/>
      <c r="L50" s="39"/>
      <c r="M50" s="39"/>
      <c r="N50" s="33">
        <f>+M49</f>
        <v>6568.4749999999995</v>
      </c>
      <c r="O50" s="33"/>
      <c r="P50" s="33"/>
      <c r="T50" s="40"/>
      <c r="V50" s="40">
        <f t="shared" si="8"/>
        <v>0</v>
      </c>
    </row>
    <row r="51" spans="1:22" x14ac:dyDescent="0.25">
      <c r="A51">
        <v>37</v>
      </c>
      <c r="B51" t="s">
        <v>67</v>
      </c>
      <c r="C51" s="38">
        <v>34851</v>
      </c>
      <c r="D51" s="33">
        <v>6219</v>
      </c>
      <c r="E51">
        <v>5</v>
      </c>
      <c r="G51" s="33">
        <v>6219</v>
      </c>
      <c r="H51" s="39">
        <v>0</v>
      </c>
      <c r="I51" s="33">
        <f t="shared" si="0"/>
        <v>6219</v>
      </c>
      <c r="J51" s="33"/>
      <c r="K51" s="33">
        <f t="shared" si="4"/>
        <v>6219</v>
      </c>
      <c r="L51" s="39"/>
      <c r="M51" s="39">
        <f t="shared" ref="M51:M59" si="22">+K51+L51</f>
        <v>6219</v>
      </c>
      <c r="N51" s="33"/>
      <c r="O51" s="33"/>
      <c r="P51" s="33">
        <f>+D51-M51</f>
        <v>0</v>
      </c>
      <c r="R51" t="s">
        <v>46</v>
      </c>
      <c r="T51" s="40"/>
      <c r="V51" s="40">
        <f t="shared" si="8"/>
        <v>0</v>
      </c>
    </row>
    <row r="52" spans="1:22" x14ac:dyDescent="0.25">
      <c r="A52">
        <v>38</v>
      </c>
      <c r="B52" t="s">
        <v>67</v>
      </c>
      <c r="C52" s="38">
        <v>36707</v>
      </c>
      <c r="D52" s="33">
        <v>9925</v>
      </c>
      <c r="E52">
        <v>5</v>
      </c>
      <c r="G52" s="33">
        <v>9925</v>
      </c>
      <c r="H52" s="39">
        <v>0</v>
      </c>
      <c r="I52" s="33">
        <f t="shared" si="0"/>
        <v>9925</v>
      </c>
      <c r="J52" s="33"/>
      <c r="K52" s="33">
        <f t="shared" si="4"/>
        <v>9925</v>
      </c>
      <c r="L52" s="39"/>
      <c r="M52" s="39">
        <f t="shared" si="22"/>
        <v>9925</v>
      </c>
      <c r="N52" s="33"/>
      <c r="O52" s="33"/>
      <c r="P52" s="33">
        <f t="shared" ref="P52:P59" si="23">+D52-M52</f>
        <v>0</v>
      </c>
      <c r="R52" t="s">
        <v>46</v>
      </c>
      <c r="T52" s="40"/>
      <c r="V52" s="40">
        <f t="shared" si="8"/>
        <v>0</v>
      </c>
    </row>
    <row r="53" spans="1:22" x14ac:dyDescent="0.25">
      <c r="A53">
        <v>39</v>
      </c>
      <c r="B53" t="s">
        <v>67</v>
      </c>
      <c r="C53" s="38">
        <v>37072</v>
      </c>
      <c r="D53" s="33">
        <v>13625</v>
      </c>
      <c r="E53">
        <v>5</v>
      </c>
      <c r="G53" s="33">
        <v>13625</v>
      </c>
      <c r="H53" s="39">
        <v>0</v>
      </c>
      <c r="I53" s="33">
        <f t="shared" si="0"/>
        <v>13625</v>
      </c>
      <c r="J53" s="33"/>
      <c r="K53" s="33">
        <f t="shared" si="4"/>
        <v>13625</v>
      </c>
      <c r="L53" s="39"/>
      <c r="M53" s="39">
        <f t="shared" si="22"/>
        <v>13625</v>
      </c>
      <c r="N53" s="33"/>
      <c r="O53" s="33"/>
      <c r="P53" s="33">
        <f t="shared" si="23"/>
        <v>0</v>
      </c>
      <c r="R53" t="s">
        <v>46</v>
      </c>
      <c r="T53" s="40"/>
      <c r="V53" s="40">
        <f t="shared" si="8"/>
        <v>0</v>
      </c>
    </row>
    <row r="54" spans="1:22" x14ac:dyDescent="0.25">
      <c r="A54">
        <v>40</v>
      </c>
      <c r="B54" t="s">
        <v>67</v>
      </c>
      <c r="C54" s="38">
        <v>37437</v>
      </c>
      <c r="D54" s="33">
        <v>1130</v>
      </c>
      <c r="E54">
        <v>5</v>
      </c>
      <c r="G54" s="33">
        <v>1130</v>
      </c>
      <c r="H54" s="39">
        <v>0</v>
      </c>
      <c r="I54" s="33">
        <f t="shared" si="0"/>
        <v>1130</v>
      </c>
      <c r="J54" s="33"/>
      <c r="K54" s="33">
        <f t="shared" si="4"/>
        <v>1130</v>
      </c>
      <c r="L54" s="39"/>
      <c r="M54" s="39">
        <f t="shared" si="22"/>
        <v>1130</v>
      </c>
      <c r="N54" s="33"/>
      <c r="O54" s="33"/>
      <c r="P54" s="33">
        <f t="shared" si="23"/>
        <v>0</v>
      </c>
      <c r="R54" t="s">
        <v>46</v>
      </c>
      <c r="T54" s="40"/>
      <c r="V54" s="40">
        <f t="shared" si="8"/>
        <v>0</v>
      </c>
    </row>
    <row r="55" spans="1:22" x14ac:dyDescent="0.25">
      <c r="A55">
        <v>41</v>
      </c>
      <c r="B55" t="s">
        <v>68</v>
      </c>
      <c r="C55" s="38">
        <v>39910</v>
      </c>
      <c r="D55" s="33">
        <v>5746</v>
      </c>
      <c r="E55">
        <v>7</v>
      </c>
      <c r="G55" s="33">
        <v>5746</v>
      </c>
      <c r="H55" s="39">
        <v>0</v>
      </c>
      <c r="I55" s="33">
        <f t="shared" si="0"/>
        <v>5746</v>
      </c>
      <c r="J55" s="33"/>
      <c r="K55" s="33">
        <f t="shared" si="4"/>
        <v>5746</v>
      </c>
      <c r="L55" s="39"/>
      <c r="M55" s="39">
        <f t="shared" si="22"/>
        <v>5746</v>
      </c>
      <c r="N55" s="33"/>
      <c r="O55" s="33"/>
      <c r="P55" s="33">
        <f t="shared" si="23"/>
        <v>0</v>
      </c>
      <c r="R55" t="s">
        <v>46</v>
      </c>
      <c r="T55" s="40"/>
      <c r="V55" s="40">
        <f t="shared" si="8"/>
        <v>0</v>
      </c>
    </row>
    <row r="56" spans="1:22" x14ac:dyDescent="0.25">
      <c r="A56">
        <v>42</v>
      </c>
      <c r="B56" t="s">
        <v>69</v>
      </c>
      <c r="C56" s="38">
        <v>39937</v>
      </c>
      <c r="D56" s="33">
        <v>2995</v>
      </c>
      <c r="E56">
        <v>7</v>
      </c>
      <c r="G56" s="33">
        <v>2995</v>
      </c>
      <c r="H56" s="39">
        <v>0</v>
      </c>
      <c r="I56" s="33">
        <f t="shared" si="0"/>
        <v>2995</v>
      </c>
      <c r="J56" s="33"/>
      <c r="K56" s="33">
        <f t="shared" si="4"/>
        <v>2995</v>
      </c>
      <c r="L56" s="39"/>
      <c r="M56" s="39">
        <f t="shared" si="22"/>
        <v>2995</v>
      </c>
      <c r="N56" s="33"/>
      <c r="O56" s="33"/>
      <c r="P56" s="33">
        <f t="shared" si="23"/>
        <v>0</v>
      </c>
      <c r="R56" t="s">
        <v>46</v>
      </c>
      <c r="T56" s="40"/>
      <c r="V56" s="40">
        <f t="shared" si="8"/>
        <v>0</v>
      </c>
    </row>
    <row r="57" spans="1:22" x14ac:dyDescent="0.25">
      <c r="A57">
        <v>43</v>
      </c>
      <c r="B57" t="s">
        <v>70</v>
      </c>
      <c r="C57" s="38">
        <v>40548</v>
      </c>
      <c r="D57" s="33">
        <v>765</v>
      </c>
      <c r="E57">
        <v>5</v>
      </c>
      <c r="G57" s="33">
        <v>765</v>
      </c>
      <c r="H57" s="39">
        <v>0</v>
      </c>
      <c r="I57" s="33">
        <f t="shared" si="0"/>
        <v>765</v>
      </c>
      <c r="J57" s="33"/>
      <c r="K57" s="33">
        <f t="shared" si="4"/>
        <v>765</v>
      </c>
      <c r="L57" s="39"/>
      <c r="M57" s="39">
        <f t="shared" si="22"/>
        <v>765</v>
      </c>
      <c r="N57" s="33"/>
      <c r="O57" s="33"/>
      <c r="P57" s="33">
        <f t="shared" si="23"/>
        <v>0</v>
      </c>
      <c r="R57" t="s">
        <v>46</v>
      </c>
      <c r="T57" s="40"/>
      <c r="V57" s="40">
        <f t="shared" si="8"/>
        <v>0</v>
      </c>
    </row>
    <row r="58" spans="1:22" x14ac:dyDescent="0.25">
      <c r="A58">
        <v>44</v>
      </c>
      <c r="B58" t="s">
        <v>71</v>
      </c>
      <c r="C58" s="38">
        <v>40994</v>
      </c>
      <c r="D58" s="33">
        <v>1910</v>
      </c>
      <c r="E58">
        <v>5</v>
      </c>
      <c r="G58" s="33">
        <v>1910</v>
      </c>
      <c r="H58" s="39">
        <v>0</v>
      </c>
      <c r="I58" s="33">
        <f t="shared" si="0"/>
        <v>1910</v>
      </c>
      <c r="J58" s="33"/>
      <c r="K58" s="33">
        <f t="shared" si="4"/>
        <v>1910</v>
      </c>
      <c r="L58" s="39"/>
      <c r="M58" s="39">
        <f t="shared" si="22"/>
        <v>1910</v>
      </c>
      <c r="N58" s="33"/>
      <c r="O58" s="33"/>
      <c r="P58" s="33">
        <f t="shared" si="23"/>
        <v>0</v>
      </c>
      <c r="R58" t="s">
        <v>46</v>
      </c>
      <c r="T58" s="40"/>
      <c r="V58" s="40">
        <f t="shared" si="8"/>
        <v>0</v>
      </c>
    </row>
    <row r="59" spans="1:22" x14ac:dyDescent="0.25">
      <c r="A59">
        <v>45</v>
      </c>
      <c r="B59" t="s">
        <v>72</v>
      </c>
      <c r="C59" s="38">
        <v>41278</v>
      </c>
      <c r="D59" s="33">
        <v>6052</v>
      </c>
      <c r="E59">
        <v>7</v>
      </c>
      <c r="G59" s="33">
        <v>4323</v>
      </c>
      <c r="H59" s="39">
        <f t="shared" si="2"/>
        <v>864.57142857142856</v>
      </c>
      <c r="I59" s="33">
        <f t="shared" si="0"/>
        <v>5187.5714285714284</v>
      </c>
      <c r="J59" s="33">
        <f>+D59/E59-0.14</f>
        <v>864.43142857142857</v>
      </c>
      <c r="K59" s="33">
        <f t="shared" si="4"/>
        <v>6052.0028571428575</v>
      </c>
      <c r="L59" s="39"/>
      <c r="M59" s="39">
        <f t="shared" si="22"/>
        <v>6052.0028571428575</v>
      </c>
      <c r="N59" s="33"/>
      <c r="O59" s="33"/>
      <c r="P59" s="33">
        <f t="shared" si="23"/>
        <v>-2.8571428574650781E-3</v>
      </c>
      <c r="R59" t="s">
        <v>46</v>
      </c>
      <c r="T59" s="40"/>
      <c r="V59" s="40">
        <f t="shared" si="8"/>
        <v>0</v>
      </c>
    </row>
    <row r="60" spans="1:22" x14ac:dyDescent="0.25">
      <c r="C60" s="38"/>
      <c r="D60" s="33"/>
      <c r="G60" s="33"/>
      <c r="H60" s="39"/>
      <c r="I60" s="33"/>
      <c r="J60" s="33"/>
      <c r="K60" s="33"/>
      <c r="L60" s="39"/>
      <c r="M60" s="39"/>
      <c r="N60" s="33">
        <f>SUM(M51:M59)</f>
        <v>48367.002857142856</v>
      </c>
      <c r="O60" s="33"/>
      <c r="P60" s="33"/>
      <c r="T60" s="40"/>
      <c r="V60" s="40">
        <f t="shared" si="8"/>
        <v>0</v>
      </c>
    </row>
    <row r="61" spans="1:22" x14ac:dyDescent="0.25">
      <c r="A61">
        <v>46</v>
      </c>
      <c r="B61" t="s">
        <v>73</v>
      </c>
      <c r="C61" s="38">
        <v>37987</v>
      </c>
      <c r="D61" s="33">
        <v>18649</v>
      </c>
      <c r="E61">
        <v>5</v>
      </c>
      <c r="G61" s="33">
        <v>18649</v>
      </c>
      <c r="H61" s="39">
        <v>0</v>
      </c>
      <c r="I61" s="33">
        <f t="shared" si="0"/>
        <v>18649</v>
      </c>
      <c r="J61" s="33"/>
      <c r="K61" s="33">
        <f t="shared" si="4"/>
        <v>18649</v>
      </c>
      <c r="L61" s="39"/>
      <c r="M61" s="39">
        <f t="shared" ref="M61" si="24">+K61+L61</f>
        <v>18649</v>
      </c>
      <c r="N61" s="33"/>
      <c r="O61" s="33"/>
      <c r="P61" s="33">
        <f>+D61-M61</f>
        <v>0</v>
      </c>
      <c r="R61" t="s">
        <v>46</v>
      </c>
      <c r="T61" s="40"/>
      <c r="V61" s="40">
        <f t="shared" si="8"/>
        <v>0</v>
      </c>
    </row>
    <row r="62" spans="1:22" x14ac:dyDescent="0.25">
      <c r="A62">
        <v>47</v>
      </c>
      <c r="B62" t="s">
        <v>73</v>
      </c>
      <c r="C62" s="38">
        <v>38718</v>
      </c>
      <c r="D62" s="33">
        <v>20918</v>
      </c>
      <c r="E62">
        <v>5</v>
      </c>
      <c r="G62" s="33">
        <v>20918</v>
      </c>
      <c r="H62" s="39">
        <v>0</v>
      </c>
      <c r="I62" s="33">
        <f t="shared" si="0"/>
        <v>20918</v>
      </c>
      <c r="J62" s="33"/>
      <c r="K62" s="33">
        <f>+I62+J62</f>
        <v>20918</v>
      </c>
      <c r="L62" s="39"/>
      <c r="M62" s="39">
        <f>+K62+L62</f>
        <v>20918</v>
      </c>
      <c r="N62" s="33"/>
      <c r="O62" s="33"/>
      <c r="P62" s="33">
        <f t="shared" ref="P62:P63" si="25">+D62-M62</f>
        <v>0</v>
      </c>
      <c r="R62" t="s">
        <v>46</v>
      </c>
      <c r="T62" s="40"/>
      <c r="V62" s="40">
        <f t="shared" si="8"/>
        <v>0</v>
      </c>
    </row>
    <row r="63" spans="1:22" x14ac:dyDescent="0.25">
      <c r="A63">
        <v>48</v>
      </c>
      <c r="B63" t="s">
        <v>74</v>
      </c>
      <c r="C63" s="38">
        <v>39601</v>
      </c>
      <c r="D63" s="33">
        <v>12099</v>
      </c>
      <c r="E63">
        <v>5</v>
      </c>
      <c r="G63" s="33">
        <v>12099</v>
      </c>
      <c r="H63" s="39">
        <v>0</v>
      </c>
      <c r="I63" s="33">
        <f t="shared" si="0"/>
        <v>12099</v>
      </c>
      <c r="J63" s="33"/>
      <c r="K63" s="33">
        <f t="shared" si="4"/>
        <v>12099</v>
      </c>
      <c r="L63" s="39"/>
      <c r="M63" s="39">
        <f t="shared" ref="M63" si="26">+K63+L63</f>
        <v>12099</v>
      </c>
      <c r="N63" s="33"/>
      <c r="O63" s="33"/>
      <c r="P63" s="33">
        <f t="shared" si="25"/>
        <v>0</v>
      </c>
      <c r="R63" t="s">
        <v>46</v>
      </c>
      <c r="T63" s="40"/>
      <c r="V63" s="40">
        <f t="shared" si="8"/>
        <v>0</v>
      </c>
    </row>
    <row r="64" spans="1:22" x14ac:dyDescent="0.25">
      <c r="C64" s="38"/>
      <c r="D64" s="33"/>
      <c r="G64" s="33"/>
      <c r="H64" s="39"/>
      <c r="I64" s="33"/>
      <c r="J64" s="33"/>
      <c r="K64" s="33"/>
      <c r="L64" s="39"/>
      <c r="M64" s="39"/>
      <c r="N64" s="33">
        <f>SUM(M61:M63)</f>
        <v>51666</v>
      </c>
      <c r="O64" s="33"/>
      <c r="P64" s="33"/>
      <c r="T64" s="40"/>
      <c r="V64" s="40">
        <f t="shared" si="8"/>
        <v>0</v>
      </c>
    </row>
    <row r="65" spans="1:22" x14ac:dyDescent="0.25">
      <c r="A65">
        <v>49</v>
      </c>
      <c r="B65" t="s">
        <v>75</v>
      </c>
      <c r="C65" s="38">
        <v>41628</v>
      </c>
      <c r="D65" s="33">
        <v>4283</v>
      </c>
      <c r="E65">
        <v>10</v>
      </c>
      <c r="G65" s="33">
        <v>1749</v>
      </c>
      <c r="H65" s="39">
        <f t="shared" si="2"/>
        <v>428.3</v>
      </c>
      <c r="I65" s="33">
        <f t="shared" si="0"/>
        <v>2177.3000000000002</v>
      </c>
      <c r="J65" s="33">
        <f t="shared" si="3"/>
        <v>428.3</v>
      </c>
      <c r="K65" s="33">
        <f t="shared" si="4"/>
        <v>2605.6000000000004</v>
      </c>
      <c r="L65" s="39">
        <f>+D65/E65</f>
        <v>428.3</v>
      </c>
      <c r="M65" s="39">
        <f t="shared" ref="M65" si="27">+K65+L65</f>
        <v>3033.9000000000005</v>
      </c>
      <c r="N65" s="33"/>
      <c r="O65" s="33"/>
      <c r="P65" s="33">
        <f>+D65-M65</f>
        <v>1249.0999999999995</v>
      </c>
      <c r="R65">
        <v>10</v>
      </c>
      <c r="T65" s="40">
        <f t="shared" si="7"/>
        <v>428.3</v>
      </c>
      <c r="V65" s="40">
        <f t="shared" si="8"/>
        <v>0</v>
      </c>
    </row>
    <row r="66" spans="1:22" x14ac:dyDescent="0.25">
      <c r="C66" s="38"/>
      <c r="D66" s="33"/>
      <c r="G66" s="33"/>
      <c r="H66" s="39"/>
      <c r="I66" s="33"/>
      <c r="J66" s="33"/>
      <c r="K66" s="33"/>
      <c r="L66" s="39"/>
      <c r="M66" s="39"/>
      <c r="N66" s="33">
        <f>+M65</f>
        <v>3033.9000000000005</v>
      </c>
      <c r="O66" s="33"/>
      <c r="P66" s="33"/>
      <c r="T66" s="40"/>
      <c r="V66" s="40">
        <f t="shared" si="8"/>
        <v>0</v>
      </c>
    </row>
    <row r="67" spans="1:22" x14ac:dyDescent="0.25">
      <c r="A67">
        <v>50</v>
      </c>
      <c r="B67" t="s">
        <v>76</v>
      </c>
      <c r="C67" s="38">
        <v>38353</v>
      </c>
      <c r="D67" s="33">
        <v>53533</v>
      </c>
      <c r="E67">
        <v>10</v>
      </c>
      <c r="G67" s="33">
        <v>53533</v>
      </c>
      <c r="H67" s="39">
        <v>0</v>
      </c>
      <c r="I67" s="33">
        <f t="shared" si="0"/>
        <v>53533</v>
      </c>
      <c r="J67" s="33"/>
      <c r="K67" s="33">
        <f t="shared" si="4"/>
        <v>53533</v>
      </c>
      <c r="L67" s="39"/>
      <c r="M67" s="39">
        <f t="shared" ref="M67:M71" si="28">+K67+L67</f>
        <v>53533</v>
      </c>
      <c r="N67" s="33"/>
      <c r="O67" s="33"/>
      <c r="P67" s="33">
        <f>+D67-M67</f>
        <v>0</v>
      </c>
      <c r="R67" t="s">
        <v>46</v>
      </c>
      <c r="T67" s="40"/>
      <c r="V67" s="40">
        <f t="shared" si="8"/>
        <v>0</v>
      </c>
    </row>
    <row r="68" spans="1:22" x14ac:dyDescent="0.25">
      <c r="A68">
        <v>51</v>
      </c>
      <c r="B68" t="s">
        <v>76</v>
      </c>
      <c r="C68" s="38">
        <v>38718</v>
      </c>
      <c r="D68" s="33">
        <v>9752</v>
      </c>
      <c r="E68">
        <v>10</v>
      </c>
      <c r="G68" s="33">
        <v>9752</v>
      </c>
      <c r="H68" s="39">
        <v>0</v>
      </c>
      <c r="I68" s="33">
        <f t="shared" si="0"/>
        <v>9752</v>
      </c>
      <c r="J68" s="33"/>
      <c r="K68" s="33">
        <f t="shared" si="4"/>
        <v>9752</v>
      </c>
      <c r="L68" s="39"/>
      <c r="M68" s="39">
        <f t="shared" si="28"/>
        <v>9752</v>
      </c>
      <c r="N68" s="33"/>
      <c r="O68" s="33"/>
      <c r="P68" s="33">
        <f t="shared" ref="P68:P71" si="29">+D68-M68</f>
        <v>0</v>
      </c>
      <c r="R68" t="s">
        <v>46</v>
      </c>
      <c r="T68" s="40"/>
      <c r="V68" s="40">
        <f t="shared" si="8"/>
        <v>0</v>
      </c>
    </row>
    <row r="69" spans="1:22" x14ac:dyDescent="0.25">
      <c r="A69">
        <v>52</v>
      </c>
      <c r="B69" t="s">
        <v>77</v>
      </c>
      <c r="C69" s="38">
        <v>40547</v>
      </c>
      <c r="D69" s="33">
        <v>1679</v>
      </c>
      <c r="E69">
        <v>7</v>
      </c>
      <c r="G69" s="33">
        <v>1639</v>
      </c>
      <c r="H69" s="39">
        <v>40</v>
      </c>
      <c r="I69" s="33">
        <f t="shared" si="0"/>
        <v>1679</v>
      </c>
      <c r="J69" s="33"/>
      <c r="K69" s="33">
        <f t="shared" si="4"/>
        <v>1679</v>
      </c>
      <c r="L69" s="39"/>
      <c r="M69" s="39">
        <f t="shared" si="28"/>
        <v>1679</v>
      </c>
      <c r="N69" s="33"/>
      <c r="O69" s="33"/>
      <c r="P69" s="33">
        <f t="shared" si="29"/>
        <v>0</v>
      </c>
      <c r="R69" t="s">
        <v>46</v>
      </c>
      <c r="T69" s="40"/>
      <c r="V69" s="40">
        <f t="shared" si="8"/>
        <v>0</v>
      </c>
    </row>
    <row r="70" spans="1:22" x14ac:dyDescent="0.25">
      <c r="A70">
        <v>53</v>
      </c>
      <c r="B70" t="s">
        <v>78</v>
      </c>
      <c r="C70" s="38">
        <v>41142</v>
      </c>
      <c r="D70" s="33">
        <v>7800</v>
      </c>
      <c r="E70">
        <v>7</v>
      </c>
      <c r="G70" s="33">
        <v>6036</v>
      </c>
      <c r="H70" s="39">
        <f t="shared" si="2"/>
        <v>1114.2857142857142</v>
      </c>
      <c r="I70" s="33">
        <f t="shared" si="0"/>
        <v>7150.2857142857138</v>
      </c>
      <c r="J70" s="33"/>
      <c r="K70" s="33">
        <f t="shared" si="4"/>
        <v>7150.2857142857138</v>
      </c>
      <c r="L70" s="39"/>
      <c r="M70" s="39">
        <f t="shared" si="28"/>
        <v>7150.2857142857138</v>
      </c>
      <c r="N70" s="33"/>
      <c r="O70" s="33"/>
      <c r="P70" s="33">
        <f t="shared" si="29"/>
        <v>649.71428571428623</v>
      </c>
      <c r="R70" t="s">
        <v>46</v>
      </c>
      <c r="T70" s="40"/>
      <c r="V70" s="40">
        <f t="shared" si="8"/>
        <v>0</v>
      </c>
    </row>
    <row r="71" spans="1:22" x14ac:dyDescent="0.25">
      <c r="A71">
        <v>54</v>
      </c>
      <c r="B71" t="s">
        <v>79</v>
      </c>
      <c r="C71" s="38">
        <v>43585</v>
      </c>
      <c r="D71" s="39">
        <v>19882</v>
      </c>
      <c r="E71">
        <v>50</v>
      </c>
      <c r="G71" s="39"/>
      <c r="H71" s="39"/>
      <c r="I71" s="39"/>
      <c r="J71" s="39"/>
      <c r="K71" s="39">
        <f t="shared" si="4"/>
        <v>0</v>
      </c>
      <c r="L71" s="39">
        <f>+D71/E71</f>
        <v>397.64</v>
      </c>
      <c r="M71" s="39">
        <f t="shared" si="28"/>
        <v>397.64</v>
      </c>
      <c r="N71" s="33">
        <f>SUM(M67:M71)</f>
        <v>72511.92571428571</v>
      </c>
      <c r="O71" s="33"/>
      <c r="P71" s="33">
        <f t="shared" si="29"/>
        <v>19484.36</v>
      </c>
      <c r="R71" s="7">
        <v>62.5</v>
      </c>
      <c r="T71" s="41">
        <f t="shared" si="7"/>
        <v>318.11200000000002</v>
      </c>
      <c r="V71" s="41">
        <f t="shared" si="8"/>
        <v>-79.527999999999963</v>
      </c>
    </row>
    <row r="72" spans="1:22" x14ac:dyDescent="0.25">
      <c r="C72" s="38"/>
      <c r="D72" s="33"/>
      <c r="G72" s="33"/>
      <c r="H72" s="39"/>
      <c r="I72" s="33"/>
      <c r="J72" s="33"/>
      <c r="K72" s="33"/>
      <c r="L72" s="39"/>
      <c r="M72" s="39"/>
      <c r="N72" s="33"/>
      <c r="O72" s="33"/>
      <c r="P72" s="33"/>
    </row>
    <row r="73" spans="1:22" x14ac:dyDescent="0.25">
      <c r="C73" s="38"/>
      <c r="D73" s="33"/>
      <c r="G73" s="33"/>
      <c r="H73" s="39"/>
      <c r="I73" s="33"/>
      <c r="J73" s="33"/>
      <c r="K73" s="33"/>
      <c r="L73" s="39"/>
      <c r="M73" s="39"/>
      <c r="N73" s="33"/>
      <c r="O73" s="33"/>
      <c r="P73" s="33"/>
      <c r="T73" t="s">
        <v>80</v>
      </c>
      <c r="V73" s="40">
        <f>SUM(V9:V72)</f>
        <v>-58871.297333333336</v>
      </c>
    </row>
    <row r="74" spans="1:22" x14ac:dyDescent="0.25">
      <c r="C74" s="38"/>
      <c r="D74" s="33"/>
      <c r="G74" s="33"/>
      <c r="H74" s="39"/>
      <c r="I74" s="33"/>
      <c r="J74" s="33"/>
      <c r="K74" s="33"/>
      <c r="L74" s="39"/>
      <c r="M74" s="39"/>
      <c r="N74" s="33"/>
      <c r="O74" s="33"/>
      <c r="P74" s="33"/>
    </row>
    <row r="75" spans="1:22" x14ac:dyDescent="0.25">
      <c r="C75" s="38"/>
      <c r="D75" s="33"/>
      <c r="G75" s="33"/>
      <c r="H75" s="39"/>
      <c r="I75" s="33"/>
      <c r="J75" s="33"/>
      <c r="K75" s="33"/>
      <c r="L75" s="39"/>
      <c r="M75" s="39"/>
      <c r="N75" s="33"/>
      <c r="O75" s="33"/>
      <c r="P75" s="33"/>
    </row>
    <row r="76" spans="1:22" x14ac:dyDescent="0.25">
      <c r="D76" s="33"/>
      <c r="G76" s="33"/>
      <c r="H76" s="33"/>
      <c r="I76" s="33"/>
      <c r="J76" s="33"/>
      <c r="K76" s="33"/>
      <c r="L76" s="39"/>
      <c r="M76" s="39"/>
      <c r="N76" s="33"/>
      <c r="O76" s="33"/>
      <c r="P76" s="33"/>
    </row>
    <row r="77" spans="1:22" x14ac:dyDescent="0.25">
      <c r="B77" t="s">
        <v>81</v>
      </c>
      <c r="D77" s="33">
        <f>SUM(D6:D71)</f>
        <v>8943392</v>
      </c>
      <c r="G77" s="33">
        <f t="shared" ref="G77:K77" si="30">SUM(G6:G70)</f>
        <v>3766725</v>
      </c>
      <c r="H77" s="33">
        <f t="shared" si="30"/>
        <v>195960.00214285712</v>
      </c>
      <c r="I77" s="33">
        <f t="shared" si="30"/>
        <v>3962685.0021428573</v>
      </c>
      <c r="J77" s="33">
        <f t="shared" si="30"/>
        <v>203854.25642857145</v>
      </c>
      <c r="K77" s="33">
        <f t="shared" si="30"/>
        <v>4166539.2585714296</v>
      </c>
      <c r="L77" s="39">
        <f>SUM(L6:L71)</f>
        <v>202493.46166666667</v>
      </c>
      <c r="M77" s="39">
        <f>SUM(M6:M71)</f>
        <v>4369032.7202380961</v>
      </c>
      <c r="N77" s="33">
        <f>SUM(N6:N71)</f>
        <v>4369032.7202380951</v>
      </c>
      <c r="O77" s="33"/>
      <c r="P77" s="33">
        <f>SUM(P6:P71)</f>
        <v>4769657.6347619044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Depreciation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2022-02-22T19:48:17Z</dcterms:created>
  <dcterms:modified xsi:type="dcterms:W3CDTF">2022-02-22T20:27:21Z</dcterms:modified>
</cp:coreProperties>
</file>