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Western Pulaski\RFI #1 Files\"/>
    </mc:Choice>
  </mc:AlternateContent>
  <xr:revisionPtr revIDLastSave="0" documentId="8_{A65AD3C4-218F-4E4B-9B31-BF6B3F253D83}" xr6:coauthVersionLast="47" xr6:coauthVersionMax="47" xr10:uidLastSave="{00000000-0000-0000-0000-000000000000}"/>
  <bookViews>
    <workbookView xWindow="-6" yWindow="-6" windowWidth="11520" windowHeight="12372" xr2:uid="{3A02F54C-6D92-4FC0-AA75-809C937F68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27" i="1"/>
  <c r="E26" i="1"/>
  <c r="F26" i="1" s="1"/>
  <c r="F25" i="1"/>
  <c r="E25" i="1"/>
  <c r="C25" i="1"/>
  <c r="N19" i="1"/>
  <c r="M19" i="1"/>
  <c r="O19" i="1" s="1"/>
  <c r="O18" i="1"/>
  <c r="N18" i="1"/>
  <c r="M18" i="1"/>
  <c r="N17" i="1"/>
  <c r="M17" i="1"/>
  <c r="O17" i="1" s="1"/>
  <c r="N16" i="1"/>
  <c r="O16" i="1" s="1"/>
  <c r="M16" i="1"/>
  <c r="N15" i="1"/>
  <c r="M15" i="1"/>
  <c r="O15" i="1" s="1"/>
  <c r="D15" i="1"/>
  <c r="E15" i="1" s="1"/>
  <c r="E17" i="1" s="1"/>
  <c r="N14" i="1"/>
  <c r="O14" i="1" s="1"/>
  <c r="M14" i="1"/>
  <c r="C14" i="1"/>
  <c r="N13" i="1"/>
  <c r="M13" i="1"/>
  <c r="O13" i="1" s="1"/>
  <c r="N12" i="1"/>
  <c r="M12" i="1"/>
  <c r="O12" i="1" s="1"/>
  <c r="N11" i="1"/>
  <c r="M11" i="1"/>
  <c r="O11" i="1" s="1"/>
  <c r="D11" i="1"/>
  <c r="C16" i="1" s="1"/>
  <c r="N10" i="1"/>
  <c r="M10" i="1"/>
  <c r="O10" i="1" s="1"/>
  <c r="N9" i="1"/>
  <c r="M9" i="1"/>
  <c r="O9" i="1" s="1"/>
  <c r="U8" i="1"/>
  <c r="U10" i="1" s="1"/>
  <c r="N8" i="1"/>
  <c r="O8" i="1" s="1"/>
  <c r="M8" i="1"/>
  <c r="U7" i="1"/>
  <c r="N7" i="1"/>
  <c r="M7" i="1"/>
  <c r="O7" i="1" s="1"/>
  <c r="U6" i="1"/>
  <c r="U12" i="1" l="1"/>
  <c r="U13" i="1"/>
  <c r="O20" i="1"/>
  <c r="E27" i="1"/>
  <c r="F27" i="1" s="1"/>
  <c r="E28" i="1"/>
  <c r="F28" i="1" s="1"/>
  <c r="F29" i="1" l="1"/>
  <c r="F30" i="1" s="1"/>
  <c r="F32" i="1" s="1"/>
  <c r="U14" i="1"/>
  <c r="O33" i="1"/>
  <c r="O35" i="1" s="1"/>
  <c r="O37" i="1" s="1"/>
  <c r="O27" i="1"/>
  <c r="O29" i="1" s="1"/>
  <c r="O31" i="1" s="1"/>
  <c r="O23" i="1"/>
  <c r="O25" i="1" s="1"/>
</calcChain>
</file>

<file path=xl/sharedStrings.xml><?xml version="1.0" encoding="utf-8"?>
<sst xmlns="http://schemas.openxmlformats.org/spreadsheetml/2006/main" count="87" uniqueCount="80">
  <si>
    <t>Western Pulaski County Water District</t>
  </si>
  <si>
    <t>Water Loss Adjustment:</t>
  </si>
  <si>
    <t>Salaries &amp; Wages and Associated Adjustments</t>
  </si>
  <si>
    <t>Capitalized Expense Adjustments:</t>
  </si>
  <si>
    <t>Produced &amp; Purchased</t>
  </si>
  <si>
    <t>Total</t>
  </si>
  <si>
    <t>Sold</t>
  </si>
  <si>
    <t>Pro Forma</t>
  </si>
  <si>
    <t xml:space="preserve">Pro Forma </t>
  </si>
  <si>
    <t>No.</t>
  </si>
  <si>
    <t>Tap Fee</t>
  </si>
  <si>
    <t>Uses:</t>
  </si>
  <si>
    <t>Employee</t>
  </si>
  <si>
    <t>Reg. Hrs</t>
  </si>
  <si>
    <t>O. T. Hours</t>
  </si>
  <si>
    <t>Wage Rate</t>
  </si>
  <si>
    <t>Reg. Wages</t>
  </si>
  <si>
    <t>O. T. Wages</t>
  </si>
  <si>
    <t>Wages</t>
  </si>
  <si>
    <t>3/4" meters installed</t>
  </si>
  <si>
    <t xml:space="preserve">  WTP</t>
  </si>
  <si>
    <t>Joe</t>
  </si>
  <si>
    <t>1" meters installed</t>
  </si>
  <si>
    <t xml:space="preserve">  Flushing</t>
  </si>
  <si>
    <t>Mark</t>
  </si>
  <si>
    <t>Total Tap Fees Collected</t>
  </si>
  <si>
    <t xml:space="preserve">  Fire</t>
  </si>
  <si>
    <t>Sam</t>
  </si>
  <si>
    <t xml:space="preserve">  Other</t>
  </si>
  <si>
    <t>Randy</t>
  </si>
  <si>
    <t>Total  tap fees</t>
  </si>
  <si>
    <t>Tyler</t>
  </si>
  <si>
    <t>Line Brks.</t>
  </si>
  <si>
    <t>Landen</t>
  </si>
  <si>
    <t>labor</t>
  </si>
  <si>
    <t>Line Leaks</t>
  </si>
  <si>
    <t>Chris</t>
  </si>
  <si>
    <t>materials</t>
  </si>
  <si>
    <t>Other</t>
  </si>
  <si>
    <t>Logan</t>
  </si>
  <si>
    <t xml:space="preserve">  water loss percentage</t>
  </si>
  <si>
    <t>Juan</t>
  </si>
  <si>
    <t>check</t>
  </si>
  <si>
    <t xml:space="preserve">  allowable in rates</t>
  </si>
  <si>
    <t>Tammy</t>
  </si>
  <si>
    <t xml:space="preserve">  adjustment percentage</t>
  </si>
  <si>
    <t>Sasha</t>
  </si>
  <si>
    <t>Trina</t>
  </si>
  <si>
    <t>Crystal</t>
  </si>
  <si>
    <t>Health Insurance Adjustment</t>
  </si>
  <si>
    <t>Adjustments</t>
  </si>
  <si>
    <t>Dist. Contrib</t>
  </si>
  <si>
    <t>BLS avg.</t>
  </si>
  <si>
    <t>Premium</t>
  </si>
  <si>
    <t>Pro Forma Salaries &amp; Wages Expense</t>
  </si>
  <si>
    <t>at 100% *</t>
  </si>
  <si>
    <t>Empl. rate</t>
  </si>
  <si>
    <t>Adj'mt.</t>
  </si>
  <si>
    <t>Less: Test Year Salaries &amp; Wages Exp</t>
  </si>
  <si>
    <t>Health</t>
  </si>
  <si>
    <t>Pro Forma Salaries &amp; Wages Adj'mt</t>
  </si>
  <si>
    <t>Life</t>
  </si>
  <si>
    <t xml:space="preserve"> </t>
  </si>
  <si>
    <t>Dental</t>
  </si>
  <si>
    <t>Pro Forma Salaries and Wages Expense</t>
  </si>
  <si>
    <t>Vision</t>
  </si>
  <si>
    <t>Times: 7.65 Percent FICA Rate</t>
  </si>
  <si>
    <t>Allowable monthly prem.</t>
  </si>
  <si>
    <t>Pro Forma Payroll Taxes</t>
  </si>
  <si>
    <t>Allowable annual prem.</t>
  </si>
  <si>
    <t>Less: Test Year Payroll Taxes</t>
  </si>
  <si>
    <t>Less prem. pd. in test yr.</t>
  </si>
  <si>
    <t>Payroll Tax Adjustment</t>
  </si>
  <si>
    <t>Health Ins. Adjustment</t>
  </si>
  <si>
    <t>Wages applicable to CERS payments</t>
  </si>
  <si>
    <t>* 2021 premiums from Neikirk inv. (includes rate decrease)</t>
  </si>
  <si>
    <t>Times: Percent Pension Contribution</t>
  </si>
  <si>
    <t>Total Pro Forma Pension Contribution</t>
  </si>
  <si>
    <t>Less: Test Year Pension Contribution</t>
  </si>
  <si>
    <t>Pension &amp; Benefits Adj - 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</si>
</sst>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%"/>
    <numFmt numFmtId="167" formatCode="_([$$-409]* #,##0_);_([$$-409]* \(#,##0\);_([$$-409]* &quot;-&quot;??_);_(@_)"/>
    <numFmt numFmtId="168" formatCode="_(&quot;$&quot;* #,##0_);_(&quot;$&quot;* \(#,##0\);_(&quot;$&quot;* &quot;-&quot;??_);_(@_)"/>
  </numFmts>
  <fonts count="12" x14ac:knownFonts="1">
    <font>
      <sz val="11"/>
      <color theme="1"/>
      <name val="Calibri"/>
      <family val="2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Arial"/>
      <family val="2"/>
    </font>
    <font>
      <b/>
      <i/>
      <u/>
      <sz val="11"/>
      <name val="Calibri"/>
      <family val="2"/>
      <scheme val="minor"/>
    </font>
    <font>
      <b/>
      <i/>
      <u/>
      <sz val="11"/>
      <color rgb="FF59B589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6" fillId="0" borderId="0" xfId="0" applyNumberFormat="1" applyFont="1"/>
    <xf numFmtId="3" fontId="1" fillId="0" borderId="0" xfId="0" applyNumberFormat="1" applyFont="1"/>
    <xf numFmtId="3" fontId="7" fillId="0" borderId="0" xfId="0" applyNumberFormat="1" applyFont="1"/>
    <xf numFmtId="44" fontId="1" fillId="0" borderId="0" xfId="1" applyFont="1"/>
    <xf numFmtId="0" fontId="1" fillId="0" borderId="0" xfId="0" applyFont="1" applyAlignment="1">
      <alignment horizontal="center"/>
    </xf>
    <xf numFmtId="0" fontId="4" fillId="0" borderId="0" xfId="0" applyFont="1"/>
    <xf numFmtId="43" fontId="8" fillId="0" borderId="0" xfId="2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2" applyNumberFormat="1" applyFont="1"/>
    <xf numFmtId="0" fontId="1" fillId="0" borderId="0" xfId="0" applyFont="1" applyAlignment="1">
      <alignment horizontal="right"/>
    </xf>
    <xf numFmtId="164" fontId="8" fillId="0" borderId="0" xfId="2" applyNumberFormat="1" applyFont="1"/>
    <xf numFmtId="43" fontId="1" fillId="0" borderId="0" xfId="2" applyFont="1"/>
    <xf numFmtId="3" fontId="1" fillId="0" borderId="1" xfId="0" applyNumberFormat="1" applyFont="1" applyBorder="1"/>
    <xf numFmtId="43" fontId="3" fillId="0" borderId="0" xfId="2" applyFont="1"/>
    <xf numFmtId="0" fontId="3" fillId="0" borderId="0" xfId="0" applyFont="1"/>
    <xf numFmtId="164" fontId="3" fillId="0" borderId="0" xfId="0" applyNumberFormat="1" applyFont="1"/>
    <xf numFmtId="166" fontId="1" fillId="0" borderId="0" xfId="3" applyNumberFormat="1" applyFont="1"/>
    <xf numFmtId="3" fontId="1" fillId="0" borderId="0" xfId="0" applyNumberFormat="1" applyFont="1" applyAlignment="1">
      <alignment horizontal="right"/>
    </xf>
    <xf numFmtId="166" fontId="10" fillId="0" borderId="0" xfId="3" applyNumberFormat="1" applyFont="1"/>
    <xf numFmtId="164" fontId="1" fillId="0" borderId="0" xfId="2" applyNumberFormat="1" applyFont="1" applyAlignment="1">
      <alignment vertical="center"/>
    </xf>
    <xf numFmtId="166" fontId="3" fillId="0" borderId="0" xfId="3" applyNumberFormat="1" applyFont="1"/>
    <xf numFmtId="3" fontId="3" fillId="0" borderId="0" xfId="0" applyNumberFormat="1" applyFont="1"/>
    <xf numFmtId="0" fontId="4" fillId="0" borderId="0" xfId="0" applyFont="1" applyAlignment="1">
      <alignment horizontal="center"/>
    </xf>
    <xf numFmtId="167" fontId="1" fillId="0" borderId="0" xfId="0" applyNumberFormat="1" applyFont="1"/>
    <xf numFmtId="0" fontId="11" fillId="0" borderId="0" xfId="0" applyFont="1"/>
    <xf numFmtId="9" fontId="1" fillId="0" borderId="0" xfId="3" applyFont="1"/>
    <xf numFmtId="168" fontId="3" fillId="0" borderId="2" xfId="1" applyNumberFormat="1" applyFont="1" applyBorder="1"/>
    <xf numFmtId="168" fontId="1" fillId="0" borderId="0" xfId="1" applyNumberFormat="1" applyFont="1"/>
    <xf numFmtId="10" fontId="1" fillId="0" borderId="1" xfId="0" applyNumberFormat="1" applyFont="1" applyBorder="1"/>
    <xf numFmtId="168" fontId="1" fillId="0" borderId="1" xfId="1" applyNumberFormat="1" applyFont="1" applyBorder="1"/>
    <xf numFmtId="0" fontId="8" fillId="0" borderId="0" xfId="0" applyFont="1" applyAlignment="1">
      <alignment horizontal="center"/>
    </xf>
    <xf numFmtId="164" fontId="1" fillId="0" borderId="0" xfId="0" applyNumberFormat="1" applyFont="1"/>
    <xf numFmtId="43" fontId="1" fillId="0" borderId="0" xfId="0" applyNumberFormat="1" applyFont="1"/>
    <xf numFmtId="43" fontId="8" fillId="0" borderId="0" xfId="0" applyNumberFormat="1" applyFont="1"/>
    <xf numFmtId="165" fontId="1" fillId="0" borderId="0" xfId="2" applyNumberFormat="1" applyFont="1" applyAlignment="1">
      <alignment horizontal="center"/>
    </xf>
    <xf numFmtId="165" fontId="1" fillId="0" borderId="0" xfId="2" applyNumberFormat="1" applyFont="1" applyAlignment="1">
      <alignment horizontal="right"/>
    </xf>
    <xf numFmtId="165" fontId="1" fillId="0" borderId="0" xfId="2" applyNumberFormat="1" applyFont="1"/>
    <xf numFmtId="164" fontId="3" fillId="0" borderId="0" xfId="2" applyNumberFormat="1" applyFont="1"/>
    <xf numFmtId="164" fontId="9" fillId="0" borderId="0" xfId="2" applyNumberFormat="1" applyFont="1"/>
    <xf numFmtId="43" fontId="8" fillId="0" borderId="0" xfId="2" applyFont="1"/>
    <xf numFmtId="43" fontId="1" fillId="0" borderId="0" xfId="2" applyFont="1" applyAlignment="1">
      <alignment horizontal="right"/>
    </xf>
    <xf numFmtId="43" fontId="3" fillId="0" borderId="0" xfId="2" applyFont="1" applyAlignment="1">
      <alignment horizontal="right"/>
    </xf>
    <xf numFmtId="164" fontId="1" fillId="0" borderId="1" xfId="2" applyNumberFormat="1" applyFont="1" applyBorder="1"/>
  </cellXfs>
  <cellStyles count="4">
    <cellStyle name="Comma 2" xfId="2" xr:uid="{AD42CAA5-AE3F-4EEB-9291-D0AA487F38E6}"/>
    <cellStyle name="Currency 2" xfId="1" xr:uid="{F06E9487-608D-4B16-A0EB-A50CAA3B86FA}"/>
    <cellStyle name="Normal" xfId="0" builtinId="0"/>
    <cellStyle name="Percent 2" xfId="3" xr:uid="{DFE42B8D-BB46-4CDC-86C1-85E95B91E5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75EA5-43B8-414D-BC37-F48D243AD3D9}">
  <dimension ref="A1:U45"/>
  <sheetViews>
    <sheetView tabSelected="1" workbookViewId="0">
      <selection activeCell="E11" sqref="E11"/>
    </sheetView>
  </sheetViews>
  <sheetFormatPr defaultRowHeight="14.4" x14ac:dyDescent="0.55000000000000004"/>
  <cols>
    <col min="1" max="1" width="4.3671875" customWidth="1"/>
    <col min="2" max="2" width="9.7890625" customWidth="1"/>
    <col min="3" max="3" width="11.68359375" customWidth="1"/>
    <col min="4" max="4" width="11.83984375" bestFit="1" customWidth="1"/>
    <col min="5" max="7" width="11.3125" customWidth="1"/>
    <col min="8" max="8" width="10.26171875"/>
    <col min="9" max="9" width="12.20703125" customWidth="1"/>
    <col min="10" max="10" width="11.05078125" customWidth="1"/>
    <col min="11" max="12" width="10.26171875"/>
    <col min="13" max="13" width="11.41796875" customWidth="1"/>
    <col min="14" max="14" width="11.68359375" customWidth="1"/>
    <col min="15" max="15" width="12.20703125" customWidth="1"/>
    <col min="16" max="18" width="10.26171875"/>
    <col min="19" max="19" width="6.15625" customWidth="1"/>
  </cols>
  <sheetData>
    <row r="1" spans="1:21" ht="18.3" x14ac:dyDescent="0.55000000000000004">
      <c r="A1" s="1"/>
      <c r="B1" s="2" t="s">
        <v>0</v>
      </c>
      <c r="C1" s="1"/>
      <c r="D1" s="1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55000000000000004">
      <c r="A2" s="1"/>
      <c r="B2" s="1"/>
      <c r="C2" s="1"/>
      <c r="D2" s="4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55000000000000004">
      <c r="A3" s="13"/>
      <c r="B3" s="5" t="s">
        <v>1</v>
      </c>
      <c r="C3" s="6"/>
      <c r="D3" s="6"/>
      <c r="E3" s="6"/>
      <c r="F3" s="6"/>
      <c r="G3" s="1"/>
      <c r="H3" s="1"/>
      <c r="I3" s="7" t="s">
        <v>2</v>
      </c>
      <c r="J3" s="1"/>
      <c r="K3" s="1"/>
      <c r="L3" s="1"/>
      <c r="M3" s="1"/>
      <c r="N3" s="1"/>
      <c r="O3" s="1"/>
      <c r="P3" s="1"/>
      <c r="Q3" s="7" t="s">
        <v>3</v>
      </c>
      <c r="R3" s="1"/>
      <c r="S3" s="1"/>
      <c r="T3" s="1"/>
      <c r="U3" s="1"/>
    </row>
    <row r="4" spans="1:21" x14ac:dyDescent="0.55000000000000004">
      <c r="A4" s="13"/>
      <c r="B4" s="6" t="s">
        <v>4</v>
      </c>
      <c r="C4" s="6"/>
      <c r="D4" s="6">
        <v>541076</v>
      </c>
      <c r="E4" s="6"/>
      <c r="F4" s="8"/>
      <c r="G4" s="1"/>
      <c r="H4" s="1"/>
      <c r="I4" s="1"/>
      <c r="J4" s="1"/>
      <c r="K4" s="1"/>
      <c r="L4" s="1"/>
      <c r="M4" s="1"/>
      <c r="N4" s="1"/>
      <c r="O4" s="9" t="s">
        <v>5</v>
      </c>
      <c r="P4" s="1"/>
      <c r="Q4" s="1"/>
      <c r="R4" s="1"/>
      <c r="S4" s="1"/>
      <c r="T4" s="1"/>
      <c r="U4" s="1"/>
    </row>
    <row r="5" spans="1:21" ht="16.2" x14ac:dyDescent="0.85">
      <c r="A5" s="13"/>
      <c r="B5" s="6" t="s">
        <v>6</v>
      </c>
      <c r="C5" s="6"/>
      <c r="D5" s="6">
        <v>388529</v>
      </c>
      <c r="E5" s="6"/>
      <c r="F5" s="6"/>
      <c r="G5" s="1"/>
      <c r="H5" s="1"/>
      <c r="I5" s="1"/>
      <c r="J5" s="9" t="s">
        <v>7</v>
      </c>
      <c r="K5" s="9" t="s">
        <v>7</v>
      </c>
      <c r="L5" s="9" t="s">
        <v>8</v>
      </c>
      <c r="M5" s="9" t="s">
        <v>7</v>
      </c>
      <c r="N5" s="9" t="s">
        <v>7</v>
      </c>
      <c r="O5" s="9" t="s">
        <v>7</v>
      </c>
      <c r="P5" s="1"/>
      <c r="Q5" s="10"/>
      <c r="R5" s="1"/>
      <c r="S5" s="11" t="s">
        <v>9</v>
      </c>
      <c r="T5" s="11" t="s">
        <v>10</v>
      </c>
      <c r="U5" s="11" t="s">
        <v>5</v>
      </c>
    </row>
    <row r="6" spans="1:21" x14ac:dyDescent="0.55000000000000004">
      <c r="A6" s="13"/>
      <c r="B6" s="6" t="s">
        <v>11</v>
      </c>
      <c r="C6" s="6"/>
      <c r="D6" s="6"/>
      <c r="E6" s="6"/>
      <c r="F6" s="6"/>
      <c r="G6" s="1"/>
      <c r="H6" s="1"/>
      <c r="I6" s="12" t="s">
        <v>12</v>
      </c>
      <c r="J6" s="12" t="s">
        <v>13</v>
      </c>
      <c r="K6" s="12" t="s">
        <v>14</v>
      </c>
      <c r="L6" s="12" t="s">
        <v>15</v>
      </c>
      <c r="M6" s="12" t="s">
        <v>16</v>
      </c>
      <c r="N6" s="12" t="s">
        <v>17</v>
      </c>
      <c r="O6" s="12" t="s">
        <v>18</v>
      </c>
      <c r="P6" s="1"/>
      <c r="Q6" s="1" t="s">
        <v>19</v>
      </c>
      <c r="R6" s="1"/>
      <c r="S6" s="13">
        <v>92</v>
      </c>
      <c r="T6" s="13">
        <v>915</v>
      </c>
      <c r="U6" s="13">
        <f>S6*T6</f>
        <v>84180</v>
      </c>
    </row>
    <row r="7" spans="1:21" ht="16.2" x14ac:dyDescent="0.85">
      <c r="A7" s="13"/>
      <c r="B7" s="1" t="s">
        <v>20</v>
      </c>
      <c r="C7" s="1">
        <v>0</v>
      </c>
      <c r="D7" s="6"/>
      <c r="E7" s="6"/>
      <c r="F7" s="6"/>
      <c r="G7" s="1"/>
      <c r="H7" s="14"/>
      <c r="I7" s="13" t="s">
        <v>21</v>
      </c>
      <c r="J7" s="39">
        <v>2080</v>
      </c>
      <c r="K7" s="40">
        <v>0</v>
      </c>
      <c r="L7" s="16">
        <v>35</v>
      </c>
      <c r="M7" s="13">
        <f>L7*J7</f>
        <v>72800</v>
      </c>
      <c r="N7" s="13">
        <f>K7*L7*1.5</f>
        <v>0</v>
      </c>
      <c r="O7" s="13">
        <f>M7+N7</f>
        <v>72800</v>
      </c>
      <c r="P7" s="1"/>
      <c r="Q7" s="1" t="s">
        <v>22</v>
      </c>
      <c r="R7" s="1"/>
      <c r="S7" s="13">
        <v>1</v>
      </c>
      <c r="T7" s="13">
        <v>1275</v>
      </c>
      <c r="U7" s="15">
        <f>S7*T7</f>
        <v>1275</v>
      </c>
    </row>
    <row r="8" spans="1:21" x14ac:dyDescent="0.55000000000000004">
      <c r="A8" s="13"/>
      <c r="B8" s="6" t="s">
        <v>23</v>
      </c>
      <c r="C8" s="6">
        <v>2660</v>
      </c>
      <c r="D8" s="6"/>
      <c r="E8" s="6"/>
      <c r="F8" s="6"/>
      <c r="G8" s="1"/>
      <c r="H8" s="1"/>
      <c r="I8" s="13" t="s">
        <v>24</v>
      </c>
      <c r="J8" s="39">
        <v>2080</v>
      </c>
      <c r="K8" s="41">
        <v>54.5</v>
      </c>
      <c r="L8" s="16">
        <v>21</v>
      </c>
      <c r="M8" s="13">
        <f>J8*L8</f>
        <v>43680</v>
      </c>
      <c r="N8" s="13">
        <f>K8*L8*1.5</f>
        <v>1716.75</v>
      </c>
      <c r="O8" s="13">
        <f>M8+N8</f>
        <v>45396.75</v>
      </c>
      <c r="P8" s="1"/>
      <c r="Q8" s="1" t="s">
        <v>25</v>
      </c>
      <c r="R8" s="16"/>
      <c r="S8" s="13"/>
      <c r="T8" s="13"/>
      <c r="U8" s="13">
        <f>U6+U7</f>
        <v>85455</v>
      </c>
    </row>
    <row r="9" spans="1:21" x14ac:dyDescent="0.55000000000000004">
      <c r="A9" s="13"/>
      <c r="B9" s="6" t="s">
        <v>26</v>
      </c>
      <c r="C9" s="6">
        <v>175</v>
      </c>
      <c r="D9" s="6"/>
      <c r="E9" s="6"/>
      <c r="F9" s="6"/>
      <c r="G9" s="1"/>
      <c r="H9" s="14"/>
      <c r="I9" s="13" t="s">
        <v>27</v>
      </c>
      <c r="J9" s="39">
        <v>2080</v>
      </c>
      <c r="K9" s="41">
        <v>12.5</v>
      </c>
      <c r="L9" s="16">
        <v>22.5</v>
      </c>
      <c r="M9" s="13">
        <f t="shared" ref="M9:M19" si="0">J9*L9</f>
        <v>46800</v>
      </c>
      <c r="N9" s="13">
        <f t="shared" ref="N9:N19" si="1">K9*L9*1.5</f>
        <v>421.875</v>
      </c>
      <c r="O9" s="13">
        <f t="shared" ref="O9:O19" si="2">M9+N9</f>
        <v>47221.875</v>
      </c>
      <c r="P9" s="1"/>
      <c r="Q9" s="1"/>
      <c r="R9" s="1"/>
      <c r="S9" s="1"/>
      <c r="T9" s="1"/>
      <c r="U9" s="1"/>
    </row>
    <row r="10" spans="1:21" x14ac:dyDescent="0.55000000000000004">
      <c r="A10" s="13"/>
      <c r="B10" s="6" t="s">
        <v>28</v>
      </c>
      <c r="C10" s="17">
        <v>0</v>
      </c>
      <c r="D10" s="6"/>
      <c r="E10" s="6"/>
      <c r="F10" s="6"/>
      <c r="G10" s="1"/>
      <c r="H10" s="14"/>
      <c r="I10" s="13" t="s">
        <v>29</v>
      </c>
      <c r="J10" s="39">
        <v>2080</v>
      </c>
      <c r="K10" s="41">
        <v>33</v>
      </c>
      <c r="L10" s="16">
        <v>17.5</v>
      </c>
      <c r="M10" s="13">
        <f t="shared" si="0"/>
        <v>36400</v>
      </c>
      <c r="N10" s="13">
        <f t="shared" si="1"/>
        <v>866.25</v>
      </c>
      <c r="O10" s="13">
        <f t="shared" si="2"/>
        <v>37266.25</v>
      </c>
      <c r="P10" s="1"/>
      <c r="Q10" s="1"/>
      <c r="R10" s="1"/>
      <c r="S10" s="18" t="s">
        <v>30</v>
      </c>
      <c r="T10" s="42"/>
      <c r="U10" s="42">
        <f>U8</f>
        <v>85455</v>
      </c>
    </row>
    <row r="11" spans="1:21" x14ac:dyDescent="0.55000000000000004">
      <c r="A11" s="13"/>
      <c r="B11" s="6"/>
      <c r="C11" s="6"/>
      <c r="D11" s="6">
        <f>SUM(C7:C10)</f>
        <v>2835</v>
      </c>
      <c r="E11" s="6"/>
      <c r="F11" s="6"/>
      <c r="G11" s="1"/>
      <c r="H11" s="14"/>
      <c r="I11" s="13" t="s">
        <v>31</v>
      </c>
      <c r="J11" s="39">
        <v>2080</v>
      </c>
      <c r="K11" s="41">
        <v>64</v>
      </c>
      <c r="L11" s="16">
        <v>21</v>
      </c>
      <c r="M11" s="13">
        <f t="shared" si="0"/>
        <v>43680</v>
      </c>
      <c r="N11" s="13">
        <f t="shared" si="1"/>
        <v>2016</v>
      </c>
      <c r="O11" s="13">
        <f t="shared" si="2"/>
        <v>45696</v>
      </c>
      <c r="P11" s="1"/>
      <c r="Q11" s="1"/>
      <c r="R11" s="16"/>
      <c r="S11" s="13"/>
      <c r="T11" s="13"/>
      <c r="U11" s="13"/>
    </row>
    <row r="12" spans="1:21" x14ac:dyDescent="0.55000000000000004">
      <c r="A12" s="13"/>
      <c r="B12" s="6" t="s">
        <v>32</v>
      </c>
      <c r="C12" s="6">
        <v>4032</v>
      </c>
      <c r="D12" s="6"/>
      <c r="E12" s="6"/>
      <c r="F12" s="6"/>
      <c r="G12" s="1"/>
      <c r="H12" s="14"/>
      <c r="I12" s="13" t="s">
        <v>33</v>
      </c>
      <c r="J12" s="39">
        <v>2080</v>
      </c>
      <c r="K12" s="41">
        <v>107</v>
      </c>
      <c r="L12" s="16">
        <v>14</v>
      </c>
      <c r="M12" s="13">
        <f t="shared" si="0"/>
        <v>29120</v>
      </c>
      <c r="N12" s="13">
        <f t="shared" si="1"/>
        <v>2247</v>
      </c>
      <c r="O12" s="13">
        <f t="shared" si="2"/>
        <v>31367</v>
      </c>
      <c r="P12" s="1"/>
      <c r="Q12" s="1"/>
      <c r="R12" s="1"/>
      <c r="S12" s="42" t="s">
        <v>34</v>
      </c>
      <c r="T12" s="42"/>
      <c r="U12" s="42">
        <f>0.3*U10</f>
        <v>25636.5</v>
      </c>
    </row>
    <row r="13" spans="1:21" ht="16.2" x14ac:dyDescent="0.85">
      <c r="A13" s="13"/>
      <c r="B13" s="6" t="s">
        <v>35</v>
      </c>
      <c r="C13" s="6">
        <v>145640</v>
      </c>
      <c r="D13" s="6"/>
      <c r="E13" s="6"/>
      <c r="F13" s="6"/>
      <c r="G13" s="1"/>
      <c r="H13" s="14"/>
      <c r="I13" s="13" t="s">
        <v>36</v>
      </c>
      <c r="J13" s="39">
        <v>2080</v>
      </c>
      <c r="K13" s="41">
        <v>70</v>
      </c>
      <c r="L13" s="16">
        <v>16</v>
      </c>
      <c r="M13" s="13">
        <f t="shared" si="0"/>
        <v>33280</v>
      </c>
      <c r="N13" s="13">
        <f t="shared" si="1"/>
        <v>1680</v>
      </c>
      <c r="O13" s="13">
        <f t="shared" si="2"/>
        <v>34960</v>
      </c>
      <c r="P13" s="1"/>
      <c r="Q13" s="1"/>
      <c r="R13" s="1"/>
      <c r="S13" s="42" t="s">
        <v>37</v>
      </c>
      <c r="T13" s="42"/>
      <c r="U13" s="43">
        <f>0.7*U10</f>
        <v>59818.499999999993</v>
      </c>
    </row>
    <row r="14" spans="1:21" x14ac:dyDescent="0.55000000000000004">
      <c r="A14" s="13"/>
      <c r="B14" s="6" t="s">
        <v>38</v>
      </c>
      <c r="C14" s="17">
        <f>20+20</f>
        <v>40</v>
      </c>
      <c r="D14" s="6"/>
      <c r="E14" s="6"/>
      <c r="F14" s="6"/>
      <c r="G14" s="1"/>
      <c r="H14" s="1"/>
      <c r="I14" s="13" t="s">
        <v>39</v>
      </c>
      <c r="J14" s="39">
        <v>2080</v>
      </c>
      <c r="K14" s="41">
        <v>10.5</v>
      </c>
      <c r="L14" s="16">
        <v>14</v>
      </c>
      <c r="M14" s="13">
        <f t="shared" si="0"/>
        <v>29120</v>
      </c>
      <c r="N14" s="13">
        <f t="shared" si="1"/>
        <v>220.5</v>
      </c>
      <c r="O14" s="13">
        <f t="shared" si="2"/>
        <v>29340.5</v>
      </c>
      <c r="P14" s="1"/>
      <c r="Q14" s="16"/>
      <c r="R14" s="1"/>
      <c r="S14" s="18"/>
      <c r="T14" s="19"/>
      <c r="U14" s="20">
        <f>U12+U13</f>
        <v>85455</v>
      </c>
    </row>
    <row r="15" spans="1:21" x14ac:dyDescent="0.55000000000000004">
      <c r="A15" s="13"/>
      <c r="B15" s="6"/>
      <c r="C15" s="6"/>
      <c r="D15" s="6">
        <f>C12+C13+C14</f>
        <v>149712</v>
      </c>
      <c r="E15" s="21">
        <f>D15/D4</f>
        <v>0.27669310780740597</v>
      </c>
      <c r="F15" s="6" t="s">
        <v>40</v>
      </c>
      <c r="G15" s="1"/>
      <c r="H15" s="1"/>
      <c r="I15" s="13" t="s">
        <v>41</v>
      </c>
      <c r="J15" s="39">
        <v>2080</v>
      </c>
      <c r="K15" s="41">
        <v>0.75</v>
      </c>
      <c r="L15" s="16">
        <v>14</v>
      </c>
      <c r="M15" s="13">
        <f t="shared" si="0"/>
        <v>29120</v>
      </c>
      <c r="N15" s="13">
        <f t="shared" si="1"/>
        <v>15.75</v>
      </c>
      <c r="O15" s="13">
        <f t="shared" si="2"/>
        <v>29135.75</v>
      </c>
      <c r="P15" s="1"/>
      <c r="Q15" s="1"/>
      <c r="R15" s="1"/>
      <c r="S15" s="1"/>
      <c r="T15" s="1"/>
      <c r="U15" s="1"/>
    </row>
    <row r="16" spans="1:21" x14ac:dyDescent="0.55000000000000004">
      <c r="A16" s="13"/>
      <c r="B16" s="22" t="s">
        <v>42</v>
      </c>
      <c r="C16" s="6">
        <f>SUM(D5:D15)</f>
        <v>541076</v>
      </c>
      <c r="D16" s="1"/>
      <c r="E16" s="23">
        <v>0.15</v>
      </c>
      <c r="F16" s="6" t="s">
        <v>43</v>
      </c>
      <c r="G16" s="1"/>
      <c r="H16" s="14"/>
      <c r="I16" s="13" t="s">
        <v>44</v>
      </c>
      <c r="J16" s="39">
        <v>2080</v>
      </c>
      <c r="K16" s="41">
        <v>0</v>
      </c>
      <c r="L16" s="16">
        <v>25</v>
      </c>
      <c r="M16" s="13">
        <f t="shared" si="0"/>
        <v>52000</v>
      </c>
      <c r="N16" s="13">
        <f t="shared" si="1"/>
        <v>0</v>
      </c>
      <c r="O16" s="13">
        <f t="shared" si="2"/>
        <v>52000</v>
      </c>
      <c r="P16" s="1"/>
      <c r="Q16" s="1"/>
      <c r="R16" s="1"/>
      <c r="S16" s="1"/>
      <c r="T16" s="1"/>
      <c r="U16" s="1"/>
    </row>
    <row r="17" spans="1:21" x14ac:dyDescent="0.55000000000000004">
      <c r="A17" s="13"/>
      <c r="B17" s="24"/>
      <c r="C17" s="6"/>
      <c r="D17" s="6"/>
      <c r="E17" s="25">
        <f>E15-E16</f>
        <v>0.12669310780740597</v>
      </c>
      <c r="F17" s="26" t="s">
        <v>45</v>
      </c>
      <c r="G17" s="1"/>
      <c r="H17" s="14"/>
      <c r="I17" s="13" t="s">
        <v>46</v>
      </c>
      <c r="J17" s="39">
        <v>2080</v>
      </c>
      <c r="K17" s="41">
        <v>0</v>
      </c>
      <c r="L17" s="16">
        <v>16</v>
      </c>
      <c r="M17" s="13">
        <f t="shared" si="0"/>
        <v>33280</v>
      </c>
      <c r="N17" s="13">
        <f t="shared" si="1"/>
        <v>0</v>
      </c>
      <c r="O17" s="13">
        <f t="shared" si="2"/>
        <v>33280</v>
      </c>
      <c r="P17" s="1"/>
      <c r="Q17" s="1"/>
      <c r="R17" s="1"/>
      <c r="S17" s="1"/>
      <c r="T17" s="1"/>
      <c r="U17" s="1"/>
    </row>
    <row r="18" spans="1:21" x14ac:dyDescent="0.55000000000000004">
      <c r="A18" s="13"/>
      <c r="B18" s="1"/>
      <c r="C18" s="1"/>
      <c r="D18" s="1"/>
      <c r="E18" s="1"/>
      <c r="F18" s="1"/>
      <c r="G18" s="1"/>
      <c r="H18" s="14"/>
      <c r="I18" s="13" t="s">
        <v>47</v>
      </c>
      <c r="J18" s="39">
        <v>2080</v>
      </c>
      <c r="K18" s="41">
        <v>0</v>
      </c>
      <c r="L18" s="16">
        <v>16</v>
      </c>
      <c r="M18" s="13">
        <f t="shared" si="0"/>
        <v>33280</v>
      </c>
      <c r="N18" s="13">
        <f t="shared" si="1"/>
        <v>0</v>
      </c>
      <c r="O18" s="13">
        <f t="shared" si="2"/>
        <v>33280</v>
      </c>
      <c r="P18" s="1"/>
      <c r="Q18" s="1"/>
      <c r="R18" s="1"/>
      <c r="S18" s="1"/>
      <c r="T18" s="1"/>
      <c r="U18" s="1"/>
    </row>
    <row r="19" spans="1:21" ht="16.2" x14ac:dyDescent="0.85">
      <c r="A19" s="13"/>
      <c r="B19" s="1"/>
      <c r="C19" s="1"/>
      <c r="D19" s="1"/>
      <c r="E19" s="1"/>
      <c r="F19" s="1"/>
      <c r="G19" s="1"/>
      <c r="H19" s="14"/>
      <c r="I19" s="13" t="s">
        <v>48</v>
      </c>
      <c r="J19" s="39">
        <v>2080</v>
      </c>
      <c r="K19" s="41">
        <v>0</v>
      </c>
      <c r="L19" s="16">
        <v>14</v>
      </c>
      <c r="M19" s="13">
        <f t="shared" si="0"/>
        <v>29120</v>
      </c>
      <c r="N19" s="13">
        <f t="shared" si="1"/>
        <v>0</v>
      </c>
      <c r="O19" s="15">
        <f t="shared" si="2"/>
        <v>29120</v>
      </c>
      <c r="P19" s="1"/>
      <c r="Q19" s="1"/>
      <c r="R19" s="1"/>
      <c r="S19" s="1"/>
      <c r="T19" s="1"/>
      <c r="U19" s="1"/>
    </row>
    <row r="20" spans="1:21" x14ac:dyDescent="0.55000000000000004">
      <c r="A20" s="13"/>
      <c r="B20" s="1"/>
      <c r="C20" s="1"/>
      <c r="D20" s="1"/>
      <c r="E20" s="1"/>
      <c r="F20" s="1"/>
      <c r="G20" s="1"/>
      <c r="H20" s="1"/>
      <c r="I20" s="13"/>
      <c r="J20" s="13"/>
      <c r="K20" s="13"/>
      <c r="L20" s="16"/>
      <c r="M20" s="13"/>
      <c r="N20" s="13"/>
      <c r="O20" s="13">
        <f>SUM(O7:O19)</f>
        <v>520864.125</v>
      </c>
      <c r="P20" s="1"/>
      <c r="Q20" s="1"/>
      <c r="R20" s="1"/>
      <c r="S20" s="1"/>
      <c r="T20" s="1"/>
      <c r="U20" s="1"/>
    </row>
    <row r="21" spans="1:21" x14ac:dyDescent="0.55000000000000004">
      <c r="A21" s="13"/>
      <c r="B21" s="7" t="s">
        <v>49</v>
      </c>
      <c r="C21" s="16"/>
      <c r="D21" s="16"/>
      <c r="E21" s="13"/>
      <c r="F21" s="1"/>
      <c r="G21" s="1"/>
      <c r="H21" s="1"/>
      <c r="I21" s="13"/>
      <c r="J21" s="13"/>
      <c r="K21" s="13"/>
      <c r="L21" s="1"/>
      <c r="M21" s="1"/>
      <c r="N21" s="1"/>
      <c r="O21" s="27"/>
      <c r="P21" s="1"/>
      <c r="Q21" s="1"/>
      <c r="R21" s="1"/>
      <c r="S21" s="1"/>
      <c r="T21" s="1"/>
      <c r="U21" s="1"/>
    </row>
    <row r="22" spans="1:21" x14ac:dyDescent="0.55000000000000004">
      <c r="A22" s="13"/>
      <c r="B22" s="6"/>
      <c r="C22" s="16"/>
      <c r="D22" s="16"/>
      <c r="E22" s="13"/>
      <c r="F22" s="1"/>
      <c r="G22" s="1"/>
      <c r="H22" s="13"/>
      <c r="I22" s="13"/>
      <c r="J22" s="13"/>
      <c r="K22" s="13"/>
      <c r="L22" s="1"/>
      <c r="M22" s="1"/>
      <c r="N22" s="1"/>
      <c r="O22" s="27" t="s">
        <v>50</v>
      </c>
      <c r="P22" s="1"/>
      <c r="Q22" s="1"/>
      <c r="R22" s="1"/>
      <c r="S22" s="1"/>
      <c r="T22" s="1"/>
      <c r="U22" s="1"/>
    </row>
    <row r="23" spans="1:21" ht="16.2" x14ac:dyDescent="0.85">
      <c r="A23" s="1"/>
      <c r="B23" s="1"/>
      <c r="C23" s="11" t="s">
        <v>51</v>
      </c>
      <c r="D23" s="11" t="s">
        <v>52</v>
      </c>
      <c r="E23" s="11" t="s">
        <v>53</v>
      </c>
      <c r="F23" s="11" t="s">
        <v>7</v>
      </c>
      <c r="G23" s="1"/>
      <c r="H23" s="13"/>
      <c r="I23" s="13"/>
      <c r="J23" s="13"/>
      <c r="K23" s="13"/>
      <c r="L23" s="1" t="s">
        <v>54</v>
      </c>
      <c r="M23" s="1"/>
      <c r="N23" s="1"/>
      <c r="O23" s="28">
        <f>O20</f>
        <v>520864.125</v>
      </c>
      <c r="P23" s="1"/>
      <c r="Q23" s="1"/>
      <c r="R23" s="1"/>
      <c r="S23" s="1"/>
      <c r="T23" s="1"/>
      <c r="U23" s="1"/>
    </row>
    <row r="24" spans="1:21" ht="16.2" x14ac:dyDescent="0.85">
      <c r="A24" s="1"/>
      <c r="B24" s="1"/>
      <c r="C24" s="11" t="s">
        <v>55</v>
      </c>
      <c r="D24" s="11" t="s">
        <v>56</v>
      </c>
      <c r="E24" s="11" t="s">
        <v>57</v>
      </c>
      <c r="F24" s="11" t="s">
        <v>51</v>
      </c>
      <c r="G24" s="1"/>
      <c r="H24" s="13"/>
      <c r="I24" s="13"/>
      <c r="J24" s="13"/>
      <c r="K24" s="13"/>
      <c r="L24" s="1" t="s">
        <v>58</v>
      </c>
      <c r="M24" s="29"/>
      <c r="N24" s="29"/>
      <c r="O24" s="15">
        <v>-443097</v>
      </c>
      <c r="P24" s="1"/>
      <c r="Q24" s="1"/>
      <c r="R24" s="1"/>
      <c r="S24" s="1"/>
      <c r="T24" s="1"/>
      <c r="U24" s="1"/>
    </row>
    <row r="25" spans="1:21" ht="14.7" thickBot="1" x14ac:dyDescent="0.6">
      <c r="A25" s="1"/>
      <c r="B25" s="6" t="s">
        <v>59</v>
      </c>
      <c r="C25" s="16">
        <f>506.7*13</f>
        <v>6587.0999999999995</v>
      </c>
      <c r="D25" s="30">
        <v>0.21</v>
      </c>
      <c r="E25" s="16">
        <f>C25*D25</f>
        <v>1383.2909999999999</v>
      </c>
      <c r="F25" s="16">
        <f>C25-E25</f>
        <v>5203.8089999999993</v>
      </c>
      <c r="G25" s="1"/>
      <c r="H25" s="13"/>
      <c r="I25" s="13"/>
      <c r="J25" s="13"/>
      <c r="K25" s="13"/>
      <c r="L25" s="19" t="s">
        <v>60</v>
      </c>
      <c r="M25" s="19"/>
      <c r="N25" s="19"/>
      <c r="O25" s="31">
        <f>O23+O24</f>
        <v>77767.125</v>
      </c>
      <c r="P25" s="1"/>
      <c r="Q25" s="1"/>
      <c r="R25" s="1"/>
      <c r="S25" s="1"/>
      <c r="T25" s="1"/>
      <c r="U25" s="1"/>
    </row>
    <row r="26" spans="1:21" ht="14.7" thickTop="1" x14ac:dyDescent="0.55000000000000004">
      <c r="A26" s="1"/>
      <c r="B26" s="6" t="s">
        <v>61</v>
      </c>
      <c r="C26" s="16">
        <v>147.19999999999999</v>
      </c>
      <c r="D26" s="30">
        <v>0</v>
      </c>
      <c r="E26" s="16">
        <f t="shared" ref="E26:E28" si="3">C26*D26</f>
        <v>0</v>
      </c>
      <c r="F26" s="16">
        <f t="shared" ref="F26:F28" si="4">C26-E26</f>
        <v>147.19999999999999</v>
      </c>
      <c r="G26" s="29"/>
      <c r="H26" s="13"/>
      <c r="I26" s="13"/>
      <c r="J26" s="13"/>
      <c r="K26" s="13"/>
      <c r="L26" s="1"/>
      <c r="M26" s="1"/>
      <c r="N26" s="1"/>
      <c r="O26" s="1" t="s">
        <v>62</v>
      </c>
      <c r="P26" s="1"/>
      <c r="Q26" s="1"/>
      <c r="R26" s="1"/>
      <c r="S26" s="1"/>
      <c r="T26" s="1"/>
      <c r="U26" s="1"/>
    </row>
    <row r="27" spans="1:21" x14ac:dyDescent="0.55000000000000004">
      <c r="A27" s="1"/>
      <c r="B27" s="6" t="s">
        <v>63</v>
      </c>
      <c r="C27" s="16">
        <f>31.08*13</f>
        <v>404.03999999999996</v>
      </c>
      <c r="D27" s="30">
        <v>0.6</v>
      </c>
      <c r="E27" s="16">
        <f t="shared" si="3"/>
        <v>242.42399999999998</v>
      </c>
      <c r="F27" s="16">
        <f t="shared" si="4"/>
        <v>161.61599999999999</v>
      </c>
      <c r="G27" s="1"/>
      <c r="H27" s="13"/>
      <c r="I27" s="13"/>
      <c r="J27" s="13"/>
      <c r="K27" s="13"/>
      <c r="L27" s="1" t="s">
        <v>64</v>
      </c>
      <c r="M27" s="1"/>
      <c r="N27" s="1"/>
      <c r="O27" s="32">
        <f>O20</f>
        <v>520864.125</v>
      </c>
      <c r="P27" s="1"/>
      <c r="Q27" s="1"/>
      <c r="R27" s="1"/>
      <c r="S27" s="1"/>
      <c r="T27" s="1"/>
      <c r="U27" s="1"/>
    </row>
    <row r="28" spans="1:21" ht="16.2" x14ac:dyDescent="0.85">
      <c r="A28" s="1"/>
      <c r="B28" s="6" t="s">
        <v>65</v>
      </c>
      <c r="C28" s="16">
        <f>15.88+(8.44*12)</f>
        <v>117.16</v>
      </c>
      <c r="D28" s="30">
        <v>0</v>
      </c>
      <c r="E28" s="16">
        <f t="shared" si="3"/>
        <v>0</v>
      </c>
      <c r="F28" s="44">
        <f t="shared" si="4"/>
        <v>117.16</v>
      </c>
      <c r="G28" s="13"/>
      <c r="H28" s="13"/>
      <c r="I28" s="13"/>
      <c r="J28" s="13"/>
      <c r="K28" s="13"/>
      <c r="L28" s="1" t="s">
        <v>66</v>
      </c>
      <c r="M28" s="1"/>
      <c r="N28" s="1"/>
      <c r="O28" s="33">
        <v>7.6499999999999999E-2</v>
      </c>
      <c r="P28" s="1"/>
      <c r="Q28" s="1"/>
      <c r="R28" s="1"/>
      <c r="S28" s="1"/>
      <c r="T28" s="1"/>
      <c r="U28" s="1"/>
    </row>
    <row r="29" spans="1:21" x14ac:dyDescent="0.55000000000000004">
      <c r="A29" s="1"/>
      <c r="B29" s="6"/>
      <c r="C29" s="16"/>
      <c r="D29" s="1"/>
      <c r="E29" s="45" t="s">
        <v>67</v>
      </c>
      <c r="F29" s="16">
        <f>SUM(F25:F28)</f>
        <v>5629.7849999999989</v>
      </c>
      <c r="G29" s="13"/>
      <c r="H29" s="13"/>
      <c r="I29" s="13"/>
      <c r="J29" s="13"/>
      <c r="K29" s="13"/>
      <c r="L29" s="1" t="s">
        <v>68</v>
      </c>
      <c r="M29" s="1"/>
      <c r="N29" s="1"/>
      <c r="O29" s="13">
        <f>+O27*O28</f>
        <v>39846.105562500001</v>
      </c>
      <c r="P29" s="1"/>
      <c r="Q29" s="1"/>
      <c r="R29" s="1"/>
      <c r="S29" s="1"/>
      <c r="T29" s="1"/>
      <c r="U29" s="1"/>
    </row>
    <row r="30" spans="1:21" x14ac:dyDescent="0.55000000000000004">
      <c r="A30" s="1"/>
      <c r="B30" s="6"/>
      <c r="C30" s="16"/>
      <c r="D30" s="1"/>
      <c r="E30" s="45" t="s">
        <v>69</v>
      </c>
      <c r="F30" s="16">
        <f>F29*12</f>
        <v>67557.419999999984</v>
      </c>
      <c r="G30" s="1"/>
      <c r="H30" s="13"/>
      <c r="I30" s="13"/>
      <c r="J30" s="13"/>
      <c r="K30" s="13"/>
      <c r="L30" s="1" t="s">
        <v>70</v>
      </c>
      <c r="M30" s="29"/>
      <c r="N30" s="29"/>
      <c r="O30" s="34">
        <v>-37895.03</v>
      </c>
      <c r="P30" s="1"/>
      <c r="Q30" s="1"/>
      <c r="R30" s="1"/>
      <c r="S30" s="1"/>
      <c r="T30" s="1"/>
      <c r="U30" s="1"/>
    </row>
    <row r="31" spans="1:21" ht="16.5" thickBot="1" x14ac:dyDescent="0.9">
      <c r="A31" s="1"/>
      <c r="B31" s="6"/>
      <c r="C31" s="16"/>
      <c r="D31" s="1"/>
      <c r="E31" s="45" t="s">
        <v>71</v>
      </c>
      <c r="F31" s="44">
        <v>-91942.76</v>
      </c>
      <c r="G31" s="1"/>
      <c r="H31" s="13"/>
      <c r="I31" s="13"/>
      <c r="J31" s="13"/>
      <c r="K31" s="13"/>
      <c r="L31" s="19" t="s">
        <v>72</v>
      </c>
      <c r="M31" s="19"/>
      <c r="N31" s="19"/>
      <c r="O31" s="31">
        <f>+O29+O30</f>
        <v>1951.075562500002</v>
      </c>
      <c r="P31" s="1"/>
      <c r="Q31" s="1"/>
      <c r="R31" s="1"/>
      <c r="S31" s="1"/>
      <c r="T31" s="1"/>
      <c r="U31" s="1"/>
    </row>
    <row r="32" spans="1:21" ht="14.7" thickTop="1" x14ac:dyDescent="0.55000000000000004">
      <c r="A32" s="1"/>
      <c r="B32" s="6"/>
      <c r="C32" s="16"/>
      <c r="D32" s="18"/>
      <c r="E32" s="46" t="s">
        <v>73</v>
      </c>
      <c r="F32" s="18">
        <f>F30+F31</f>
        <v>-24385.340000000011</v>
      </c>
      <c r="G32" s="1"/>
      <c r="H32" s="13"/>
      <c r="I32" s="13"/>
      <c r="J32" s="13"/>
      <c r="K32" s="13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55000000000000004">
      <c r="A33" s="1"/>
      <c r="B33" s="6"/>
      <c r="C33" s="16"/>
      <c r="D33" s="16"/>
      <c r="E33" s="16"/>
      <c r="F33" s="16"/>
      <c r="G33" s="1"/>
      <c r="H33" s="13"/>
      <c r="I33" s="13"/>
      <c r="J33" s="13"/>
      <c r="K33" s="13"/>
      <c r="L33" s="1" t="s">
        <v>74</v>
      </c>
      <c r="M33" s="1"/>
      <c r="N33" s="1"/>
      <c r="O33" s="32">
        <f>O20</f>
        <v>520864.125</v>
      </c>
      <c r="P33" s="1"/>
      <c r="Q33" s="1"/>
      <c r="R33" s="1"/>
      <c r="S33" s="1"/>
      <c r="T33" s="1"/>
      <c r="U33" s="1"/>
    </row>
    <row r="34" spans="1:21" x14ac:dyDescent="0.55000000000000004">
      <c r="A34" s="1"/>
      <c r="B34" s="16" t="s">
        <v>75</v>
      </c>
      <c r="C34" s="1"/>
      <c r="D34" s="16"/>
      <c r="E34" s="16"/>
      <c r="F34" s="16"/>
      <c r="G34" s="1"/>
      <c r="H34" s="13"/>
      <c r="I34" s="13"/>
      <c r="J34" s="13"/>
      <c r="K34" s="13"/>
      <c r="L34" s="1" t="s">
        <v>76</v>
      </c>
      <c r="M34" s="1"/>
      <c r="N34" s="1"/>
      <c r="O34" s="33">
        <v>0.26950000000000002</v>
      </c>
      <c r="P34" s="13"/>
      <c r="Q34" s="1"/>
      <c r="R34" s="1"/>
      <c r="S34" s="1"/>
      <c r="T34" s="1"/>
      <c r="U34" s="1"/>
    </row>
    <row r="35" spans="1:21" x14ac:dyDescent="0.55000000000000004">
      <c r="A35" s="1"/>
      <c r="B35" s="6"/>
      <c r="C35" s="16"/>
      <c r="D35" s="16"/>
      <c r="E35" s="16"/>
      <c r="F35" s="16"/>
      <c r="G35" s="1"/>
      <c r="H35" s="13"/>
      <c r="I35" s="13"/>
      <c r="J35" s="13"/>
      <c r="K35" s="13"/>
      <c r="L35" s="1" t="s">
        <v>77</v>
      </c>
      <c r="M35" s="1"/>
      <c r="N35" s="1"/>
      <c r="O35" s="13">
        <f>+O33*O34</f>
        <v>140372.88168750002</v>
      </c>
      <c r="P35" s="13"/>
      <c r="Q35" s="1"/>
      <c r="R35" s="1"/>
      <c r="S35" s="1"/>
      <c r="T35" s="1"/>
      <c r="U35" s="1"/>
    </row>
    <row r="36" spans="1:21" x14ac:dyDescent="0.55000000000000004">
      <c r="A36" s="1"/>
      <c r="B36" s="6"/>
      <c r="C36" s="16"/>
      <c r="D36" s="16"/>
      <c r="E36" s="16"/>
      <c r="F36" s="16"/>
      <c r="G36" s="1"/>
      <c r="H36" s="13"/>
      <c r="I36" s="13"/>
      <c r="J36" s="13"/>
      <c r="K36" s="13"/>
      <c r="L36" s="1" t="s">
        <v>78</v>
      </c>
      <c r="M36" s="29"/>
      <c r="N36" s="29"/>
      <c r="O36" s="47">
        <v>-106305.06</v>
      </c>
      <c r="P36" s="13"/>
      <c r="Q36" s="1"/>
      <c r="R36" s="1"/>
      <c r="S36" s="1"/>
      <c r="T36" s="1"/>
      <c r="U36" s="1"/>
    </row>
    <row r="37" spans="1:21" ht="14.7" thickBot="1" x14ac:dyDescent="0.6">
      <c r="A37" s="1"/>
      <c r="B37" s="1"/>
      <c r="C37" s="1"/>
      <c r="D37" s="1"/>
      <c r="E37" s="16"/>
      <c r="F37" s="16"/>
      <c r="G37" s="1"/>
      <c r="H37" s="13"/>
      <c r="I37" s="13"/>
      <c r="J37" s="13"/>
      <c r="K37" s="13"/>
      <c r="L37" s="19" t="s">
        <v>79</v>
      </c>
      <c r="M37" s="19"/>
      <c r="N37" s="19"/>
      <c r="O37" s="31">
        <f>+O35+O36</f>
        <v>34067.821687500022</v>
      </c>
      <c r="P37" s="1"/>
      <c r="Q37" s="1"/>
      <c r="R37" s="1"/>
      <c r="S37" s="1"/>
      <c r="T37" s="1"/>
      <c r="U37" s="1"/>
    </row>
    <row r="38" spans="1:21" ht="14.7" thickTop="1" x14ac:dyDescent="0.55000000000000004">
      <c r="A38" s="1"/>
      <c r="B38" s="1"/>
      <c r="C38" s="1"/>
      <c r="D38" s="1"/>
      <c r="E38" s="1"/>
      <c r="F38" s="1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55000000000000004">
      <c r="A39" s="1"/>
      <c r="B39" s="1"/>
      <c r="C39" s="1"/>
      <c r="D39" s="1"/>
      <c r="E39" s="1"/>
      <c r="F39" s="1"/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55000000000000004">
      <c r="A40" s="1"/>
      <c r="B40" s="1"/>
      <c r="C40" s="1"/>
      <c r="D40" s="1"/>
      <c r="E40" s="1"/>
      <c r="F40" s="1"/>
      <c r="G40" s="1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6.2" x14ac:dyDescent="0.85">
      <c r="A41" s="1"/>
      <c r="B41" s="1"/>
      <c r="C41" s="1"/>
      <c r="D41" s="16"/>
      <c r="E41" s="1"/>
      <c r="F41" s="35"/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55000000000000004">
      <c r="A42" s="1"/>
      <c r="B42" s="1"/>
      <c r="C42" s="1"/>
      <c r="D42" s="16"/>
      <c r="E42" s="13"/>
      <c r="F42" s="1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55000000000000004">
      <c r="A43" s="1"/>
      <c r="B43" s="16"/>
      <c r="C43" s="16"/>
      <c r="D43" s="16"/>
      <c r="E43" s="1"/>
      <c r="F43" s="1"/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55000000000000004">
      <c r="A44" s="1"/>
      <c r="B44" s="16"/>
      <c r="C44" s="1"/>
      <c r="D44" s="16"/>
      <c r="E44" s="36"/>
      <c r="F44" s="37"/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6.2" x14ac:dyDescent="0.85">
      <c r="A45" s="1"/>
      <c r="B45" s="16"/>
      <c r="C45" s="1"/>
      <c r="D45" s="16"/>
      <c r="E45" s="1"/>
      <c r="F45" s="3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AlanV</dc:creator>
  <cp:lastModifiedBy>AlanV</cp:lastModifiedBy>
  <dcterms:created xsi:type="dcterms:W3CDTF">2022-01-07T12:35:17Z</dcterms:created>
  <dcterms:modified xsi:type="dcterms:W3CDTF">2022-01-07T12:39:05Z</dcterms:modified>
</cp:coreProperties>
</file>