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-my.sharepoint.com/personal/charles_rea_amwater_com/Documents/American Water - Personal Network Drive/Cost of Service - Rate Design/Rate Cases/Current &amp; Future Rate Cases/Kentucky 2023/"/>
    </mc:Choice>
  </mc:AlternateContent>
  <xr:revisionPtr revIDLastSave="79" documentId="8_{32ADFBE8-712E-462F-87B9-1219C3F8AF0B}" xr6:coauthVersionLast="47" xr6:coauthVersionMax="47" xr10:uidLastSave="{88CDB049-8C42-441F-AC55-9EA44F79B004}"/>
  <bookViews>
    <workbookView xWindow="-120" yWindow="-120" windowWidth="29040" windowHeight="15840" xr2:uid="{EB9411F7-D2BD-40B6-BD22-70A8C8F81450}"/>
  </bookViews>
  <sheets>
    <sheet name="Rate Table" sheetId="1" r:id="rId1"/>
  </sheets>
  <externalReferences>
    <externalReference r:id="rId2"/>
  </externalReferences>
  <definedNames>
    <definedName name="MIDY1B1">'Rate Table'!$F$51</definedName>
    <definedName name="MIDY1B2">'Rate Table'!$F$52</definedName>
    <definedName name="MIDY1B3">'Rate Table'!$F$53</definedName>
    <definedName name="MIDY1B4">'Rate Table'!$F$54</definedName>
    <definedName name="MIDY1C1">'Rate Table'!$F$49</definedName>
    <definedName name="MIDY1C2">'Rate Table'!$F$50</definedName>
    <definedName name="MIDY2B1">'Rate Table'!$G$51</definedName>
    <definedName name="MIDY2B2">'Rate Table'!$G$52</definedName>
    <definedName name="MIDY2B3">'Rate Table'!$G$53</definedName>
    <definedName name="MIDY2B4">'Rate Table'!$G$54</definedName>
    <definedName name="MIDY2C1">'Rate Table'!$G$49</definedName>
    <definedName name="MIDY2C2">'Rate Table'!$G$50</definedName>
    <definedName name="MIDY3B1">'Rate Table'!$H$51</definedName>
    <definedName name="MIDY3B2">'Rate Table'!$H$52</definedName>
    <definedName name="MIDY3B3">'Rate Table'!$H$53</definedName>
    <definedName name="MIDY3B4">'Rate Table'!$H$54</definedName>
    <definedName name="MIDY3C1">'Rate Table'!$H$49</definedName>
    <definedName name="MIDY3C2">'Rate Table'!$H$50</definedName>
    <definedName name="MILY1B1">'Rate Table'!#REF!</definedName>
    <definedName name="MILY1B2">'Rate Table'!#REF!</definedName>
    <definedName name="MILY1B3">'Rate Table'!#REF!</definedName>
    <definedName name="MILY1B4">'Rate Table'!$F$25</definedName>
    <definedName name="MILY1C1">'Rate Table'!#REF!</definedName>
    <definedName name="MILY1C2">'Rate Table'!#REF!</definedName>
    <definedName name="MILY2B1">'Rate Table'!#REF!</definedName>
    <definedName name="MILY2B2">'Rate Table'!#REF!</definedName>
    <definedName name="MILY2B3">'Rate Table'!#REF!</definedName>
    <definedName name="MILY2B4">'Rate Table'!$G$25</definedName>
    <definedName name="MILY2C1">'Rate Table'!#REF!</definedName>
    <definedName name="MILY2C2">'Rate Table'!#REF!</definedName>
    <definedName name="MILY3B1">'Rate Table'!#REF!</definedName>
    <definedName name="MILY3B2">'Rate Table'!#REF!</definedName>
    <definedName name="MILY3B3">'Rate Table'!#REF!</definedName>
    <definedName name="MILY3B4">'Rate Table'!$H$25</definedName>
    <definedName name="MILY3C1">'Rate Table'!#REF!</definedName>
    <definedName name="MILY3C2">'Rate Table'!#REF!</definedName>
    <definedName name="ROCY1B1">'Rate Table'!#REF!</definedName>
    <definedName name="ROCY1B2">'Rate Table'!#REF!</definedName>
    <definedName name="ROCY1B3">'Rate Table'!$F$68</definedName>
    <definedName name="ROCY1B4">'Rate Table'!$F$69</definedName>
    <definedName name="ROCY1C1">'Rate Table'!$F$66</definedName>
    <definedName name="ROCY1C2">'Rate Table'!$F$67</definedName>
    <definedName name="ROCY2B1">'Rate Table'!#REF!</definedName>
    <definedName name="ROCY2B2">'Rate Table'!#REF!</definedName>
    <definedName name="ROCY2B3">'Rate Table'!$G$68</definedName>
    <definedName name="ROCY2B4">'Rate Table'!$G$69</definedName>
    <definedName name="ROCY2C1">'Rate Table'!$G$66</definedName>
    <definedName name="ROCY2C2">'Rate Table'!$G$67</definedName>
    <definedName name="ROCY3B1">'Rate Table'!#REF!</definedName>
    <definedName name="ROCY3B2">'Rate Table'!#REF!</definedName>
    <definedName name="ROCY3B3">'Rate Table'!$H$68</definedName>
    <definedName name="ROCY3B4">'Rate Table'!$H$69</definedName>
    <definedName name="ROCY3C1">'Rate Table'!$H$66</definedName>
    <definedName name="ROCY3C2">'Rate Table'!$H$67</definedName>
    <definedName name="YEAR4B1">'[1]Rate Design'!$E$13</definedName>
    <definedName name="YEAR4B2">'[1]Rate Design'!$E$14</definedName>
    <definedName name="YEAR4B3">'[1]Rate Design'!$E$15</definedName>
    <definedName name="YEAR4B4">'[1]Rate Design'!$E$16</definedName>
    <definedName name="YEAR4C1">'[1]Rate Design'!$D$7</definedName>
    <definedName name="YEAR4C2">'[1]Rate Design'!$D$8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R71" i="1"/>
  <c r="Q71" i="1"/>
  <c r="P71" i="1"/>
  <c r="I71" i="1"/>
  <c r="E71" i="1"/>
  <c r="O71" i="1" s="1"/>
  <c r="R70" i="1"/>
  <c r="Q70" i="1"/>
  <c r="P70" i="1"/>
  <c r="E70" i="1"/>
  <c r="O70" i="1" s="1"/>
  <c r="E68" i="1"/>
  <c r="E67" i="1"/>
  <c r="E66" i="1"/>
  <c r="I58" i="1"/>
  <c r="E58" i="1"/>
  <c r="E57" i="1"/>
  <c r="E56" i="1"/>
  <c r="E55" i="1"/>
  <c r="D54" i="1"/>
  <c r="E54" i="1" s="1"/>
  <c r="D53" i="1"/>
  <c r="E53" i="1" s="1"/>
  <c r="D52" i="1"/>
  <c r="E52" i="1" s="1"/>
  <c r="D51" i="1"/>
  <c r="E51" i="1" s="1"/>
  <c r="D50" i="1"/>
  <c r="E50" i="1" s="1"/>
  <c r="D49" i="1"/>
  <c r="I41" i="1"/>
  <c r="E41" i="1"/>
  <c r="E40" i="1"/>
  <c r="E39" i="1"/>
  <c r="E38" i="1"/>
  <c r="E37" i="1"/>
  <c r="E36" i="1"/>
  <c r="E35" i="1"/>
  <c r="E34" i="1"/>
  <c r="E33" i="1"/>
  <c r="E32" i="1"/>
  <c r="E25" i="1"/>
  <c r="E18" i="1"/>
  <c r="C7" i="1" s="1"/>
  <c r="F7" i="1" l="1"/>
  <c r="H18" i="1" s="1"/>
  <c r="L18" i="1" s="1"/>
  <c r="G7" i="1"/>
  <c r="I18" i="1" s="1"/>
  <c r="M18" i="1" s="1"/>
  <c r="E7" i="1"/>
  <c r="G18" i="1" s="1"/>
  <c r="K18" i="1" s="1"/>
  <c r="D7" i="1"/>
  <c r="F18" i="1" s="1"/>
  <c r="I56" i="1"/>
  <c r="E26" i="1"/>
  <c r="C8" i="1" s="1"/>
  <c r="E42" i="1"/>
  <c r="C9" i="1" s="1"/>
  <c r="E69" i="1"/>
  <c r="I55" i="1"/>
  <c r="E49" i="1"/>
  <c r="E59" i="1" s="1"/>
  <c r="C10" i="1" s="1"/>
  <c r="I70" i="1"/>
  <c r="I57" i="1"/>
  <c r="Q18" i="1" l="1"/>
  <c r="L19" i="1"/>
  <c r="G8" i="1"/>
  <c r="I25" i="1" s="1"/>
  <c r="M25" i="1" s="1"/>
  <c r="F8" i="1"/>
  <c r="H25" i="1" s="1"/>
  <c r="L25" i="1" s="1"/>
  <c r="E8" i="1"/>
  <c r="G25" i="1" s="1"/>
  <c r="K25" i="1" s="1"/>
  <c r="D8" i="1"/>
  <c r="F25" i="1" s="1"/>
  <c r="J25" i="1" s="1"/>
  <c r="G10" i="1"/>
  <c r="F10" i="1"/>
  <c r="E10" i="1"/>
  <c r="D10" i="1"/>
  <c r="E72" i="1"/>
  <c r="C11" i="1" s="1"/>
  <c r="C12" i="1" s="1"/>
  <c r="G9" i="1"/>
  <c r="F9" i="1"/>
  <c r="E9" i="1"/>
  <c r="D9" i="1"/>
  <c r="M19" i="1"/>
  <c r="R18" i="1"/>
  <c r="J18" i="1"/>
  <c r="I49" i="1" l="1"/>
  <c r="M49" i="1" s="1"/>
  <c r="I52" i="1"/>
  <c r="M52" i="1" s="1"/>
  <c r="I54" i="1"/>
  <c r="M54" i="1" s="1"/>
  <c r="I50" i="1"/>
  <c r="M50" i="1" s="1"/>
  <c r="I51" i="1"/>
  <c r="M51" i="1" s="1"/>
  <c r="I53" i="1"/>
  <c r="M53" i="1" s="1"/>
  <c r="H52" i="1"/>
  <c r="L52" i="1" s="1"/>
  <c r="H49" i="1"/>
  <c r="L49" i="1" s="1"/>
  <c r="H53" i="1"/>
  <c r="L53" i="1" s="1"/>
  <c r="H54" i="1"/>
  <c r="L54" i="1" s="1"/>
  <c r="H51" i="1"/>
  <c r="L51" i="1" s="1"/>
  <c r="H50" i="1"/>
  <c r="F49" i="1"/>
  <c r="J49" i="1" s="1"/>
  <c r="F53" i="1"/>
  <c r="J53" i="1" s="1"/>
  <c r="O53" i="1" s="1"/>
  <c r="F51" i="1"/>
  <c r="J51" i="1" s="1"/>
  <c r="O51" i="1" s="1"/>
  <c r="F52" i="1"/>
  <c r="J52" i="1" s="1"/>
  <c r="O52" i="1" s="1"/>
  <c r="F54" i="1"/>
  <c r="J54" i="1" s="1"/>
  <c r="O54" i="1" s="1"/>
  <c r="F50" i="1"/>
  <c r="J50" i="1" s="1"/>
  <c r="O50" i="1" s="1"/>
  <c r="G52" i="1"/>
  <c r="K52" i="1" s="1"/>
  <c r="G49" i="1"/>
  <c r="G51" i="1"/>
  <c r="K51" i="1" s="1"/>
  <c r="G54" i="1"/>
  <c r="K54" i="1" s="1"/>
  <c r="G50" i="1"/>
  <c r="K50" i="1" s="1"/>
  <c r="G53" i="1"/>
  <c r="K53" i="1" s="1"/>
  <c r="P53" i="1" s="1"/>
  <c r="O25" i="1"/>
  <c r="J26" i="1"/>
  <c r="H38" i="1"/>
  <c r="L38" i="1" s="1"/>
  <c r="H35" i="1"/>
  <c r="L35" i="1" s="1"/>
  <c r="H40" i="1"/>
  <c r="L40" i="1" s="1"/>
  <c r="H32" i="1"/>
  <c r="L32" i="1" s="1"/>
  <c r="H37" i="1"/>
  <c r="L37" i="1" s="1"/>
  <c r="Q37" i="1" s="1"/>
  <c r="H34" i="1"/>
  <c r="L34" i="1" s="1"/>
  <c r="H39" i="1"/>
  <c r="L39" i="1" s="1"/>
  <c r="H33" i="1"/>
  <c r="L33" i="1" s="1"/>
  <c r="H36" i="1"/>
  <c r="L36" i="1" s="1"/>
  <c r="I35" i="1"/>
  <c r="M35" i="1" s="1"/>
  <c r="I40" i="1"/>
  <c r="M40" i="1" s="1"/>
  <c r="R40" i="1" s="1"/>
  <c r="I32" i="1"/>
  <c r="M32" i="1" s="1"/>
  <c r="I37" i="1"/>
  <c r="M37" i="1" s="1"/>
  <c r="I34" i="1"/>
  <c r="M34" i="1" s="1"/>
  <c r="I39" i="1"/>
  <c r="M39" i="1" s="1"/>
  <c r="R39" i="1" s="1"/>
  <c r="I38" i="1"/>
  <c r="M38" i="1" s="1"/>
  <c r="I36" i="1"/>
  <c r="M36" i="1" s="1"/>
  <c r="R36" i="1" s="1"/>
  <c r="I33" i="1"/>
  <c r="M33" i="1" s="1"/>
  <c r="M26" i="1"/>
  <c r="L26" i="1"/>
  <c r="G33" i="1"/>
  <c r="K33" i="1" s="1"/>
  <c r="G38" i="1"/>
  <c r="K38" i="1" s="1"/>
  <c r="Q38" i="1" s="1"/>
  <c r="G35" i="1"/>
  <c r="K35" i="1" s="1"/>
  <c r="G40" i="1"/>
  <c r="K40" i="1" s="1"/>
  <c r="G32" i="1"/>
  <c r="K32" i="1" s="1"/>
  <c r="G37" i="1"/>
  <c r="K37" i="1" s="1"/>
  <c r="G34" i="1"/>
  <c r="K34" i="1" s="1"/>
  <c r="G39" i="1"/>
  <c r="K39" i="1" s="1"/>
  <c r="G36" i="1"/>
  <c r="K36" i="1" s="1"/>
  <c r="K26" i="1"/>
  <c r="F36" i="1"/>
  <c r="J36" i="1" s="1"/>
  <c r="F35" i="1"/>
  <c r="J35" i="1" s="1"/>
  <c r="O35" i="1" s="1"/>
  <c r="F34" i="1"/>
  <c r="J34" i="1" s="1"/>
  <c r="F33" i="1"/>
  <c r="J33" i="1" s="1"/>
  <c r="O33" i="1" s="1"/>
  <c r="F40" i="1"/>
  <c r="J40" i="1" s="1"/>
  <c r="O40" i="1" s="1"/>
  <c r="F32" i="1"/>
  <c r="J32" i="1" s="1"/>
  <c r="F37" i="1"/>
  <c r="J37" i="1" s="1"/>
  <c r="O37" i="1" s="1"/>
  <c r="F39" i="1"/>
  <c r="J39" i="1" s="1"/>
  <c r="O39" i="1" s="1"/>
  <c r="F38" i="1"/>
  <c r="J38" i="1" s="1"/>
  <c r="O38" i="1" s="1"/>
  <c r="F11" i="1"/>
  <c r="G11" i="1"/>
  <c r="E11" i="1"/>
  <c r="D11" i="1"/>
  <c r="R35" i="1"/>
  <c r="Q25" i="1"/>
  <c r="P25" i="1"/>
  <c r="K49" i="1"/>
  <c r="O18" i="1"/>
  <c r="J19" i="1"/>
  <c r="K19" i="1"/>
  <c r="P18" i="1"/>
  <c r="R54" i="1"/>
  <c r="L50" i="1"/>
  <c r="R50" i="1" s="1"/>
  <c r="R25" i="1"/>
  <c r="R51" i="1" l="1"/>
  <c r="Q40" i="1"/>
  <c r="R38" i="1"/>
  <c r="R37" i="1"/>
  <c r="Q35" i="1"/>
  <c r="M42" i="1"/>
  <c r="Q34" i="1"/>
  <c r="Q39" i="1"/>
  <c r="R32" i="1"/>
  <c r="Q54" i="1"/>
  <c r="Q51" i="1"/>
  <c r="R53" i="1"/>
  <c r="M59" i="1"/>
  <c r="P54" i="1"/>
  <c r="R49" i="1"/>
  <c r="F12" i="1"/>
  <c r="H67" i="1"/>
  <c r="L67" i="1" s="1"/>
  <c r="H69" i="1"/>
  <c r="L69" i="1" s="1"/>
  <c r="H66" i="1"/>
  <c r="L66" i="1" s="1"/>
  <c r="H68" i="1"/>
  <c r="L68" i="1" s="1"/>
  <c r="G12" i="1"/>
  <c r="I69" i="1"/>
  <c r="M69" i="1" s="1"/>
  <c r="R69" i="1" s="1"/>
  <c r="I66" i="1"/>
  <c r="M66" i="1" s="1"/>
  <c r="I68" i="1"/>
  <c r="M68" i="1" s="1"/>
  <c r="I67" i="1"/>
  <c r="M67" i="1" s="1"/>
  <c r="R67" i="1" s="1"/>
  <c r="O34" i="1"/>
  <c r="D12" i="1"/>
  <c r="F66" i="1"/>
  <c r="J66" i="1" s="1"/>
  <c r="O66" i="1" s="1"/>
  <c r="F68" i="1"/>
  <c r="J68" i="1" s="1"/>
  <c r="O68" i="1" s="1"/>
  <c r="F69" i="1"/>
  <c r="J69" i="1" s="1"/>
  <c r="O69" i="1" s="1"/>
  <c r="F67" i="1"/>
  <c r="J67" i="1" s="1"/>
  <c r="O67" i="1" s="1"/>
  <c r="Q53" i="1"/>
  <c r="E12" i="1"/>
  <c r="G67" i="1"/>
  <c r="K67" i="1" s="1"/>
  <c r="G68" i="1"/>
  <c r="K68" i="1" s="1"/>
  <c r="G69" i="1"/>
  <c r="K69" i="1" s="1"/>
  <c r="G66" i="1"/>
  <c r="K66" i="1" s="1"/>
  <c r="P66" i="1" s="1"/>
  <c r="R52" i="1"/>
  <c r="Q52" i="1"/>
  <c r="P52" i="1"/>
  <c r="P51" i="1"/>
  <c r="R34" i="1"/>
  <c r="P38" i="1"/>
  <c r="Q36" i="1"/>
  <c r="P39" i="1"/>
  <c r="O36" i="1"/>
  <c r="P36" i="1"/>
  <c r="P40" i="1"/>
  <c r="P35" i="1"/>
  <c r="P34" i="1"/>
  <c r="P37" i="1"/>
  <c r="P33" i="1"/>
  <c r="P50" i="1"/>
  <c r="Q33" i="1"/>
  <c r="J59" i="1"/>
  <c r="O49" i="1"/>
  <c r="Q50" i="1"/>
  <c r="Q49" i="1"/>
  <c r="L59" i="1"/>
  <c r="K59" i="1"/>
  <c r="P49" i="1"/>
  <c r="O32" i="1"/>
  <c r="J42" i="1"/>
  <c r="L42" i="1"/>
  <c r="M43" i="1" s="1"/>
  <c r="Q32" i="1"/>
  <c r="R33" i="1"/>
  <c r="P32" i="1"/>
  <c r="K42" i="1"/>
  <c r="L72" i="1" l="1"/>
  <c r="M60" i="1"/>
  <c r="Q66" i="1"/>
  <c r="M72" i="1"/>
  <c r="P69" i="1"/>
  <c r="Q68" i="1"/>
  <c r="R66" i="1"/>
  <c r="P68" i="1"/>
  <c r="J72" i="1"/>
  <c r="O72" i="1" s="1"/>
  <c r="P67" i="1"/>
  <c r="Q69" i="1"/>
  <c r="K72" i="1"/>
  <c r="Q72" i="1" s="1"/>
  <c r="Q67" i="1"/>
  <c r="R72" i="1"/>
  <c r="R68" i="1"/>
  <c r="R59" i="1"/>
  <c r="L43" i="1"/>
  <c r="Q42" i="1"/>
  <c r="K60" i="1"/>
  <c r="P59" i="1"/>
  <c r="Q59" i="1"/>
  <c r="L60" i="1"/>
  <c r="M73" i="1"/>
  <c r="K43" i="1"/>
  <c r="P42" i="1"/>
  <c r="R42" i="1"/>
  <c r="O42" i="1"/>
  <c r="J43" i="1"/>
  <c r="J60" i="1"/>
  <c r="O59" i="1"/>
  <c r="L73" i="1" l="1"/>
  <c r="P72" i="1"/>
  <c r="J73" i="1"/>
  <c r="K73" i="1"/>
</calcChain>
</file>

<file path=xl/sharedStrings.xml><?xml version="1.0" encoding="utf-8"?>
<sst xmlns="http://schemas.openxmlformats.org/spreadsheetml/2006/main" count="271" uniqueCount="40">
  <si>
    <t>Kentucky Wastewater</t>
  </si>
  <si>
    <t>2021 Rate Case</t>
  </si>
  <si>
    <t>Proposed</t>
  </si>
  <si>
    <t>Billing</t>
  </si>
  <si>
    <t>Current</t>
  </si>
  <si>
    <t>Rate</t>
  </si>
  <si>
    <t>Units</t>
  </si>
  <si>
    <t>Revenue</t>
  </si>
  <si>
    <t>Year 4 / Final</t>
  </si>
  <si>
    <t>Service Charges - Res</t>
  </si>
  <si>
    <t>Service Charges - Nonres</t>
  </si>
  <si>
    <t>First 2000 Gallons</t>
  </si>
  <si>
    <t>Next 1000 Gallons</t>
  </si>
  <si>
    <t>Next 2000 Gallons</t>
  </si>
  <si>
    <t>Next 5000 Gallons</t>
  </si>
  <si>
    <t>Percent Change</t>
  </si>
  <si>
    <t>Ridgewood</t>
  </si>
  <si>
    <t>Year 1</t>
  </si>
  <si>
    <t>Year 2</t>
  </si>
  <si>
    <t>Year 3</t>
  </si>
  <si>
    <t>Service Charges</t>
  </si>
  <si>
    <t>Millersburg</t>
  </si>
  <si>
    <t>Owenton</t>
  </si>
  <si>
    <t>Next 10000 Gallons</t>
  </si>
  <si>
    <t>Next 20000 Gallons</t>
  </si>
  <si>
    <t>Over 40000 Gallons</t>
  </si>
  <si>
    <t>North Middletown</t>
  </si>
  <si>
    <t>Rockwell</t>
  </si>
  <si>
    <t>Year 4</t>
  </si>
  <si>
    <t>Over 10000 Gallons</t>
  </si>
  <si>
    <t>Total</t>
  </si>
  <si>
    <t>Target</t>
  </si>
  <si>
    <t>Multiplier</t>
  </si>
  <si>
    <t>Total Usage</t>
  </si>
  <si>
    <t>First 2000</t>
  </si>
  <si>
    <t>Next 3000</t>
  </si>
  <si>
    <t>Next 5000</t>
  </si>
  <si>
    <t>Over 10000</t>
  </si>
  <si>
    <t>First 10000 Gallons</t>
  </si>
  <si>
    <t>Rate Table - District Specific Revenue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</si>
</sst>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0.0%"/>
    <numFmt numFmtId="167" formatCode="0.000"/>
    <numFmt numFmtId="168" formatCode="_(* #,##0_);_(* \(#,##0\);_(* &quot;-&quot;??_);_(@_)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4"/>
    <xf numFmtId="0" fontId="2" fillId="0" borderId="0" xfId="4" applyAlignment="1">
      <alignment horizontal="right"/>
    </xf>
    <xf numFmtId="0" fontId="2" fillId="0" borderId="1" xfId="4" applyBorder="1"/>
    <xf numFmtId="0" fontId="2" fillId="0" borderId="1" xfId="4" applyBorder="1" applyAlignment="1">
      <alignment horizontal="right"/>
    </xf>
    <xf numFmtId="43" fontId="2" fillId="0" borderId="0" xfId="4" applyNumberFormat="1"/>
    <xf numFmtId="44" fontId="3" fillId="0" borderId="0" xfId="5" applyFont="1"/>
    <xf numFmtId="44" fontId="2" fillId="0" borderId="0" xfId="4" applyNumberFormat="1"/>
    <xf numFmtId="3" fontId="2" fillId="0" borderId="0" xfId="4" applyNumberFormat="1"/>
    <xf numFmtId="43" fontId="2" fillId="0" borderId="1" xfId="4" applyNumberFormat="1" applyBorder="1"/>
    <xf numFmtId="165" fontId="2" fillId="0" borderId="0" xfId="4" applyNumberFormat="1"/>
    <xf numFmtId="2" fontId="3" fillId="0" borderId="0" xfId="4" applyNumberFormat="1" applyFont="1"/>
    <xf numFmtId="166" fontId="2" fillId="0" borderId="0" xfId="3" applyNumberFormat="1" applyFont="1"/>
    <xf numFmtId="44" fontId="0" fillId="0" borderId="0" xfId="5" applyFont="1"/>
    <xf numFmtId="167" fontId="3" fillId="0" borderId="0" xfId="4" applyNumberFormat="1" applyFont="1"/>
    <xf numFmtId="168" fontId="2" fillId="0" borderId="0" xfId="4" applyNumberFormat="1"/>
    <xf numFmtId="9" fontId="2" fillId="0" borderId="0" xfId="3" applyFont="1"/>
    <xf numFmtId="168" fontId="2" fillId="0" borderId="0" xfId="1" applyNumberFormat="1" applyFont="1"/>
    <xf numFmtId="3" fontId="2" fillId="0" borderId="1" xfId="4" applyNumberFormat="1" applyBorder="1"/>
    <xf numFmtId="168" fontId="2" fillId="0" borderId="1" xfId="1" applyNumberFormat="1" applyFont="1" applyBorder="1"/>
    <xf numFmtId="9" fontId="2" fillId="0" borderId="1" xfId="3" applyFont="1" applyBorder="1"/>
    <xf numFmtId="43" fontId="0" fillId="0" borderId="1" xfId="6" applyFont="1" applyBorder="1"/>
    <xf numFmtId="44" fontId="2" fillId="0" borderId="1" xfId="4" applyNumberFormat="1" applyBorder="1"/>
    <xf numFmtId="164" fontId="2" fillId="0" borderId="0" xfId="4" applyNumberFormat="1"/>
    <xf numFmtId="9" fontId="1" fillId="0" borderId="0" xfId="3" applyFont="1" applyFill="1"/>
    <xf numFmtId="166" fontId="1" fillId="0" borderId="0" xfId="3" applyNumberFormat="1" applyFont="1"/>
    <xf numFmtId="0" fontId="1" fillId="0" borderId="0" xfId="4" applyFont="1"/>
    <xf numFmtId="0" fontId="1" fillId="0" borderId="1" xfId="4" applyFont="1" applyBorder="1"/>
    <xf numFmtId="0" fontId="1" fillId="0" borderId="1" xfId="4" applyFont="1" applyBorder="1" applyAlignment="1">
      <alignment horizontal="right"/>
    </xf>
    <xf numFmtId="43" fontId="1" fillId="0" borderId="0" xfId="1" applyFont="1"/>
    <xf numFmtId="9" fontId="1" fillId="0" borderId="0" xfId="3" applyFont="1"/>
    <xf numFmtId="0" fontId="0" fillId="0" borderId="1" xfId="0" applyBorder="1"/>
    <xf numFmtId="168" fontId="2" fillId="0" borderId="1" xfId="4" applyNumberFormat="1" applyBorder="1"/>
    <xf numFmtId="43" fontId="1" fillId="0" borderId="1" xfId="1" applyFont="1" applyBorder="1"/>
    <xf numFmtId="164" fontId="2" fillId="0" borderId="1" xfId="4" applyNumberFormat="1" applyBorder="1"/>
    <xf numFmtId="9" fontId="1" fillId="0" borderId="1" xfId="3" applyFont="1" applyBorder="1"/>
    <xf numFmtId="43" fontId="0" fillId="0" borderId="0" xfId="6" applyFont="1"/>
    <xf numFmtId="43" fontId="1" fillId="0" borderId="0" xfId="1" applyFont="1" applyBorder="1"/>
    <xf numFmtId="9" fontId="1" fillId="0" borderId="2" xfId="3" applyFont="1" applyBorder="1"/>
    <xf numFmtId="9" fontId="1" fillId="0" borderId="0" xfId="3" applyFont="1" applyBorder="1"/>
    <xf numFmtId="9" fontId="1" fillId="0" borderId="0" xfId="3" applyFont="1" applyBorder="1" applyAlignment="1">
      <alignment horizontal="right"/>
    </xf>
    <xf numFmtId="44" fontId="3" fillId="0" borderId="0" xfId="4" applyNumberFormat="1" applyFont="1"/>
    <xf numFmtId="0" fontId="1" fillId="0" borderId="0" xfId="4" applyFont="1" applyAlignment="1">
      <alignment horizontal="right"/>
    </xf>
    <xf numFmtId="166" fontId="2" fillId="0" borderId="0" xfId="4" applyNumberFormat="1"/>
    <xf numFmtId="165" fontId="2" fillId="0" borderId="1" xfId="4" applyNumberFormat="1" applyBorder="1"/>
    <xf numFmtId="3" fontId="1" fillId="0" borderId="1" xfId="4" applyNumberFormat="1" applyFont="1" applyBorder="1"/>
    <xf numFmtId="0" fontId="2" fillId="0" borderId="3" xfId="4" applyBorder="1"/>
    <xf numFmtId="43" fontId="2" fillId="0" borderId="3" xfId="4" applyNumberFormat="1" applyBorder="1"/>
    <xf numFmtId="44" fontId="2" fillId="0" borderId="3" xfId="4" applyNumberFormat="1" applyBorder="1"/>
    <xf numFmtId="164" fontId="2" fillId="0" borderId="1" xfId="2" applyNumberFormat="1" applyFont="1" applyBorder="1"/>
    <xf numFmtId="9" fontId="2" fillId="0" borderId="3" xfId="3" applyNumberFormat="1" applyFont="1" applyBorder="1"/>
    <xf numFmtId="168" fontId="2" fillId="0" borderId="3" xfId="4" applyNumberFormat="1" applyBorder="1"/>
    <xf numFmtId="168" fontId="3" fillId="0" borderId="0" xfId="5" applyNumberFormat="1" applyFont="1"/>
    <xf numFmtId="168" fontId="2" fillId="0" borderId="0" xfId="4" applyNumberFormat="1" applyAlignment="1">
      <alignment horizontal="right"/>
    </xf>
    <xf numFmtId="168" fontId="2" fillId="0" borderId="1" xfId="4" applyNumberFormat="1" applyBorder="1" applyAlignment="1">
      <alignment horizontal="right"/>
    </xf>
    <xf numFmtId="168" fontId="1" fillId="0" borderId="0" xfId="1" applyNumberFormat="1" applyFont="1" applyFill="1"/>
    <xf numFmtId="168" fontId="1" fillId="0" borderId="0" xfId="1" applyNumberFormat="1" applyFont="1"/>
    <xf numFmtId="168" fontId="1" fillId="0" borderId="1" xfId="1" applyNumberFormat="1" applyFont="1" applyBorder="1"/>
    <xf numFmtId="168" fontId="0" fillId="0" borderId="1" xfId="5" applyNumberFormat="1" applyFont="1" applyBorder="1"/>
    <xf numFmtId="168" fontId="1" fillId="0" borderId="0" xfId="1" applyNumberFormat="1" applyFont="1" applyBorder="1"/>
    <xf numFmtId="165" fontId="2" fillId="0" borderId="3" xfId="2" applyNumberFormat="1" applyFont="1" applyBorder="1"/>
    <xf numFmtId="165" fontId="2" fillId="0" borderId="0" xfId="4" applyNumberFormat="1" applyAlignment="1">
      <alignment horizontal="right"/>
    </xf>
    <xf numFmtId="165" fontId="2" fillId="0" borderId="1" xfId="4" applyNumberFormat="1" applyBorder="1" applyAlignment="1">
      <alignment horizontal="right"/>
    </xf>
    <xf numFmtId="165" fontId="2" fillId="0" borderId="1" xfId="1" applyNumberFormat="1" applyFont="1" applyBorder="1"/>
    <xf numFmtId="165" fontId="2" fillId="0" borderId="0" xfId="2" applyNumberFormat="1" applyFont="1"/>
    <xf numFmtId="165" fontId="2" fillId="0" borderId="0" xfId="1" applyNumberFormat="1" applyFont="1"/>
    <xf numFmtId="165" fontId="1" fillId="0" borderId="0" xfId="1" applyNumberFormat="1" applyFont="1" applyFill="1"/>
    <xf numFmtId="165" fontId="1" fillId="0" borderId="0" xfId="1" applyNumberFormat="1" applyFont="1"/>
    <xf numFmtId="165" fontId="1" fillId="0" borderId="1" xfId="1" applyNumberFormat="1" applyFont="1" applyBorder="1"/>
    <xf numFmtId="165" fontId="1" fillId="0" borderId="0" xfId="2" applyNumberFormat="1" applyFont="1"/>
    <xf numFmtId="165" fontId="1" fillId="0" borderId="0" xfId="1" applyNumberFormat="1" applyFont="1" applyFill="1" applyBorder="1"/>
    <xf numFmtId="165" fontId="1" fillId="0" borderId="0" xfId="1" applyNumberFormat="1" applyFont="1" applyBorder="1"/>
    <xf numFmtId="165" fontId="3" fillId="0" borderId="0" xfId="5" applyNumberFormat="1" applyFont="1"/>
  </cellXfs>
  <cellStyles count="7">
    <cellStyle name="Comma" xfId="1" builtinId="3"/>
    <cellStyle name="Comma 2" xfId="6" xr:uid="{2E4C2675-45D8-434C-BAD5-DC355A076B97}"/>
    <cellStyle name="Currency" xfId="2" builtinId="4"/>
    <cellStyle name="Currency 2" xfId="5" xr:uid="{BD8F8892-2E44-4490-9FC4-34D5FCAAE0F0}"/>
    <cellStyle name="Normal" xfId="0" builtinId="0"/>
    <cellStyle name="Normal 4" xfId="4" xr:uid="{2FCAA0D6-872F-48B9-A090-EA99773CCAB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Y\2021%20Sewer%20Rate%20Case\Rate%20Design\Workpapers\2021\KY%20Sewer%202020%20Revenue%20Recon%20&amp;%20Billing%20Determinants%2011.9.21%20T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Notes"/>
      <sheetName val="Rate Table"/>
      <sheetName val="Summary Statistics"/>
      <sheetName val="Rate Design"/>
      <sheetName val="Summary"/>
      <sheetName val="Largest Customer Sort"/>
      <sheetName val="Impacts Table"/>
      <sheetName val="Rev Rec"/>
      <sheetName val="Cust Rec"/>
      <sheetName val="Dec-2020"/>
      <sheetName val="BI Static"/>
      <sheetName val="2020 Summary"/>
      <sheetName val="Owentown Data Table"/>
      <sheetName val="Rockwell Data Table"/>
      <sheetName val="Millersburg Data Table"/>
      <sheetName val="Middletown Data Table"/>
      <sheetName val="Ridgewood Data Table"/>
      <sheetName val="Look Up"/>
      <sheetName val="Pivot Find"/>
      <sheetName val="BI"/>
      <sheetName val="Ridgewood Usage"/>
    </sheetNames>
    <sheetDataSet>
      <sheetData sheetId="0"/>
      <sheetData sheetId="1"/>
      <sheetData sheetId="2"/>
      <sheetData sheetId="3"/>
      <sheetData sheetId="4">
        <row r="7">
          <cell r="D7">
            <v>37.28</v>
          </cell>
        </row>
        <row r="8">
          <cell r="D8">
            <v>201.68</v>
          </cell>
        </row>
        <row r="13">
          <cell r="E13">
            <v>1.607</v>
          </cell>
        </row>
        <row r="14">
          <cell r="E14">
            <v>0.96399999999999997</v>
          </cell>
        </row>
        <row r="15">
          <cell r="E15">
            <v>0.80400000000000005</v>
          </cell>
        </row>
        <row r="16">
          <cell r="E16">
            <v>0.56299999999999994</v>
          </cell>
        </row>
      </sheetData>
      <sheetData sheetId="5">
        <row r="8">
          <cell r="O8">
            <v>23.99</v>
          </cell>
        </row>
        <row r="9">
          <cell r="O9">
            <v>0</v>
          </cell>
        </row>
        <row r="10">
          <cell r="O10">
            <v>1.012</v>
          </cell>
        </row>
        <row r="11">
          <cell r="O11">
            <v>0.877</v>
          </cell>
        </row>
        <row r="12">
          <cell r="O12">
            <v>0.72799999999999998</v>
          </cell>
        </row>
        <row r="41">
          <cell r="O41">
            <v>23.99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AAF7-E996-4F71-A94B-B8A71FEE8C5B}">
  <sheetPr>
    <tabColor rgb="FF7030A0"/>
  </sheetPr>
  <dimension ref="A1:S79"/>
  <sheetViews>
    <sheetView tabSelected="1" zoomScale="80" zoomScaleNormal="80" workbookViewId="0">
      <selection activeCell="R4" sqref="R4"/>
    </sheetView>
  </sheetViews>
  <sheetFormatPr defaultColWidth="9.33203125" defaultRowHeight="15" x14ac:dyDescent="0.25"/>
  <cols>
    <col min="1" max="1" width="30" style="1" bestFit="1" customWidth="1"/>
    <col min="2" max="2" width="9.33203125" style="1"/>
    <col min="3" max="3" width="19" style="1" customWidth="1"/>
    <col min="4" max="4" width="16.1640625" style="1" customWidth="1"/>
    <col min="5" max="5" width="18.5" style="1" customWidth="1"/>
    <col min="6" max="6" width="19.1640625" style="1" customWidth="1"/>
    <col min="7" max="7" width="18.5" style="1" customWidth="1"/>
    <col min="8" max="8" width="17.33203125" style="1" customWidth="1"/>
    <col min="9" max="9" width="19.33203125" style="1" customWidth="1"/>
    <col min="10" max="10" width="16.5" style="1" customWidth="1"/>
    <col min="11" max="13" width="18.83203125" style="1" bestFit="1" customWidth="1"/>
    <col min="14" max="14" width="9.33203125" style="1"/>
    <col min="15" max="18" width="19.1640625" style="1" bestFit="1" customWidth="1"/>
    <col min="19" max="19" width="10.5" style="1" bestFit="1" customWidth="1"/>
    <col min="20" max="16384" width="9.33203125" style="1"/>
  </cols>
  <sheetData>
    <row r="1" spans="1:18" x14ac:dyDescent="0.25">
      <c r="A1" s="1" t="s">
        <v>0</v>
      </c>
    </row>
    <row r="2" spans="1:18" x14ac:dyDescent="0.25">
      <c r="A2" s="1" t="s">
        <v>1</v>
      </c>
    </row>
    <row r="3" spans="1:18" x14ac:dyDescent="0.25">
      <c r="A3" s="26" t="s">
        <v>39</v>
      </c>
      <c r="C3" s="2"/>
      <c r="H3" s="2"/>
    </row>
    <row r="4" spans="1:18" x14ac:dyDescent="0.25">
      <c r="C4" s="2"/>
      <c r="D4" s="42" t="s">
        <v>2</v>
      </c>
      <c r="E4" s="42" t="s">
        <v>2</v>
      </c>
      <c r="F4" s="42" t="s">
        <v>2</v>
      </c>
      <c r="G4" s="42" t="s">
        <v>2</v>
      </c>
      <c r="H4" s="2"/>
    </row>
    <row r="5" spans="1:18" x14ac:dyDescent="0.25">
      <c r="C5" s="42" t="s">
        <v>4</v>
      </c>
      <c r="D5" s="42" t="s">
        <v>17</v>
      </c>
      <c r="E5" s="42" t="s">
        <v>18</v>
      </c>
      <c r="F5" s="42" t="s">
        <v>19</v>
      </c>
      <c r="G5" s="42" t="s">
        <v>28</v>
      </c>
      <c r="H5" s="42" t="s">
        <v>31</v>
      </c>
      <c r="I5" s="42" t="s">
        <v>17</v>
      </c>
      <c r="J5" s="42" t="s">
        <v>18</v>
      </c>
      <c r="K5" s="42" t="s">
        <v>19</v>
      </c>
      <c r="L5" s="42" t="s">
        <v>28</v>
      </c>
    </row>
    <row r="6" spans="1:18" x14ac:dyDescent="0.25">
      <c r="A6" s="3"/>
      <c r="B6" s="3"/>
      <c r="C6" s="28" t="s">
        <v>7</v>
      </c>
      <c r="D6" s="28" t="s">
        <v>7</v>
      </c>
      <c r="E6" s="28" t="s">
        <v>7</v>
      </c>
      <c r="F6" s="28" t="s">
        <v>7</v>
      </c>
      <c r="G6" s="28" t="s">
        <v>7</v>
      </c>
      <c r="H6" s="28" t="s">
        <v>7</v>
      </c>
      <c r="I6" s="28" t="s">
        <v>32</v>
      </c>
      <c r="J6" s="28" t="s">
        <v>32</v>
      </c>
      <c r="K6" s="28" t="s">
        <v>32</v>
      </c>
      <c r="L6" s="28" t="s">
        <v>32</v>
      </c>
    </row>
    <row r="7" spans="1:18" x14ac:dyDescent="0.25">
      <c r="A7" s="26" t="s">
        <v>16</v>
      </c>
      <c r="C7" s="10">
        <f>E18</f>
        <v>38439.119999999995</v>
      </c>
      <c r="D7" s="10">
        <f>(I7*($H7-$C7))+$C7</f>
        <v>58490.7696</v>
      </c>
      <c r="E7" s="10">
        <f t="shared" ref="E7:G7" si="0">(J7*($H7-$C7))+$C7</f>
        <v>84439.963199999998</v>
      </c>
      <c r="F7" s="10">
        <f t="shared" si="0"/>
        <v>117466.2096</v>
      </c>
      <c r="G7" s="10">
        <f t="shared" si="0"/>
        <v>156390</v>
      </c>
      <c r="H7" s="10">
        <v>156390</v>
      </c>
      <c r="I7" s="14">
        <v>0.17</v>
      </c>
      <c r="J7" s="14">
        <v>0.39</v>
      </c>
      <c r="K7" s="14">
        <v>0.67</v>
      </c>
      <c r="L7" s="14">
        <v>1</v>
      </c>
    </row>
    <row r="8" spans="1:18" x14ac:dyDescent="0.25">
      <c r="A8" s="26" t="s">
        <v>21</v>
      </c>
      <c r="C8" s="10">
        <f>E26</f>
        <v>122157.28</v>
      </c>
      <c r="D8" s="10">
        <f t="shared" ref="D8:D11" si="1">(I8*($H8-$C8))+$C8</f>
        <v>171583.3138</v>
      </c>
      <c r="E8" s="10">
        <f t="shared" ref="E8:E11" si="2">(J8*($H8-$C8))+$C8</f>
        <v>235986.93359999999</v>
      </c>
      <c r="F8" s="10">
        <f t="shared" ref="F8:F11" si="3">(K8*($H8-$C8))+$C8</f>
        <v>316865.89799999999</v>
      </c>
      <c r="G8" s="10">
        <f t="shared" ref="G8:G11" si="4">(L8*($H8-$C8))+$C8</f>
        <v>421709</v>
      </c>
      <c r="H8" s="10">
        <v>421709</v>
      </c>
      <c r="I8" s="14">
        <v>0.16500000000000001</v>
      </c>
      <c r="J8" s="14">
        <v>0.38</v>
      </c>
      <c r="K8" s="14">
        <v>0.65</v>
      </c>
      <c r="L8" s="14">
        <v>1</v>
      </c>
    </row>
    <row r="9" spans="1:18" x14ac:dyDescent="0.25">
      <c r="A9" s="26" t="s">
        <v>22</v>
      </c>
      <c r="C9" s="10">
        <f>E42</f>
        <v>361558.84734999959</v>
      </c>
      <c r="D9" s="10">
        <f t="shared" si="1"/>
        <v>420445.33482699969</v>
      </c>
      <c r="E9" s="10">
        <f t="shared" si="2"/>
        <v>492417.70840999973</v>
      </c>
      <c r="F9" s="10">
        <f t="shared" si="3"/>
        <v>579765.99816754984</v>
      </c>
      <c r="G9" s="10">
        <f t="shared" si="4"/>
        <v>688706</v>
      </c>
      <c r="H9" s="10">
        <v>688706</v>
      </c>
      <c r="I9" s="14">
        <v>0.18</v>
      </c>
      <c r="J9" s="14">
        <v>0.4</v>
      </c>
      <c r="K9" s="14">
        <v>0.66700000000000004</v>
      </c>
      <c r="L9" s="14">
        <v>1</v>
      </c>
    </row>
    <row r="10" spans="1:18" x14ac:dyDescent="0.25">
      <c r="A10" s="26" t="s">
        <v>26</v>
      </c>
      <c r="C10" s="10">
        <f>E59</f>
        <v>124708.41176000002</v>
      </c>
      <c r="D10" s="10">
        <f t="shared" si="1"/>
        <v>147997.43381960003</v>
      </c>
      <c r="E10" s="10">
        <f t="shared" si="2"/>
        <v>178343.73529120002</v>
      </c>
      <c r="F10" s="10">
        <f t="shared" si="3"/>
        <v>217864.49999840002</v>
      </c>
      <c r="G10" s="10">
        <f t="shared" si="4"/>
        <v>265854</v>
      </c>
      <c r="H10" s="10">
        <v>265854</v>
      </c>
      <c r="I10" s="14">
        <v>0.16500000000000001</v>
      </c>
      <c r="J10" s="14">
        <v>0.38</v>
      </c>
      <c r="K10" s="14">
        <v>0.66</v>
      </c>
      <c r="L10" s="14">
        <v>1</v>
      </c>
    </row>
    <row r="11" spans="1:18" x14ac:dyDescent="0.25">
      <c r="A11" s="27" t="s">
        <v>27</v>
      </c>
      <c r="B11" s="3"/>
      <c r="C11" s="44">
        <f>E72</f>
        <v>38476.617440000002</v>
      </c>
      <c r="D11" s="44">
        <f t="shared" si="1"/>
        <v>51146.124823999999</v>
      </c>
      <c r="E11" s="44">
        <f t="shared" si="2"/>
        <v>68038.801336000004</v>
      </c>
      <c r="F11" s="44">
        <f t="shared" si="3"/>
        <v>91688.548452799994</v>
      </c>
      <c r="G11" s="44">
        <f t="shared" si="4"/>
        <v>122940</v>
      </c>
      <c r="H11" s="44">
        <v>122940</v>
      </c>
      <c r="I11" s="14">
        <v>0.15</v>
      </c>
      <c r="J11" s="14">
        <v>0.35</v>
      </c>
      <c r="K11" s="14">
        <v>0.63</v>
      </c>
      <c r="L11" s="14">
        <v>1</v>
      </c>
    </row>
    <row r="12" spans="1:18" x14ac:dyDescent="0.25">
      <c r="A12" s="26" t="s">
        <v>30</v>
      </c>
      <c r="C12" s="10">
        <f>SUM(C7:C11)</f>
        <v>685340.2765499996</v>
      </c>
      <c r="D12" s="10">
        <f t="shared" ref="D12:G12" si="5">SUM(D7:D11)</f>
        <v>849662.97687059967</v>
      </c>
      <c r="E12" s="10">
        <f t="shared" si="5"/>
        <v>1059227.1418371997</v>
      </c>
      <c r="F12" s="10">
        <f t="shared" si="5"/>
        <v>1323651.1542187498</v>
      </c>
      <c r="G12" s="10">
        <f t="shared" si="5"/>
        <v>1655599</v>
      </c>
      <c r="H12" s="10">
        <f>SUM(H7:H11)</f>
        <v>1655599</v>
      </c>
    </row>
    <row r="15" spans="1:18" x14ac:dyDescent="0.25">
      <c r="F15" s="2" t="s">
        <v>2</v>
      </c>
      <c r="G15" s="2" t="s">
        <v>2</v>
      </c>
      <c r="H15" s="2" t="s">
        <v>2</v>
      </c>
      <c r="I15" s="2" t="s">
        <v>2</v>
      </c>
      <c r="J15" s="2" t="s">
        <v>2</v>
      </c>
      <c r="K15" s="2" t="s">
        <v>2</v>
      </c>
      <c r="L15" s="2" t="s">
        <v>2</v>
      </c>
      <c r="M15" s="2" t="s">
        <v>2</v>
      </c>
      <c r="O15" s="2" t="s">
        <v>2</v>
      </c>
      <c r="P15" s="2" t="s">
        <v>2</v>
      </c>
      <c r="Q15" s="2" t="s">
        <v>2</v>
      </c>
      <c r="R15" s="2" t="s">
        <v>2</v>
      </c>
    </row>
    <row r="16" spans="1:18" x14ac:dyDescent="0.25">
      <c r="C16" s="2" t="s">
        <v>3</v>
      </c>
      <c r="D16" s="2" t="s">
        <v>4</v>
      </c>
      <c r="E16" s="2" t="s">
        <v>4</v>
      </c>
      <c r="F16" s="2" t="s">
        <v>5</v>
      </c>
      <c r="G16" s="2" t="s">
        <v>5</v>
      </c>
      <c r="H16" s="2" t="s">
        <v>5</v>
      </c>
      <c r="I16" s="2" t="s">
        <v>5</v>
      </c>
      <c r="J16" s="2" t="s">
        <v>7</v>
      </c>
      <c r="K16" s="2" t="s">
        <v>7</v>
      </c>
      <c r="L16" s="2" t="s">
        <v>7</v>
      </c>
      <c r="M16" s="2" t="s">
        <v>7</v>
      </c>
      <c r="O16" s="2" t="s">
        <v>15</v>
      </c>
      <c r="P16" s="2" t="s">
        <v>15</v>
      </c>
      <c r="Q16" s="2" t="s">
        <v>15</v>
      </c>
      <c r="R16" s="2" t="s">
        <v>15</v>
      </c>
    </row>
    <row r="17" spans="1:19" x14ac:dyDescent="0.25">
      <c r="A17" s="3" t="s">
        <v>16</v>
      </c>
      <c r="B17" s="3"/>
      <c r="C17" s="4" t="s">
        <v>6</v>
      </c>
      <c r="D17" s="4" t="s">
        <v>5</v>
      </c>
      <c r="E17" s="4" t="s">
        <v>7</v>
      </c>
      <c r="F17" s="4" t="s">
        <v>17</v>
      </c>
      <c r="G17" s="4" t="s">
        <v>18</v>
      </c>
      <c r="H17" s="4" t="s">
        <v>19</v>
      </c>
      <c r="I17" s="4" t="s">
        <v>8</v>
      </c>
      <c r="J17" s="4" t="s">
        <v>17</v>
      </c>
      <c r="K17" s="4" t="s">
        <v>18</v>
      </c>
      <c r="L17" s="4" t="s">
        <v>19</v>
      </c>
      <c r="M17" s="4" t="s">
        <v>8</v>
      </c>
      <c r="O17" s="4" t="s">
        <v>17</v>
      </c>
      <c r="P17" s="4" t="s">
        <v>18</v>
      </c>
      <c r="Q17" s="4" t="s">
        <v>19</v>
      </c>
      <c r="R17" s="4" t="s">
        <v>8</v>
      </c>
    </row>
    <row r="18" spans="1:19" x14ac:dyDescent="0.25">
      <c r="A18" s="46" t="s">
        <v>20</v>
      </c>
      <c r="B18" s="46"/>
      <c r="C18" s="47">
        <v>1093.8850313033579</v>
      </c>
      <c r="D18" s="48">
        <v>35.14</v>
      </c>
      <c r="E18" s="51">
        <f>C18*D18</f>
        <v>38439.119999999995</v>
      </c>
      <c r="F18" s="48">
        <f>D7/$C18</f>
        <v>53.47067372364404</v>
      </c>
      <c r="G18" s="48">
        <f t="shared" ref="G18:I18" si="6">E7/$C18</f>
        <v>77.192722071889264</v>
      </c>
      <c r="H18" s="48">
        <f t="shared" si="6"/>
        <v>107.38441996965592</v>
      </c>
      <c r="I18" s="48">
        <f t="shared" si="6"/>
        <v>142.96749249202375</v>
      </c>
      <c r="J18" s="60">
        <f>F18*$C$18</f>
        <v>58490.7696</v>
      </c>
      <c r="K18" s="60">
        <f t="shared" ref="K18:M18" si="7">G18*$C$18</f>
        <v>84439.963199999998</v>
      </c>
      <c r="L18" s="60">
        <f t="shared" si="7"/>
        <v>117466.2096</v>
      </c>
      <c r="M18" s="60">
        <f t="shared" si="7"/>
        <v>156390</v>
      </c>
      <c r="O18" s="50">
        <f>(J18-E18)/E18</f>
        <v>0.5216469471725681</v>
      </c>
      <c r="P18" s="50">
        <f>(K18-J18)/J18</f>
        <v>0.4436459594814427</v>
      </c>
      <c r="Q18" s="50">
        <f>(L18-K18)/K18</f>
        <v>0.3911210420802268</v>
      </c>
      <c r="R18" s="50">
        <f>(M18-L18)/L18</f>
        <v>0.33136159353864092</v>
      </c>
      <c r="S18" s="12"/>
    </row>
    <row r="19" spans="1:19" x14ac:dyDescent="0.25">
      <c r="C19" s="5"/>
      <c r="D19" s="13"/>
      <c r="E19" s="52"/>
      <c r="F19" s="6"/>
      <c r="J19" s="10">
        <f>J18-E18</f>
        <v>20051.649600000004</v>
      </c>
      <c r="K19" s="10">
        <f>K18-J18</f>
        <v>25949.193599999999</v>
      </c>
      <c r="L19" s="10">
        <f>L18-K18</f>
        <v>33026.246400000004</v>
      </c>
      <c r="M19" s="10">
        <f>M18-L18</f>
        <v>38923.790399999998</v>
      </c>
    </row>
    <row r="20" spans="1:19" x14ac:dyDescent="0.25">
      <c r="E20" s="53"/>
      <c r="J20" s="10"/>
      <c r="K20" s="10"/>
      <c r="L20" s="10"/>
      <c r="M20" s="10"/>
    </row>
    <row r="21" spans="1:19" x14ac:dyDescent="0.25">
      <c r="E21" s="53"/>
      <c r="F21" s="11"/>
      <c r="G21" s="11"/>
      <c r="H21" s="11"/>
      <c r="I21" s="11"/>
      <c r="J21" s="10"/>
      <c r="K21" s="10"/>
      <c r="L21" s="10"/>
      <c r="M21" s="10"/>
    </row>
    <row r="22" spans="1:19" x14ac:dyDescent="0.25">
      <c r="E22" s="15"/>
      <c r="F22" s="2" t="s">
        <v>2</v>
      </c>
      <c r="G22" s="2" t="s">
        <v>2</v>
      </c>
      <c r="H22" s="2" t="s">
        <v>2</v>
      </c>
      <c r="I22" s="2" t="s">
        <v>2</v>
      </c>
      <c r="J22" s="61" t="s">
        <v>2</v>
      </c>
      <c r="K22" s="61" t="s">
        <v>2</v>
      </c>
      <c r="L22" s="61" t="s">
        <v>2</v>
      </c>
      <c r="M22" s="61" t="s">
        <v>2</v>
      </c>
      <c r="O22" s="2" t="s">
        <v>2</v>
      </c>
      <c r="P22" s="2" t="s">
        <v>2</v>
      </c>
      <c r="Q22" s="2" t="s">
        <v>2</v>
      </c>
      <c r="R22" s="2" t="s">
        <v>2</v>
      </c>
    </row>
    <row r="23" spans="1:19" x14ac:dyDescent="0.25">
      <c r="C23" s="2" t="s">
        <v>3</v>
      </c>
      <c r="D23" s="2" t="s">
        <v>4</v>
      </c>
      <c r="E23" s="53" t="s">
        <v>4</v>
      </c>
      <c r="F23" s="2" t="s">
        <v>5</v>
      </c>
      <c r="G23" s="2" t="s">
        <v>5</v>
      </c>
      <c r="H23" s="2" t="s">
        <v>5</v>
      </c>
      <c r="I23" s="2" t="s">
        <v>5</v>
      </c>
      <c r="J23" s="61" t="s">
        <v>7</v>
      </c>
      <c r="K23" s="61" t="s">
        <v>7</v>
      </c>
      <c r="L23" s="61" t="s">
        <v>7</v>
      </c>
      <c r="M23" s="61" t="s">
        <v>7</v>
      </c>
      <c r="O23" s="2" t="s">
        <v>15</v>
      </c>
      <c r="P23" s="2" t="s">
        <v>15</v>
      </c>
      <c r="Q23" s="2" t="s">
        <v>15</v>
      </c>
      <c r="R23" s="2" t="s">
        <v>15</v>
      </c>
    </row>
    <row r="24" spans="1:19" x14ac:dyDescent="0.25">
      <c r="A24" s="3" t="s">
        <v>21</v>
      </c>
      <c r="B24" s="3"/>
      <c r="C24" s="4" t="s">
        <v>6</v>
      </c>
      <c r="D24" s="4" t="s">
        <v>5</v>
      </c>
      <c r="E24" s="54" t="s">
        <v>7</v>
      </c>
      <c r="F24" s="4" t="s">
        <v>17</v>
      </c>
      <c r="G24" s="4" t="s">
        <v>18</v>
      </c>
      <c r="H24" s="4" t="s">
        <v>19</v>
      </c>
      <c r="I24" s="4" t="s">
        <v>8</v>
      </c>
      <c r="J24" s="62" t="s">
        <v>17</v>
      </c>
      <c r="K24" s="62" t="s">
        <v>18</v>
      </c>
      <c r="L24" s="62" t="s">
        <v>19</v>
      </c>
      <c r="M24" s="62" t="s">
        <v>8</v>
      </c>
      <c r="O24" s="4" t="s">
        <v>17</v>
      </c>
      <c r="P24" s="4" t="s">
        <v>18</v>
      </c>
      <c r="Q24" s="4" t="s">
        <v>19</v>
      </c>
      <c r="R24" s="4" t="s">
        <v>8</v>
      </c>
    </row>
    <row r="25" spans="1:19" x14ac:dyDescent="0.25">
      <c r="A25" s="45" t="s">
        <v>33</v>
      </c>
      <c r="B25" s="3"/>
      <c r="C25" s="19">
        <v>105308</v>
      </c>
      <c r="D25" s="49">
        <v>1.1599999999999999</v>
      </c>
      <c r="E25" s="19">
        <f t="shared" ref="E25" si="8">C25*D25</f>
        <v>122157.28</v>
      </c>
      <c r="F25" s="49">
        <f>D8/$C25</f>
        <v>1.6293473791164963</v>
      </c>
      <c r="G25" s="49">
        <f t="shared" ref="G25:I25" si="9">E8/$C25</f>
        <v>2.240921236753143</v>
      </c>
      <c r="H25" s="49">
        <f t="shared" si="9"/>
        <v>3.0089442207619554</v>
      </c>
      <c r="I25" s="49">
        <f t="shared" si="9"/>
        <v>4.0045295704030082</v>
      </c>
      <c r="J25" s="63">
        <f t="shared" ref="J25:M25" si="10">F25*$C25</f>
        <v>171583.3138</v>
      </c>
      <c r="K25" s="63">
        <f t="shared" si="10"/>
        <v>235986.93359999999</v>
      </c>
      <c r="L25" s="63">
        <f t="shared" si="10"/>
        <v>316865.89799999999</v>
      </c>
      <c r="M25" s="63">
        <f t="shared" si="10"/>
        <v>421709</v>
      </c>
      <c r="O25" s="20">
        <f t="shared" ref="O25" si="11">IFERROR(((J25-$E25)/$E25),0)</f>
        <v>0.4046098095831866</v>
      </c>
      <c r="P25" s="20">
        <f t="shared" ref="P25:R25" si="12">(K25-J25)/J25</f>
        <v>0.37534896822816805</v>
      </c>
      <c r="Q25" s="20">
        <f t="shared" si="12"/>
        <v>0.34272645169876476</v>
      </c>
      <c r="R25" s="20">
        <f t="shared" si="12"/>
        <v>0.33087530927673392</v>
      </c>
      <c r="S25" s="12"/>
    </row>
    <row r="26" spans="1:19" x14ac:dyDescent="0.25">
      <c r="C26" s="5"/>
      <c r="E26" s="15">
        <f>SUM(E25:E25)</f>
        <v>122157.28</v>
      </c>
      <c r="J26" s="10">
        <f>J25-E25</f>
        <v>49426.033800000005</v>
      </c>
      <c r="K26" s="10">
        <f>K25-J25</f>
        <v>64403.619799999986</v>
      </c>
      <c r="L26" s="10">
        <f>L25-K25</f>
        <v>80878.964399999997</v>
      </c>
      <c r="M26" s="10">
        <f>M25-L25</f>
        <v>104843.10200000001</v>
      </c>
    </row>
    <row r="27" spans="1:19" x14ac:dyDescent="0.25">
      <c r="C27" s="5"/>
      <c r="E27" s="52"/>
      <c r="F27" s="6"/>
      <c r="J27" s="10"/>
      <c r="K27" s="10"/>
      <c r="L27" s="10"/>
      <c r="M27" s="10"/>
    </row>
    <row r="28" spans="1:19" x14ac:dyDescent="0.25">
      <c r="E28" s="15"/>
      <c r="J28" s="10"/>
      <c r="K28" s="10"/>
      <c r="L28" s="10"/>
      <c r="M28" s="10"/>
    </row>
    <row r="29" spans="1:19" x14ac:dyDescent="0.25">
      <c r="E29" s="15"/>
      <c r="F29" s="2" t="s">
        <v>2</v>
      </c>
      <c r="G29" s="2" t="s">
        <v>2</v>
      </c>
      <c r="H29" s="2" t="s">
        <v>2</v>
      </c>
      <c r="I29" s="2" t="s">
        <v>2</v>
      </c>
      <c r="J29" s="61" t="s">
        <v>2</v>
      </c>
      <c r="K29" s="61" t="s">
        <v>2</v>
      </c>
      <c r="L29" s="61" t="s">
        <v>2</v>
      </c>
      <c r="M29" s="61" t="s">
        <v>2</v>
      </c>
      <c r="O29" s="2" t="s">
        <v>2</v>
      </c>
      <c r="P29" s="2" t="s">
        <v>2</v>
      </c>
      <c r="Q29" s="2" t="s">
        <v>2</v>
      </c>
      <c r="R29" s="2" t="s">
        <v>2</v>
      </c>
    </row>
    <row r="30" spans="1:19" x14ac:dyDescent="0.25">
      <c r="C30" s="2" t="s">
        <v>3</v>
      </c>
      <c r="D30" s="2" t="s">
        <v>4</v>
      </c>
      <c r="E30" s="53" t="s">
        <v>4</v>
      </c>
      <c r="F30" s="2" t="s">
        <v>5</v>
      </c>
      <c r="G30" s="2" t="s">
        <v>5</v>
      </c>
      <c r="H30" s="2" t="s">
        <v>5</v>
      </c>
      <c r="I30" s="2" t="s">
        <v>5</v>
      </c>
      <c r="J30" s="61" t="s">
        <v>7</v>
      </c>
      <c r="K30" s="61" t="s">
        <v>7</v>
      </c>
      <c r="L30" s="61" t="s">
        <v>7</v>
      </c>
      <c r="M30" s="61" t="s">
        <v>7</v>
      </c>
      <c r="O30" s="2" t="s">
        <v>15</v>
      </c>
      <c r="P30" s="2" t="s">
        <v>15</v>
      </c>
      <c r="Q30" s="2" t="s">
        <v>15</v>
      </c>
      <c r="R30" s="2" t="s">
        <v>15</v>
      </c>
    </row>
    <row r="31" spans="1:19" x14ac:dyDescent="0.25">
      <c r="A31" s="3" t="s">
        <v>22</v>
      </c>
      <c r="B31" s="3"/>
      <c r="C31" s="4" t="s">
        <v>6</v>
      </c>
      <c r="D31" s="4" t="s">
        <v>5</v>
      </c>
      <c r="E31" s="54" t="s">
        <v>7</v>
      </c>
      <c r="F31" s="4" t="s">
        <v>17</v>
      </c>
      <c r="G31" s="4" t="s">
        <v>18</v>
      </c>
      <c r="H31" s="4" t="s">
        <v>19</v>
      </c>
      <c r="I31" s="4" t="s">
        <v>8</v>
      </c>
      <c r="J31" s="62" t="s">
        <v>17</v>
      </c>
      <c r="K31" s="62" t="s">
        <v>18</v>
      </c>
      <c r="L31" s="62" t="s">
        <v>19</v>
      </c>
      <c r="M31" s="62" t="s">
        <v>8</v>
      </c>
      <c r="O31" s="4" t="s">
        <v>17</v>
      </c>
      <c r="P31" s="4" t="s">
        <v>18</v>
      </c>
      <c r="Q31" s="4" t="s">
        <v>19</v>
      </c>
      <c r="R31" s="4" t="s">
        <v>8</v>
      </c>
    </row>
    <row r="32" spans="1:19" x14ac:dyDescent="0.25">
      <c r="A32" s="1" t="s">
        <v>9</v>
      </c>
      <c r="C32" s="15">
        <v>6869.1827877896276</v>
      </c>
      <c r="D32" s="7">
        <v>27.19</v>
      </c>
      <c r="E32" s="15">
        <f t="shared" ref="E32:E41" si="13">C32*D32</f>
        <v>186773.08</v>
      </c>
      <c r="F32" s="7">
        <f>(D$9/$C$9)*$D32</f>
        <v>31.618390028994916</v>
      </c>
      <c r="G32" s="7">
        <f t="shared" ref="G32:I40" si="14">(E$9/$C$9)*$D32</f>
        <v>37.030866731099806</v>
      </c>
      <c r="H32" s="7">
        <f t="shared" si="14"/>
        <v>43.59964527410893</v>
      </c>
      <c r="I32" s="7">
        <f t="shared" si="14"/>
        <v>51.792166827749519</v>
      </c>
      <c r="J32" s="64">
        <f>F32*$C32</f>
        <v>217192.50056479106</v>
      </c>
      <c r="K32" s="64">
        <f>G32*$C32</f>
        <v>254371.79236620234</v>
      </c>
      <c r="L32" s="64">
        <f>H32*$C32</f>
        <v>299493.93287064246</v>
      </c>
      <c r="M32" s="64">
        <f>I32*$C32</f>
        <v>355769.86091550591</v>
      </c>
      <c r="O32" s="16">
        <f>IFERROR(((J32-$E32)/$E32),0)</f>
        <v>0.1628683350126853</v>
      </c>
      <c r="P32" s="16">
        <f t="shared" ref="O32:R40" si="15">IFERROR((K32-J32)/J32,0)</f>
        <v>0.17118128712883557</v>
      </c>
      <c r="Q32" s="16">
        <f t="shared" si="15"/>
        <v>0.17738657295570234</v>
      </c>
      <c r="R32" s="16">
        <f t="shared" si="15"/>
        <v>0.1879033992624157</v>
      </c>
      <c r="S32" s="12"/>
    </row>
    <row r="33" spans="1:19" x14ac:dyDescent="0.25">
      <c r="A33" s="1" t="s">
        <v>10</v>
      </c>
      <c r="C33" s="15">
        <v>504.36925340198627</v>
      </c>
      <c r="D33" s="7">
        <v>27.19</v>
      </c>
      <c r="E33" s="17">
        <f t="shared" si="13"/>
        <v>13713.800000000007</v>
      </c>
      <c r="F33" s="7">
        <f t="shared" ref="F33:F40" si="16">(D$9/$C$9)*$D33</f>
        <v>31.618390028994916</v>
      </c>
      <c r="G33" s="7">
        <f t="shared" si="14"/>
        <v>37.030866731099806</v>
      </c>
      <c r="H33" s="7">
        <f t="shared" si="14"/>
        <v>43.59964527410893</v>
      </c>
      <c r="I33" s="7">
        <f t="shared" si="14"/>
        <v>51.792166827749519</v>
      </c>
      <c r="J33" s="65">
        <f t="shared" ref="J33:M40" si="17">F33*$C33</f>
        <v>15947.343772696973</v>
      </c>
      <c r="K33" s="65">
        <f t="shared" si="17"/>
        <v>18677.23060599326</v>
      </c>
      <c r="L33" s="65">
        <f t="shared" si="17"/>
        <v>21990.32053549376</v>
      </c>
      <c r="M33" s="65">
        <f t="shared" si="17"/>
        <v>26122.376514983145</v>
      </c>
      <c r="O33" s="16">
        <f t="shared" ref="O33" si="18">IFERROR(((J33-$E33)/$E33),0)</f>
        <v>0.16286833501268544</v>
      </c>
      <c r="P33" s="16">
        <f t="shared" si="15"/>
        <v>0.17118128712883546</v>
      </c>
      <c r="Q33" s="16">
        <f t="shared" si="15"/>
        <v>0.17738657295570234</v>
      </c>
      <c r="R33" s="16">
        <f t="shared" si="15"/>
        <v>0.18790339926241581</v>
      </c>
      <c r="S33" s="12"/>
    </row>
    <row r="34" spans="1:19" x14ac:dyDescent="0.25">
      <c r="A34" s="1" t="s">
        <v>11</v>
      </c>
      <c r="B34"/>
      <c r="C34" s="15">
        <v>110403.14000000065</v>
      </c>
      <c r="D34" s="23">
        <v>0</v>
      </c>
      <c r="E34" s="55">
        <f t="shared" si="13"/>
        <v>0</v>
      </c>
      <c r="F34" s="23">
        <f t="shared" si="16"/>
        <v>0</v>
      </c>
      <c r="G34" s="23">
        <f t="shared" si="14"/>
        <v>0</v>
      </c>
      <c r="H34" s="23">
        <f t="shared" si="14"/>
        <v>0</v>
      </c>
      <c r="I34" s="23">
        <f t="shared" si="14"/>
        <v>0</v>
      </c>
      <c r="J34" s="66">
        <f t="shared" si="17"/>
        <v>0</v>
      </c>
      <c r="K34" s="66">
        <f t="shared" si="17"/>
        <v>0</v>
      </c>
      <c r="L34" s="66">
        <f t="shared" si="17"/>
        <v>0</v>
      </c>
      <c r="M34" s="66">
        <f t="shared" si="17"/>
        <v>0</v>
      </c>
      <c r="O34" s="24">
        <f t="shared" si="15"/>
        <v>0</v>
      </c>
      <c r="P34" s="24">
        <f t="shared" si="15"/>
        <v>0</v>
      </c>
      <c r="Q34" s="24">
        <f t="shared" si="15"/>
        <v>0</v>
      </c>
      <c r="R34" s="24">
        <f t="shared" si="15"/>
        <v>0</v>
      </c>
      <c r="S34" s="25"/>
    </row>
    <row r="35" spans="1:19" x14ac:dyDescent="0.25">
      <c r="A35" s="1" t="s">
        <v>12</v>
      </c>
      <c r="B35"/>
      <c r="C35" s="15">
        <v>31829.309999999601</v>
      </c>
      <c r="D35" s="23">
        <v>1.2350000000000001</v>
      </c>
      <c r="E35" s="55">
        <f t="shared" si="13"/>
        <v>39309.197849999509</v>
      </c>
      <c r="F35" s="23">
        <f t="shared" si="16"/>
        <v>1.4361423937406665</v>
      </c>
      <c r="G35" s="23">
        <f t="shared" si="14"/>
        <v>1.6819830972014806</v>
      </c>
      <c r="H35" s="23">
        <f t="shared" si="14"/>
        <v>1.9803443145834694</v>
      </c>
      <c r="I35" s="23">
        <f t="shared" si="14"/>
        <v>2.3524577430037024</v>
      </c>
      <c r="J35" s="66">
        <f t="shared" si="17"/>
        <v>45711.421454513162</v>
      </c>
      <c r="K35" s="66">
        <f t="shared" si="17"/>
        <v>53536.361415585387</v>
      </c>
      <c r="L35" s="66">
        <f t="shared" si="17"/>
        <v>63032.99309561398</v>
      </c>
      <c r="M35" s="66">
        <f t="shared" si="17"/>
        <v>74877.106763964242</v>
      </c>
      <c r="O35" s="24">
        <f t="shared" ref="O35:O40" si="19">IFERROR(((J35-$E35)/$E35),0)</f>
        <v>0.16286833501268538</v>
      </c>
      <c r="P35" s="24">
        <f t="shared" si="15"/>
        <v>0.1711812871288354</v>
      </c>
      <c r="Q35" s="24">
        <f t="shared" si="15"/>
        <v>0.17738657295570248</v>
      </c>
      <c r="R35" s="24">
        <f t="shared" si="15"/>
        <v>0.18790339926241598</v>
      </c>
      <c r="S35" s="25"/>
    </row>
    <row r="36" spans="1:19" x14ac:dyDescent="0.25">
      <c r="A36" s="1" t="s">
        <v>13</v>
      </c>
      <c r="B36"/>
      <c r="C36" s="15">
        <v>32369.840000000066</v>
      </c>
      <c r="D36" s="23">
        <v>0.97199999999999998</v>
      </c>
      <c r="E36" s="55">
        <f t="shared" si="13"/>
        <v>31463.484480000065</v>
      </c>
      <c r="F36" s="23">
        <f t="shared" si="16"/>
        <v>1.1303080216323302</v>
      </c>
      <c r="G36" s="23">
        <f t="shared" si="14"/>
        <v>1.3237956036274001</v>
      </c>
      <c r="H36" s="23">
        <f t="shared" si="14"/>
        <v>1.5586191690486899</v>
      </c>
      <c r="I36" s="23">
        <f t="shared" si="14"/>
        <v>1.8514890090685006</v>
      </c>
      <c r="J36" s="66">
        <f t="shared" si="17"/>
        <v>36587.889810955145</v>
      </c>
      <c r="K36" s="66">
        <f t="shared" si="17"/>
        <v>42851.051882122447</v>
      </c>
      <c r="L36" s="66">
        <f t="shared" si="17"/>
        <v>50452.253123039147</v>
      </c>
      <c r="M36" s="66">
        <f t="shared" si="17"/>
        <v>59932.402985306035</v>
      </c>
      <c r="O36" s="24">
        <f t="shared" si="19"/>
        <v>0.16286833501268547</v>
      </c>
      <c r="P36" s="24">
        <f t="shared" si="15"/>
        <v>0.17118128712883535</v>
      </c>
      <c r="Q36" s="24">
        <f t="shared" si="15"/>
        <v>0.17738657295570234</v>
      </c>
      <c r="R36" s="24">
        <f t="shared" si="15"/>
        <v>0.18790339926241578</v>
      </c>
      <c r="S36" s="25"/>
    </row>
    <row r="37" spans="1:19" x14ac:dyDescent="0.25">
      <c r="A37" s="1" t="s">
        <v>14</v>
      </c>
      <c r="B37"/>
      <c r="C37" s="15">
        <v>30927.760000000013</v>
      </c>
      <c r="D37" s="23">
        <v>0.88</v>
      </c>
      <c r="E37" s="55">
        <f t="shared" si="13"/>
        <v>27216.428800000012</v>
      </c>
      <c r="F37" s="23">
        <f t="shared" si="16"/>
        <v>1.0233241348111632</v>
      </c>
      <c r="G37" s="23">
        <f t="shared" si="14"/>
        <v>1.19849807735814</v>
      </c>
      <c r="H37" s="23">
        <f t="shared" si="14"/>
        <v>1.4110955439946986</v>
      </c>
      <c r="I37" s="23">
        <f t="shared" si="14"/>
        <v>1.6762451933953504</v>
      </c>
      <c r="J37" s="66">
        <f t="shared" si="17"/>
        <v>31649.123243647315</v>
      </c>
      <c r="K37" s="66">
        <f t="shared" si="17"/>
        <v>37066.860896994003</v>
      </c>
      <c r="L37" s="66">
        <f t="shared" si="17"/>
        <v>43642.024321737495</v>
      </c>
      <c r="M37" s="66">
        <f t="shared" si="17"/>
        <v>51842.509042485006</v>
      </c>
      <c r="O37" s="24">
        <f t="shared" si="19"/>
        <v>0.16286833501268544</v>
      </c>
      <c r="P37" s="24">
        <f t="shared" si="15"/>
        <v>0.17118128712883537</v>
      </c>
      <c r="Q37" s="24">
        <f t="shared" si="15"/>
        <v>0.1773865729557022</v>
      </c>
      <c r="R37" s="24">
        <f t="shared" si="15"/>
        <v>0.187903399262416</v>
      </c>
      <c r="S37" s="25"/>
    </row>
    <row r="38" spans="1:19" x14ac:dyDescent="0.25">
      <c r="A38" s="1" t="s">
        <v>23</v>
      </c>
      <c r="B38"/>
      <c r="C38" s="15">
        <v>24188.060000000005</v>
      </c>
      <c r="D38" s="23">
        <v>0.78700000000000003</v>
      </c>
      <c r="E38" s="55">
        <f t="shared" si="13"/>
        <v>19036.003220000006</v>
      </c>
      <c r="F38" s="23">
        <f t="shared" si="16"/>
        <v>0.91517737965498347</v>
      </c>
      <c r="G38" s="23">
        <f t="shared" si="14"/>
        <v>1.0718386214555184</v>
      </c>
      <c r="H38" s="23">
        <f t="shared" si="14"/>
        <v>1.2619684012770771</v>
      </c>
      <c r="I38" s="23">
        <f t="shared" si="14"/>
        <v>1.4990965536387963</v>
      </c>
      <c r="J38" s="66">
        <f t="shared" si="17"/>
        <v>22136.365369737523</v>
      </c>
      <c r="K38" s="66">
        <f t="shared" si="17"/>
        <v>25925.696886083373</v>
      </c>
      <c r="L38" s="66">
        <f t="shared" si="17"/>
        <v>30524.567408194023</v>
      </c>
      <c r="M38" s="66">
        <f t="shared" si="17"/>
        <v>36260.237385208435</v>
      </c>
      <c r="O38" s="24">
        <f t="shared" si="19"/>
        <v>0.1628683350126853</v>
      </c>
      <c r="P38" s="24">
        <f t="shared" si="15"/>
        <v>0.17118128712883551</v>
      </c>
      <c r="Q38" s="24">
        <f t="shared" si="15"/>
        <v>0.17738657295570223</v>
      </c>
      <c r="R38" s="24">
        <f t="shared" si="15"/>
        <v>0.18790339926241598</v>
      </c>
      <c r="S38" s="25"/>
    </row>
    <row r="39" spans="1:19" x14ac:dyDescent="0.25">
      <c r="A39" s="26" t="s">
        <v>24</v>
      </c>
      <c r="B39"/>
      <c r="C39" s="15">
        <v>18659.539999999994</v>
      </c>
      <c r="D39" s="23">
        <v>0.69399999999999995</v>
      </c>
      <c r="E39" s="56">
        <f t="shared" si="13"/>
        <v>12949.720759999995</v>
      </c>
      <c r="F39" s="23">
        <f t="shared" si="16"/>
        <v>0.80703062449880358</v>
      </c>
      <c r="G39" s="23">
        <f t="shared" si="14"/>
        <v>0.94517916555289672</v>
      </c>
      <c r="H39" s="23">
        <f t="shared" si="14"/>
        <v>1.1128412585594556</v>
      </c>
      <c r="I39" s="23">
        <f t="shared" si="14"/>
        <v>1.3219479138822421</v>
      </c>
      <c r="J39" s="67">
        <f t="shared" si="17"/>
        <v>15058.820219060401</v>
      </c>
      <c r="K39" s="67">
        <f t="shared" si="17"/>
        <v>17636.608446800892</v>
      </c>
      <c r="L39" s="67">
        <f t="shared" si="17"/>
        <v>20765.105977740495</v>
      </c>
      <c r="M39" s="67">
        <f t="shared" si="17"/>
        <v>24666.939977002243</v>
      </c>
      <c r="O39" s="30">
        <f t="shared" si="19"/>
        <v>0.16286833501268538</v>
      </c>
      <c r="P39" s="30">
        <f t="shared" si="15"/>
        <v>0.17118128712883546</v>
      </c>
      <c r="Q39" s="30">
        <f t="shared" si="15"/>
        <v>0.17738657295570237</v>
      </c>
      <c r="R39" s="30">
        <f t="shared" si="15"/>
        <v>0.18790339926241573</v>
      </c>
      <c r="S39" s="25"/>
    </row>
    <row r="40" spans="1:19" x14ac:dyDescent="0.25">
      <c r="A40" s="3" t="s">
        <v>25</v>
      </c>
      <c r="B40" s="31"/>
      <c r="C40" s="32">
        <v>46974.520000000019</v>
      </c>
      <c r="D40" s="34">
        <v>0.66200000000000003</v>
      </c>
      <c r="E40" s="57">
        <f t="shared" si="13"/>
        <v>31097.132240000014</v>
      </c>
      <c r="F40" s="34">
        <f t="shared" si="16"/>
        <v>0.76981883777839777</v>
      </c>
      <c r="G40" s="34">
        <f t="shared" si="14"/>
        <v>0.90159741728532805</v>
      </c>
      <c r="H40" s="34">
        <f t="shared" si="14"/>
        <v>1.0615286933232848</v>
      </c>
      <c r="I40" s="34">
        <f t="shared" si="14"/>
        <v>1.2609935432133206</v>
      </c>
      <c r="J40" s="68">
        <f t="shared" si="17"/>
        <v>36161.870391598117</v>
      </c>
      <c r="K40" s="68">
        <f t="shared" si="17"/>
        <v>42352.105910218008</v>
      </c>
      <c r="L40" s="68">
        <f t="shared" si="17"/>
        <v>49864.800835088528</v>
      </c>
      <c r="M40" s="68">
        <f t="shared" si="17"/>
        <v>59234.566415545014</v>
      </c>
      <c r="O40" s="35">
        <f t="shared" si="19"/>
        <v>0.16286833501268544</v>
      </c>
      <c r="P40" s="35">
        <f t="shared" si="15"/>
        <v>0.17118128712883546</v>
      </c>
      <c r="Q40" s="35">
        <f t="shared" si="15"/>
        <v>0.17738657295570237</v>
      </c>
      <c r="R40" s="35">
        <f t="shared" si="15"/>
        <v>0.18790339926241581</v>
      </c>
      <c r="S40" s="25"/>
    </row>
    <row r="41" spans="1:19" hidden="1" x14ac:dyDescent="0.25">
      <c r="A41" s="3"/>
      <c r="B41" s="3"/>
      <c r="C41" s="32"/>
      <c r="D41" s="33">
        <v>0.66</v>
      </c>
      <c r="E41" s="58">
        <f t="shared" si="13"/>
        <v>0</v>
      </c>
      <c r="F41" s="22"/>
      <c r="G41" s="22"/>
      <c r="H41" s="22"/>
      <c r="I41" s="22" t="e">
        <f>#REF!</f>
        <v>#REF!</v>
      </c>
      <c r="J41" s="44"/>
      <c r="K41" s="44"/>
      <c r="L41" s="44"/>
      <c r="M41" s="44"/>
    </row>
    <row r="42" spans="1:19" x14ac:dyDescent="0.25">
      <c r="C42" s="5"/>
      <c r="E42" s="15">
        <f>SUM(E32:E41)</f>
        <v>361558.84734999959</v>
      </c>
      <c r="J42" s="10">
        <f>SUM(J32:J41)</f>
        <v>420445.33482699969</v>
      </c>
      <c r="K42" s="10">
        <f>SUM(K32:K41)</f>
        <v>492417.70840999973</v>
      </c>
      <c r="L42" s="10">
        <f>SUM(L32:L41)</f>
        <v>579765.99816754984</v>
      </c>
      <c r="M42" s="10">
        <f>SUM(M32:M41)</f>
        <v>688706.00000000012</v>
      </c>
      <c r="O42" s="30">
        <f>IFERROR(((J42-$E42)/$E42),0)</f>
        <v>0.16286833501268538</v>
      </c>
      <c r="P42" s="30">
        <f t="shared" ref="P42:R42" si="20">(K42-J42)/J42</f>
        <v>0.17118128712883554</v>
      </c>
      <c r="Q42" s="30">
        <f t="shared" si="20"/>
        <v>0.1773865729557022</v>
      </c>
      <c r="R42" s="30">
        <f t="shared" si="20"/>
        <v>0.18790339926241603</v>
      </c>
    </row>
    <row r="43" spans="1:19" x14ac:dyDescent="0.25">
      <c r="C43" s="5"/>
      <c r="E43" s="52"/>
      <c r="F43" s="6"/>
      <c r="J43" s="10">
        <f>J42-E42</f>
        <v>58886.487477000104</v>
      </c>
      <c r="K43" s="10">
        <f>K42-J42</f>
        <v>71972.373583000037</v>
      </c>
      <c r="L43" s="10">
        <f t="shared" ref="L43:M43" si="21">L42-K42</f>
        <v>87348.289757550112</v>
      </c>
      <c r="M43" s="10">
        <f t="shared" si="21"/>
        <v>108940.00183245027</v>
      </c>
    </row>
    <row r="44" spans="1:19" x14ac:dyDescent="0.25">
      <c r="C44" s="5"/>
      <c r="E44" s="53"/>
      <c r="J44" s="10"/>
      <c r="K44" s="10"/>
      <c r="L44" s="10"/>
      <c r="M44" s="10"/>
    </row>
    <row r="45" spans="1:19" x14ac:dyDescent="0.25">
      <c r="C45" s="5"/>
      <c r="E45" s="52"/>
      <c r="F45" s="6"/>
      <c r="J45" s="10"/>
      <c r="K45" s="10"/>
      <c r="L45" s="10"/>
      <c r="M45" s="10"/>
    </row>
    <row r="46" spans="1:19" x14ac:dyDescent="0.25">
      <c r="E46" s="15"/>
      <c r="F46" s="2" t="s">
        <v>2</v>
      </c>
      <c r="G46" s="2" t="s">
        <v>2</v>
      </c>
      <c r="H46" s="2" t="s">
        <v>2</v>
      </c>
      <c r="I46" s="2" t="s">
        <v>2</v>
      </c>
      <c r="J46" s="61" t="s">
        <v>2</v>
      </c>
      <c r="K46" s="61" t="s">
        <v>2</v>
      </c>
      <c r="L46" s="61" t="s">
        <v>2</v>
      </c>
      <c r="M46" s="61" t="s">
        <v>2</v>
      </c>
      <c r="O46" s="2" t="s">
        <v>2</v>
      </c>
      <c r="P46" s="2" t="s">
        <v>2</v>
      </c>
      <c r="Q46" s="2" t="s">
        <v>2</v>
      </c>
      <c r="R46" s="2" t="s">
        <v>2</v>
      </c>
    </row>
    <row r="47" spans="1:19" x14ac:dyDescent="0.25">
      <c r="C47" s="2" t="s">
        <v>3</v>
      </c>
      <c r="D47" s="2" t="s">
        <v>4</v>
      </c>
      <c r="E47" s="53" t="s">
        <v>4</v>
      </c>
      <c r="F47" s="2" t="s">
        <v>5</v>
      </c>
      <c r="G47" s="2" t="s">
        <v>5</v>
      </c>
      <c r="H47" s="2" t="s">
        <v>5</v>
      </c>
      <c r="I47" s="2" t="s">
        <v>5</v>
      </c>
      <c r="J47" s="61" t="s">
        <v>7</v>
      </c>
      <c r="K47" s="61" t="s">
        <v>7</v>
      </c>
      <c r="L47" s="61" t="s">
        <v>7</v>
      </c>
      <c r="M47" s="61" t="s">
        <v>7</v>
      </c>
      <c r="O47" s="2" t="s">
        <v>15</v>
      </c>
      <c r="P47" s="2" t="s">
        <v>15</v>
      </c>
      <c r="Q47" s="2" t="s">
        <v>15</v>
      </c>
      <c r="R47" s="2" t="s">
        <v>15</v>
      </c>
    </row>
    <row r="48" spans="1:19" x14ac:dyDescent="0.25">
      <c r="A48" s="3" t="s">
        <v>26</v>
      </c>
      <c r="B48" s="3"/>
      <c r="C48" s="4" t="s">
        <v>6</v>
      </c>
      <c r="D48" s="4" t="s">
        <v>5</v>
      </c>
      <c r="E48" s="54" t="s">
        <v>7</v>
      </c>
      <c r="F48" s="4" t="s">
        <v>17</v>
      </c>
      <c r="G48" s="4" t="s">
        <v>18</v>
      </c>
      <c r="H48" s="4" t="s">
        <v>19</v>
      </c>
      <c r="I48" s="4" t="s">
        <v>8</v>
      </c>
      <c r="J48" s="62" t="s">
        <v>17</v>
      </c>
      <c r="K48" s="62" t="s">
        <v>18</v>
      </c>
      <c r="L48" s="62" t="s">
        <v>19</v>
      </c>
      <c r="M48" s="62" t="s">
        <v>8</v>
      </c>
      <c r="O48" s="4" t="s">
        <v>17</v>
      </c>
      <c r="P48" s="4" t="s">
        <v>18</v>
      </c>
      <c r="Q48" s="4" t="s">
        <v>19</v>
      </c>
      <c r="R48" s="4" t="s">
        <v>8</v>
      </c>
    </row>
    <row r="49" spans="1:19" x14ac:dyDescent="0.25">
      <c r="A49" s="1" t="s">
        <v>9</v>
      </c>
      <c r="C49" s="15">
        <v>3021.1233847436438</v>
      </c>
      <c r="D49" s="7">
        <f>[1]Summary!O8</f>
        <v>23.99</v>
      </c>
      <c r="E49" s="15">
        <f t="shared" ref="E49:E58" si="22">C49*D49</f>
        <v>72476.750000000015</v>
      </c>
      <c r="F49" s="7">
        <f>(D$10/$C$10)*$D49</f>
        <v>28.470079822402223</v>
      </c>
      <c r="G49" s="7">
        <f t="shared" ref="G49:I54" si="23">(E$10/$C$10)*$D49</f>
        <v>34.307759590986933</v>
      </c>
      <c r="H49" s="7">
        <f t="shared" si="23"/>
        <v>41.910319289608886</v>
      </c>
      <c r="I49" s="7">
        <f t="shared" si="23"/>
        <v>51.141998923649822</v>
      </c>
      <c r="J49" s="69">
        <f>F49*$C49</f>
        <v>86011.623916977522</v>
      </c>
      <c r="K49" s="69">
        <f>G49*$C49</f>
        <v>103647.97477849365</v>
      </c>
      <c r="L49" s="69">
        <f>H49*$C49</f>
        <v>126616.24566791001</v>
      </c>
      <c r="M49" s="69">
        <f>I49*$C49</f>
        <v>154506.28889077273</v>
      </c>
      <c r="O49" s="30">
        <f>IFERROR(((J49-$E49)/$E49),0)</f>
        <v>0.18674780418516979</v>
      </c>
      <c r="P49" s="30">
        <f>IFERROR((K49-J49)/J49,0)</f>
        <v>0.20504613281734529</v>
      </c>
      <c r="Q49" s="30">
        <f>IFERROR((L49-K49)/K49,0)</f>
        <v>0.22159883913315159</v>
      </c>
      <c r="R49" s="30">
        <f>IFERROR((M49-L49)/L49,0)</f>
        <v>0.22027223343845562</v>
      </c>
      <c r="S49" s="25"/>
    </row>
    <row r="50" spans="1:19" x14ac:dyDescent="0.25">
      <c r="A50" s="1" t="s">
        <v>10</v>
      </c>
      <c r="C50" s="15">
        <v>36.10921217173825</v>
      </c>
      <c r="D50" s="7">
        <f>[1]Summary!O41</f>
        <v>23.99</v>
      </c>
      <c r="E50" s="56">
        <f>C50*D50</f>
        <v>866.26000000000056</v>
      </c>
      <c r="F50" s="7">
        <f t="shared" ref="F50:F54" si="24">(D$10/$C$10)*$D50</f>
        <v>28.470079822402223</v>
      </c>
      <c r="G50" s="7">
        <f t="shared" si="23"/>
        <v>34.307759590986933</v>
      </c>
      <c r="H50" s="7">
        <f t="shared" si="23"/>
        <v>41.910319289608886</v>
      </c>
      <c r="I50" s="7">
        <f t="shared" si="23"/>
        <v>51.141998923649822</v>
      </c>
      <c r="J50" s="67">
        <f t="shared" ref="J50:M54" si="25">F50*$C50</f>
        <v>1028.032152853446</v>
      </c>
      <c r="K50" s="67">
        <f t="shared" si="25"/>
        <v>1238.8261702079351</v>
      </c>
      <c r="L50" s="67">
        <f t="shared" si="25"/>
        <v>1513.3486114137816</v>
      </c>
      <c r="M50" s="67">
        <f t="shared" si="25"/>
        <v>1846.6972900208807</v>
      </c>
      <c r="O50" s="30">
        <f t="shared" ref="O50:O54" si="26">IFERROR(((J50-$E50)/$E50),0)</f>
        <v>0.1867478041851699</v>
      </c>
      <c r="P50" s="30">
        <f t="shared" ref="O50:R54" si="27">IFERROR((K50-J50)/J50,0)</f>
        <v>0.20504613281734535</v>
      </c>
      <c r="Q50" s="30">
        <f t="shared" si="27"/>
        <v>0.22159883913315157</v>
      </c>
      <c r="R50" s="30">
        <f t="shared" si="27"/>
        <v>0.22027223343845562</v>
      </c>
      <c r="S50" s="25"/>
    </row>
    <row r="51" spans="1:19" x14ac:dyDescent="0.25">
      <c r="A51" s="8" t="s">
        <v>34</v>
      </c>
      <c r="C51" s="15">
        <v>51917.18</v>
      </c>
      <c r="D51" s="23">
        <f>[1]Summary!O9</f>
        <v>0</v>
      </c>
      <c r="E51" s="55">
        <f>C51*D51</f>
        <v>0</v>
      </c>
      <c r="F51" s="23">
        <f t="shared" si="24"/>
        <v>0</v>
      </c>
      <c r="G51" s="23">
        <f t="shared" si="23"/>
        <v>0</v>
      </c>
      <c r="H51" s="23">
        <f t="shared" si="23"/>
        <v>0</v>
      </c>
      <c r="I51" s="23">
        <f t="shared" si="23"/>
        <v>0</v>
      </c>
      <c r="J51" s="66">
        <f t="shared" si="25"/>
        <v>0</v>
      </c>
      <c r="K51" s="66">
        <f t="shared" si="25"/>
        <v>0</v>
      </c>
      <c r="L51" s="66">
        <f t="shared" si="25"/>
        <v>0</v>
      </c>
      <c r="M51" s="66">
        <f t="shared" si="25"/>
        <v>0</v>
      </c>
      <c r="O51" s="24">
        <f t="shared" si="27"/>
        <v>0</v>
      </c>
      <c r="P51" s="24">
        <f t="shared" si="27"/>
        <v>0</v>
      </c>
      <c r="Q51" s="24">
        <f t="shared" si="27"/>
        <v>0</v>
      </c>
      <c r="R51" s="24">
        <f t="shared" si="27"/>
        <v>0</v>
      </c>
      <c r="S51" s="25"/>
    </row>
    <row r="52" spans="1:19" x14ac:dyDescent="0.25">
      <c r="A52" s="8" t="s">
        <v>35</v>
      </c>
      <c r="C52" s="15">
        <v>31359.95</v>
      </c>
      <c r="D52" s="23">
        <f>[1]Summary!O10</f>
        <v>1.012</v>
      </c>
      <c r="E52" s="55">
        <f>C52*D52</f>
        <v>31736.269400000001</v>
      </c>
      <c r="F52" s="23">
        <f t="shared" si="24"/>
        <v>1.2009887778353918</v>
      </c>
      <c r="G52" s="23">
        <f t="shared" si="23"/>
        <v>1.447246882287569</v>
      </c>
      <c r="H52" s="23">
        <f t="shared" si="23"/>
        <v>1.767955111341567</v>
      </c>
      <c r="I52" s="23">
        <f t="shared" si="23"/>
        <v>2.1573865323357078</v>
      </c>
      <c r="J52" s="66">
        <f t="shared" si="25"/>
        <v>37662.948023478995</v>
      </c>
      <c r="K52" s="66">
        <f t="shared" si="25"/>
        <v>45385.589866194052</v>
      </c>
      <c r="L52" s="66">
        <f t="shared" si="25"/>
        <v>55442.983893915974</v>
      </c>
      <c r="M52" s="66">
        <f t="shared" si="25"/>
        <v>67655.533784721178</v>
      </c>
      <c r="O52" s="24">
        <f t="shared" si="26"/>
        <v>0.18674780418516973</v>
      </c>
      <c r="P52" s="24">
        <f t="shared" si="27"/>
        <v>0.20504613281734557</v>
      </c>
      <c r="Q52" s="24">
        <f t="shared" si="27"/>
        <v>0.2215988391331514</v>
      </c>
      <c r="R52" s="24">
        <f t="shared" si="27"/>
        <v>0.22027223343845578</v>
      </c>
      <c r="S52" s="25"/>
    </row>
    <row r="53" spans="1:19" x14ac:dyDescent="0.25">
      <c r="A53" s="8" t="s">
        <v>36</v>
      </c>
      <c r="C53" s="15">
        <v>8556.119999999999</v>
      </c>
      <c r="D53" s="23">
        <f>[1]Summary!O11</f>
        <v>0.877</v>
      </c>
      <c r="E53" s="55">
        <f t="shared" si="22"/>
        <v>7503.717239999999</v>
      </c>
      <c r="F53" s="23">
        <f t="shared" si="24"/>
        <v>1.040777824270394</v>
      </c>
      <c r="G53" s="23">
        <f t="shared" si="23"/>
        <v>1.254185292259089</v>
      </c>
      <c r="H53" s="23">
        <f t="shared" si="23"/>
        <v>1.5321112970815753</v>
      </c>
      <c r="I53" s="23">
        <f t="shared" si="23"/>
        <v>1.8695928743660233</v>
      </c>
      <c r="J53" s="70">
        <f t="shared" si="25"/>
        <v>8905.0199577964031</v>
      </c>
      <c r="K53" s="70">
        <f t="shared" si="25"/>
        <v>10730.959862803835</v>
      </c>
      <c r="L53" s="70">
        <f t="shared" si="25"/>
        <v>13108.928111185607</v>
      </c>
      <c r="M53" s="70">
        <f t="shared" si="25"/>
        <v>15996.460984220617</v>
      </c>
      <c r="O53" s="24">
        <f t="shared" si="26"/>
        <v>0.18674780418517001</v>
      </c>
      <c r="P53" s="24">
        <f t="shared" si="27"/>
        <v>0.20504613281734527</v>
      </c>
      <c r="Q53" s="24">
        <f t="shared" si="27"/>
        <v>0.22159883913315148</v>
      </c>
      <c r="R53" s="24">
        <f t="shared" si="27"/>
        <v>0.2202722334384557</v>
      </c>
      <c r="S53" s="25"/>
    </row>
    <row r="54" spans="1:19" x14ac:dyDescent="0.25">
      <c r="A54" s="18" t="s">
        <v>37</v>
      </c>
      <c r="B54" s="3"/>
      <c r="C54" s="32">
        <v>16655.79</v>
      </c>
      <c r="D54" s="34">
        <f>[1]Summary!O12</f>
        <v>0.72799999999999998</v>
      </c>
      <c r="E54" s="57">
        <f t="shared" si="22"/>
        <v>12125.41512</v>
      </c>
      <c r="F54" s="34">
        <f t="shared" si="24"/>
        <v>0.86395240144680363</v>
      </c>
      <c r="G54" s="34">
        <f t="shared" si="23"/>
        <v>1.0411025003017296</v>
      </c>
      <c r="H54" s="34">
        <f t="shared" si="23"/>
        <v>1.2718096057872141</v>
      </c>
      <c r="I54" s="34">
        <f t="shared" si="23"/>
        <v>1.5519539481624458</v>
      </c>
      <c r="J54" s="68">
        <f t="shared" si="25"/>
        <v>14389.809768493658</v>
      </c>
      <c r="K54" s="68">
        <f t="shared" si="25"/>
        <v>17340.384613500544</v>
      </c>
      <c r="L54" s="68">
        <f t="shared" si="25"/>
        <v>21182.993713974625</v>
      </c>
      <c r="M54" s="68">
        <f t="shared" si="25"/>
        <v>25849.019050264586</v>
      </c>
      <c r="O54" s="35">
        <f t="shared" si="26"/>
        <v>0.18674780418516992</v>
      </c>
      <c r="P54" s="35">
        <f t="shared" si="27"/>
        <v>0.20504613281734546</v>
      </c>
      <c r="Q54" s="35">
        <f t="shared" si="27"/>
        <v>0.22159883913315143</v>
      </c>
      <c r="R54" s="35">
        <f t="shared" si="27"/>
        <v>0.22027223343845578</v>
      </c>
      <c r="S54" s="25"/>
    </row>
    <row r="55" spans="1:19" hidden="1" x14ac:dyDescent="0.25">
      <c r="C55" s="36"/>
      <c r="D55" s="29"/>
      <c r="E55" s="56">
        <f t="shared" si="22"/>
        <v>0</v>
      </c>
      <c r="F55" s="7"/>
      <c r="G55" s="7"/>
      <c r="H55" s="7"/>
      <c r="I55" s="7" t="e">
        <f>#REF!</f>
        <v>#REF!</v>
      </c>
      <c r="J55" s="10"/>
      <c r="K55" s="10"/>
      <c r="L55" s="10"/>
      <c r="M55" s="10"/>
    </row>
    <row r="56" spans="1:19" hidden="1" x14ac:dyDescent="0.25">
      <c r="C56" s="36"/>
      <c r="D56" s="29"/>
      <c r="E56" s="56">
        <f t="shared" si="22"/>
        <v>0</v>
      </c>
      <c r="F56" s="7"/>
      <c r="G56" s="7"/>
      <c r="H56" s="7"/>
      <c r="I56" s="7" t="e">
        <f>#REF!</f>
        <v>#REF!</v>
      </c>
      <c r="J56" s="10"/>
      <c r="K56" s="10"/>
      <c r="L56" s="10"/>
      <c r="M56" s="10"/>
    </row>
    <row r="57" spans="1:19" hidden="1" x14ac:dyDescent="0.25">
      <c r="C57" s="36"/>
      <c r="D57" s="37"/>
      <c r="E57" s="59">
        <f t="shared" si="22"/>
        <v>0</v>
      </c>
      <c r="F57" s="7"/>
      <c r="G57" s="7"/>
      <c r="H57" s="7"/>
      <c r="I57" s="7" t="e">
        <f>#REF!</f>
        <v>#REF!</v>
      </c>
      <c r="J57" s="10"/>
      <c r="K57" s="10"/>
      <c r="L57" s="10"/>
      <c r="M57" s="10"/>
    </row>
    <row r="58" spans="1:19" hidden="1" x14ac:dyDescent="0.25">
      <c r="A58" s="3"/>
      <c r="B58" s="3"/>
      <c r="C58" s="21"/>
      <c r="D58" s="33"/>
      <c r="E58" s="57">
        <f t="shared" si="22"/>
        <v>0</v>
      </c>
      <c r="F58" s="22"/>
      <c r="G58" s="22"/>
      <c r="H58" s="22"/>
      <c r="I58" s="22" t="e">
        <f>#REF!</f>
        <v>#REF!</v>
      </c>
      <c r="J58" s="44"/>
      <c r="K58" s="44"/>
      <c r="L58" s="44"/>
      <c r="M58" s="44"/>
    </row>
    <row r="59" spans="1:19" x14ac:dyDescent="0.25">
      <c r="C59" s="5"/>
      <c r="E59" s="15">
        <f>SUM(E49:E58)</f>
        <v>124708.41176000002</v>
      </c>
      <c r="J59" s="10">
        <f>SUM(J49:J58)</f>
        <v>147997.43381960003</v>
      </c>
      <c r="K59" s="10">
        <f>SUM(K49:K58)</f>
        <v>178343.73529119999</v>
      </c>
      <c r="L59" s="10">
        <f>SUM(L49:L58)</f>
        <v>217864.49999840002</v>
      </c>
      <c r="M59" s="10">
        <f>SUM(M49:M58)</f>
        <v>265854</v>
      </c>
      <c r="O59" s="30">
        <f>IFERROR(((J59-$E59)/$E59),0)</f>
        <v>0.18674780418516984</v>
      </c>
      <c r="P59" s="30">
        <f t="shared" ref="P59:R59" si="28">(K59-J59)/J59</f>
        <v>0.20504613281734516</v>
      </c>
      <c r="Q59" s="30">
        <f t="shared" si="28"/>
        <v>0.22159883913315176</v>
      </c>
      <c r="R59" s="30">
        <f t="shared" si="28"/>
        <v>0.22027223343845562</v>
      </c>
    </row>
    <row r="60" spans="1:19" x14ac:dyDescent="0.25">
      <c r="C60" s="5"/>
      <c r="E60" s="6"/>
      <c r="F60" s="6"/>
      <c r="J60" s="10">
        <f>J59-E59</f>
        <v>23289.022059600014</v>
      </c>
      <c r="K60" s="10">
        <f>K59-J59</f>
        <v>30346.30147159996</v>
      </c>
      <c r="L60" s="10">
        <f t="shared" ref="L60:M60" si="29">L59-K59</f>
        <v>39520.764707200025</v>
      </c>
      <c r="M60" s="10">
        <f t="shared" si="29"/>
        <v>47989.500001599983</v>
      </c>
    </row>
    <row r="61" spans="1:19" x14ac:dyDescent="0.25">
      <c r="C61" s="5"/>
      <c r="E61" s="2"/>
    </row>
    <row r="62" spans="1:19" x14ac:dyDescent="0.25">
      <c r="C62" s="5"/>
      <c r="E62" s="6"/>
      <c r="F62" s="6"/>
    </row>
    <row r="63" spans="1:19" x14ac:dyDescent="0.25">
      <c r="F63" s="2" t="s">
        <v>2</v>
      </c>
      <c r="G63" s="2" t="s">
        <v>2</v>
      </c>
      <c r="H63" s="2" t="s">
        <v>2</v>
      </c>
      <c r="I63" s="2" t="s">
        <v>2</v>
      </c>
      <c r="J63" s="2" t="s">
        <v>2</v>
      </c>
      <c r="K63" s="2" t="s">
        <v>2</v>
      </c>
      <c r="L63" s="2" t="s">
        <v>2</v>
      </c>
      <c r="M63" s="2" t="s">
        <v>2</v>
      </c>
      <c r="O63" s="2" t="s">
        <v>2</v>
      </c>
      <c r="P63" s="2" t="s">
        <v>2</v>
      </c>
      <c r="Q63" s="2" t="s">
        <v>2</v>
      </c>
      <c r="R63" s="2" t="s">
        <v>2</v>
      </c>
    </row>
    <row r="64" spans="1:19" x14ac:dyDescent="0.25">
      <c r="C64" s="2" t="s">
        <v>3</v>
      </c>
      <c r="D64" s="2" t="s">
        <v>4</v>
      </c>
      <c r="E64" s="2" t="s">
        <v>4</v>
      </c>
      <c r="F64" s="2" t="s">
        <v>5</v>
      </c>
      <c r="G64" s="2" t="s">
        <v>5</v>
      </c>
      <c r="H64" s="2" t="s">
        <v>5</v>
      </c>
      <c r="I64" s="2" t="s">
        <v>5</v>
      </c>
      <c r="J64" s="2" t="s">
        <v>7</v>
      </c>
      <c r="K64" s="2" t="s">
        <v>7</v>
      </c>
      <c r="L64" s="2" t="s">
        <v>7</v>
      </c>
      <c r="M64" s="2" t="s">
        <v>7</v>
      </c>
      <c r="O64" s="2" t="s">
        <v>15</v>
      </c>
      <c r="P64" s="2" t="s">
        <v>15</v>
      </c>
      <c r="Q64" s="2" t="s">
        <v>15</v>
      </c>
      <c r="R64" s="2" t="s">
        <v>15</v>
      </c>
    </row>
    <row r="65" spans="1:19" x14ac:dyDescent="0.25">
      <c r="A65" s="3" t="s">
        <v>27</v>
      </c>
      <c r="B65" s="3"/>
      <c r="C65" s="4" t="s">
        <v>6</v>
      </c>
      <c r="D65" s="4" t="s">
        <v>5</v>
      </c>
      <c r="E65" s="4" t="s">
        <v>7</v>
      </c>
      <c r="F65" s="4" t="s">
        <v>17</v>
      </c>
      <c r="G65" s="4" t="s">
        <v>18</v>
      </c>
      <c r="H65" s="4" t="s">
        <v>19</v>
      </c>
      <c r="I65" s="4" t="s">
        <v>28</v>
      </c>
      <c r="J65" s="4" t="s">
        <v>17</v>
      </c>
      <c r="K65" s="4" t="s">
        <v>18</v>
      </c>
      <c r="L65" s="4" t="s">
        <v>19</v>
      </c>
      <c r="M65" s="4" t="s">
        <v>8</v>
      </c>
      <c r="O65" s="4" t="s">
        <v>17</v>
      </c>
      <c r="P65" s="4" t="s">
        <v>18</v>
      </c>
      <c r="Q65" s="4" t="s">
        <v>19</v>
      </c>
      <c r="R65" s="4" t="s">
        <v>8</v>
      </c>
    </row>
    <row r="66" spans="1:19" x14ac:dyDescent="0.25">
      <c r="A66" s="1" t="s">
        <v>9</v>
      </c>
      <c r="C66" s="15">
        <v>1022.8187940006122</v>
      </c>
      <c r="D66" s="7">
        <v>32.67</v>
      </c>
      <c r="E66" s="10">
        <f t="shared" ref="E66:E71" si="30">C66*D66</f>
        <v>33415.490000000005</v>
      </c>
      <c r="F66" s="7">
        <f>(D$11/$C$11)*$D66</f>
        <v>43.427515441182713</v>
      </c>
      <c r="G66" s="7">
        <f t="shared" ref="G66:I69" si="31">(E$11/$C$11)*$D66</f>
        <v>57.770869362759669</v>
      </c>
      <c r="H66" s="7">
        <f t="shared" si="31"/>
        <v>77.851564852967385</v>
      </c>
      <c r="I66" s="7">
        <f t="shared" si="31"/>
        <v>104.38676960788474</v>
      </c>
      <c r="J66" s="69">
        <f>F66*$C66</f>
        <v>44418.47896999347</v>
      </c>
      <c r="K66" s="69">
        <f>G66*$C66</f>
        <v>59089.130929984763</v>
      </c>
      <c r="L66" s="69">
        <f>H66*$C66</f>
        <v>79628.043673972556</v>
      </c>
      <c r="M66" s="69">
        <f>I66*$C66</f>
        <v>106768.74979995644</v>
      </c>
      <c r="O66" s="38">
        <f>IFERROR(((J66-$E66)/$E66),0)</f>
        <v>0.32927809737320812</v>
      </c>
      <c r="P66" s="38">
        <f>IFERROR((K66-J66)/J66,0)</f>
        <v>0.33028262786535145</v>
      </c>
      <c r="Q66" s="38">
        <f>IFERROR((L66-K66)/K66,0)</f>
        <v>0.34759206000718695</v>
      </c>
      <c r="R66" s="38">
        <f>IFERROR((M66-L66)/L66,0)</f>
        <v>0.34084356306816022</v>
      </c>
      <c r="S66" s="25"/>
    </row>
    <row r="67" spans="1:19" x14ac:dyDescent="0.25">
      <c r="A67" s="1" t="s">
        <v>10</v>
      </c>
      <c r="C67" s="15">
        <v>59.808080808080803</v>
      </c>
      <c r="D67" s="7">
        <v>32.67</v>
      </c>
      <c r="E67" s="67">
        <f t="shared" si="30"/>
        <v>1953.9299999999998</v>
      </c>
      <c r="F67" s="7">
        <f t="shared" ref="F67:F69" si="32">(D$11/$C$11)*$D67</f>
        <v>43.427515441182713</v>
      </c>
      <c r="G67" s="7">
        <f t="shared" si="31"/>
        <v>57.770869362759669</v>
      </c>
      <c r="H67" s="7">
        <f t="shared" si="31"/>
        <v>77.851564852967385</v>
      </c>
      <c r="I67" s="7">
        <f t="shared" si="31"/>
        <v>104.38676960788474</v>
      </c>
      <c r="J67" s="67">
        <f t="shared" ref="J67:M69" si="33">F67*$C67</f>
        <v>2597.3163528004325</v>
      </c>
      <c r="K67" s="67">
        <f t="shared" si="33"/>
        <v>3455.1648232010098</v>
      </c>
      <c r="L67" s="67">
        <f t="shared" si="33"/>
        <v>4656.1526817618169</v>
      </c>
      <c r="M67" s="67">
        <f t="shared" si="33"/>
        <v>6243.1723520028836</v>
      </c>
      <c r="O67" s="39">
        <f t="shared" ref="O67" si="34">IFERROR(((J67-$E67)/$E67),0)</f>
        <v>0.32927809737320818</v>
      </c>
      <c r="P67" s="39">
        <f t="shared" ref="P67:R71" si="35">IFERROR((K67-J67)/J67,0)</f>
        <v>0.33028262786535151</v>
      </c>
      <c r="Q67" s="39">
        <f t="shared" si="35"/>
        <v>0.34759206000718701</v>
      </c>
      <c r="R67" s="39">
        <f t="shared" si="35"/>
        <v>0.3408435630681601</v>
      </c>
      <c r="S67" s="25"/>
    </row>
    <row r="68" spans="1:19" x14ac:dyDescent="0.25">
      <c r="A68" s="26" t="s">
        <v>38</v>
      </c>
      <c r="C68" s="15">
        <v>32217</v>
      </c>
      <c r="D68" s="23">
        <v>0</v>
      </c>
      <c r="E68" s="71">
        <f t="shared" si="30"/>
        <v>0</v>
      </c>
      <c r="F68" s="23">
        <f t="shared" si="32"/>
        <v>0</v>
      </c>
      <c r="G68" s="23">
        <f t="shared" si="31"/>
        <v>0</v>
      </c>
      <c r="H68" s="23">
        <f t="shared" si="31"/>
        <v>0</v>
      </c>
      <c r="I68" s="23">
        <f t="shared" si="31"/>
        <v>0</v>
      </c>
      <c r="J68" s="10">
        <f t="shared" si="33"/>
        <v>0</v>
      </c>
      <c r="K68" s="10">
        <f t="shared" si="33"/>
        <v>0</v>
      </c>
      <c r="L68" s="10">
        <f t="shared" si="33"/>
        <v>0</v>
      </c>
      <c r="M68" s="10">
        <f t="shared" si="33"/>
        <v>0</v>
      </c>
      <c r="O68" s="40" t="str">
        <f>IFERROR(((J68-$E68)/$E68),"NA")</f>
        <v>NA</v>
      </c>
      <c r="P68" s="39">
        <f t="shared" si="35"/>
        <v>0</v>
      </c>
      <c r="Q68" s="39">
        <f t="shared" si="35"/>
        <v>0</v>
      </c>
      <c r="R68" s="39">
        <f t="shared" si="35"/>
        <v>0</v>
      </c>
      <c r="S68" s="25"/>
    </row>
    <row r="69" spans="1:19" x14ac:dyDescent="0.25">
      <c r="A69" s="27" t="s">
        <v>29</v>
      </c>
      <c r="B69" s="3"/>
      <c r="C69" s="32">
        <v>11423.519999999999</v>
      </c>
      <c r="D69" s="34">
        <v>0.27200000000000002</v>
      </c>
      <c r="E69" s="68">
        <f>C69*D69</f>
        <v>3107.1974399999999</v>
      </c>
      <c r="F69" s="34">
        <f t="shared" si="32"/>
        <v>0.36156364248551265</v>
      </c>
      <c r="G69" s="34">
        <f t="shared" si="31"/>
        <v>0.48098183246619619</v>
      </c>
      <c r="H69" s="34">
        <f t="shared" si="31"/>
        <v>0.64816729843915311</v>
      </c>
      <c r="I69" s="34">
        <f t="shared" si="31"/>
        <v>0.86909094990341762</v>
      </c>
      <c r="J69" s="44">
        <f t="shared" si="33"/>
        <v>4130.3295012061026</v>
      </c>
      <c r="K69" s="44">
        <f t="shared" si="33"/>
        <v>5494.5055828142413</v>
      </c>
      <c r="L69" s="44">
        <f t="shared" si="33"/>
        <v>7404.3520970656336</v>
      </c>
      <c r="M69" s="44">
        <f t="shared" si="33"/>
        <v>9928.077848040688</v>
      </c>
      <c r="O69" s="35">
        <f t="shared" ref="O69:O71" si="36">IFERROR(((J69-$E69)/$E69),0)</f>
        <v>0.32927809737320801</v>
      </c>
      <c r="P69" s="35">
        <f t="shared" si="35"/>
        <v>0.33028262786535167</v>
      </c>
      <c r="Q69" s="35">
        <f t="shared" si="35"/>
        <v>0.34759206000718712</v>
      </c>
      <c r="R69" s="35">
        <f t="shared" si="35"/>
        <v>0.34084356306816016</v>
      </c>
      <c r="S69" s="25"/>
    </row>
    <row r="70" spans="1:19" hidden="1" x14ac:dyDescent="0.25">
      <c r="A70" s="1" t="s">
        <v>24</v>
      </c>
      <c r="C70" s="5"/>
      <c r="D70" s="37">
        <v>0.27</v>
      </c>
      <c r="E70" s="71">
        <f t="shared" si="30"/>
        <v>0</v>
      </c>
      <c r="F70" s="7"/>
      <c r="G70" s="7"/>
      <c r="H70" s="7"/>
      <c r="I70" s="7" t="e">
        <f>#REF!</f>
        <v>#REF!</v>
      </c>
      <c r="J70" s="10"/>
      <c r="K70" s="10"/>
      <c r="L70" s="10"/>
      <c r="M70" s="10"/>
      <c r="O70" s="30">
        <f t="shared" si="36"/>
        <v>0</v>
      </c>
      <c r="P70" s="30">
        <f t="shared" si="35"/>
        <v>0</v>
      </c>
      <c r="Q70" s="30">
        <f t="shared" si="35"/>
        <v>0</v>
      </c>
      <c r="R70" s="30">
        <f t="shared" si="35"/>
        <v>0</v>
      </c>
    </row>
    <row r="71" spans="1:19" hidden="1" x14ac:dyDescent="0.25">
      <c r="A71" s="3" t="s">
        <v>25</v>
      </c>
      <c r="B71" s="3"/>
      <c r="C71" s="9"/>
      <c r="D71" s="33">
        <v>0.27</v>
      </c>
      <c r="E71" s="68">
        <f t="shared" si="30"/>
        <v>0</v>
      </c>
      <c r="F71" s="22"/>
      <c r="G71" s="22"/>
      <c r="H71" s="22"/>
      <c r="I71" s="22" t="e">
        <f>#REF!</f>
        <v>#REF!</v>
      </c>
      <c r="J71" s="44"/>
      <c r="K71" s="44"/>
      <c r="L71" s="44"/>
      <c r="M71" s="44"/>
      <c r="O71" s="30">
        <f t="shared" si="36"/>
        <v>0</v>
      </c>
      <c r="P71" s="30">
        <f t="shared" si="35"/>
        <v>0</v>
      </c>
      <c r="Q71" s="30">
        <f t="shared" si="35"/>
        <v>0</v>
      </c>
      <c r="R71" s="30">
        <f t="shared" si="35"/>
        <v>0</v>
      </c>
    </row>
    <row r="72" spans="1:19" x14ac:dyDescent="0.25">
      <c r="C72" s="5"/>
      <c r="E72" s="10">
        <f>SUM(E66:E71)</f>
        <v>38476.617440000002</v>
      </c>
      <c r="J72" s="10">
        <f>SUM(J66:J71)</f>
        <v>51146.124823999999</v>
      </c>
      <c r="K72" s="10">
        <f>SUM(K66:K71)</f>
        <v>68038.801336000019</v>
      </c>
      <c r="L72" s="10">
        <f>SUM(L66:L71)</f>
        <v>91688.548452800009</v>
      </c>
      <c r="M72" s="10">
        <f>SUM(M66:M71)</f>
        <v>122940.00000000001</v>
      </c>
      <c r="O72" s="30">
        <f>IFERROR(((J72-$E72)/$E72),0)</f>
        <v>0.32927809737320807</v>
      </c>
      <c r="P72" s="30">
        <f t="shared" ref="P72:R72" si="37">(K72-J72)/J72</f>
        <v>0.33028262786535173</v>
      </c>
      <c r="Q72" s="30">
        <f t="shared" si="37"/>
        <v>0.34759206000718695</v>
      </c>
      <c r="R72" s="30">
        <f t="shared" si="37"/>
        <v>0.34084356306816022</v>
      </c>
    </row>
    <row r="73" spans="1:19" x14ac:dyDescent="0.25">
      <c r="C73" s="5"/>
      <c r="E73" s="72"/>
      <c r="F73" s="26"/>
      <c r="G73" s="26"/>
      <c r="H73" s="26"/>
      <c r="J73" s="10">
        <f>J72-E72</f>
        <v>12669.507383999997</v>
      </c>
      <c r="K73" s="10">
        <f>K72-J72</f>
        <v>16892.67651200002</v>
      </c>
      <c r="L73" s="10">
        <f t="shared" ref="L73:M73" si="38">L72-K72</f>
        <v>23649.74711679999</v>
      </c>
      <c r="M73" s="10">
        <f t="shared" si="38"/>
        <v>31251.451547200006</v>
      </c>
    </row>
    <row r="74" spans="1:19" x14ac:dyDescent="0.25">
      <c r="E74" s="10"/>
      <c r="F74" s="26"/>
      <c r="G74" s="26"/>
      <c r="H74" s="26"/>
      <c r="J74" s="10"/>
      <c r="K74" s="10"/>
      <c r="L74" s="10"/>
      <c r="M74" s="10"/>
    </row>
    <row r="75" spans="1:19" x14ac:dyDescent="0.25">
      <c r="E75" s="7"/>
      <c r="F75" s="26"/>
      <c r="G75" s="26"/>
      <c r="H75" s="26"/>
      <c r="J75" s="25"/>
      <c r="K75" s="25"/>
      <c r="L75" s="25"/>
      <c r="M75" s="25"/>
    </row>
    <row r="76" spans="1:19" x14ac:dyDescent="0.25">
      <c r="A76" s="26"/>
      <c r="E76" s="41"/>
      <c r="F76" s="26"/>
      <c r="G76" s="26"/>
      <c r="H76" s="26"/>
    </row>
    <row r="77" spans="1:19" x14ac:dyDescent="0.25">
      <c r="A77" s="42"/>
      <c r="B77" s="26"/>
      <c r="F77" s="26"/>
      <c r="G77" s="26"/>
      <c r="H77" s="26"/>
    </row>
    <row r="78" spans="1:19" x14ac:dyDescent="0.25">
      <c r="F78" s="26"/>
      <c r="G78" s="26"/>
      <c r="H78" s="26"/>
      <c r="J78" s="25"/>
      <c r="K78" s="25"/>
      <c r="L78" s="25"/>
      <c r="M78" s="25"/>
    </row>
    <row r="79" spans="1:19" x14ac:dyDescent="0.25">
      <c r="J79" s="43"/>
      <c r="K79" s="43"/>
      <c r="L79" s="43"/>
      <c r="M79" s="43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_x0020_Number xmlns="00c1cf47-8665-4c73-8994-ff3a5e26da0f">2021-00434-Wastewater</Docket_x0020_Number>
    <WorkflowStatus xmlns="3527bf6f-27a6-47d3-aafb-dbf13eba6bbe" xsi:nil="true"/>
    <Workflow xmlns="3527bf6f-27a6-47d3-aafb-dbf13eba6bbe">
      <Url xsi:nil="true"/>
      <Description xsi:nil="true"/>
    </Workflow>
    <Final_x0020_Due_x0020_Date xmlns="00c1cf47-8665-4c73-8994-ff3a5e26da0f" xsi:nil="true"/>
    <Party xmlns="00c1cf47-8665-4c73-8994-ff3a5e26da0f" xsi:nil="true"/>
    <Internal_x0020_Due_x0020_Date xmlns="00c1cf47-8665-4c73-8994-ff3a5e26da0f" xsi:nil="true"/>
    <Responsible_x0020_Witness xmlns="00c1cf47-8665-4c73-8994-ff3a5e26da0f" xsi:nil="true"/>
    <_ip_UnifiedCompliancePolicyUIAction xmlns="http://schemas.microsoft.com/sharepoint/v3" xsi:nil="true"/>
    <Document_x0020_Type xmlns="00c1cf47-8665-4c73-8994-ff3a5e26da0f">Discovery</Document_x0020_Type>
    <_ip_UnifiedCompliancePolicyProperties xmlns="http://schemas.microsoft.com/sharepoint/v3" xsi:nil="true"/>
    <Preparer xmlns="00c1cf47-8665-4c73-8994-ff3a5e26da0f" xsi:nil="true"/>
    <Series xmlns="3527BF6F-27A6-47D3-AAFB-DBF13EBA6BBE" xsi:nil="true"/>
  </documentManagement>
</p:properties>
</file>

<file path=customXml/itemProps1.xml><?xml version="1.0" encoding="utf-8"?>
<ds:datastoreItem xmlns:ds="http://schemas.openxmlformats.org/officeDocument/2006/customXml" ds:itemID="{668BD555-B25E-49A4-9A23-34E505100F1F}"/>
</file>

<file path=customXml/itemProps2.xml><?xml version="1.0" encoding="utf-8"?>
<ds:datastoreItem xmlns:ds="http://schemas.openxmlformats.org/officeDocument/2006/customXml" ds:itemID="{F3FB54F9-D966-408A-BA37-0220BBE17ECF}"/>
</file>

<file path=customXml/itemProps3.xml><?xml version="1.0" encoding="utf-8"?>
<ds:datastoreItem xmlns:ds="http://schemas.openxmlformats.org/officeDocument/2006/customXml" ds:itemID="{D52D4AEB-CECA-4DE6-A014-6F2B076A3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Rate Table</vt:lpstr>
      <vt:lpstr>MIDY1B1</vt:lpstr>
      <vt:lpstr>MIDY1B2</vt:lpstr>
      <vt:lpstr>MIDY1B3</vt:lpstr>
      <vt:lpstr>MIDY1B4</vt:lpstr>
      <vt:lpstr>MIDY1C1</vt:lpstr>
      <vt:lpstr>MIDY1C2</vt:lpstr>
      <vt:lpstr>MIDY2B1</vt:lpstr>
      <vt:lpstr>MIDY2B2</vt:lpstr>
      <vt:lpstr>MIDY2B3</vt:lpstr>
      <vt:lpstr>MIDY2B4</vt:lpstr>
      <vt:lpstr>MIDY2C1</vt:lpstr>
      <vt:lpstr>MIDY2C2</vt:lpstr>
      <vt:lpstr>MIDY3B1</vt:lpstr>
      <vt:lpstr>MIDY3B2</vt:lpstr>
      <vt:lpstr>MIDY3B3</vt:lpstr>
      <vt:lpstr>MIDY3B4</vt:lpstr>
      <vt:lpstr>MIDY3C1</vt:lpstr>
      <vt:lpstr>MIDY3C2</vt:lpstr>
      <vt:lpstr>MILY1B4</vt:lpstr>
      <vt:lpstr>MILY2B4</vt:lpstr>
      <vt:lpstr>MILY3B4</vt:lpstr>
      <vt:lpstr>ROCY1B3</vt:lpstr>
      <vt:lpstr>ROCY1B4</vt:lpstr>
      <vt:lpstr>ROCY1C1</vt:lpstr>
      <vt:lpstr>ROCY1C2</vt:lpstr>
      <vt:lpstr>ROCY2B3</vt:lpstr>
      <vt:lpstr>ROCY2B4</vt:lpstr>
      <vt:lpstr>ROCY2C1</vt:lpstr>
      <vt:lpstr>ROCY2C2</vt:lpstr>
      <vt:lpstr>ROCY3B3</vt:lpstr>
      <vt:lpstr>ROCY3B4</vt:lpstr>
      <vt:lpstr>ROCY3C1</vt:lpstr>
      <vt:lpstr>ROCY3C2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Rea</dc:creator>
  <cp:lastModifiedBy>Chuck Rea</cp:lastModifiedBy>
  <dcterms:created xsi:type="dcterms:W3CDTF">2022-02-15T15:17:45Z</dcterms:created>
  <dcterms:modified xsi:type="dcterms:W3CDTF">2022-02-23T02:36:51Z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2022-02-22T16:06:20Z</vt:lpwstr>
  </property>
  <property fmtid="{D5CDD505-2E9C-101B-9397-08002B2CF9AE}" pid="6" name="MSIP_Label_846c87f6-c46e-48eb-b7ce-d3a4a7d30611_Method">
    <vt:lpwstr>Privileged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e8ab24d8-a8fc-46cb-824a-e4ee2ac20e7c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</Properties>
</file>