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i\Google Drive\Corinth\RFI #2 Files\"/>
    </mc:Choice>
  </mc:AlternateContent>
  <xr:revisionPtr revIDLastSave="0" documentId="8_{6E366E81-79FD-473C-A24D-4714DB1C9560}" xr6:coauthVersionLast="47" xr6:coauthVersionMax="47" xr10:uidLastSave="{00000000-0000-0000-0000-000000000000}"/>
  <bookViews>
    <workbookView xWindow="-96" yWindow="-96" windowWidth="23232" windowHeight="12552" xr2:uid="{1089C0A5-FE83-447F-917A-8458FCE0A1D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1" l="1"/>
  <c r="D42" i="1"/>
  <c r="D41" i="1"/>
  <c r="O40" i="1"/>
  <c r="I39" i="1"/>
  <c r="I42" i="1" s="1"/>
  <c r="O30" i="1"/>
  <c r="E27" i="1"/>
  <c r="F27" i="1" s="1"/>
  <c r="E26" i="1"/>
  <c r="F26" i="1" s="1"/>
  <c r="C26" i="1"/>
  <c r="E25" i="1"/>
  <c r="F25" i="1" s="1"/>
  <c r="O24" i="1"/>
  <c r="E24" i="1"/>
  <c r="F24" i="1" s="1"/>
  <c r="O18" i="1"/>
  <c r="D15" i="1"/>
  <c r="E15" i="1" s="1"/>
  <c r="E17" i="1" s="1"/>
  <c r="N13" i="1"/>
  <c r="M13" i="1"/>
  <c r="O13" i="1" s="1"/>
  <c r="M12" i="1"/>
  <c r="O12" i="1" s="1"/>
  <c r="D12" i="1"/>
  <c r="C16" i="1" s="1"/>
  <c r="O11" i="1"/>
  <c r="M11" i="1"/>
  <c r="M10" i="1"/>
  <c r="O10" i="1" s="1"/>
  <c r="O9" i="1"/>
  <c r="M8" i="1"/>
  <c r="O8" i="1" s="1"/>
  <c r="M7" i="1"/>
  <c r="O7" i="1" s="1"/>
  <c r="F28" i="1" l="1"/>
  <c r="F29" i="1" s="1"/>
  <c r="F31" i="1" s="1"/>
  <c r="O14" i="1"/>
  <c r="O27" i="1"/>
  <c r="O29" i="1" s="1"/>
  <c r="O31" i="1" s="1"/>
  <c r="O21" i="1" l="1"/>
  <c r="O23" i="1" s="1"/>
  <c r="O25" i="1" s="1"/>
  <c r="O17" i="1"/>
  <c r="O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Vilines</author>
  </authors>
  <commentList>
    <comment ref="O28" authorId="0" shapeId="0" xr:uid="{4792F9F1-0DAB-4BF1-8530-223DC8615A68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new rate effective 7/1/21, per KPPA web site</t>
        </r>
      </text>
    </comment>
    <comment ref="O30" authorId="0" shapeId="0" xr:uid="{0AEA5F5E-2A03-4A80-8719-65FC151AFF5C}">
      <text>
        <r>
          <rPr>
            <b/>
            <sz val="9"/>
            <color indexed="81"/>
            <rFont val="Tahoma"/>
            <family val="2"/>
          </rPr>
          <t>Alan Vilines:</t>
        </r>
        <r>
          <rPr>
            <sz val="9"/>
            <color indexed="81"/>
            <rFont val="Tahoma"/>
            <family val="2"/>
          </rPr>
          <t xml:space="preserve">
acct. 6090 - Trial Balance</t>
        </r>
      </text>
    </comment>
  </commentList>
</comments>
</file>

<file path=xl/sharedStrings.xml><?xml version="1.0" encoding="utf-8"?>
<sst xmlns="http://schemas.openxmlformats.org/spreadsheetml/2006/main" count="88" uniqueCount="81">
  <si>
    <t>Corinth Water District</t>
  </si>
  <si>
    <t>Water Loss Adjustment:</t>
  </si>
  <si>
    <t>Salaries &amp; Wages and Associated Adjustments</t>
  </si>
  <si>
    <t>Total</t>
  </si>
  <si>
    <t>Produced &amp; Purchased</t>
  </si>
  <si>
    <t>Pro Forma</t>
  </si>
  <si>
    <t xml:space="preserve">Pro Forma </t>
  </si>
  <si>
    <t>Sold</t>
  </si>
  <si>
    <t>Employee</t>
  </si>
  <si>
    <t>Reg. Hrs</t>
  </si>
  <si>
    <t>O. T. Hours</t>
  </si>
  <si>
    <t>Wage Rate</t>
  </si>
  <si>
    <t>Reg. Wages</t>
  </si>
  <si>
    <t>O. T. Wages</t>
  </si>
  <si>
    <t>Wages</t>
  </si>
  <si>
    <t>Uses:</t>
  </si>
  <si>
    <t>Travis Bramlett</t>
  </si>
  <si>
    <t>salary</t>
  </si>
  <si>
    <t xml:space="preserve">  WTP</t>
  </si>
  <si>
    <t>TB Standby pay</t>
  </si>
  <si>
    <t xml:space="preserve">  Flushing</t>
  </si>
  <si>
    <t>TB Bonus</t>
  </si>
  <si>
    <t xml:space="preserve">  Fire</t>
  </si>
  <si>
    <t>Tara Wright</t>
  </si>
  <si>
    <t xml:space="preserve">  Other</t>
  </si>
  <si>
    <t>Tara Mtg. pay</t>
  </si>
  <si>
    <t>Tara Bonus</t>
  </si>
  <si>
    <t>Line Brks.</t>
  </si>
  <si>
    <t>William Hill</t>
  </si>
  <si>
    <t>Line Leaks</t>
  </si>
  <si>
    <t xml:space="preserve">  water loss percentage</t>
  </si>
  <si>
    <t>check</t>
  </si>
  <si>
    <t xml:space="preserve">  allowable in rates</t>
  </si>
  <si>
    <t>Adjustments</t>
  </si>
  <si>
    <t xml:space="preserve">  adjustment percentage</t>
  </si>
  <si>
    <t>Pro Forma Salaries &amp; Wages Expense</t>
  </si>
  <si>
    <t>Less: Test Year Salaries &amp; Wages Exp</t>
  </si>
  <si>
    <t>Pro Forma Salaries &amp; Wages Adj'mt</t>
  </si>
  <si>
    <t>Health Insurance Adjustment</t>
  </si>
  <si>
    <t xml:space="preserve"> </t>
  </si>
  <si>
    <t>Pro Forma Salaries and Wages Expense</t>
  </si>
  <si>
    <t>Dist. Contrib</t>
  </si>
  <si>
    <t>BLS avg.</t>
  </si>
  <si>
    <t>Premium</t>
  </si>
  <si>
    <t>Times: 7.65 Percent FICA Rate</t>
  </si>
  <si>
    <t>at 100% *</t>
  </si>
  <si>
    <t>Empl. Share</t>
  </si>
  <si>
    <t>Adj'mt.</t>
  </si>
  <si>
    <t>Pro Forma Payroll Taxes</t>
  </si>
  <si>
    <t>Travis</t>
  </si>
  <si>
    <t>Less: Test Year Payroll Taxes</t>
  </si>
  <si>
    <t>Tara</t>
  </si>
  <si>
    <t>Payroll Tax Adjustment</t>
  </si>
  <si>
    <t>William (sp)*</t>
  </si>
  <si>
    <t>*empl contr. &gt; 34%</t>
  </si>
  <si>
    <t>Dental</t>
  </si>
  <si>
    <t>Wages applicable to CERS payments</t>
  </si>
  <si>
    <t>Allowable monthly prem.</t>
  </si>
  <si>
    <t>Times: Percent Pension Contribution</t>
  </si>
  <si>
    <t>Allowable annual prem.</t>
  </si>
  <si>
    <t>Total Pro Forma Pension Contribution</t>
  </si>
  <si>
    <t>Less prem. pd. in test yr.</t>
  </si>
  <si>
    <t>Less: Test Year Pension Contribution</t>
  </si>
  <si>
    <t>Health Ins. Adjustment</t>
  </si>
  <si>
    <t>Pension &amp; Benefits Adjustments</t>
  </si>
  <si>
    <t>Purchased Water (from 2020 Annual Report):</t>
  </si>
  <si>
    <t>GASB Liability Adjustments</t>
  </si>
  <si>
    <t>Forfeited Discount Adjustment</t>
  </si>
  <si>
    <t>Gallons</t>
  </si>
  <si>
    <t>Employee Benefits (from Trial Bal.):</t>
  </si>
  <si>
    <t>Emp. Med ins.</t>
  </si>
  <si>
    <t>Purchased Water Adjustment for PWA</t>
  </si>
  <si>
    <t>Retirement</t>
  </si>
  <si>
    <t>new rate per 1,000 gals</t>
  </si>
  <si>
    <t>Pensions &amp; Benefits</t>
  </si>
  <si>
    <t>3 Year Avg.</t>
  </si>
  <si>
    <t>GASB 68 &amp; 75 *</t>
  </si>
  <si>
    <t>2020 Purch Water Exp</t>
  </si>
  <si>
    <t>Total Pen &amp; Benefits</t>
  </si>
  <si>
    <t>Purchased Water Adjmt.</t>
  </si>
  <si>
    <t>* per phone w/ Debbra Dedden 10/4/21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</si>
</sst>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[$$-409]* #,##0_);_([$$-409]* \(#,##0\);_([$$-409]* &quot;-&quot;??_);_(@_)"/>
    <numFmt numFmtId="166" formatCode="0.000%"/>
    <numFmt numFmtId="167" formatCode="_(&quot;$&quot;* #,##0_);_(&quot;$&quot;* \(#,##0\);_(&quot;$&quot;* &quot;-&quot;??_);_(@_)"/>
    <numFmt numFmtId="168" formatCode="_(* #,##0.00000_);_(* \(#,##0.00000\);_(* &quot;-&quot;??_);_(@_)"/>
    <numFmt numFmtId="169" formatCode="_(* #,##0.000000_);_(* \(#,##0.000000\);_(* &quot;-&quot;??_);_(@_)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Arial"/>
      <family val="2"/>
    </font>
    <font>
      <b/>
      <i/>
      <u/>
      <sz val="11"/>
      <color rgb="FF00B050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sz val="12"/>
      <name val="Calibri"/>
      <family val="2"/>
      <scheme val="minor"/>
    </font>
    <font>
      <sz val="10"/>
      <name val="Arial"/>
      <family val="2"/>
    </font>
    <font>
      <u val="singleAccounting"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164" fontId="2" fillId="0" borderId="0" xfId="1" applyNumberFormat="1" applyFont="1"/>
    <xf numFmtId="3" fontId="7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44" fontId="2" fillId="0" borderId="0" xfId="2" applyFont="1"/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0" xfId="1" quotePrefix="1" applyFont="1" applyAlignment="1">
      <alignment horizontal="right"/>
    </xf>
    <xf numFmtId="43" fontId="2" fillId="0" borderId="0" xfId="1" applyFont="1"/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right"/>
    </xf>
    <xf numFmtId="164" fontId="9" fillId="0" borderId="0" xfId="1" applyNumberFormat="1" applyFont="1"/>
    <xf numFmtId="43" fontId="4" fillId="0" borderId="0" xfId="3" applyFont="1" applyAlignment="1">
      <alignment horizontal="right"/>
    </xf>
    <xf numFmtId="3" fontId="2" fillId="0" borderId="1" xfId="0" applyNumberFormat="1" applyFont="1" applyBorder="1"/>
    <xf numFmtId="164" fontId="4" fillId="0" borderId="0" xfId="1" applyNumberFormat="1" applyFont="1" applyAlignment="1">
      <alignment horizontal="right"/>
    </xf>
    <xf numFmtId="164" fontId="4" fillId="0" borderId="0" xfId="1" applyNumberFormat="1" applyFont="1"/>
    <xf numFmtId="164" fontId="10" fillId="0" borderId="0" xfId="1" applyNumberFormat="1" applyFont="1"/>
    <xf numFmtId="43" fontId="2" fillId="0" borderId="0" xfId="1" applyFont="1" applyBorder="1"/>
    <xf numFmtId="164" fontId="2" fillId="0" borderId="0" xfId="1" applyNumberFormat="1" applyFont="1" applyBorder="1"/>
    <xf numFmtId="164" fontId="9" fillId="0" borderId="0" xfId="1" applyNumberFormat="1" applyFont="1" applyBorder="1"/>
    <xf numFmtId="43" fontId="4" fillId="0" borderId="0" xfId="3" applyFont="1"/>
    <xf numFmtId="0" fontId="4" fillId="0" borderId="0" xfId="0" applyFont="1"/>
    <xf numFmtId="164" fontId="4" fillId="0" borderId="0" xfId="0" applyNumberFormat="1" applyFont="1"/>
    <xf numFmtId="165" fontId="2" fillId="0" borderId="0" xfId="0" applyNumberFormat="1" applyFont="1"/>
    <xf numFmtId="166" fontId="2" fillId="0" borderId="0" xfId="4" applyNumberFormat="1" applyFont="1"/>
    <xf numFmtId="0" fontId="11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166" fontId="8" fillId="0" borderId="0" xfId="4" applyNumberFormat="1" applyFont="1"/>
    <xf numFmtId="164" fontId="12" fillId="0" borderId="0" xfId="1" applyNumberFormat="1" applyFont="1"/>
    <xf numFmtId="164" fontId="2" fillId="0" borderId="0" xfId="3" applyNumberFormat="1" applyFont="1" applyAlignment="1">
      <alignment vertical="center"/>
    </xf>
    <xf numFmtId="166" fontId="4" fillId="0" borderId="0" xfId="4" applyNumberFormat="1" applyFont="1"/>
    <xf numFmtId="3" fontId="4" fillId="0" borderId="0" xfId="0" applyNumberFormat="1" applyFont="1"/>
    <xf numFmtId="0" fontId="13" fillId="0" borderId="0" xfId="0" applyFont="1"/>
    <xf numFmtId="167" fontId="13" fillId="0" borderId="2" xfId="2" applyNumberFormat="1" applyFont="1" applyBorder="1"/>
    <xf numFmtId="43" fontId="2" fillId="0" borderId="0" xfId="3" applyFont="1"/>
    <xf numFmtId="164" fontId="2" fillId="0" borderId="0" xfId="3" applyNumberFormat="1" applyFont="1"/>
    <xf numFmtId="167" fontId="2" fillId="0" borderId="0" xfId="2" applyNumberFormat="1" applyFont="1"/>
    <xf numFmtId="0" fontId="12" fillId="0" borderId="0" xfId="0" applyFont="1"/>
    <xf numFmtId="43" fontId="9" fillId="0" borderId="0" xfId="3" applyFont="1" applyAlignment="1">
      <alignment horizontal="center"/>
    </xf>
    <xf numFmtId="10" fontId="2" fillId="0" borderId="1" xfId="0" applyNumberFormat="1" applyFont="1" applyBorder="1"/>
    <xf numFmtId="9" fontId="2" fillId="0" borderId="0" xfId="4" applyFont="1"/>
    <xf numFmtId="167" fontId="2" fillId="0" borderId="1" xfId="2" applyNumberFormat="1" applyFont="1" applyBorder="1"/>
    <xf numFmtId="43" fontId="9" fillId="0" borderId="0" xfId="1" applyFont="1"/>
    <xf numFmtId="167" fontId="2" fillId="0" borderId="0" xfId="0" applyNumberFormat="1" applyFont="1"/>
    <xf numFmtId="164" fontId="2" fillId="0" borderId="1" xfId="1" applyNumberFormat="1" applyFont="1" applyBorder="1"/>
    <xf numFmtId="43" fontId="4" fillId="0" borderId="0" xfId="1" applyFont="1"/>
    <xf numFmtId="43" fontId="4" fillId="0" borderId="0" xfId="1" applyFont="1" applyAlignment="1">
      <alignment horizontal="right"/>
    </xf>
    <xf numFmtId="0" fontId="14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164" fontId="9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8" fillId="0" borderId="0" xfId="0" applyFont="1"/>
    <xf numFmtId="0" fontId="2" fillId="0" borderId="0" xfId="1" applyNumberFormat="1" applyFont="1"/>
    <xf numFmtId="164" fontId="2" fillId="0" borderId="0" xfId="1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43" fontId="2" fillId="0" borderId="0" xfId="0" applyNumberFormat="1" applyFont="1"/>
    <xf numFmtId="0" fontId="16" fillId="0" borderId="0" xfId="0" applyFont="1" applyAlignment="1">
      <alignment horizontal="right"/>
    </xf>
    <xf numFmtId="168" fontId="2" fillId="0" borderId="0" xfId="1" applyNumberFormat="1" applyFont="1" applyFill="1" applyBorder="1"/>
    <xf numFmtId="167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167" fontId="2" fillId="0" borderId="0" xfId="2" applyNumberFormat="1" applyFont="1" applyFill="1" applyBorder="1"/>
    <xf numFmtId="164" fontId="2" fillId="0" borderId="0" xfId="3" applyNumberFormat="1" applyFont="1" applyAlignment="1">
      <alignment horizontal="right"/>
    </xf>
    <xf numFmtId="164" fontId="9" fillId="0" borderId="0" xfId="1" applyNumberFormat="1" applyFont="1" applyAlignment="1">
      <alignment vertical="center"/>
    </xf>
    <xf numFmtId="164" fontId="17" fillId="0" borderId="0" xfId="1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169" fontId="2" fillId="0" borderId="0" xfId="0" applyNumberFormat="1" applyFont="1"/>
  </cellXfs>
  <cellStyles count="5">
    <cellStyle name="Comma" xfId="1" builtinId="3"/>
    <cellStyle name="Comma 2" xfId="3" xr:uid="{45E9A37F-644F-405C-85D4-13950B68C717}"/>
    <cellStyle name="Currency 2" xfId="2" xr:uid="{649A8D39-F2DF-4E4D-B261-6BA7EF98E628}"/>
    <cellStyle name="Normal" xfId="0" builtinId="0"/>
    <cellStyle name="Percent 2" xfId="4" xr:uid="{B365B236-9924-4944-BEDF-328C674A7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ili/Google%20Drive/Corinth/Corinth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O"/>
      <sheetName val="Adj"/>
      <sheetName val="DeprAdj"/>
      <sheetName val="DSch"/>
      <sheetName val="Rates"/>
      <sheetName val="Bills"/>
      <sheetName val="ExBA"/>
      <sheetName val="PropBA"/>
      <sheetName val="Notice"/>
      <sheetName val="App A"/>
    </sheetNames>
    <sheetDataSet>
      <sheetData sheetId="0">
        <row r="18">
          <cell r="F18">
            <v>103334</v>
          </cell>
        </row>
        <row r="23">
          <cell r="F23">
            <v>278138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382E-3CBB-4F45-97DD-A21B6CA35CFC}">
  <dimension ref="A1:U45"/>
  <sheetViews>
    <sheetView tabSelected="1" zoomScale="80" zoomScaleNormal="80" workbookViewId="0">
      <selection activeCell="P22" sqref="P22"/>
    </sheetView>
  </sheetViews>
  <sheetFormatPr defaultRowHeight="14.4" x14ac:dyDescent="0.55000000000000004"/>
  <cols>
    <col min="1" max="1" width="4.3671875" customWidth="1"/>
    <col min="2" max="2" width="12.3671875" customWidth="1"/>
    <col min="3" max="3" width="11.68359375" customWidth="1"/>
    <col min="4" max="4" width="11.9453125" customWidth="1"/>
    <col min="5" max="7" width="11.3125" customWidth="1"/>
    <col min="8" max="8" width="10.26171875"/>
    <col min="9" max="9" width="14.26171875" customWidth="1"/>
    <col min="10" max="10" width="11.05078125" customWidth="1"/>
    <col min="11" max="12" width="10.26171875"/>
    <col min="13" max="13" width="11.41796875" customWidth="1"/>
    <col min="14" max="14" width="11.68359375" customWidth="1"/>
    <col min="15" max="15" width="12.20703125" customWidth="1"/>
  </cols>
  <sheetData>
    <row r="1" spans="1:21" ht="18.3" x14ac:dyDescent="0.55000000000000004">
      <c r="A1" s="1"/>
      <c r="B1" s="2" t="s">
        <v>0</v>
      </c>
      <c r="C1" s="1"/>
      <c r="D1" s="1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55000000000000004">
      <c r="A2" s="1"/>
      <c r="B2" s="1"/>
      <c r="C2" s="1"/>
      <c r="D2" s="4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55000000000000004">
      <c r="A3" s="5"/>
      <c r="B3" s="6" t="s">
        <v>1</v>
      </c>
      <c r="C3" s="7"/>
      <c r="D3" s="7"/>
      <c r="E3" s="7"/>
      <c r="F3" s="7"/>
      <c r="G3" s="1"/>
      <c r="H3" s="1"/>
      <c r="I3" s="6" t="s">
        <v>2</v>
      </c>
      <c r="J3" s="1"/>
      <c r="K3" s="1"/>
      <c r="L3" s="1"/>
      <c r="M3" s="1"/>
      <c r="N3" s="1"/>
      <c r="O3" s="1"/>
      <c r="P3" s="1"/>
      <c r="Q3" s="6"/>
      <c r="R3" s="1"/>
      <c r="S3" s="1"/>
      <c r="T3" s="1"/>
      <c r="U3" s="1"/>
    </row>
    <row r="4" spans="1:21" x14ac:dyDescent="0.55000000000000004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" t="s">
        <v>3</v>
      </c>
      <c r="P4" s="1"/>
      <c r="Q4" s="1"/>
      <c r="R4" s="1"/>
      <c r="S4" s="1"/>
      <c r="T4" s="1"/>
      <c r="U4" s="1"/>
    </row>
    <row r="5" spans="1:21" x14ac:dyDescent="0.55000000000000004">
      <c r="A5" s="5"/>
      <c r="B5" s="7" t="s">
        <v>4</v>
      </c>
      <c r="C5" s="7"/>
      <c r="D5" s="7">
        <v>85168</v>
      </c>
      <c r="E5" s="7"/>
      <c r="F5" s="9"/>
      <c r="G5" s="1"/>
      <c r="H5" s="1"/>
      <c r="I5" s="1"/>
      <c r="J5" s="8" t="s">
        <v>5</v>
      </c>
      <c r="K5" s="8" t="s">
        <v>5</v>
      </c>
      <c r="L5" s="8" t="s">
        <v>6</v>
      </c>
      <c r="M5" s="8" t="s">
        <v>5</v>
      </c>
      <c r="N5" s="8" t="s">
        <v>5</v>
      </c>
      <c r="O5" s="8" t="s">
        <v>5</v>
      </c>
      <c r="P5" s="1"/>
      <c r="Q5" s="1"/>
      <c r="R5" s="10"/>
      <c r="S5" s="10"/>
      <c r="T5" s="10"/>
      <c r="U5" s="1"/>
    </row>
    <row r="6" spans="1:21" x14ac:dyDescent="0.55000000000000004">
      <c r="A6" s="5"/>
      <c r="B6" s="7" t="s">
        <v>7</v>
      </c>
      <c r="C6" s="7"/>
      <c r="D6" s="7">
        <v>56713</v>
      </c>
      <c r="E6" s="7"/>
      <c r="F6" s="7"/>
      <c r="G6" s="1"/>
      <c r="H6" s="1"/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"/>
      <c r="Q6" s="12"/>
      <c r="R6" s="5"/>
      <c r="S6" s="13"/>
      <c r="T6" s="5"/>
      <c r="U6" s="1"/>
    </row>
    <row r="7" spans="1:21" x14ac:dyDescent="0.55000000000000004">
      <c r="A7" s="5"/>
      <c r="B7" s="7" t="s">
        <v>15</v>
      </c>
      <c r="C7" s="7"/>
      <c r="D7" s="7"/>
      <c r="E7" s="7"/>
      <c r="F7" s="7"/>
      <c r="G7" s="1"/>
      <c r="H7" s="1"/>
      <c r="I7" s="5" t="s">
        <v>16</v>
      </c>
      <c r="J7" s="14">
        <v>2080</v>
      </c>
      <c r="K7" s="14" t="s">
        <v>17</v>
      </c>
      <c r="L7" s="13">
        <v>20.079999999999998</v>
      </c>
      <c r="M7" s="5">
        <f>L7*J7</f>
        <v>41766.399999999994</v>
      </c>
      <c r="N7" s="5">
        <v>0</v>
      </c>
      <c r="O7" s="5">
        <f>M7+N7</f>
        <v>41766.399999999994</v>
      </c>
      <c r="P7" s="1"/>
      <c r="Q7" s="15"/>
      <c r="R7" s="5"/>
      <c r="S7" s="13"/>
      <c r="T7" s="5"/>
      <c r="U7" s="1"/>
    </row>
    <row r="8" spans="1:21" ht="16.2" x14ac:dyDescent="0.85">
      <c r="A8" s="5"/>
      <c r="B8" s="1" t="s">
        <v>18</v>
      </c>
      <c r="C8" s="1">
        <v>0</v>
      </c>
      <c r="D8" s="7"/>
      <c r="E8" s="7"/>
      <c r="F8" s="7"/>
      <c r="G8" s="1"/>
      <c r="H8" s="1"/>
      <c r="I8" s="5" t="s">
        <v>19</v>
      </c>
      <c r="J8" s="1"/>
      <c r="K8" s="14">
        <v>12</v>
      </c>
      <c r="L8" s="13">
        <v>130</v>
      </c>
      <c r="M8" s="5">
        <f>K8*L8</f>
        <v>1560</v>
      </c>
      <c r="N8" s="5"/>
      <c r="O8" s="5">
        <f t="shared" ref="O8:O13" si="0">M8+N8</f>
        <v>1560</v>
      </c>
      <c r="P8" s="1"/>
      <c r="Q8" s="12"/>
      <c r="R8" s="5"/>
      <c r="S8" s="13"/>
      <c r="T8" s="16"/>
      <c r="U8" s="1"/>
    </row>
    <row r="9" spans="1:21" x14ac:dyDescent="0.55000000000000004">
      <c r="A9" s="5"/>
      <c r="B9" s="7" t="s">
        <v>20</v>
      </c>
      <c r="C9" s="7">
        <v>7207</v>
      </c>
      <c r="D9" s="7"/>
      <c r="E9" s="7"/>
      <c r="F9" s="7"/>
      <c r="G9" s="1"/>
      <c r="H9" s="1"/>
      <c r="I9" s="5" t="s">
        <v>21</v>
      </c>
      <c r="J9" s="1"/>
      <c r="K9" s="14"/>
      <c r="L9" s="13"/>
      <c r="M9" s="5">
        <v>300</v>
      </c>
      <c r="N9" s="5"/>
      <c r="O9" s="5">
        <f t="shared" si="0"/>
        <v>300</v>
      </c>
      <c r="P9" s="1"/>
      <c r="Q9" s="1"/>
      <c r="R9" s="1"/>
      <c r="S9" s="17"/>
      <c r="T9" s="5"/>
      <c r="U9" s="1"/>
    </row>
    <row r="10" spans="1:21" x14ac:dyDescent="0.55000000000000004">
      <c r="A10" s="5"/>
      <c r="B10" s="7" t="s">
        <v>22</v>
      </c>
      <c r="C10" s="7">
        <v>0</v>
      </c>
      <c r="D10" s="7"/>
      <c r="E10" s="7"/>
      <c r="F10" s="7"/>
      <c r="G10" s="1"/>
      <c r="H10" s="1"/>
      <c r="I10" s="5" t="s">
        <v>23</v>
      </c>
      <c r="J10" s="13">
        <v>2080</v>
      </c>
      <c r="K10" s="14" t="s">
        <v>17</v>
      </c>
      <c r="L10" s="13">
        <v>19.23</v>
      </c>
      <c r="M10" s="5">
        <f>J10*L10</f>
        <v>39998.400000000001</v>
      </c>
      <c r="N10" s="5">
        <v>0</v>
      </c>
      <c r="O10" s="5">
        <f t="shared" si="0"/>
        <v>39998.400000000001</v>
      </c>
      <c r="P10" s="1"/>
      <c r="Q10" s="1"/>
      <c r="R10" s="1"/>
      <c r="S10" s="17"/>
      <c r="T10" s="5"/>
      <c r="U10" s="1"/>
    </row>
    <row r="11" spans="1:21" x14ac:dyDescent="0.55000000000000004">
      <c r="A11" s="5"/>
      <c r="B11" s="7" t="s">
        <v>24</v>
      </c>
      <c r="C11" s="18">
        <v>0</v>
      </c>
      <c r="D11" s="7"/>
      <c r="E11" s="7"/>
      <c r="F11" s="7"/>
      <c r="G11" s="1"/>
      <c r="H11" s="1"/>
      <c r="I11" s="5" t="s">
        <v>25</v>
      </c>
      <c r="J11" s="13"/>
      <c r="K11" s="14">
        <v>12</v>
      </c>
      <c r="L11" s="13">
        <v>387.39</v>
      </c>
      <c r="M11" s="5">
        <f>K11*L11</f>
        <v>4648.68</v>
      </c>
      <c r="N11" s="5"/>
      <c r="O11" s="5">
        <f t="shared" si="0"/>
        <v>4648.68</v>
      </c>
      <c r="P11" s="1"/>
      <c r="Q11" s="1"/>
      <c r="R11" s="1"/>
      <c r="S11" s="19"/>
      <c r="T11" s="20"/>
      <c r="U11" s="1"/>
    </row>
    <row r="12" spans="1:21" ht="16.2" x14ac:dyDescent="0.85">
      <c r="A12" s="5"/>
      <c r="B12" s="7"/>
      <c r="C12" s="7"/>
      <c r="D12" s="7">
        <f>SUM(C8:C11)</f>
        <v>7207</v>
      </c>
      <c r="E12" s="7"/>
      <c r="F12" s="7"/>
      <c r="G12" s="1"/>
      <c r="H12" s="1"/>
      <c r="I12" s="5" t="s">
        <v>26</v>
      </c>
      <c r="J12" s="13"/>
      <c r="K12" s="14"/>
      <c r="L12" s="13"/>
      <c r="M12" s="5">
        <f>200</f>
        <v>200</v>
      </c>
      <c r="N12" s="5"/>
      <c r="O12" s="5">
        <f t="shared" si="0"/>
        <v>200</v>
      </c>
      <c r="P12" s="1"/>
      <c r="Q12" s="1"/>
      <c r="R12" s="1"/>
      <c r="S12" s="19"/>
      <c r="T12" s="21"/>
      <c r="U12" s="1"/>
    </row>
    <row r="13" spans="1:21" ht="16.2" x14ac:dyDescent="0.85">
      <c r="A13" s="5"/>
      <c r="B13" s="7" t="s">
        <v>27</v>
      </c>
      <c r="C13" s="7">
        <v>21248</v>
      </c>
      <c r="D13" s="7"/>
      <c r="E13" s="7"/>
      <c r="F13" s="7"/>
      <c r="G13" s="1"/>
      <c r="H13" s="1"/>
      <c r="I13" s="5" t="s">
        <v>28</v>
      </c>
      <c r="J13" s="22">
        <v>1038</v>
      </c>
      <c r="K13" s="22">
        <v>0</v>
      </c>
      <c r="L13" s="22">
        <v>11.25</v>
      </c>
      <c r="M13" s="23">
        <f t="shared" ref="M13" si="1">J13*L13</f>
        <v>11677.5</v>
      </c>
      <c r="N13" s="23">
        <f t="shared" ref="N13" si="2">K13*L13*1.5</f>
        <v>0</v>
      </c>
      <c r="O13" s="24">
        <f t="shared" si="0"/>
        <v>11677.5</v>
      </c>
      <c r="P13" s="1"/>
      <c r="Q13" s="1"/>
      <c r="R13" s="25"/>
      <c r="S13" s="26"/>
      <c r="T13" s="27"/>
      <c r="U13" s="1"/>
    </row>
    <row r="14" spans="1:21" x14ac:dyDescent="0.55000000000000004">
      <c r="A14" s="5"/>
      <c r="B14" s="7" t="s">
        <v>29</v>
      </c>
      <c r="C14" s="18">
        <v>0</v>
      </c>
      <c r="D14" s="7"/>
      <c r="E14" s="7"/>
      <c r="F14" s="7"/>
      <c r="G14" s="1"/>
      <c r="H14" s="1"/>
      <c r="I14" s="5"/>
      <c r="J14" s="5"/>
      <c r="K14" s="5"/>
      <c r="L14" s="13"/>
      <c r="M14" s="5"/>
      <c r="N14" s="5"/>
      <c r="O14" s="28">
        <f>SUM(O7:O13)</f>
        <v>100150.97999999998</v>
      </c>
      <c r="P14" s="1"/>
      <c r="Q14" s="1"/>
      <c r="R14" s="1"/>
      <c r="S14" s="1"/>
      <c r="T14" s="1"/>
      <c r="U14" s="1"/>
    </row>
    <row r="15" spans="1:21" x14ac:dyDescent="0.55000000000000004">
      <c r="A15" s="5"/>
      <c r="B15" s="7"/>
      <c r="C15" s="7"/>
      <c r="D15" s="7">
        <f>C13+C14</f>
        <v>21248</v>
      </c>
      <c r="E15" s="29">
        <f>D15/D5</f>
        <v>0.24948337403719706</v>
      </c>
      <c r="F15" s="7" t="s">
        <v>30</v>
      </c>
      <c r="G15" s="1"/>
      <c r="H15" s="1"/>
      <c r="I15" s="5"/>
      <c r="J15" s="5"/>
      <c r="K15" s="5"/>
      <c r="L15" s="1"/>
      <c r="M15" s="1"/>
      <c r="N15" s="1"/>
      <c r="O15" s="30"/>
      <c r="P15" s="1"/>
      <c r="Q15" s="1"/>
      <c r="R15" s="1"/>
      <c r="S15" s="1"/>
      <c r="T15" s="1"/>
      <c r="U15" s="1"/>
    </row>
    <row r="16" spans="1:21" x14ac:dyDescent="0.55000000000000004">
      <c r="A16" s="5"/>
      <c r="B16" s="31" t="s">
        <v>31</v>
      </c>
      <c r="C16" s="7">
        <f>SUM(D6:D15)</f>
        <v>85168</v>
      </c>
      <c r="D16" s="1"/>
      <c r="E16" s="32">
        <v>0.15</v>
      </c>
      <c r="F16" s="7" t="s">
        <v>32</v>
      </c>
      <c r="G16" s="1"/>
      <c r="H16" s="1"/>
      <c r="I16" s="33"/>
      <c r="J16" s="5"/>
      <c r="K16" s="5"/>
      <c r="L16" s="1"/>
      <c r="M16" s="1"/>
      <c r="N16" s="1"/>
      <c r="O16" s="30" t="s">
        <v>33</v>
      </c>
      <c r="P16" s="1"/>
      <c r="Q16" s="1"/>
      <c r="R16" s="1"/>
      <c r="S16" s="1"/>
      <c r="T16" s="1"/>
      <c r="U16" s="1"/>
    </row>
    <row r="17" spans="1:21" x14ac:dyDescent="0.55000000000000004">
      <c r="A17" s="5"/>
      <c r="B17" s="34"/>
      <c r="C17" s="7"/>
      <c r="D17" s="7"/>
      <c r="E17" s="35">
        <f>E15-E16</f>
        <v>9.9483374037197064E-2</v>
      </c>
      <c r="F17" s="36" t="s">
        <v>34</v>
      </c>
      <c r="G17" s="1"/>
      <c r="H17" s="1"/>
      <c r="I17" s="5"/>
      <c r="J17" s="5"/>
      <c r="K17" s="5"/>
      <c r="L17" s="1" t="s">
        <v>35</v>
      </c>
      <c r="M17" s="1"/>
      <c r="N17" s="1"/>
      <c r="O17" s="28">
        <f>O14</f>
        <v>100150.97999999998</v>
      </c>
      <c r="P17" s="1"/>
      <c r="Q17" s="1"/>
      <c r="R17" s="1"/>
      <c r="S17" s="1"/>
      <c r="T17" s="1"/>
      <c r="U17" s="1"/>
    </row>
    <row r="18" spans="1:21" ht="16.2" x14ac:dyDescent="0.85">
      <c r="A18" s="5"/>
      <c r="B18" s="1"/>
      <c r="C18" s="1"/>
      <c r="D18" s="1"/>
      <c r="E18" s="1"/>
      <c r="F18" s="1"/>
      <c r="G18" s="1"/>
      <c r="H18" s="1"/>
      <c r="I18" s="5"/>
      <c r="J18" s="5"/>
      <c r="K18" s="5"/>
      <c r="L18" s="1" t="s">
        <v>36</v>
      </c>
      <c r="M18" s="1"/>
      <c r="N18" s="1"/>
      <c r="O18" s="16">
        <f>-[1]SAO!F18</f>
        <v>-103334</v>
      </c>
      <c r="P18" s="1"/>
      <c r="Q18" s="1"/>
      <c r="R18" s="1"/>
      <c r="S18" s="1"/>
      <c r="T18" s="1"/>
      <c r="U18" s="1"/>
    </row>
    <row r="19" spans="1:21" ht="14.7" thickBot="1" x14ac:dyDescent="0.6">
      <c r="A19" s="5"/>
      <c r="B19" s="1"/>
      <c r="C19" s="1"/>
      <c r="D19" s="1"/>
      <c r="E19" s="1"/>
      <c r="F19" s="1"/>
      <c r="G19" s="1"/>
      <c r="H19" s="1"/>
      <c r="I19" s="5"/>
      <c r="J19" s="5"/>
      <c r="K19" s="5"/>
      <c r="L19" s="37" t="s">
        <v>37</v>
      </c>
      <c r="M19" s="37"/>
      <c r="N19" s="37"/>
      <c r="O19" s="38">
        <f>O17+O18</f>
        <v>-3183.0200000000186</v>
      </c>
      <c r="P19" s="1"/>
      <c r="Q19" s="1"/>
      <c r="R19" s="1"/>
      <c r="S19" s="1"/>
      <c r="T19" s="1"/>
      <c r="U19" s="1"/>
    </row>
    <row r="20" spans="1:21" ht="14.7" thickTop="1" x14ac:dyDescent="0.55000000000000004">
      <c r="A20" s="5"/>
      <c r="B20" s="6" t="s">
        <v>38</v>
      </c>
      <c r="C20" s="39"/>
      <c r="D20" s="39"/>
      <c r="E20" s="40"/>
      <c r="F20" s="1"/>
      <c r="G20" s="1"/>
      <c r="H20" s="1"/>
      <c r="I20" s="5"/>
      <c r="J20" s="5"/>
      <c r="K20" s="5"/>
      <c r="L20" s="1"/>
      <c r="M20" s="1"/>
      <c r="N20" s="1"/>
      <c r="O20" s="1" t="s">
        <v>39</v>
      </c>
      <c r="P20" s="1"/>
      <c r="Q20" s="1"/>
      <c r="R20" s="1"/>
      <c r="S20" s="1"/>
      <c r="T20" s="1"/>
      <c r="U20" s="1"/>
    </row>
    <row r="21" spans="1:21" x14ac:dyDescent="0.55000000000000004">
      <c r="A21" s="5"/>
      <c r="B21" s="7"/>
      <c r="C21" s="39"/>
      <c r="D21" s="39"/>
      <c r="E21" s="40"/>
      <c r="F21" s="1"/>
      <c r="G21" s="1"/>
      <c r="H21" s="1"/>
      <c r="I21" s="5"/>
      <c r="J21" s="5"/>
      <c r="K21" s="5"/>
      <c r="L21" s="1" t="s">
        <v>40</v>
      </c>
      <c r="M21" s="1"/>
      <c r="N21" s="1"/>
      <c r="O21" s="41">
        <f>O14</f>
        <v>100150.97999999998</v>
      </c>
      <c r="P21" s="42"/>
      <c r="Q21" s="1"/>
      <c r="R21" s="1"/>
      <c r="S21" s="1"/>
      <c r="T21" s="1"/>
      <c r="U21" s="1"/>
    </row>
    <row r="22" spans="1:21" ht="16.2" x14ac:dyDescent="0.85">
      <c r="A22" s="5"/>
      <c r="B22" s="1"/>
      <c r="C22" s="43" t="s">
        <v>41</v>
      </c>
      <c r="D22" s="43" t="s">
        <v>42</v>
      </c>
      <c r="E22" s="43" t="s">
        <v>43</v>
      </c>
      <c r="F22" s="43" t="s">
        <v>5</v>
      </c>
      <c r="G22" s="1"/>
      <c r="H22" s="5"/>
      <c r="I22" s="5"/>
      <c r="J22" s="5"/>
      <c r="K22" s="5"/>
      <c r="L22" s="1" t="s">
        <v>44</v>
      </c>
      <c r="M22" s="1"/>
      <c r="N22" s="1"/>
      <c r="O22" s="44">
        <v>7.6499999999999999E-2</v>
      </c>
      <c r="P22" s="1"/>
      <c r="Q22" s="1"/>
      <c r="R22" s="1"/>
      <c r="S22" s="1"/>
      <c r="T22" s="1"/>
      <c r="U22" s="1"/>
    </row>
    <row r="23" spans="1:21" ht="16.2" x14ac:dyDescent="0.85">
      <c r="A23" s="1"/>
      <c r="B23" s="1"/>
      <c r="C23" s="43" t="s">
        <v>45</v>
      </c>
      <c r="D23" s="43" t="s">
        <v>46</v>
      </c>
      <c r="E23" s="43" t="s">
        <v>47</v>
      </c>
      <c r="F23" s="43" t="s">
        <v>41</v>
      </c>
      <c r="G23" s="1"/>
      <c r="H23" s="5"/>
      <c r="I23" s="5"/>
      <c r="J23" s="1"/>
      <c r="K23" s="1"/>
      <c r="L23" s="1" t="s">
        <v>48</v>
      </c>
      <c r="M23" s="1"/>
      <c r="N23" s="1"/>
      <c r="O23" s="5">
        <f>+O21*O22</f>
        <v>7661.5499699999982</v>
      </c>
      <c r="P23" s="1"/>
      <c r="Q23" s="1"/>
      <c r="R23" s="1"/>
      <c r="S23" s="1"/>
      <c r="T23" s="1"/>
      <c r="U23" s="1"/>
    </row>
    <row r="24" spans="1:21" x14ac:dyDescent="0.55000000000000004">
      <c r="A24" s="1"/>
      <c r="B24" s="7" t="s">
        <v>49</v>
      </c>
      <c r="C24" s="13">
        <v>932.27</v>
      </c>
      <c r="D24" s="45">
        <v>0.21</v>
      </c>
      <c r="E24" s="13">
        <f>C24*D24</f>
        <v>195.77669999999998</v>
      </c>
      <c r="F24" s="13">
        <f>C24-E24</f>
        <v>736.49329999999998</v>
      </c>
      <c r="G24" s="1"/>
      <c r="H24" s="13"/>
      <c r="I24" s="5"/>
      <c r="J24" s="1"/>
      <c r="K24" s="1"/>
      <c r="L24" s="1" t="s">
        <v>50</v>
      </c>
      <c r="M24" s="1"/>
      <c r="N24" s="1"/>
      <c r="O24" s="46">
        <f>O18*O22</f>
        <v>-7905.0509999999995</v>
      </c>
      <c r="P24" s="1"/>
      <c r="Q24" s="1"/>
      <c r="R24" s="1"/>
      <c r="S24" s="1"/>
      <c r="T24" s="1"/>
      <c r="U24" s="1"/>
    </row>
    <row r="25" spans="1:21" ht="14.7" thickBot="1" x14ac:dyDescent="0.6">
      <c r="A25" s="1"/>
      <c r="B25" s="7" t="s">
        <v>51</v>
      </c>
      <c r="C25" s="13">
        <v>714.31</v>
      </c>
      <c r="D25" s="45">
        <v>0.21</v>
      </c>
      <c r="E25" s="13">
        <f>C25*D25</f>
        <v>150.00509999999997</v>
      </c>
      <c r="F25" s="13">
        <f>C25-E25</f>
        <v>564.30489999999998</v>
      </c>
      <c r="G25" s="1"/>
      <c r="H25" s="5"/>
      <c r="I25" s="5"/>
      <c r="J25" s="1"/>
      <c r="K25" s="1"/>
      <c r="L25" s="37" t="s">
        <v>52</v>
      </c>
      <c r="M25" s="37"/>
      <c r="N25" s="37"/>
      <c r="O25" s="38">
        <f>+O23+O24</f>
        <v>-243.50103000000126</v>
      </c>
      <c r="P25" s="1"/>
      <c r="Q25" s="1"/>
      <c r="R25" s="1"/>
      <c r="S25" s="1"/>
      <c r="T25" s="1"/>
      <c r="U25" s="1"/>
    </row>
    <row r="26" spans="1:21" ht="14.7" thickTop="1" x14ac:dyDescent="0.55000000000000004">
      <c r="A26" s="1"/>
      <c r="B26" s="7" t="s">
        <v>53</v>
      </c>
      <c r="C26" s="13">
        <f>811.64-(125*4)</f>
        <v>311.64</v>
      </c>
      <c r="D26" s="45">
        <v>0</v>
      </c>
      <c r="E26" s="13">
        <f t="shared" ref="E26:E27" si="3">C26*D26</f>
        <v>0</v>
      </c>
      <c r="F26" s="13">
        <f t="shared" ref="F26:F27" si="4">C26-E26</f>
        <v>311.64</v>
      </c>
      <c r="G26" s="1" t="s">
        <v>54</v>
      </c>
      <c r="H26" s="5"/>
      <c r="I26" s="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6.2" x14ac:dyDescent="0.85">
      <c r="A27" s="1"/>
      <c r="B27" s="7" t="s">
        <v>55</v>
      </c>
      <c r="C27" s="13">
        <v>164.3</v>
      </c>
      <c r="D27" s="45">
        <v>0.6</v>
      </c>
      <c r="E27" s="13">
        <f t="shared" si="3"/>
        <v>98.58</v>
      </c>
      <c r="F27" s="47">
        <f t="shared" si="4"/>
        <v>65.720000000000013</v>
      </c>
      <c r="G27" s="1"/>
      <c r="H27" s="5"/>
      <c r="I27" s="5"/>
      <c r="J27" s="5"/>
      <c r="K27" s="5"/>
      <c r="L27" s="1" t="s">
        <v>56</v>
      </c>
      <c r="M27" s="1"/>
      <c r="N27" s="1"/>
      <c r="O27" s="41">
        <f>SUM(O7:O12)</f>
        <v>88473.479999999981</v>
      </c>
      <c r="P27" s="28"/>
      <c r="Q27" s="48"/>
      <c r="R27" s="1"/>
      <c r="S27" s="1"/>
      <c r="T27" s="1"/>
      <c r="U27" s="1"/>
    </row>
    <row r="28" spans="1:21" x14ac:dyDescent="0.55000000000000004">
      <c r="A28" s="1"/>
      <c r="B28" s="7"/>
      <c r="C28" s="13"/>
      <c r="D28" s="1"/>
      <c r="E28" s="15" t="s">
        <v>57</v>
      </c>
      <c r="F28" s="13">
        <f>SUM(F24:F27)</f>
        <v>1678.1582000000001</v>
      </c>
      <c r="G28" s="5"/>
      <c r="H28" s="5"/>
      <c r="I28" s="5"/>
      <c r="J28" s="5"/>
      <c r="K28" s="5"/>
      <c r="L28" s="1" t="s">
        <v>58</v>
      </c>
      <c r="M28" s="1"/>
      <c r="N28" s="1"/>
      <c r="O28" s="44">
        <v>0.26950000000000002</v>
      </c>
      <c r="P28" s="1"/>
      <c r="Q28" s="1"/>
      <c r="R28" s="1"/>
      <c r="S28" s="1"/>
      <c r="T28" s="1"/>
      <c r="U28" s="1"/>
    </row>
    <row r="29" spans="1:21" x14ac:dyDescent="0.55000000000000004">
      <c r="A29" s="1"/>
      <c r="B29" s="7"/>
      <c r="C29" s="13"/>
      <c r="D29" s="1"/>
      <c r="E29" s="15" t="s">
        <v>59</v>
      </c>
      <c r="F29" s="13">
        <f>F28*12</f>
        <v>20137.898400000002</v>
      </c>
      <c r="G29" s="5"/>
      <c r="H29" s="5"/>
      <c r="I29" s="5"/>
      <c r="J29" s="5"/>
      <c r="K29" s="5"/>
      <c r="L29" s="1" t="s">
        <v>60</v>
      </c>
      <c r="M29" s="1"/>
      <c r="N29" s="1"/>
      <c r="O29" s="5">
        <f>+O27*O28</f>
        <v>23843.602859999995</v>
      </c>
      <c r="P29" s="1"/>
      <c r="Q29" s="48"/>
      <c r="R29" s="1"/>
      <c r="S29" s="1"/>
      <c r="T29" s="1"/>
      <c r="U29" s="1"/>
    </row>
    <row r="30" spans="1:21" ht="16.2" x14ac:dyDescent="0.85">
      <c r="A30" s="1"/>
      <c r="B30" s="7"/>
      <c r="C30" s="13"/>
      <c r="D30" s="1"/>
      <c r="E30" s="15" t="s">
        <v>61</v>
      </c>
      <c r="F30" s="47">
        <v>-25008.61</v>
      </c>
      <c r="G30" s="1"/>
      <c r="H30" s="5"/>
      <c r="I30" s="5"/>
      <c r="J30" s="5"/>
      <c r="K30" s="5"/>
      <c r="L30" s="1" t="s">
        <v>62</v>
      </c>
      <c r="M30" s="1"/>
      <c r="N30" s="1"/>
      <c r="O30" s="49">
        <f>-I39</f>
        <v>-20121.419999999998</v>
      </c>
      <c r="P30" s="1"/>
      <c r="Q30" s="1"/>
      <c r="R30" s="1"/>
      <c r="S30" s="1"/>
      <c r="T30" s="1"/>
      <c r="U30" s="1"/>
    </row>
    <row r="31" spans="1:21" ht="14.7" thickBot="1" x14ac:dyDescent="0.6">
      <c r="A31" s="1"/>
      <c r="B31" s="7"/>
      <c r="C31" s="13"/>
      <c r="D31" s="50"/>
      <c r="E31" s="51" t="s">
        <v>63</v>
      </c>
      <c r="F31" s="50">
        <f>F29+F30</f>
        <v>-4870.7115999999987</v>
      </c>
      <c r="G31" s="1"/>
      <c r="H31" s="5"/>
      <c r="I31" s="5"/>
      <c r="J31" s="5"/>
      <c r="K31" s="5"/>
      <c r="L31" s="37" t="s">
        <v>64</v>
      </c>
      <c r="M31" s="37"/>
      <c r="N31" s="37"/>
      <c r="O31" s="38">
        <f>+O29+O30</f>
        <v>3722.1828599999972</v>
      </c>
      <c r="P31" s="1"/>
      <c r="Q31" s="1"/>
      <c r="R31" s="1"/>
      <c r="S31" s="1"/>
      <c r="T31" s="1"/>
      <c r="U31" s="1"/>
    </row>
    <row r="32" spans="1:21" ht="14.7" thickTop="1" x14ac:dyDescent="0.55000000000000004">
      <c r="A32" s="1"/>
      <c r="B32" s="7"/>
      <c r="C32" s="13"/>
      <c r="D32" s="13"/>
      <c r="E32" s="13"/>
      <c r="F32" s="13"/>
      <c r="G32" s="1"/>
      <c r="H32" s="5"/>
      <c r="I32" s="1"/>
      <c r="J32" s="1"/>
      <c r="K32" s="1"/>
      <c r="L32" s="1"/>
      <c r="M32" s="1"/>
      <c r="N32" s="5"/>
      <c r="O32" s="5"/>
      <c r="P32" s="1"/>
      <c r="Q32" s="1"/>
      <c r="R32" s="1"/>
      <c r="S32" s="1"/>
      <c r="T32" s="1"/>
      <c r="U32" s="1"/>
    </row>
    <row r="33" spans="1:21" x14ac:dyDescent="0.55000000000000004">
      <c r="A33" s="1"/>
      <c r="B33" s="7"/>
      <c r="C33" s="13"/>
      <c r="D33" s="13"/>
      <c r="E33" s="13"/>
      <c r="F33" s="13"/>
      <c r="G33" s="1"/>
      <c r="H33" s="5"/>
      <c r="I33" s="1"/>
      <c r="J33" s="1"/>
      <c r="K33" s="1"/>
      <c r="L33" s="1"/>
      <c r="M33" s="1"/>
      <c r="N33" s="5"/>
      <c r="O33" s="5"/>
      <c r="P33" s="1"/>
      <c r="Q33" s="5"/>
      <c r="R33" s="5"/>
      <c r="S33" s="1"/>
      <c r="T33" s="1"/>
      <c r="U33" s="1"/>
    </row>
    <row r="34" spans="1:21" x14ac:dyDescent="0.55000000000000004">
      <c r="A34" s="1"/>
      <c r="B34" s="7"/>
      <c r="C34" s="13"/>
      <c r="D34" s="13"/>
      <c r="E34" s="13"/>
      <c r="F34" s="13"/>
      <c r="G34" s="1"/>
      <c r="H34" s="5"/>
      <c r="I34" s="1"/>
      <c r="J34" s="1"/>
      <c r="K34" s="1"/>
      <c r="L34" s="1"/>
      <c r="M34" s="1"/>
      <c r="N34" s="5"/>
      <c r="O34" s="5"/>
      <c r="P34" s="1"/>
      <c r="Q34" s="1"/>
      <c r="R34" s="5"/>
      <c r="S34" s="1"/>
      <c r="T34" s="52"/>
      <c r="U34" s="1"/>
    </row>
    <row r="35" spans="1:21" x14ac:dyDescent="0.55000000000000004">
      <c r="A35" s="1"/>
      <c r="B35" s="6" t="s">
        <v>65</v>
      </c>
      <c r="C35" s="1"/>
      <c r="D35" s="5"/>
      <c r="E35" s="13"/>
      <c r="F35" s="13"/>
      <c r="G35" s="1"/>
      <c r="H35" s="5"/>
      <c r="I35" s="6" t="s">
        <v>66</v>
      </c>
      <c r="J35" s="1"/>
      <c r="K35" s="1"/>
      <c r="L35" s="1"/>
      <c r="M35" s="1"/>
      <c r="N35" s="5"/>
      <c r="O35" s="53" t="s">
        <v>67</v>
      </c>
      <c r="P35" s="5"/>
      <c r="Q35" s="1"/>
      <c r="R35" s="5"/>
      <c r="S35" s="1"/>
      <c r="T35" s="1"/>
      <c r="U35" s="1"/>
    </row>
    <row r="36" spans="1:21" ht="16.2" x14ac:dyDescent="0.85">
      <c r="A36" s="1"/>
      <c r="B36" s="54"/>
      <c r="C36" s="1"/>
      <c r="D36" s="55" t="s">
        <v>68</v>
      </c>
      <c r="E36" s="13"/>
      <c r="F36" s="13"/>
      <c r="G36" s="1"/>
      <c r="H36" s="5"/>
      <c r="I36" s="1"/>
      <c r="J36" s="1"/>
      <c r="K36" s="1"/>
      <c r="L36" s="13"/>
      <c r="M36" s="1"/>
      <c r="N36" s="1"/>
      <c r="O36" s="5"/>
      <c r="P36" s="5"/>
      <c r="Q36" s="1"/>
      <c r="R36" s="1"/>
      <c r="S36" s="1"/>
      <c r="T36" s="52"/>
      <c r="U36" s="1"/>
    </row>
    <row r="37" spans="1:21" ht="16.2" x14ac:dyDescent="0.85">
      <c r="A37" s="1"/>
      <c r="B37" s="1"/>
      <c r="C37" s="1"/>
      <c r="D37" s="5">
        <v>85168000</v>
      </c>
      <c r="E37" s="56"/>
      <c r="F37" s="57"/>
      <c r="G37" s="1"/>
      <c r="H37" s="5"/>
      <c r="I37" s="58" t="s">
        <v>69</v>
      </c>
      <c r="J37" s="1"/>
      <c r="K37" s="1"/>
      <c r="L37" s="13"/>
      <c r="M37" s="5"/>
      <c r="N37" s="59">
        <v>2019</v>
      </c>
      <c r="O37" s="5">
        <v>32518</v>
      </c>
      <c r="P37" s="5"/>
      <c r="Q37" s="1"/>
      <c r="R37" s="1"/>
      <c r="S37" s="1"/>
      <c r="T37" s="1"/>
      <c r="U37" s="1"/>
    </row>
    <row r="38" spans="1:21" ht="16.2" x14ac:dyDescent="0.85">
      <c r="A38" s="1"/>
      <c r="B38" s="39"/>
      <c r="C38" s="1"/>
      <c r="D38" s="1"/>
      <c r="E38" s="1"/>
      <c r="F38" s="1"/>
      <c r="G38" s="1"/>
      <c r="H38" s="5"/>
      <c r="I38" s="60">
        <v>25008.61</v>
      </c>
      <c r="J38" s="61" t="s">
        <v>70</v>
      </c>
      <c r="K38" s="1"/>
      <c r="L38" s="13"/>
      <c r="M38" s="16"/>
      <c r="N38" s="59">
        <v>2018</v>
      </c>
      <c r="O38" s="5">
        <v>30496</v>
      </c>
      <c r="P38" s="1"/>
      <c r="Q38" s="1"/>
      <c r="R38" s="1"/>
      <c r="S38" s="1"/>
      <c r="T38" s="1"/>
      <c r="U38" s="1"/>
    </row>
    <row r="39" spans="1:21" ht="16.2" x14ac:dyDescent="0.85">
      <c r="A39" s="1"/>
      <c r="B39" s="6" t="s">
        <v>71</v>
      </c>
      <c r="E39" s="62"/>
      <c r="F39" s="16"/>
      <c r="G39" s="5"/>
      <c r="H39" s="5"/>
      <c r="I39" s="60">
        <f>22073.42-I41</f>
        <v>20121.419999999998</v>
      </c>
      <c r="J39" s="61" t="s">
        <v>72</v>
      </c>
      <c r="K39" s="1"/>
      <c r="L39" s="13"/>
      <c r="M39" s="5"/>
      <c r="N39" s="59">
        <v>2017</v>
      </c>
      <c r="O39" s="16">
        <v>32051</v>
      </c>
      <c r="P39" s="1"/>
      <c r="Q39" s="1"/>
      <c r="R39" s="1"/>
      <c r="S39" s="1"/>
      <c r="T39" s="1"/>
      <c r="U39" s="1"/>
    </row>
    <row r="40" spans="1:21" ht="16.2" x14ac:dyDescent="0.85">
      <c r="A40" s="1"/>
      <c r="C40" s="63" t="s">
        <v>73</v>
      </c>
      <c r="D40" s="64">
        <v>3.39</v>
      </c>
      <c r="E40" s="1"/>
      <c r="F40" s="65"/>
      <c r="G40" s="5"/>
      <c r="H40" s="1"/>
      <c r="I40" s="60">
        <v>353.88</v>
      </c>
      <c r="J40" s="61" t="s">
        <v>74</v>
      </c>
      <c r="K40" s="1"/>
      <c r="L40" s="13"/>
      <c r="M40" s="16"/>
      <c r="N40" s="66" t="s">
        <v>75</v>
      </c>
      <c r="O40" s="5">
        <f>AVERAGE(O37:O39)</f>
        <v>31688.333333333332</v>
      </c>
      <c r="P40" s="1"/>
      <c r="Q40" s="1"/>
      <c r="R40" s="1"/>
      <c r="S40" s="1"/>
      <c r="T40" s="1"/>
      <c r="U40" s="1"/>
    </row>
    <row r="41" spans="1:21" ht="16.2" x14ac:dyDescent="0.55000000000000004">
      <c r="A41" s="1"/>
      <c r="D41" s="67">
        <f>(D37/1000)*D40</f>
        <v>288719.52</v>
      </c>
      <c r="E41" s="68"/>
      <c r="F41" s="5"/>
      <c r="G41" s="5"/>
      <c r="H41" s="1"/>
      <c r="I41" s="69">
        <v>1952</v>
      </c>
      <c r="J41" s="61" t="s">
        <v>76</v>
      </c>
      <c r="K41" s="1"/>
      <c r="L41" s="26"/>
      <c r="M41" s="20"/>
      <c r="N41" s="5"/>
      <c r="O41" s="5"/>
      <c r="P41" s="1"/>
      <c r="Q41" s="1"/>
      <c r="R41" s="1"/>
      <c r="S41" s="1"/>
      <c r="T41" s="1"/>
      <c r="U41" s="1"/>
    </row>
    <row r="42" spans="1:21" ht="15.6" x14ac:dyDescent="0.7">
      <c r="A42" s="1"/>
      <c r="B42" s="63"/>
      <c r="C42" s="63" t="s">
        <v>77</v>
      </c>
      <c r="D42" s="70">
        <f>-[1]SAO!F23</f>
        <v>-278138</v>
      </c>
      <c r="G42" s="5"/>
      <c r="H42" s="1"/>
      <c r="I42" s="60">
        <f>SUM(I38:I41)</f>
        <v>47435.909999999996</v>
      </c>
      <c r="J42" s="61" t="s">
        <v>78</v>
      </c>
      <c r="K42" s="1"/>
      <c r="L42" s="1"/>
      <c r="M42" s="1"/>
      <c r="N42" s="5"/>
      <c r="O42" s="5"/>
      <c r="P42" s="1"/>
      <c r="Q42" s="1"/>
      <c r="R42" s="1"/>
      <c r="S42" s="1"/>
      <c r="T42" s="1"/>
      <c r="U42" s="1"/>
    </row>
    <row r="43" spans="1:21" x14ac:dyDescent="0.55000000000000004">
      <c r="A43" s="1"/>
      <c r="B43" s="63"/>
      <c r="C43" s="63" t="s">
        <v>79</v>
      </c>
      <c r="D43" s="71">
        <f>D41+D42</f>
        <v>10581.520000000019</v>
      </c>
      <c r="E43" s="1"/>
      <c r="F43" s="1"/>
      <c r="H43" s="1"/>
      <c r="I43" s="1"/>
      <c r="J43" s="1"/>
      <c r="K43" s="1"/>
      <c r="L43" s="1"/>
      <c r="M43" s="1"/>
      <c r="N43" s="5"/>
      <c r="O43" s="5"/>
      <c r="P43" s="1"/>
      <c r="Q43" s="1"/>
      <c r="R43" s="1"/>
      <c r="S43" s="1"/>
      <c r="T43" s="1"/>
      <c r="U43" s="1"/>
    </row>
    <row r="44" spans="1:21" ht="16.2" x14ac:dyDescent="0.85">
      <c r="A44" s="1"/>
      <c r="B44" s="1"/>
      <c r="C44" s="1"/>
      <c r="D44" s="1"/>
      <c r="E44" s="1"/>
      <c r="F44" s="1"/>
      <c r="H44" s="1"/>
      <c r="I44" s="1" t="s">
        <v>80</v>
      </c>
      <c r="J44" s="47"/>
      <c r="K44" s="1"/>
      <c r="L44" s="1"/>
      <c r="M44" s="1"/>
      <c r="N44" s="5"/>
      <c r="O44" s="5"/>
      <c r="P44" s="1"/>
      <c r="Q44" s="1"/>
      <c r="R44" s="1"/>
      <c r="S44" s="1"/>
      <c r="T44" s="1"/>
      <c r="U44" s="1"/>
    </row>
    <row r="45" spans="1:21" x14ac:dyDescent="0.55000000000000004">
      <c r="A45" s="1"/>
      <c r="E45" s="72"/>
      <c r="F45" s="1"/>
      <c r="H45" s="1"/>
      <c r="I45" s="1"/>
      <c r="J45" s="13"/>
      <c r="K45" s="1"/>
      <c r="L45" s="1"/>
      <c r="M45" s="1"/>
      <c r="N45" s="5"/>
      <c r="O45" s="5"/>
      <c r="P45" s="1"/>
      <c r="Q45" s="1"/>
      <c r="R45" s="1"/>
      <c r="S45" s="1"/>
      <c r="T45" s="1"/>
      <c r="U45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AlanV</dc:creator>
  <cp:lastModifiedBy>AlanV</cp:lastModifiedBy>
  <dcterms:created xsi:type="dcterms:W3CDTF">2022-02-28T22:45:25Z</dcterms:created>
  <dcterms:modified xsi:type="dcterms:W3CDTF">2022-02-28T22:51:21Z</dcterms:modified>
</cp:coreProperties>
</file>