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2655" windowWidth="15195" windowHeight="9435" activeTab="1"/>
  </bookViews>
  <sheets>
    <sheet name="2020" sheetId="1" r:id="rId1"/>
    <sheet name="2019" sheetId="2" r:id="rId2"/>
  </sheets>
  <definedNames>
    <definedName name="PPCTickLgnd_" localSheetId="1" hidden="1">'2019'!$A$44:$A$48</definedName>
    <definedName name="PPCTickLgnd_" localSheetId="0" hidden="1">'2020'!$A$31:$A$35</definedName>
  </definedNames>
  <calcPr fullCalcOnLoad="1"/>
</workbook>
</file>

<file path=xl/sharedStrings.xml><?xml version="1.0" encoding="utf-8"?>
<sst xmlns="http://schemas.openxmlformats.org/spreadsheetml/2006/main" count="97" uniqueCount="40">
  <si>
    <t>Debt Analysis</t>
  </si>
  <si>
    <t>Account</t>
  </si>
  <si>
    <t>Balance</t>
  </si>
  <si>
    <t>Borrowings</t>
  </si>
  <si>
    <t>Payments</t>
  </si>
  <si>
    <t>Tickmark Legend</t>
  </si>
  <si>
    <t xml:space="preserve">     - Agreed to General Ledger</t>
  </si>
  <si>
    <t xml:space="preserve">     - Agreed to Prior Year Workpapers</t>
  </si>
  <si>
    <t xml:space="preserve">     - Footed</t>
  </si>
  <si>
    <t>Interest</t>
  </si>
  <si>
    <t>Expense</t>
  </si>
  <si>
    <t>Cash</t>
  </si>
  <si>
    <t>GL</t>
  </si>
  <si>
    <t>For PSC</t>
  </si>
  <si>
    <t>Deposit interest</t>
  </si>
  <si>
    <t>Caldwell County Water District</t>
  </si>
  <si>
    <t>Bond Issue 1993 Series</t>
  </si>
  <si>
    <t>Bond Issue 1996 Series</t>
  </si>
  <si>
    <t>Bond Issue 1999 Series</t>
  </si>
  <si>
    <t>Bond Issue 2000 Series</t>
  </si>
  <si>
    <t>Bond Issue 2002 Series</t>
  </si>
  <si>
    <t>Bond Issue 2004 Series</t>
  </si>
  <si>
    <t>Current Portion</t>
  </si>
  <si>
    <t>LT Portion</t>
  </si>
  <si>
    <t xml:space="preserve">     - Crossfooted and agreed to confirmation 7-2F and 7-3G</t>
  </si>
  <si>
    <t>Note:  USDA loan payments were made 1/1/2020</t>
  </si>
  <si>
    <t>KACO 2019</t>
  </si>
  <si>
    <t>KACO Premium</t>
  </si>
  <si>
    <t>pd 1/1/2020</t>
  </si>
  <si>
    <t>TB</t>
  </si>
  <si>
    <t>PY Accrual</t>
  </si>
  <si>
    <t>CY Accrual</t>
  </si>
  <si>
    <t>Difference</t>
  </si>
  <si>
    <t>Payment made 12/30/2019</t>
  </si>
  <si>
    <t>Note:  KACO loan payments were made 12/30/2019</t>
  </si>
  <si>
    <t>USDA Interest Refund</t>
  </si>
  <si>
    <t>Note:  KACO loan payments were made 12/11/2020</t>
  </si>
  <si>
    <t>Payment made 12/11/2020</t>
  </si>
  <si>
    <t>pd 1/1/2021</t>
  </si>
  <si>
    <t>Note:  USDA loan payments were made 1/4/2021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</si>
</sst>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11" xfId="42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0" xfId="42" applyFont="1" applyFill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3" fontId="0" fillId="0" borderId="0" xfId="42" applyFont="1" applyFill="1" applyAlignment="1">
      <alignment/>
    </xf>
    <xf numFmtId="0" fontId="41" fillId="0" borderId="0" xfId="0" applyFont="1" applyAlignment="1">
      <alignment/>
    </xf>
    <xf numFmtId="43" fontId="0" fillId="0" borderId="0" xfId="42" applyFont="1" applyBorder="1" applyAlignment="1">
      <alignment horizontal="center"/>
    </xf>
    <xf numFmtId="14" fontId="0" fillId="0" borderId="10" xfId="42" applyNumberFormat="1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41" fillId="0" borderId="0" xfId="42" applyFont="1" applyAlignment="1">
      <alignment horizontal="center"/>
    </xf>
    <xf numFmtId="43" fontId="41" fillId="0" borderId="0" xfId="42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9</xdr:row>
      <xdr:rowOff>0</xdr:rowOff>
    </xdr:from>
    <xdr:to>
      <xdr:col>5</xdr:col>
      <xdr:colOff>152400</xdr:colOff>
      <xdr:row>9</xdr:row>
      <xdr:rowOff>152400</xdr:rowOff>
    </xdr:to>
    <xdr:pic>
      <xdr:nvPicPr>
        <xdr:cNvPr id="1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45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152400</xdr:rowOff>
    </xdr:to>
    <xdr:pic>
      <xdr:nvPicPr>
        <xdr:cNvPr id="2" name="PPCTickLgnd_09AE-35-E5-218E9D45" descr="Tickmark2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3" name="PPCTickLgnd_6E5A-FB-74-1816C558" descr="Tickmark3.gif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5219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33</xdr:row>
      <xdr:rowOff>9525</xdr:rowOff>
    </xdr:from>
    <xdr:to>
      <xdr:col>0</xdr:col>
      <xdr:colOff>152400</xdr:colOff>
      <xdr:row>33</xdr:row>
      <xdr:rowOff>161925</xdr:rowOff>
    </xdr:to>
    <xdr:pic>
      <xdr:nvPicPr>
        <xdr:cNvPr id="4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539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33</xdr:row>
      <xdr:rowOff>161925</xdr:rowOff>
    </xdr:from>
    <xdr:to>
      <xdr:col>0</xdr:col>
      <xdr:colOff>152400</xdr:colOff>
      <xdr:row>34</xdr:row>
      <xdr:rowOff>152400</xdr:rowOff>
    </xdr:to>
    <xdr:pic>
      <xdr:nvPicPr>
        <xdr:cNvPr id="5" name="PPCTickLgnd_9673-B7-CA-23458F40" descr="Tickmark5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11</xdr:row>
      <xdr:rowOff>0</xdr:rowOff>
    </xdr:from>
    <xdr:to>
      <xdr:col>5</xdr:col>
      <xdr:colOff>152400</xdr:colOff>
      <xdr:row>11</xdr:row>
      <xdr:rowOff>152400</xdr:rowOff>
    </xdr:to>
    <xdr:pic>
      <xdr:nvPicPr>
        <xdr:cNvPr id="6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78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11</xdr:row>
      <xdr:rowOff>0</xdr:rowOff>
    </xdr:from>
    <xdr:to>
      <xdr:col>5</xdr:col>
      <xdr:colOff>152400</xdr:colOff>
      <xdr:row>11</xdr:row>
      <xdr:rowOff>152400</xdr:rowOff>
    </xdr:to>
    <xdr:pic>
      <xdr:nvPicPr>
        <xdr:cNvPr id="7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78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12</xdr:row>
      <xdr:rowOff>0</xdr:rowOff>
    </xdr:from>
    <xdr:to>
      <xdr:col>5</xdr:col>
      <xdr:colOff>152400</xdr:colOff>
      <xdr:row>12</xdr:row>
      <xdr:rowOff>152400</xdr:rowOff>
    </xdr:to>
    <xdr:pic>
      <xdr:nvPicPr>
        <xdr:cNvPr id="8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943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14</xdr:row>
      <xdr:rowOff>0</xdr:rowOff>
    </xdr:from>
    <xdr:to>
      <xdr:col>5</xdr:col>
      <xdr:colOff>152400</xdr:colOff>
      <xdr:row>14</xdr:row>
      <xdr:rowOff>152400</xdr:rowOff>
    </xdr:to>
    <xdr:pic>
      <xdr:nvPicPr>
        <xdr:cNvPr id="9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381000</xdr:colOff>
      <xdr:row>16</xdr:row>
      <xdr:rowOff>9525</xdr:rowOff>
    </xdr:from>
    <xdr:to>
      <xdr:col>1</xdr:col>
      <xdr:colOff>533400</xdr:colOff>
      <xdr:row>16</xdr:row>
      <xdr:rowOff>161925</xdr:rowOff>
    </xdr:to>
    <xdr:pic>
      <xdr:nvPicPr>
        <xdr:cNvPr id="10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57425" y="2609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381000</xdr:colOff>
      <xdr:row>16</xdr:row>
      <xdr:rowOff>9525</xdr:rowOff>
    </xdr:from>
    <xdr:to>
      <xdr:col>3</xdr:col>
      <xdr:colOff>533400</xdr:colOff>
      <xdr:row>16</xdr:row>
      <xdr:rowOff>161925</xdr:rowOff>
    </xdr:to>
    <xdr:pic>
      <xdr:nvPicPr>
        <xdr:cNvPr id="11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67200" y="2609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381000</xdr:colOff>
      <xdr:row>16</xdr:row>
      <xdr:rowOff>9525</xdr:rowOff>
    </xdr:from>
    <xdr:to>
      <xdr:col>4</xdr:col>
      <xdr:colOff>533400</xdr:colOff>
      <xdr:row>16</xdr:row>
      <xdr:rowOff>161925</xdr:rowOff>
    </xdr:to>
    <xdr:pic>
      <xdr:nvPicPr>
        <xdr:cNvPr id="12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305425" y="2609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381000</xdr:colOff>
      <xdr:row>16</xdr:row>
      <xdr:rowOff>9525</xdr:rowOff>
    </xdr:from>
    <xdr:to>
      <xdr:col>6</xdr:col>
      <xdr:colOff>533400</xdr:colOff>
      <xdr:row>16</xdr:row>
      <xdr:rowOff>161925</xdr:rowOff>
    </xdr:to>
    <xdr:pic>
      <xdr:nvPicPr>
        <xdr:cNvPr id="13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838950" y="2609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29</xdr:row>
      <xdr:rowOff>0</xdr:rowOff>
    </xdr:from>
    <xdr:to>
      <xdr:col>1</xdr:col>
      <xdr:colOff>152400</xdr:colOff>
      <xdr:row>29</xdr:row>
      <xdr:rowOff>152400</xdr:rowOff>
    </xdr:to>
    <xdr:pic>
      <xdr:nvPicPr>
        <xdr:cNvPr id="14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876425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29</xdr:row>
      <xdr:rowOff>0</xdr:rowOff>
    </xdr:from>
    <xdr:to>
      <xdr:col>2</xdr:col>
      <xdr:colOff>152400</xdr:colOff>
      <xdr:row>29</xdr:row>
      <xdr:rowOff>152400</xdr:rowOff>
    </xdr:to>
    <xdr:pic>
      <xdr:nvPicPr>
        <xdr:cNvPr id="15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52750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0</xdr:colOff>
      <xdr:row>29</xdr:row>
      <xdr:rowOff>0</xdr:rowOff>
    </xdr:from>
    <xdr:to>
      <xdr:col>3</xdr:col>
      <xdr:colOff>152400</xdr:colOff>
      <xdr:row>29</xdr:row>
      <xdr:rowOff>152400</xdr:rowOff>
    </xdr:to>
    <xdr:pic>
      <xdr:nvPicPr>
        <xdr:cNvPr id="16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86200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14</xdr:row>
      <xdr:rowOff>0</xdr:rowOff>
    </xdr:from>
    <xdr:to>
      <xdr:col>5</xdr:col>
      <xdr:colOff>152400</xdr:colOff>
      <xdr:row>14</xdr:row>
      <xdr:rowOff>152400</xdr:rowOff>
    </xdr:to>
    <xdr:pic>
      <xdr:nvPicPr>
        <xdr:cNvPr id="17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14</xdr:row>
      <xdr:rowOff>0</xdr:rowOff>
    </xdr:from>
    <xdr:to>
      <xdr:col>5</xdr:col>
      <xdr:colOff>152400</xdr:colOff>
      <xdr:row>14</xdr:row>
      <xdr:rowOff>152400</xdr:rowOff>
    </xdr:to>
    <xdr:pic>
      <xdr:nvPicPr>
        <xdr:cNvPr id="18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9</xdr:row>
      <xdr:rowOff>0</xdr:rowOff>
    </xdr:from>
    <xdr:to>
      <xdr:col>5</xdr:col>
      <xdr:colOff>152400</xdr:colOff>
      <xdr:row>9</xdr:row>
      <xdr:rowOff>152400</xdr:rowOff>
    </xdr:to>
    <xdr:pic>
      <xdr:nvPicPr>
        <xdr:cNvPr id="1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457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</xdr:colOff>
      <xdr:row>44</xdr:row>
      <xdr:rowOff>152400</xdr:rowOff>
    </xdr:to>
    <xdr:pic>
      <xdr:nvPicPr>
        <xdr:cNvPr id="2" name="PPCTickLgnd_09AE-35-E5-218E9D45" descr="Tickmark2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62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45</xdr:row>
      <xdr:rowOff>0</xdr:rowOff>
    </xdr:from>
    <xdr:to>
      <xdr:col>0</xdr:col>
      <xdr:colOff>152400</xdr:colOff>
      <xdr:row>45</xdr:row>
      <xdr:rowOff>152400</xdr:rowOff>
    </xdr:to>
    <xdr:pic>
      <xdr:nvPicPr>
        <xdr:cNvPr id="3" name="PPCTickLgnd_6E5A-FB-74-1816C558" descr="Tickmark3.gif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324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46</xdr:row>
      <xdr:rowOff>9525</xdr:rowOff>
    </xdr:from>
    <xdr:to>
      <xdr:col>0</xdr:col>
      <xdr:colOff>152400</xdr:colOff>
      <xdr:row>46</xdr:row>
      <xdr:rowOff>161925</xdr:rowOff>
    </xdr:to>
    <xdr:pic>
      <xdr:nvPicPr>
        <xdr:cNvPr id="4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7496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46</xdr:row>
      <xdr:rowOff>161925</xdr:rowOff>
    </xdr:from>
    <xdr:to>
      <xdr:col>0</xdr:col>
      <xdr:colOff>152400</xdr:colOff>
      <xdr:row>47</xdr:row>
      <xdr:rowOff>152400</xdr:rowOff>
    </xdr:to>
    <xdr:pic>
      <xdr:nvPicPr>
        <xdr:cNvPr id="5" name="PPCTickLgnd_9673-B7-CA-23458F40" descr="Tickmark5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48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11</xdr:row>
      <xdr:rowOff>0</xdr:rowOff>
    </xdr:from>
    <xdr:to>
      <xdr:col>5</xdr:col>
      <xdr:colOff>152400</xdr:colOff>
      <xdr:row>11</xdr:row>
      <xdr:rowOff>152400</xdr:rowOff>
    </xdr:to>
    <xdr:pic>
      <xdr:nvPicPr>
        <xdr:cNvPr id="6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78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13</xdr:row>
      <xdr:rowOff>0</xdr:rowOff>
    </xdr:from>
    <xdr:to>
      <xdr:col>5</xdr:col>
      <xdr:colOff>152400</xdr:colOff>
      <xdr:row>13</xdr:row>
      <xdr:rowOff>152400</xdr:rowOff>
    </xdr:to>
    <xdr:pic>
      <xdr:nvPicPr>
        <xdr:cNvPr id="7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105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15</xdr:row>
      <xdr:rowOff>0</xdr:rowOff>
    </xdr:from>
    <xdr:to>
      <xdr:col>5</xdr:col>
      <xdr:colOff>152400</xdr:colOff>
      <xdr:row>15</xdr:row>
      <xdr:rowOff>152400</xdr:rowOff>
    </xdr:to>
    <xdr:pic>
      <xdr:nvPicPr>
        <xdr:cNvPr id="8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428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17</xdr:row>
      <xdr:rowOff>0</xdr:rowOff>
    </xdr:from>
    <xdr:to>
      <xdr:col>5</xdr:col>
      <xdr:colOff>152400</xdr:colOff>
      <xdr:row>17</xdr:row>
      <xdr:rowOff>152400</xdr:rowOff>
    </xdr:to>
    <xdr:pic>
      <xdr:nvPicPr>
        <xdr:cNvPr id="9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381000</xdr:colOff>
      <xdr:row>23</xdr:row>
      <xdr:rowOff>9525</xdr:rowOff>
    </xdr:from>
    <xdr:to>
      <xdr:col>1</xdr:col>
      <xdr:colOff>533400</xdr:colOff>
      <xdr:row>23</xdr:row>
      <xdr:rowOff>161925</xdr:rowOff>
    </xdr:to>
    <xdr:pic>
      <xdr:nvPicPr>
        <xdr:cNvPr id="10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57425" y="374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381000</xdr:colOff>
      <xdr:row>23</xdr:row>
      <xdr:rowOff>9525</xdr:rowOff>
    </xdr:from>
    <xdr:to>
      <xdr:col>3</xdr:col>
      <xdr:colOff>533400</xdr:colOff>
      <xdr:row>23</xdr:row>
      <xdr:rowOff>161925</xdr:rowOff>
    </xdr:to>
    <xdr:pic>
      <xdr:nvPicPr>
        <xdr:cNvPr id="11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267200" y="374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381000</xdr:colOff>
      <xdr:row>23</xdr:row>
      <xdr:rowOff>9525</xdr:rowOff>
    </xdr:from>
    <xdr:to>
      <xdr:col>4</xdr:col>
      <xdr:colOff>533400</xdr:colOff>
      <xdr:row>23</xdr:row>
      <xdr:rowOff>161925</xdr:rowOff>
    </xdr:to>
    <xdr:pic>
      <xdr:nvPicPr>
        <xdr:cNvPr id="12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305425" y="374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381000</xdr:colOff>
      <xdr:row>23</xdr:row>
      <xdr:rowOff>9525</xdr:rowOff>
    </xdr:from>
    <xdr:to>
      <xdr:col>6</xdr:col>
      <xdr:colOff>533400</xdr:colOff>
      <xdr:row>23</xdr:row>
      <xdr:rowOff>161925</xdr:rowOff>
    </xdr:to>
    <xdr:pic>
      <xdr:nvPicPr>
        <xdr:cNvPr id="13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838950" y="3743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42</xdr:row>
      <xdr:rowOff>0</xdr:rowOff>
    </xdr:from>
    <xdr:to>
      <xdr:col>1</xdr:col>
      <xdr:colOff>152400</xdr:colOff>
      <xdr:row>42</xdr:row>
      <xdr:rowOff>152400</xdr:rowOff>
    </xdr:to>
    <xdr:pic>
      <xdr:nvPicPr>
        <xdr:cNvPr id="14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876425" y="682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0</xdr:colOff>
      <xdr:row>42</xdr:row>
      <xdr:rowOff>0</xdr:rowOff>
    </xdr:from>
    <xdr:to>
      <xdr:col>2</xdr:col>
      <xdr:colOff>152400</xdr:colOff>
      <xdr:row>42</xdr:row>
      <xdr:rowOff>152400</xdr:rowOff>
    </xdr:to>
    <xdr:pic>
      <xdr:nvPicPr>
        <xdr:cNvPr id="15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52750" y="682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0</xdr:colOff>
      <xdr:row>42</xdr:row>
      <xdr:rowOff>0</xdr:rowOff>
    </xdr:from>
    <xdr:to>
      <xdr:col>3</xdr:col>
      <xdr:colOff>152400</xdr:colOff>
      <xdr:row>42</xdr:row>
      <xdr:rowOff>152400</xdr:rowOff>
    </xdr:to>
    <xdr:pic>
      <xdr:nvPicPr>
        <xdr:cNvPr id="16" name="PPCTickLgnd_E399-B8-C6-05EF8014" descr="Tickmark4.gif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86200" y="682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19</xdr:row>
      <xdr:rowOff>0</xdr:rowOff>
    </xdr:from>
    <xdr:to>
      <xdr:col>5</xdr:col>
      <xdr:colOff>152400</xdr:colOff>
      <xdr:row>19</xdr:row>
      <xdr:rowOff>152400</xdr:rowOff>
    </xdr:to>
    <xdr:pic>
      <xdr:nvPicPr>
        <xdr:cNvPr id="17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21</xdr:row>
      <xdr:rowOff>0</xdr:rowOff>
    </xdr:from>
    <xdr:to>
      <xdr:col>5</xdr:col>
      <xdr:colOff>152400</xdr:colOff>
      <xdr:row>21</xdr:row>
      <xdr:rowOff>152400</xdr:rowOff>
    </xdr:to>
    <xdr:pic>
      <xdr:nvPicPr>
        <xdr:cNvPr id="18" name="PPCTickmark_DED7-46-F1-05DA25AB" descr="Tickmar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B13" sqref="B13:B15"/>
    </sheetView>
  </sheetViews>
  <sheetFormatPr defaultColWidth="9.140625" defaultRowHeight="12.75"/>
  <cols>
    <col min="1" max="1" width="28.140625" style="0" customWidth="1"/>
    <col min="2" max="2" width="16.140625" style="0" customWidth="1"/>
    <col min="3" max="3" width="14.00390625" style="0" bestFit="1" customWidth="1"/>
    <col min="4" max="4" width="15.57421875" style="0" customWidth="1"/>
    <col min="5" max="5" width="13.8515625" style="0" bestFit="1" customWidth="1"/>
    <col min="7" max="7" width="11.28125" style="0" bestFit="1" customWidth="1"/>
    <col min="8" max="8" width="11.28125" style="5" bestFit="1" customWidth="1"/>
    <col min="9" max="9" width="3.7109375" style="0" customWidth="1"/>
    <col min="10" max="10" width="11.28125" style="5" bestFit="1" customWidth="1"/>
    <col min="18" max="18" width="10.28125" style="0" bestFit="1" customWidth="1"/>
  </cols>
  <sheetData>
    <row r="1" ht="12.75">
      <c r="A1" s="1" t="s">
        <v>15</v>
      </c>
    </row>
    <row r="2" spans="1:4" ht="12.75">
      <c r="A2" s="1" t="s">
        <v>0</v>
      </c>
      <c r="D2" s="17" t="s">
        <v>39</v>
      </c>
    </row>
    <row r="3" spans="1:4" ht="12.75">
      <c r="A3" s="14">
        <v>44196</v>
      </c>
      <c r="D3" s="17" t="s">
        <v>36</v>
      </c>
    </row>
    <row r="4" spans="7:9" ht="12.75">
      <c r="G4" s="10"/>
      <c r="H4" s="16"/>
      <c r="I4" s="10"/>
    </row>
    <row r="5" spans="7:9" ht="12.75">
      <c r="G5" s="11" t="s">
        <v>13</v>
      </c>
      <c r="H5" s="16"/>
      <c r="I5" s="10"/>
    </row>
    <row r="6" spans="7:9" ht="12.75">
      <c r="G6" s="11" t="s">
        <v>11</v>
      </c>
      <c r="H6" s="16"/>
      <c r="I6" s="10"/>
    </row>
    <row r="7" spans="2:9" ht="12.75">
      <c r="B7" s="2" t="s">
        <v>2</v>
      </c>
      <c r="C7" s="2" t="s">
        <v>3</v>
      </c>
      <c r="D7" s="2" t="s">
        <v>4</v>
      </c>
      <c r="E7" s="2" t="s">
        <v>2</v>
      </c>
      <c r="G7" s="11" t="s">
        <v>9</v>
      </c>
      <c r="H7" s="16"/>
      <c r="I7" s="10"/>
    </row>
    <row r="8" spans="1:9" ht="12.75">
      <c r="A8" s="4" t="s">
        <v>1</v>
      </c>
      <c r="B8" s="3">
        <v>43830</v>
      </c>
      <c r="C8" s="4"/>
      <c r="D8" s="4"/>
      <c r="E8" s="3">
        <v>44196</v>
      </c>
      <c r="G8" s="12" t="s">
        <v>10</v>
      </c>
      <c r="H8" s="16"/>
      <c r="I8" s="10"/>
    </row>
    <row r="9" spans="1:9" ht="12.75">
      <c r="A9" t="s">
        <v>14</v>
      </c>
      <c r="B9" s="5"/>
      <c r="C9" s="5"/>
      <c r="D9" s="5"/>
      <c r="E9" s="5"/>
      <c r="G9" s="13"/>
      <c r="H9" s="16"/>
      <c r="I9" s="10"/>
    </row>
    <row r="10" spans="1:11" ht="12.75">
      <c r="A10" s="15" t="s">
        <v>26</v>
      </c>
      <c r="B10" s="5">
        <v>1595000</v>
      </c>
      <c r="C10" s="5">
        <v>0</v>
      </c>
      <c r="D10" s="5">
        <v>-70000</v>
      </c>
      <c r="E10" s="5">
        <f>+B10+D10</f>
        <v>1525000</v>
      </c>
      <c r="G10" s="13">
        <f>38707.5+33782.5</f>
        <v>72490</v>
      </c>
      <c r="H10" s="16"/>
      <c r="I10" s="10"/>
      <c r="J10" s="25"/>
      <c r="K10" s="15" t="s">
        <v>37</v>
      </c>
    </row>
    <row r="11" spans="1:9" ht="12.75">
      <c r="A11" s="15" t="s">
        <v>27</v>
      </c>
      <c r="B11" s="5">
        <v>118489.94</v>
      </c>
      <c r="C11" s="5"/>
      <c r="D11" s="5"/>
      <c r="E11" s="5"/>
      <c r="G11" s="13"/>
      <c r="H11" s="16"/>
      <c r="I11" s="10"/>
    </row>
    <row r="12" spans="2:18" ht="12.75">
      <c r="B12" s="5">
        <v>0</v>
      </c>
      <c r="C12" s="5"/>
      <c r="D12" s="5"/>
      <c r="E12" s="5">
        <f>+B12+C12-D12</f>
        <v>0</v>
      </c>
      <c r="G12" s="13"/>
      <c r="H12" s="16"/>
      <c r="I12" s="10"/>
      <c r="R12" s="5"/>
    </row>
    <row r="13" spans="1:18" ht="12.75">
      <c r="A13" s="15" t="s">
        <v>18</v>
      </c>
      <c r="B13" s="5">
        <v>575500</v>
      </c>
      <c r="C13" s="5">
        <v>0</v>
      </c>
      <c r="D13" s="5">
        <v>-18500</v>
      </c>
      <c r="E13" s="5">
        <f>+SUM(B13:D13)</f>
        <v>557000</v>
      </c>
      <c r="G13" s="13">
        <f>9051.25+9351.87</f>
        <v>18403.120000000003</v>
      </c>
      <c r="H13" s="16"/>
      <c r="I13" s="10"/>
      <c r="J13" s="5">
        <v>9051.25</v>
      </c>
      <c r="K13" s="15" t="s">
        <v>38</v>
      </c>
      <c r="R13" s="5"/>
    </row>
    <row r="14" spans="2:18" ht="12.75">
      <c r="B14" s="5"/>
      <c r="C14" s="5"/>
      <c r="D14" s="5"/>
      <c r="E14" s="5"/>
      <c r="G14" s="13"/>
      <c r="H14" s="16"/>
      <c r="I14" s="10"/>
      <c r="R14" s="5"/>
    </row>
    <row r="15" spans="1:11" ht="12.75">
      <c r="A15" s="15" t="s">
        <v>21</v>
      </c>
      <c r="B15" s="5">
        <v>493000</v>
      </c>
      <c r="C15" s="5"/>
      <c r="D15" s="5">
        <v>-11000</v>
      </c>
      <c r="E15" s="5">
        <f>+SUM(B15:D15)</f>
        <v>482000</v>
      </c>
      <c r="G15" s="13">
        <f>10168.12+9941.25</f>
        <v>20109.370000000003</v>
      </c>
      <c r="H15" s="16"/>
      <c r="I15" s="10"/>
      <c r="J15" s="5">
        <v>9941.25</v>
      </c>
      <c r="K15" s="15" t="s">
        <v>38</v>
      </c>
    </row>
    <row r="16" spans="2:11" ht="13.5" thickBot="1">
      <c r="B16" s="7">
        <f>SUM(B9:B15)</f>
        <v>2781989.94</v>
      </c>
      <c r="C16" s="7">
        <f>SUM(C9:C15)</f>
        <v>0</v>
      </c>
      <c r="D16" s="7">
        <f>SUM(D9:D15)</f>
        <v>-99500</v>
      </c>
      <c r="E16" s="7">
        <f>SUM(E9:E15)</f>
        <v>2564000</v>
      </c>
      <c r="F16" s="6"/>
      <c r="G16" s="7">
        <f>SUM(G10:G15)</f>
        <v>111002.48999999999</v>
      </c>
      <c r="H16" s="26">
        <v>128195.44</v>
      </c>
      <c r="I16" s="17" t="s">
        <v>12</v>
      </c>
      <c r="J16" s="7">
        <f>SUM(J9:J15)</f>
        <v>18992.5</v>
      </c>
      <c r="K16" s="17" t="s">
        <v>12</v>
      </c>
    </row>
    <row r="17" spans="2:9" ht="13.5" thickTop="1">
      <c r="B17" s="5"/>
      <c r="C17" s="5"/>
      <c r="D17" s="5"/>
      <c r="E17" s="5"/>
      <c r="G17" s="5"/>
      <c r="H17" s="16"/>
      <c r="I17" s="17"/>
    </row>
    <row r="18" spans="2:9" ht="12.75">
      <c r="B18" s="5"/>
      <c r="C18" s="5"/>
      <c r="D18" s="5"/>
      <c r="E18" s="5"/>
      <c r="I18" s="17"/>
    </row>
    <row r="19" spans="2:5" ht="12.75">
      <c r="B19" s="18" t="s">
        <v>2</v>
      </c>
      <c r="C19" s="5"/>
      <c r="D19" s="5"/>
      <c r="E19" s="5"/>
    </row>
    <row r="20" spans="2:10" ht="12.75">
      <c r="B20" s="19">
        <v>44196</v>
      </c>
      <c r="C20" s="20" t="s">
        <v>22</v>
      </c>
      <c r="D20" s="20" t="s">
        <v>23</v>
      </c>
      <c r="I20" s="28" t="s">
        <v>29</v>
      </c>
      <c r="J20" s="5">
        <v>109830.42</v>
      </c>
    </row>
    <row r="21" spans="2:10" ht="12.75">
      <c r="B21" s="5"/>
      <c r="C21" s="5"/>
      <c r="D21" s="5"/>
      <c r="E21" s="23"/>
      <c r="I21" s="28" t="s">
        <v>30</v>
      </c>
      <c r="J21" s="5">
        <v>19519.99</v>
      </c>
    </row>
    <row r="22" spans="1:10" ht="12.75">
      <c r="A22" t="s">
        <v>26</v>
      </c>
      <c r="B22" s="5">
        <f>+E10</f>
        <v>1525000</v>
      </c>
      <c r="C22" s="5">
        <v>70000</v>
      </c>
      <c r="D22" s="5">
        <f>+B22-C22</f>
        <v>1455000</v>
      </c>
      <c r="E22" s="23"/>
      <c r="I22" s="28" t="s">
        <v>31</v>
      </c>
      <c r="J22" s="27">
        <f>-J16</f>
        <v>-18992.5</v>
      </c>
    </row>
    <row r="23" spans="2:10" ht="12.75">
      <c r="B23" s="5"/>
      <c r="C23" s="5"/>
      <c r="D23" s="5"/>
      <c r="E23" s="23"/>
      <c r="J23" s="5">
        <f>+SUM(J20:J22)</f>
        <v>110357.91</v>
      </c>
    </row>
    <row r="24" spans="2:5" ht="12.75">
      <c r="B24" s="5"/>
      <c r="C24" s="5"/>
      <c r="D24" s="5"/>
      <c r="E24" s="23"/>
    </row>
    <row r="25" spans="1:10" ht="12.75">
      <c r="A25" s="15" t="s">
        <v>18</v>
      </c>
      <c r="B25" s="5">
        <f>E13</f>
        <v>557000</v>
      </c>
      <c r="C25" s="5">
        <v>19000</v>
      </c>
      <c r="D25" s="5">
        <f>+B25-C25</f>
        <v>538000</v>
      </c>
      <c r="E25" s="22" t="s">
        <v>12</v>
      </c>
      <c r="I25" s="28" t="s">
        <v>32</v>
      </c>
      <c r="J25" s="5">
        <f>+J23-G16</f>
        <v>-644.5799999999872</v>
      </c>
    </row>
    <row r="26" spans="2:11" ht="12.75">
      <c r="B26" s="5"/>
      <c r="C26" s="5"/>
      <c r="D26" s="5"/>
      <c r="E26" s="23"/>
      <c r="I26" s="28"/>
      <c r="K26" s="24"/>
    </row>
    <row r="27" spans="2:5" ht="12.75">
      <c r="B27" s="5"/>
      <c r="C27" s="5"/>
      <c r="D27" s="5"/>
      <c r="E27" s="23"/>
    </row>
    <row r="28" spans="1:5" ht="12.75">
      <c r="A28" s="15" t="s">
        <v>21</v>
      </c>
      <c r="B28" s="5">
        <f>E15</f>
        <v>482000</v>
      </c>
      <c r="C28" s="5">
        <v>12000</v>
      </c>
      <c r="D28" s="5">
        <f>+B28-C28</f>
        <v>470000</v>
      </c>
      <c r="E28" s="22" t="s">
        <v>12</v>
      </c>
    </row>
    <row r="29" spans="2:4" ht="13.5" thickBot="1">
      <c r="B29" s="7">
        <f>SUM(B21:B28)</f>
        <v>2564000</v>
      </c>
      <c r="C29" s="7">
        <f>SUM(C21:C28)</f>
        <v>101000</v>
      </c>
      <c r="D29" s="7">
        <f>SUM(D21:D28)</f>
        <v>2463000</v>
      </c>
    </row>
    <row r="30" spans="2:4" ht="13.5" thickTop="1">
      <c r="B30" s="5"/>
      <c r="C30" s="21" t="s">
        <v>12</v>
      </c>
      <c r="D30" s="21" t="s">
        <v>12</v>
      </c>
    </row>
    <row r="31" spans="1:5" ht="12.75">
      <c r="A31" s="1" t="s">
        <v>5</v>
      </c>
      <c r="B31" s="5"/>
      <c r="C31" s="5"/>
      <c r="D31" s="5"/>
      <c r="E31" s="5"/>
    </row>
    <row r="32" spans="1:5" ht="12.75">
      <c r="A32" s="8" t="s">
        <v>6</v>
      </c>
      <c r="B32" s="5"/>
      <c r="C32" s="5"/>
      <c r="D32" s="5"/>
      <c r="E32" s="5"/>
    </row>
    <row r="33" spans="1:5" ht="12.75">
      <c r="A33" s="8" t="s">
        <v>7</v>
      </c>
      <c r="B33" s="5"/>
      <c r="C33" s="5"/>
      <c r="D33" s="5"/>
      <c r="E33" s="5"/>
    </row>
    <row r="34" spans="1:5" ht="12.75">
      <c r="A34" s="8" t="s">
        <v>8</v>
      </c>
      <c r="B34" s="5"/>
      <c r="C34" s="5"/>
      <c r="D34" s="5"/>
      <c r="E34" s="5"/>
    </row>
    <row r="35" spans="1:5" ht="12.75">
      <c r="A35" s="8" t="s">
        <v>24</v>
      </c>
      <c r="B35" s="5"/>
      <c r="C35" s="5"/>
      <c r="D35" s="5"/>
      <c r="E35" s="5"/>
    </row>
    <row r="36" ht="12.75">
      <c r="A36" s="9"/>
    </row>
    <row r="38" spans="1:2" ht="12.75">
      <c r="A38" s="9"/>
      <c r="B38" s="2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28.140625" style="0" customWidth="1"/>
    <col min="2" max="2" width="16.140625" style="0" customWidth="1"/>
    <col min="3" max="3" width="14.00390625" style="0" bestFit="1" customWidth="1"/>
    <col min="4" max="4" width="15.57421875" style="0" customWidth="1"/>
    <col min="5" max="5" width="13.8515625" style="0" bestFit="1" customWidth="1"/>
    <col min="7" max="7" width="11.28125" style="0" bestFit="1" customWidth="1"/>
    <col min="8" max="8" width="11.28125" style="5" bestFit="1" customWidth="1"/>
    <col min="9" max="9" width="3.7109375" style="0" customWidth="1"/>
    <col min="10" max="10" width="11.28125" style="5" bestFit="1" customWidth="1"/>
    <col min="18" max="18" width="10.28125" style="0" bestFit="1" customWidth="1"/>
  </cols>
  <sheetData>
    <row r="1" ht="12.75">
      <c r="A1" s="1" t="s">
        <v>15</v>
      </c>
    </row>
    <row r="2" spans="1:4" ht="12.75">
      <c r="A2" s="1" t="s">
        <v>0</v>
      </c>
      <c r="D2" s="17" t="s">
        <v>25</v>
      </c>
    </row>
    <row r="3" spans="1:4" ht="12.75">
      <c r="A3" s="14">
        <v>43830</v>
      </c>
      <c r="D3" s="17" t="s">
        <v>34</v>
      </c>
    </row>
    <row r="4" spans="7:9" ht="12.75">
      <c r="G4" s="10"/>
      <c r="H4" s="16"/>
      <c r="I4" s="10"/>
    </row>
    <row r="5" spans="7:9" ht="12.75">
      <c r="G5" s="11" t="s">
        <v>13</v>
      </c>
      <c r="H5" s="16"/>
      <c r="I5" s="10"/>
    </row>
    <row r="6" spans="7:9" ht="12.75">
      <c r="G6" s="11" t="s">
        <v>11</v>
      </c>
      <c r="H6" s="16"/>
      <c r="I6" s="10"/>
    </row>
    <row r="7" spans="2:9" ht="12.75">
      <c r="B7" s="2" t="s">
        <v>2</v>
      </c>
      <c r="C7" s="2" t="s">
        <v>3</v>
      </c>
      <c r="D7" s="2" t="s">
        <v>4</v>
      </c>
      <c r="E7" s="2" t="s">
        <v>2</v>
      </c>
      <c r="G7" s="11" t="s">
        <v>9</v>
      </c>
      <c r="H7" s="16"/>
      <c r="I7" s="10"/>
    </row>
    <row r="8" spans="1:9" ht="12.75">
      <c r="A8" s="4" t="s">
        <v>1</v>
      </c>
      <c r="B8" s="3">
        <v>43465</v>
      </c>
      <c r="C8" s="4"/>
      <c r="D8" s="4"/>
      <c r="E8" s="3">
        <v>43830</v>
      </c>
      <c r="G8" s="12" t="s">
        <v>10</v>
      </c>
      <c r="H8" s="16"/>
      <c r="I8" s="10"/>
    </row>
    <row r="9" spans="1:9" ht="12.75">
      <c r="A9" t="s">
        <v>14</v>
      </c>
      <c r="B9" s="5"/>
      <c r="C9" s="5"/>
      <c r="D9" s="5"/>
      <c r="E9" s="5"/>
      <c r="G9" s="13"/>
      <c r="H9" s="16"/>
      <c r="I9" s="10"/>
    </row>
    <row r="10" spans="1:11" ht="12.75">
      <c r="A10" s="15" t="s">
        <v>26</v>
      </c>
      <c r="B10" s="5">
        <v>0</v>
      </c>
      <c r="C10" s="5">
        <v>1690000</v>
      </c>
      <c r="D10" s="5">
        <v>-95000</v>
      </c>
      <c r="E10" s="5">
        <f>+C10+D10</f>
        <v>1595000</v>
      </c>
      <c r="G10" s="13">
        <v>12171.47</v>
      </c>
      <c r="H10" s="16"/>
      <c r="I10" s="10"/>
      <c r="J10" s="25"/>
      <c r="K10" t="s">
        <v>33</v>
      </c>
    </row>
    <row r="11" spans="1:9" ht="12.75">
      <c r="A11" s="15" t="s">
        <v>27</v>
      </c>
      <c r="B11" s="5"/>
      <c r="C11" s="5">
        <v>118489.94</v>
      </c>
      <c r="D11" s="5"/>
      <c r="E11" s="5"/>
      <c r="G11" s="13"/>
      <c r="H11" s="16"/>
      <c r="I11" s="10"/>
    </row>
    <row r="12" spans="1:11" ht="12.75">
      <c r="A12" s="15" t="s">
        <v>16</v>
      </c>
      <c r="B12" s="5">
        <v>252500</v>
      </c>
      <c r="C12" s="5">
        <f>-41000.02-99999.99-99999.99</f>
        <v>-241000</v>
      </c>
      <c r="D12" s="5">
        <v>-11500</v>
      </c>
      <c r="E12" s="5">
        <f>+SUM(B12:D12)</f>
        <v>0</v>
      </c>
      <c r="G12" s="13">
        <v>17519.49</v>
      </c>
      <c r="H12" s="16"/>
      <c r="I12" s="10"/>
      <c r="K12" s="15"/>
    </row>
    <row r="13" spans="2:18" ht="12.75">
      <c r="B13" s="5">
        <v>0</v>
      </c>
      <c r="C13" s="5"/>
      <c r="D13" s="5"/>
      <c r="E13" s="5">
        <f>+B13+C13-D13</f>
        <v>0</v>
      </c>
      <c r="G13" s="13"/>
      <c r="H13" s="16"/>
      <c r="I13" s="10"/>
      <c r="R13" s="5"/>
    </row>
    <row r="14" spans="1:18" ht="12.75">
      <c r="A14" s="15" t="s">
        <v>17</v>
      </c>
      <c r="B14" s="5">
        <v>610000</v>
      </c>
      <c r="C14" s="5">
        <v>-587000</v>
      </c>
      <c r="D14" s="5">
        <v>-23000</v>
      </c>
      <c r="E14" s="5">
        <f>+SUM(B14:D14)</f>
        <v>0</v>
      </c>
      <c r="G14" s="13">
        <v>41446.66</v>
      </c>
      <c r="H14" s="16"/>
      <c r="I14" s="10"/>
      <c r="K14" s="15"/>
      <c r="R14" s="5"/>
    </row>
    <row r="15" spans="2:18" ht="12.75">
      <c r="B15" s="5">
        <v>0</v>
      </c>
      <c r="C15" s="5"/>
      <c r="D15" s="5"/>
      <c r="E15" s="5">
        <f>+B15+C15-D15</f>
        <v>0</v>
      </c>
      <c r="G15" s="13"/>
      <c r="H15" s="16"/>
      <c r="I15" s="10"/>
      <c r="R15" s="5"/>
    </row>
    <row r="16" spans="1:18" ht="12.75">
      <c r="A16" s="15" t="s">
        <v>18</v>
      </c>
      <c r="B16" s="5">
        <v>593000</v>
      </c>
      <c r="C16" s="5">
        <v>0</v>
      </c>
      <c r="D16" s="5">
        <v>-17500</v>
      </c>
      <c r="E16" s="5">
        <f>+SUM(B16:D16)</f>
        <v>575500</v>
      </c>
      <c r="G16" s="13">
        <f>9636.25+9351.87</f>
        <v>18988.120000000003</v>
      </c>
      <c r="H16" s="16"/>
      <c r="I16" s="10"/>
      <c r="J16" s="5">
        <v>9351.87</v>
      </c>
      <c r="K16" s="15" t="s">
        <v>28</v>
      </c>
      <c r="R16" s="5"/>
    </row>
    <row r="17" spans="2:18" ht="12.75">
      <c r="B17" s="5"/>
      <c r="C17" s="5"/>
      <c r="D17" s="5"/>
      <c r="E17" s="5"/>
      <c r="G17" s="13"/>
      <c r="H17" s="16"/>
      <c r="I17" s="10"/>
      <c r="R17" s="5"/>
    </row>
    <row r="18" spans="1:18" ht="12.75">
      <c r="A18" s="15" t="s">
        <v>19</v>
      </c>
      <c r="B18" s="5">
        <v>315500</v>
      </c>
      <c r="C18" s="5">
        <v>-306500</v>
      </c>
      <c r="D18" s="5">
        <v>-9000</v>
      </c>
      <c r="E18" s="5">
        <f>+SUM(B18:D18)</f>
        <v>0</v>
      </c>
      <c r="G18" s="13">
        <v>19355.91</v>
      </c>
      <c r="H18" s="16"/>
      <c r="I18" s="10"/>
      <c r="K18" s="15"/>
      <c r="R18" s="5"/>
    </row>
    <row r="19" spans="2:18" ht="12.75">
      <c r="B19" s="5"/>
      <c r="C19" s="5"/>
      <c r="D19" s="5"/>
      <c r="E19" s="5"/>
      <c r="G19" s="13"/>
      <c r="H19" s="16"/>
      <c r="I19" s="10"/>
      <c r="R19" s="5"/>
    </row>
    <row r="20" spans="1:11" ht="12.75">
      <c r="A20" s="15" t="s">
        <v>20</v>
      </c>
      <c r="B20" s="5">
        <v>654000</v>
      </c>
      <c r="C20" s="5">
        <v>-638000</v>
      </c>
      <c r="D20" s="5">
        <v>-16000</v>
      </c>
      <c r="E20" s="5">
        <f>+SUM(B20:D20)</f>
        <v>0</v>
      </c>
      <c r="G20" s="13">
        <v>40377.1</v>
      </c>
      <c r="H20" s="16"/>
      <c r="I20" s="10"/>
      <c r="K20" s="15"/>
    </row>
    <row r="21" spans="2:9" ht="12.75">
      <c r="B21" s="5"/>
      <c r="C21" s="5"/>
      <c r="D21" s="5"/>
      <c r="E21" s="5"/>
      <c r="G21" s="13"/>
      <c r="H21" s="16"/>
      <c r="I21" s="10"/>
    </row>
    <row r="22" spans="1:11" ht="12.75">
      <c r="A22" s="15" t="s">
        <v>21</v>
      </c>
      <c r="B22" s="5">
        <v>504000</v>
      </c>
      <c r="C22" s="5"/>
      <c r="D22" s="5">
        <v>-11000</v>
      </c>
      <c r="E22" s="5">
        <f>+SUM(B22:D22)</f>
        <v>493000</v>
      </c>
      <c r="G22" s="13">
        <v>20563.12</v>
      </c>
      <c r="H22" s="16"/>
      <c r="I22" s="10"/>
      <c r="J22" s="5">
        <v>10168.12</v>
      </c>
      <c r="K22" s="15" t="s">
        <v>28</v>
      </c>
    </row>
    <row r="23" spans="2:11" ht="13.5" thickBot="1">
      <c r="B23" s="7">
        <f>SUM(B9:B22)</f>
        <v>2929000</v>
      </c>
      <c r="C23" s="7">
        <f>SUM(C9:C22)</f>
        <v>35989.939999999944</v>
      </c>
      <c r="D23" s="7">
        <f>SUM(D9:D22)</f>
        <v>-183000</v>
      </c>
      <c r="E23" s="7">
        <f>SUM(E9:E22)</f>
        <v>2663500</v>
      </c>
      <c r="F23" s="6"/>
      <c r="G23" s="7">
        <f>SUM(G9:G22)</f>
        <v>170421.87</v>
      </c>
      <c r="H23" s="26">
        <v>128195.44</v>
      </c>
      <c r="I23" s="17" t="s">
        <v>12</v>
      </c>
      <c r="J23" s="7">
        <f>SUM(J9:J22)</f>
        <v>19519.99</v>
      </c>
      <c r="K23" s="17" t="s">
        <v>12</v>
      </c>
    </row>
    <row r="24" spans="2:9" ht="13.5" thickTop="1">
      <c r="B24" s="5"/>
      <c r="C24" s="5"/>
      <c r="D24" s="5"/>
      <c r="E24" s="5"/>
      <c r="G24" s="5"/>
      <c r="H24" s="16"/>
      <c r="I24" s="17"/>
    </row>
    <row r="25" spans="2:9" ht="12.75">
      <c r="B25" s="5"/>
      <c r="C25" s="5"/>
      <c r="D25" s="5"/>
      <c r="E25" s="5"/>
      <c r="I25" s="17"/>
    </row>
    <row r="26" spans="2:5" ht="12.75">
      <c r="B26" s="18" t="s">
        <v>2</v>
      </c>
      <c r="C26" s="5"/>
      <c r="D26" s="5"/>
      <c r="E26" s="5"/>
    </row>
    <row r="27" spans="2:10" ht="12.75">
      <c r="B27" s="19">
        <v>43830</v>
      </c>
      <c r="C27" s="20" t="s">
        <v>22</v>
      </c>
      <c r="D27" s="20" t="s">
        <v>23</v>
      </c>
      <c r="I27" s="28" t="s">
        <v>29</v>
      </c>
      <c r="J27" s="5">
        <f>+H23</f>
        <v>128195.44</v>
      </c>
    </row>
    <row r="28" spans="2:10" ht="12.75">
      <c r="B28" s="5"/>
      <c r="C28" s="5"/>
      <c r="D28" s="5"/>
      <c r="E28" s="23"/>
      <c r="I28" s="28" t="s">
        <v>30</v>
      </c>
      <c r="J28" s="5">
        <v>62420.31</v>
      </c>
    </row>
    <row r="29" spans="1:10" ht="12.75">
      <c r="A29" t="s">
        <v>26</v>
      </c>
      <c r="B29" s="5">
        <f>+E10</f>
        <v>1595000</v>
      </c>
      <c r="C29" s="5">
        <v>0</v>
      </c>
      <c r="D29" s="5">
        <f>+B29-C29</f>
        <v>1595000</v>
      </c>
      <c r="E29" s="23"/>
      <c r="I29" s="28" t="s">
        <v>31</v>
      </c>
      <c r="J29" s="27">
        <f>-J23</f>
        <v>-19519.99</v>
      </c>
    </row>
    <row r="30" spans="2:10" ht="12.75">
      <c r="B30" s="5"/>
      <c r="C30" s="5"/>
      <c r="D30" s="5"/>
      <c r="E30" s="23"/>
      <c r="J30" s="5">
        <f>+SUM(J27:J29)</f>
        <v>171095.76</v>
      </c>
    </row>
    <row r="31" spans="1:5" ht="12.75">
      <c r="A31" s="15" t="s">
        <v>16</v>
      </c>
      <c r="B31" s="5">
        <f>E12</f>
        <v>0</v>
      </c>
      <c r="C31" s="5">
        <v>0</v>
      </c>
      <c r="D31" s="5">
        <f>+B31-C31</f>
        <v>0</v>
      </c>
      <c r="E31" s="22" t="s">
        <v>12</v>
      </c>
    </row>
    <row r="32" spans="2:10" ht="12.75">
      <c r="B32" s="5"/>
      <c r="C32" s="5"/>
      <c r="D32" s="5"/>
      <c r="E32" s="23"/>
      <c r="I32" s="28" t="s">
        <v>32</v>
      </c>
      <c r="J32" s="5">
        <f>+J30-G23</f>
        <v>673.890000000014</v>
      </c>
    </row>
    <row r="33" spans="1:11" ht="12.75">
      <c r="A33" s="15" t="s">
        <v>17</v>
      </c>
      <c r="B33" s="5">
        <f>E14</f>
        <v>0</v>
      </c>
      <c r="C33" s="5">
        <v>0</v>
      </c>
      <c r="D33" s="5">
        <f>+B33-C33</f>
        <v>0</v>
      </c>
      <c r="E33" s="22" t="s">
        <v>12</v>
      </c>
      <c r="I33" s="28" t="s">
        <v>35</v>
      </c>
      <c r="J33" s="5">
        <v>673.89</v>
      </c>
      <c r="K33" s="24">
        <v>43875</v>
      </c>
    </row>
    <row r="34" spans="2:5" ht="12.75">
      <c r="B34" s="5"/>
      <c r="C34" s="5"/>
      <c r="D34" s="5"/>
      <c r="E34" s="23"/>
    </row>
    <row r="35" spans="1:5" ht="12.75">
      <c r="A35" s="15" t="s">
        <v>18</v>
      </c>
      <c r="B35" s="5">
        <f>E16</f>
        <v>575500</v>
      </c>
      <c r="C35" s="5">
        <v>18500</v>
      </c>
      <c r="D35" s="5">
        <f>+B35-C35</f>
        <v>557000</v>
      </c>
      <c r="E35" s="22" t="s">
        <v>12</v>
      </c>
    </row>
    <row r="36" spans="2:5" ht="12.75">
      <c r="B36" s="5"/>
      <c r="C36" s="5"/>
      <c r="D36" s="5"/>
      <c r="E36" s="23"/>
    </row>
    <row r="37" spans="1:5" ht="12.75">
      <c r="A37" s="15" t="s">
        <v>19</v>
      </c>
      <c r="B37" s="5">
        <f>E18</f>
        <v>0</v>
      </c>
      <c r="C37" s="5">
        <v>0</v>
      </c>
      <c r="D37" s="5">
        <f>+B37-C37</f>
        <v>0</v>
      </c>
      <c r="E37" s="22" t="s">
        <v>12</v>
      </c>
    </row>
    <row r="38" spans="2:5" ht="12.75">
      <c r="B38" s="5"/>
      <c r="C38" s="5"/>
      <c r="D38" s="5"/>
      <c r="E38" s="23"/>
    </row>
    <row r="39" spans="1:5" ht="12.75">
      <c r="A39" s="15" t="s">
        <v>20</v>
      </c>
      <c r="B39" s="5">
        <f>E20</f>
        <v>0</v>
      </c>
      <c r="C39" s="5">
        <v>0</v>
      </c>
      <c r="D39" s="5">
        <f>+B39-C39</f>
        <v>0</v>
      </c>
      <c r="E39" s="22" t="s">
        <v>12</v>
      </c>
    </row>
    <row r="40" spans="2:5" ht="12.75">
      <c r="B40" s="5"/>
      <c r="C40" s="5"/>
      <c r="D40" s="5"/>
      <c r="E40" s="23"/>
    </row>
    <row r="41" spans="1:5" ht="12.75">
      <c r="A41" s="15" t="s">
        <v>21</v>
      </c>
      <c r="B41" s="5">
        <f>E22</f>
        <v>493000</v>
      </c>
      <c r="C41" s="5">
        <v>11000</v>
      </c>
      <c r="D41" s="5">
        <f>+B41-C41</f>
        <v>482000</v>
      </c>
      <c r="E41" s="22" t="s">
        <v>12</v>
      </c>
    </row>
    <row r="42" spans="2:4" ht="13.5" thickBot="1">
      <c r="B42" s="7">
        <f>SUM(B28:B41)</f>
        <v>2663500</v>
      </c>
      <c r="C42" s="7">
        <f>SUM(C28:C41)</f>
        <v>29500</v>
      </c>
      <c r="D42" s="7">
        <f>SUM(D28:D41)</f>
        <v>2634000</v>
      </c>
    </row>
    <row r="43" spans="2:4" ht="13.5" thickTop="1">
      <c r="B43" s="5"/>
      <c r="C43" s="21" t="s">
        <v>12</v>
      </c>
      <c r="D43" s="21" t="s">
        <v>12</v>
      </c>
    </row>
    <row r="44" spans="1:5" ht="12.75">
      <c r="A44" s="1" t="s">
        <v>5</v>
      </c>
      <c r="B44" s="5"/>
      <c r="C44" s="5"/>
      <c r="D44" s="5"/>
      <c r="E44" s="5"/>
    </row>
    <row r="45" spans="1:5" ht="12.75">
      <c r="A45" s="8" t="s">
        <v>6</v>
      </c>
      <c r="B45" s="5"/>
      <c r="C45" s="5"/>
      <c r="D45" s="5"/>
      <c r="E45" s="5"/>
    </row>
    <row r="46" spans="1:5" ht="12.75">
      <c r="A46" s="8" t="s">
        <v>7</v>
      </c>
      <c r="B46" s="5"/>
      <c r="C46" s="5"/>
      <c r="D46" s="5"/>
      <c r="E46" s="5"/>
    </row>
    <row r="47" spans="1:5" ht="12.75">
      <c r="A47" s="8" t="s">
        <v>8</v>
      </c>
      <c r="B47" s="5"/>
      <c r="C47" s="5"/>
      <c r="D47" s="5"/>
      <c r="E47" s="5"/>
    </row>
    <row r="48" spans="1:5" ht="12.75">
      <c r="A48" s="8" t="s">
        <v>24</v>
      </c>
      <c r="B48" s="5"/>
      <c r="C48" s="5"/>
      <c r="D48" s="5"/>
      <c r="E48" s="5"/>
    </row>
    <row r="49" ht="12.75">
      <c r="A49" s="9"/>
    </row>
    <row r="51" spans="1:2" ht="12.75">
      <c r="A51" s="9"/>
      <c r="B51" s="2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Berry &amp; Kington, 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Shellie K Utley</dc:creator>
  <cp:keywords/>
  <dc:description/>
  <cp:lastModifiedBy>Jillian</cp:lastModifiedBy>
  <cp:lastPrinted>2020-06-24T18:10:34Z</cp:lastPrinted>
  <dcterms:created xsi:type="dcterms:W3CDTF">2007-05-17T21:41:33Z</dcterms:created>
  <dcterms:modified xsi:type="dcterms:W3CDTF">2022-01-24T16:18:22Z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