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CWD Rate\ARF\"/>
    </mc:Choice>
  </mc:AlternateContent>
  <xr:revisionPtr revIDLastSave="0" documentId="13_ncr:1_{7801086B-A6A0-4B03-902E-69FC52E4CC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Current Rate" sheetId="2" r:id="rId2"/>
    <sheet name="Proposed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F37" i="1"/>
  <c r="H37" i="1"/>
  <c r="I37" i="1"/>
  <c r="K37" i="1"/>
  <c r="L37" i="1"/>
  <c r="N37" i="1"/>
  <c r="O37" i="1"/>
  <c r="Q37" i="1"/>
  <c r="R37" i="1"/>
  <c r="T37" i="1"/>
  <c r="U37" i="1"/>
  <c r="W37" i="1"/>
  <c r="X37" i="1"/>
  <c r="Z37" i="1"/>
  <c r="AA37" i="1"/>
  <c r="AC37" i="1"/>
  <c r="AD37" i="1"/>
  <c r="AF37" i="1"/>
  <c r="AG37" i="1"/>
  <c r="AI37" i="1"/>
  <c r="AJ37" i="1"/>
  <c r="C37" i="1"/>
  <c r="B37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F40" i="2" s="1"/>
  <c r="AN34" i="1"/>
  <c r="AN35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E35" i="1"/>
  <c r="P35" i="1"/>
  <c r="G35" i="1"/>
  <c r="C35" i="1"/>
  <c r="D35" i="1" s="1"/>
  <c r="E35" i="1"/>
  <c r="F35" i="1"/>
  <c r="H35" i="1"/>
  <c r="J35" i="1" s="1"/>
  <c r="I35" i="1"/>
  <c r="K35" i="1"/>
  <c r="L35" i="1"/>
  <c r="M35" i="1" s="1"/>
  <c r="N35" i="1"/>
  <c r="O35" i="1"/>
  <c r="Q35" i="1"/>
  <c r="R35" i="1"/>
  <c r="S35" i="1" s="1"/>
  <c r="T35" i="1"/>
  <c r="U35" i="1"/>
  <c r="V35" i="1" s="1"/>
  <c r="W35" i="1"/>
  <c r="X35" i="1"/>
  <c r="Y35" i="1" s="1"/>
  <c r="Z35" i="1"/>
  <c r="AA35" i="1"/>
  <c r="AB35" i="1" s="1"/>
  <c r="AC35" i="1"/>
  <c r="AD35" i="1"/>
  <c r="AF35" i="1"/>
  <c r="AH35" i="1" s="1"/>
  <c r="AG35" i="1"/>
  <c r="AI35" i="1"/>
  <c r="AJ35" i="1"/>
  <c r="AK35" i="1" s="1"/>
  <c r="B35" i="1"/>
  <c r="C14" i="1"/>
  <c r="E14" i="1"/>
  <c r="F14" i="1"/>
  <c r="G14" i="1" s="1"/>
  <c r="H14" i="1"/>
  <c r="I14" i="1"/>
  <c r="K14" i="1"/>
  <c r="L14" i="1"/>
  <c r="N14" i="1"/>
  <c r="O14" i="1"/>
  <c r="Q14" i="1"/>
  <c r="R14" i="1"/>
  <c r="T14" i="1"/>
  <c r="U14" i="1"/>
  <c r="W14" i="1"/>
  <c r="X14" i="1"/>
  <c r="Z14" i="1"/>
  <c r="AA14" i="1"/>
  <c r="AC14" i="1"/>
  <c r="AD14" i="1"/>
  <c r="AE14" i="1" s="1"/>
  <c r="AF14" i="1"/>
  <c r="AG14" i="1"/>
  <c r="AI14" i="1"/>
  <c r="AJ14" i="1"/>
  <c r="B14" i="1"/>
  <c r="C7" i="1"/>
  <c r="E7" i="1"/>
  <c r="F7" i="1"/>
  <c r="G7" i="1" s="1"/>
  <c r="H7" i="1"/>
  <c r="I7" i="1"/>
  <c r="K7" i="1"/>
  <c r="L7" i="1"/>
  <c r="N7" i="1"/>
  <c r="O7" i="1"/>
  <c r="Q7" i="1"/>
  <c r="R7" i="1"/>
  <c r="S7" i="1" s="1"/>
  <c r="T7" i="1"/>
  <c r="U7" i="1"/>
  <c r="W7" i="1"/>
  <c r="X7" i="1"/>
  <c r="Z7" i="1"/>
  <c r="AA7" i="1"/>
  <c r="AC7" i="1"/>
  <c r="AD7" i="1"/>
  <c r="AE7" i="1" s="1"/>
  <c r="AF7" i="1"/>
  <c r="AG7" i="1"/>
  <c r="AI7" i="1"/>
  <c r="AJ7" i="1"/>
  <c r="B7" i="1"/>
  <c r="E9" i="3"/>
  <c r="E8" i="3"/>
  <c r="E7" i="3"/>
  <c r="E6" i="3"/>
  <c r="E5" i="3"/>
  <c r="F37" i="2"/>
  <c r="F38" i="2"/>
  <c r="F39" i="2"/>
  <c r="F41" i="2"/>
  <c r="AN36" i="1"/>
  <c r="F42" i="2" s="1"/>
  <c r="AM36" i="1"/>
  <c r="Y30" i="1"/>
  <c r="M36" i="1"/>
  <c r="AO36" i="1" s="1"/>
  <c r="M34" i="1"/>
  <c r="M33" i="1"/>
  <c r="M32" i="1"/>
  <c r="M31" i="1"/>
  <c r="M30" i="1"/>
  <c r="V14" i="1" l="1"/>
  <c r="Y7" i="1"/>
  <c r="M7" i="1"/>
  <c r="AK14" i="1"/>
  <c r="Y14" i="1"/>
  <c r="M14" i="1"/>
  <c r="V7" i="1"/>
  <c r="AH14" i="1"/>
  <c r="J14" i="1"/>
  <c r="P14" i="1"/>
  <c r="S14" i="1"/>
  <c r="AB7" i="1"/>
  <c r="P7" i="1"/>
  <c r="AB14" i="1"/>
  <c r="D14" i="1"/>
  <c r="D7" i="1"/>
  <c r="J7" i="1"/>
  <c r="AH7" i="1"/>
  <c r="AK7" i="1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G37" i="3" s="1"/>
  <c r="C24" i="3"/>
  <c r="C25" i="3" s="1"/>
  <c r="B24" i="3"/>
  <c r="C23" i="3"/>
  <c r="B23" i="3"/>
  <c r="D37" i="2"/>
  <c r="D38" i="2"/>
  <c r="D39" i="2"/>
  <c r="D40" i="2"/>
  <c r="D41" i="2"/>
  <c r="D42" i="2"/>
  <c r="E37" i="2"/>
  <c r="E38" i="2"/>
  <c r="E39" i="2"/>
  <c r="G39" i="2" s="1"/>
  <c r="E40" i="2"/>
  <c r="E41" i="2"/>
  <c r="E42" i="2"/>
  <c r="F13" i="3"/>
  <c r="F14" i="3"/>
  <c r="F15" i="2"/>
  <c r="F16" i="2"/>
  <c r="F17" i="2"/>
  <c r="F18" i="2"/>
  <c r="F19" i="2"/>
  <c r="F20" i="2"/>
  <c r="F21" i="3"/>
  <c r="F22" i="3"/>
  <c r="F23" i="2"/>
  <c r="F24" i="2"/>
  <c r="F25" i="2"/>
  <c r="F26" i="2"/>
  <c r="F27" i="2"/>
  <c r="F28" i="3"/>
  <c r="F29" i="3"/>
  <c r="F30" i="3"/>
  <c r="F31" i="3"/>
  <c r="F32" i="3"/>
  <c r="F33" i="3"/>
  <c r="F34" i="3"/>
  <c r="F35" i="3"/>
  <c r="F36" i="3"/>
  <c r="D27" i="1"/>
  <c r="C23" i="2"/>
  <c r="C24" i="2" s="1"/>
  <c r="B23" i="2"/>
  <c r="J27" i="1"/>
  <c r="G40" i="2" l="1"/>
  <c r="F13" i="2"/>
  <c r="G39" i="3"/>
  <c r="G38" i="3"/>
  <c r="F21" i="2"/>
  <c r="G41" i="3"/>
  <c r="G41" i="2"/>
  <c r="G42" i="2"/>
  <c r="G37" i="2"/>
  <c r="G38" i="2"/>
  <c r="G42" i="3"/>
  <c r="G40" i="3"/>
  <c r="F22" i="2"/>
  <c r="F15" i="3"/>
  <c r="F17" i="3"/>
  <c r="F19" i="3"/>
  <c r="B25" i="3"/>
  <c r="F14" i="2"/>
  <c r="F23" i="3"/>
  <c r="F27" i="3"/>
  <c r="F25" i="3"/>
  <c r="F16" i="3"/>
  <c r="F18" i="3"/>
  <c r="F20" i="3"/>
  <c r="F24" i="3"/>
  <c r="F26" i="3"/>
  <c r="C26" i="3"/>
  <c r="B26" i="3"/>
  <c r="B25" i="2"/>
  <c r="C25" i="2"/>
  <c r="B24" i="2"/>
  <c r="AK22" i="1"/>
  <c r="AK23" i="1"/>
  <c r="M29" i="1"/>
  <c r="J18" i="1"/>
  <c r="J19" i="1"/>
  <c r="J20" i="1"/>
  <c r="J21" i="1"/>
  <c r="J22" i="1"/>
  <c r="J23" i="1"/>
  <c r="J25" i="1"/>
  <c r="J28" i="1"/>
  <c r="G23" i="1"/>
  <c r="G24" i="1"/>
  <c r="G28" i="1"/>
  <c r="G29" i="1"/>
  <c r="F36" i="2"/>
  <c r="AK29" i="1"/>
  <c r="AB29" i="1"/>
  <c r="Y29" i="1"/>
  <c r="S29" i="1"/>
  <c r="F35" i="2"/>
  <c r="AK28" i="1"/>
  <c r="V28" i="1"/>
  <c r="S28" i="1"/>
  <c r="P28" i="1"/>
  <c r="F34" i="2"/>
  <c r="AE27" i="1"/>
  <c r="Y27" i="1"/>
  <c r="V27" i="1"/>
  <c r="S27" i="1"/>
  <c r="P27" i="1"/>
  <c r="M27" i="1"/>
  <c r="F33" i="2"/>
  <c r="AK26" i="1"/>
  <c r="Y26" i="1"/>
  <c r="V26" i="1"/>
  <c r="S26" i="1"/>
  <c r="P26" i="1"/>
  <c r="M26" i="1"/>
  <c r="F32" i="2"/>
  <c r="AK25" i="1"/>
  <c r="AH25" i="1"/>
  <c r="AE25" i="1"/>
  <c r="Y25" i="1"/>
  <c r="V25" i="1"/>
  <c r="S25" i="1"/>
  <c r="P25" i="1"/>
  <c r="M25" i="1"/>
  <c r="F31" i="2"/>
  <c r="AK24" i="1"/>
  <c r="AH24" i="1"/>
  <c r="AE24" i="1"/>
  <c r="Y24" i="1"/>
  <c r="V24" i="1"/>
  <c r="S24" i="1"/>
  <c r="P24" i="1"/>
  <c r="M24" i="1"/>
  <c r="F30" i="2"/>
  <c r="AE23" i="1"/>
  <c r="AB23" i="1"/>
  <c r="Y23" i="1"/>
  <c r="V23" i="1"/>
  <c r="S23" i="1"/>
  <c r="P23" i="1"/>
  <c r="M23" i="1"/>
  <c r="D23" i="1"/>
  <c r="F29" i="2"/>
  <c r="AH22" i="1"/>
  <c r="AE22" i="1"/>
  <c r="AB22" i="1"/>
  <c r="Y22" i="1"/>
  <c r="V22" i="1"/>
  <c r="S22" i="1"/>
  <c r="P22" i="1"/>
  <c r="D22" i="1"/>
  <c r="F28" i="2"/>
  <c r="AK21" i="1"/>
  <c r="AH21" i="1"/>
  <c r="AB21" i="1"/>
  <c r="Y21" i="1"/>
  <c r="V21" i="1"/>
  <c r="S21" i="1"/>
  <c r="P21" i="1"/>
  <c r="M21" i="1"/>
  <c r="G21" i="1"/>
  <c r="D21" i="1"/>
  <c r="AK20" i="1"/>
  <c r="AH20" i="1"/>
  <c r="AE20" i="1"/>
  <c r="AB20" i="1"/>
  <c r="Y20" i="1"/>
  <c r="V20" i="1"/>
  <c r="S20" i="1"/>
  <c r="P20" i="1"/>
  <c r="M20" i="1"/>
  <c r="G20" i="1"/>
  <c r="D20" i="1"/>
  <c r="AK19" i="1"/>
  <c r="AH19" i="1"/>
  <c r="AE19" i="1"/>
  <c r="AB19" i="1"/>
  <c r="Y19" i="1"/>
  <c r="V19" i="1"/>
  <c r="S19" i="1"/>
  <c r="P19" i="1"/>
  <c r="M19" i="1"/>
  <c r="G19" i="1"/>
  <c r="D19" i="1"/>
  <c r="AK18" i="1"/>
  <c r="AH18" i="1"/>
  <c r="AE18" i="1"/>
  <c r="AB18" i="1"/>
  <c r="Y18" i="1"/>
  <c r="V18" i="1"/>
  <c r="S18" i="1"/>
  <c r="P18" i="1"/>
  <c r="M18" i="1"/>
  <c r="G18" i="1"/>
  <c r="D18" i="1"/>
  <c r="AK17" i="1"/>
  <c r="AH17" i="1"/>
  <c r="AE17" i="1"/>
  <c r="AB17" i="1"/>
  <c r="Y17" i="1"/>
  <c r="V17" i="1"/>
  <c r="S17" i="1"/>
  <c r="P17" i="1"/>
  <c r="M17" i="1"/>
  <c r="J17" i="1"/>
  <c r="G17" i="1"/>
  <c r="D17" i="1"/>
  <c r="AK16" i="1"/>
  <c r="AH16" i="1"/>
  <c r="AE16" i="1"/>
  <c r="AB16" i="1"/>
  <c r="Y16" i="1"/>
  <c r="V16" i="1"/>
  <c r="S16" i="1"/>
  <c r="P16" i="1"/>
  <c r="M16" i="1"/>
  <c r="J16" i="1"/>
  <c r="G16" i="1"/>
  <c r="D16" i="1"/>
  <c r="AK15" i="1"/>
  <c r="AH15" i="1"/>
  <c r="AE15" i="1"/>
  <c r="AB15" i="1"/>
  <c r="Y15" i="1"/>
  <c r="V15" i="1"/>
  <c r="S15" i="1"/>
  <c r="P15" i="1"/>
  <c r="M15" i="1"/>
  <c r="J15" i="1"/>
  <c r="G15" i="1"/>
  <c r="D15" i="1"/>
  <c r="AK13" i="1"/>
  <c r="AH13" i="1"/>
  <c r="AE13" i="1"/>
  <c r="AB13" i="1"/>
  <c r="Y13" i="1"/>
  <c r="V13" i="1"/>
  <c r="S13" i="1"/>
  <c r="P13" i="1"/>
  <c r="M13" i="1"/>
  <c r="J13" i="1"/>
  <c r="G13" i="1"/>
  <c r="D13" i="1"/>
  <c r="AK12" i="1"/>
  <c r="AH12" i="1"/>
  <c r="AE12" i="1"/>
  <c r="AB12" i="1"/>
  <c r="Y12" i="1"/>
  <c r="V12" i="1"/>
  <c r="S12" i="1"/>
  <c r="P12" i="1"/>
  <c r="M12" i="1"/>
  <c r="J12" i="1"/>
  <c r="G12" i="1"/>
  <c r="D12" i="1"/>
  <c r="AK11" i="1"/>
  <c r="AH11" i="1"/>
  <c r="AE11" i="1"/>
  <c r="AB11" i="1"/>
  <c r="Y11" i="1"/>
  <c r="V11" i="1"/>
  <c r="S11" i="1"/>
  <c r="P11" i="1"/>
  <c r="M11" i="1"/>
  <c r="J11" i="1"/>
  <c r="G11" i="1"/>
  <c r="D11" i="1"/>
  <c r="AK10" i="1"/>
  <c r="AH10" i="1"/>
  <c r="AE10" i="1"/>
  <c r="AB10" i="1"/>
  <c r="Y10" i="1"/>
  <c r="V10" i="1"/>
  <c r="S10" i="1"/>
  <c r="P10" i="1"/>
  <c r="M10" i="1"/>
  <c r="J10" i="1"/>
  <c r="G10" i="1"/>
  <c r="D10" i="1"/>
  <c r="AK9" i="1"/>
  <c r="AH9" i="1"/>
  <c r="AE9" i="1"/>
  <c r="AB9" i="1"/>
  <c r="Y9" i="1"/>
  <c r="V9" i="1"/>
  <c r="S9" i="1"/>
  <c r="P9" i="1"/>
  <c r="M9" i="1"/>
  <c r="J9" i="1"/>
  <c r="G9" i="1"/>
  <c r="D9" i="1"/>
  <c r="AK8" i="1"/>
  <c r="AH8" i="1"/>
  <c r="AE8" i="1"/>
  <c r="AB8" i="1"/>
  <c r="Y8" i="1"/>
  <c r="V8" i="1"/>
  <c r="S8" i="1"/>
  <c r="P8" i="1"/>
  <c r="M8" i="1"/>
  <c r="J8" i="1"/>
  <c r="G8" i="1"/>
  <c r="D8" i="1"/>
  <c r="AK6" i="1"/>
  <c r="AH6" i="1"/>
  <c r="AE6" i="1"/>
  <c r="AB6" i="1"/>
  <c r="Y6" i="1"/>
  <c r="V6" i="1"/>
  <c r="S6" i="1"/>
  <c r="P6" i="1"/>
  <c r="M6" i="1"/>
  <c r="J6" i="1"/>
  <c r="G6" i="1"/>
  <c r="D6" i="1"/>
  <c r="AK5" i="1"/>
  <c r="AH5" i="1"/>
  <c r="AE5" i="1"/>
  <c r="AB5" i="1"/>
  <c r="Y5" i="1"/>
  <c r="V5" i="1"/>
  <c r="S5" i="1"/>
  <c r="P5" i="1"/>
  <c r="M5" i="1"/>
  <c r="J5" i="1"/>
  <c r="G5" i="1"/>
  <c r="D5" i="1"/>
  <c r="AK4" i="1"/>
  <c r="AH4" i="1"/>
  <c r="AE4" i="1"/>
  <c r="AB4" i="1"/>
  <c r="Y4" i="1"/>
  <c r="V4" i="1"/>
  <c r="S4" i="1"/>
  <c r="P4" i="1"/>
  <c r="M4" i="1"/>
  <c r="J4" i="1"/>
  <c r="G4" i="1"/>
  <c r="D4" i="1"/>
  <c r="AN3" i="1"/>
  <c r="AM3" i="1"/>
  <c r="AK3" i="1"/>
  <c r="AH3" i="1"/>
  <c r="AE3" i="1"/>
  <c r="AB3" i="1"/>
  <c r="Y3" i="1"/>
  <c r="V3" i="1"/>
  <c r="S3" i="1"/>
  <c r="P3" i="1"/>
  <c r="M3" i="1"/>
  <c r="J3" i="1"/>
  <c r="G3" i="1"/>
  <c r="D3" i="1"/>
  <c r="E23" i="2" l="1"/>
  <c r="E23" i="3"/>
  <c r="E30" i="2"/>
  <c r="E30" i="3"/>
  <c r="E27" i="2"/>
  <c r="E27" i="3"/>
  <c r="E17" i="2"/>
  <c r="E17" i="3"/>
  <c r="E31" i="2"/>
  <c r="E31" i="3"/>
  <c r="E35" i="2"/>
  <c r="E35" i="3"/>
  <c r="E15" i="2"/>
  <c r="E15" i="3"/>
  <c r="F12" i="2"/>
  <c r="F43" i="2" s="1"/>
  <c r="G49" i="2" s="1"/>
  <c r="F12" i="3"/>
  <c r="F43" i="3" s="1"/>
  <c r="G49" i="3" s="1"/>
  <c r="E14" i="2"/>
  <c r="E14" i="3"/>
  <c r="E22" i="2"/>
  <c r="E22" i="3"/>
  <c r="E19" i="2"/>
  <c r="E19" i="3"/>
  <c r="E28" i="2"/>
  <c r="E28" i="3"/>
  <c r="E32" i="2"/>
  <c r="E32" i="3"/>
  <c r="E33" i="2"/>
  <c r="E33" i="3"/>
  <c r="E34" i="2"/>
  <c r="E34" i="3"/>
  <c r="E12" i="2"/>
  <c r="E12" i="3"/>
  <c r="E25" i="2"/>
  <c r="E25" i="3"/>
  <c r="E24" i="2"/>
  <c r="E24" i="3"/>
  <c r="E26" i="2"/>
  <c r="E26" i="3"/>
  <c r="E36" i="2"/>
  <c r="E36" i="3"/>
  <c r="E16" i="2"/>
  <c r="E16" i="3"/>
  <c r="E13" i="2"/>
  <c r="E13" i="3"/>
  <c r="E21" i="2"/>
  <c r="E21" i="3"/>
  <c r="E29" i="2"/>
  <c r="E29" i="3"/>
  <c r="E20" i="2"/>
  <c r="E20" i="3"/>
  <c r="E18" i="2"/>
  <c r="E18" i="3"/>
  <c r="B27" i="3"/>
  <c r="C27" i="3"/>
  <c r="B26" i="2"/>
  <c r="C26" i="2"/>
  <c r="AO3" i="1"/>
  <c r="AN37" i="1"/>
  <c r="AM37" i="1"/>
  <c r="G12" i="2" l="1"/>
  <c r="E43" i="2"/>
  <c r="G53" i="2" s="1"/>
  <c r="G56" i="2" s="1"/>
  <c r="D23" i="2"/>
  <c r="G23" i="2" s="1"/>
  <c r="D23" i="3"/>
  <c r="G23" i="3" s="1"/>
  <c r="D30" i="2"/>
  <c r="G30" i="2" s="1"/>
  <c r="D30" i="3"/>
  <c r="G30" i="3" s="1"/>
  <c r="E43" i="3"/>
  <c r="G53" i="3" s="1"/>
  <c r="G56" i="3" s="1"/>
  <c r="G12" i="3"/>
  <c r="G47" i="3"/>
  <c r="D25" i="2"/>
  <c r="G25" i="2" s="1"/>
  <c r="D25" i="3"/>
  <c r="G25" i="3" s="1"/>
  <c r="D28" i="2"/>
  <c r="G28" i="2" s="1"/>
  <c r="D28" i="3"/>
  <c r="G28" i="3" s="1"/>
  <c r="D19" i="2"/>
  <c r="G19" i="2" s="1"/>
  <c r="D19" i="3"/>
  <c r="G19" i="3" s="1"/>
  <c r="D17" i="2"/>
  <c r="G17" i="2" s="1"/>
  <c r="D17" i="3"/>
  <c r="G17" i="3" s="1"/>
  <c r="D33" i="2"/>
  <c r="G33" i="2" s="1"/>
  <c r="D33" i="3"/>
  <c r="G33" i="3" s="1"/>
  <c r="D36" i="2"/>
  <c r="G36" i="2" s="1"/>
  <c r="D36" i="3"/>
  <c r="G36" i="3" s="1"/>
  <c r="D13" i="2"/>
  <c r="G13" i="2" s="1"/>
  <c r="D13" i="3"/>
  <c r="G13" i="3" s="1"/>
  <c r="D26" i="2"/>
  <c r="G26" i="2" s="1"/>
  <c r="D26" i="3"/>
  <c r="G26" i="3" s="1"/>
  <c r="D14" i="2"/>
  <c r="G14" i="2" s="1"/>
  <c r="D14" i="3"/>
  <c r="G14" i="3" s="1"/>
  <c r="D18" i="2"/>
  <c r="G18" i="2" s="1"/>
  <c r="D18" i="3"/>
  <c r="G18" i="3" s="1"/>
  <c r="D32" i="2"/>
  <c r="G32" i="2" s="1"/>
  <c r="D32" i="3"/>
  <c r="G32" i="3" s="1"/>
  <c r="D34" i="2"/>
  <c r="G34" i="2" s="1"/>
  <c r="D34" i="3"/>
  <c r="G34" i="3" s="1"/>
  <c r="D21" i="2"/>
  <c r="G21" i="2" s="1"/>
  <c r="D21" i="3"/>
  <c r="G21" i="3" s="1"/>
  <c r="D12" i="2"/>
  <c r="D12" i="3"/>
  <c r="D15" i="2"/>
  <c r="G15" i="2" s="1"/>
  <c r="D15" i="3"/>
  <c r="G15" i="3" s="1"/>
  <c r="D31" i="2"/>
  <c r="G31" i="2" s="1"/>
  <c r="D31" i="3"/>
  <c r="G31" i="3" s="1"/>
  <c r="D24" i="2"/>
  <c r="G24" i="2" s="1"/>
  <c r="D24" i="3"/>
  <c r="G24" i="3" s="1"/>
  <c r="D27" i="2"/>
  <c r="G27" i="2" s="1"/>
  <c r="D27" i="3"/>
  <c r="G27" i="3" s="1"/>
  <c r="D35" i="2"/>
  <c r="G35" i="2" s="1"/>
  <c r="D35" i="3"/>
  <c r="G35" i="3" s="1"/>
  <c r="D22" i="2"/>
  <c r="G22" i="2" s="1"/>
  <c r="D22" i="3"/>
  <c r="G22" i="3" s="1"/>
  <c r="D29" i="2"/>
  <c r="G29" i="2" s="1"/>
  <c r="D29" i="3"/>
  <c r="G29" i="3" s="1"/>
  <c r="D20" i="2"/>
  <c r="G20" i="2" s="1"/>
  <c r="D20" i="3"/>
  <c r="G20" i="3" s="1"/>
  <c r="D16" i="2"/>
  <c r="G16" i="2" s="1"/>
  <c r="D16" i="3"/>
  <c r="G16" i="3" s="1"/>
  <c r="C28" i="3"/>
  <c r="B28" i="3"/>
  <c r="G47" i="2"/>
  <c r="C27" i="2"/>
  <c r="B27" i="2"/>
  <c r="G43" i="2" l="1"/>
  <c r="G45" i="2" s="1"/>
  <c r="G54" i="2" s="1"/>
  <c r="G55" i="2" s="1"/>
  <c r="G43" i="3"/>
  <c r="G45" i="3" s="1"/>
  <c r="G54" i="3" s="1"/>
  <c r="G55" i="3" s="1"/>
  <c r="B29" i="3"/>
  <c r="C29" i="3"/>
  <c r="C28" i="2"/>
  <c r="B28" i="2"/>
  <c r="C30" i="3" l="1"/>
  <c r="B30" i="3"/>
  <c r="C29" i="2"/>
  <c r="B29" i="2"/>
  <c r="B31" i="3" l="1"/>
  <c r="C31" i="3"/>
  <c r="B30" i="2"/>
  <c r="C30" i="2"/>
  <c r="C32" i="3" l="1"/>
  <c r="B32" i="3"/>
  <c r="C31" i="2"/>
  <c r="B31" i="2"/>
  <c r="B33" i="3" l="1"/>
  <c r="C33" i="3"/>
  <c r="C32" i="2"/>
  <c r="B32" i="2"/>
  <c r="B34" i="3" l="1"/>
  <c r="C34" i="3"/>
  <c r="B33" i="2"/>
  <c r="C33" i="2"/>
  <c r="B35" i="3" l="1"/>
  <c r="C35" i="3"/>
  <c r="B34" i="2"/>
  <c r="C34" i="2"/>
  <c r="C36" i="3" l="1"/>
  <c r="B36" i="3"/>
  <c r="C35" i="2"/>
  <c r="B35" i="2"/>
  <c r="B37" i="3" l="1"/>
  <c r="C37" i="3"/>
  <c r="C36" i="2"/>
  <c r="B36" i="2"/>
  <c r="C38" i="3" l="1"/>
  <c r="B38" i="3"/>
  <c r="B37" i="2"/>
  <c r="C37" i="2"/>
  <c r="B39" i="3" l="1"/>
  <c r="C39" i="3"/>
  <c r="C38" i="2"/>
  <c r="B38" i="2"/>
  <c r="C40" i="3" l="1"/>
  <c r="B40" i="3"/>
  <c r="C39" i="2"/>
  <c r="B39" i="2"/>
  <c r="C41" i="3" l="1"/>
  <c r="B42" i="3" s="1"/>
  <c r="B41" i="3"/>
  <c r="C40" i="2"/>
  <c r="B40" i="2"/>
  <c r="C41" i="2" l="1"/>
  <c r="B42" i="2" s="1"/>
  <c r="B41" i="2"/>
</calcChain>
</file>

<file path=xl/sharedStrings.xml><?xml version="1.0" encoding="utf-8"?>
<sst xmlns="http://schemas.openxmlformats.org/spreadsheetml/2006/main" count="145" uniqueCount="80">
  <si>
    <t>Average</t>
  </si>
  <si>
    <t>5/8 x 3/4</t>
  </si>
  <si>
    <t>Cust.</t>
  </si>
  <si>
    <t>Usage</t>
  </si>
  <si>
    <t>Avg Usage</t>
  </si>
  <si>
    <t>0 - 1,000</t>
  </si>
  <si>
    <t>1,000 - 2,000</t>
  </si>
  <si>
    <t>2,000 - 3,000</t>
  </si>
  <si>
    <t>3,000 - 4,000</t>
  </si>
  <si>
    <t>4,000 - 5,000</t>
  </si>
  <si>
    <t>5,000 - 6,000</t>
  </si>
  <si>
    <t>6,000 - 7,000</t>
  </si>
  <si>
    <t>7,000 - 8,000</t>
  </si>
  <si>
    <t>8,000 - 9,000</t>
  </si>
  <si>
    <t>9,000 - 10,000</t>
  </si>
  <si>
    <t>10,000 - 11,000</t>
  </si>
  <si>
    <t>11,000 - 12,000</t>
  </si>
  <si>
    <t>12,000 - 13,000</t>
  </si>
  <si>
    <t>13,000 - 14,000</t>
  </si>
  <si>
    <t>14,000 - 15,000</t>
  </si>
  <si>
    <t>15,000 - 16,000</t>
  </si>
  <si>
    <t>16,000 - 17,000</t>
  </si>
  <si>
    <t>17,000 - 18,000</t>
  </si>
  <si>
    <t>18,000 - 19,000</t>
  </si>
  <si>
    <t>19,000 - 20,000</t>
  </si>
  <si>
    <t>20,000 - 21,000</t>
  </si>
  <si>
    <t>21,000 - 22,000</t>
  </si>
  <si>
    <t>22,000 - 23,000</t>
  </si>
  <si>
    <t>23,000 - 24,000</t>
  </si>
  <si>
    <t>24,000 - 25,000</t>
  </si>
  <si>
    <t>January (February Billing Register)</t>
  </si>
  <si>
    <t>February (March Billing Register)</t>
  </si>
  <si>
    <t>March (April Billing Register)</t>
  </si>
  <si>
    <t>April (May Billing Register)</t>
  </si>
  <si>
    <t>May (June Billing Register)</t>
  </si>
  <si>
    <t>June (July Billing Register)</t>
  </si>
  <si>
    <t>July (August Billing Register)</t>
  </si>
  <si>
    <t>August (September Billing Register)</t>
  </si>
  <si>
    <t>September (October Billing Register)</t>
  </si>
  <si>
    <t>October (November Billing Register)</t>
  </si>
  <si>
    <t>November (December Billing Register)</t>
  </si>
  <si>
    <t>December (January Billing Register)</t>
  </si>
  <si>
    <t>Analysis of Actual Water Usage - Existing System</t>
  </si>
  <si>
    <t>For the period, January 1, 2020 to December 31, 2020</t>
  </si>
  <si>
    <t>5/8" x 3/4" meter</t>
  </si>
  <si>
    <t>First 1,000 Gal. at</t>
  </si>
  <si>
    <t>minimum</t>
  </si>
  <si>
    <t>per Thousand Gallons.</t>
  </si>
  <si>
    <t>Monthly Usage Gallons</t>
  </si>
  <si>
    <t>Average Monthly Usage</t>
  </si>
  <si>
    <t>No. of Users</t>
  </si>
  <si>
    <t>Usage (1000-Gal.)</t>
  </si>
  <si>
    <t>Monthly Income</t>
  </si>
  <si>
    <t>From</t>
  </si>
  <si>
    <t>To</t>
  </si>
  <si>
    <t>TOTALS</t>
  </si>
  <si>
    <t>Annual Residential Water Sales</t>
  </si>
  <si>
    <t>Total Water Purchased and/or Produced (Gallons)</t>
  </si>
  <si>
    <t>Total Water Sold (Gallons)</t>
  </si>
  <si>
    <t>RESIDENTIAL AND NON-RESIDENTIAL COMBINED</t>
  </si>
  <si>
    <t>Total Users</t>
  </si>
  <si>
    <t>Total Annual Water Sales</t>
  </si>
  <si>
    <t>Average Monthly Bill</t>
  </si>
  <si>
    <t>Average Monthly Usage (Gallons)</t>
  </si>
  <si>
    <t>Next 3,000 Gal. at</t>
  </si>
  <si>
    <t>Next 6,000 Gal. at</t>
  </si>
  <si>
    <t>Next 20,000 Gal. at</t>
  </si>
  <si>
    <t>All Over 30,000 Gal. at</t>
  </si>
  <si>
    <t>Over</t>
  </si>
  <si>
    <t>25,000 - 26,000</t>
  </si>
  <si>
    <t>26,000 - 27,000</t>
  </si>
  <si>
    <t>27,000 - 28,000</t>
  </si>
  <si>
    <t>28,000 - 29,000</t>
  </si>
  <si>
    <t>29,000 - 30,000</t>
  </si>
  <si>
    <t>30,000 - Over</t>
  </si>
  <si>
    <t>Proposed Rates- Existing System</t>
  </si>
  <si>
    <t xml:space="preserve">Proposed Rate </t>
  </si>
  <si>
    <t>1,000 - 4,000</t>
  </si>
  <si>
    <t>4,000 - 10,000</t>
  </si>
  <si>
    <t>10,000 - 30,000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</si>
</sst>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000"/>
  </numFmts>
  <fonts count="13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8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0" fontId="0" fillId="0" borderId="8" xfId="0" applyBorder="1"/>
    <xf numFmtId="0" fontId="0" fillId="0" borderId="9" xfId="0" applyBorder="1"/>
    <xf numFmtId="3" fontId="0" fillId="0" borderId="10" xfId="0" applyNumberFormat="1" applyBorder="1"/>
    <xf numFmtId="0" fontId="0" fillId="0" borderId="10" xfId="0" applyBorder="1"/>
    <xf numFmtId="3" fontId="2" fillId="0" borderId="0" xfId="0" applyNumberFormat="1" applyFont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3" fontId="0" fillId="0" borderId="13" xfId="0" applyNumberFormat="1" applyBorder="1"/>
    <xf numFmtId="3" fontId="0" fillId="0" borderId="12" xfId="0" applyNumberFormat="1" applyBorder="1"/>
    <xf numFmtId="3" fontId="2" fillId="0" borderId="14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3" fontId="0" fillId="0" borderId="15" xfId="0" applyNumberFormat="1" applyBorder="1"/>
    <xf numFmtId="3" fontId="0" fillId="0" borderId="16" xfId="0" applyNumberFormat="1" applyBorder="1"/>
    <xf numFmtId="0" fontId="3" fillId="0" borderId="0" xfId="0" applyFont="1" applyAlignment="1">
      <alignment vertical="top"/>
    </xf>
    <xf numFmtId="3" fontId="0" fillId="0" borderId="0" xfId="0" applyNumberFormat="1"/>
    <xf numFmtId="3" fontId="0" fillId="0" borderId="3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6" xfId="0" applyNumberFormat="1" applyBorder="1"/>
    <xf numFmtId="3" fontId="2" fillId="0" borderId="18" xfId="0" applyNumberFormat="1" applyFont="1" applyBorder="1" applyAlignment="1">
      <alignment vertical="top"/>
    </xf>
    <xf numFmtId="0" fontId="0" fillId="0" borderId="0" xfId="0" applyBorder="1"/>
    <xf numFmtId="3" fontId="0" fillId="0" borderId="0" xfId="0" applyNumberForma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7" fillId="2" borderId="2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25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7" fillId="0" borderId="26" xfId="0" applyFont="1" applyBorder="1"/>
    <xf numFmtId="0" fontId="7" fillId="0" borderId="2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24" xfId="0" applyFont="1" applyBorder="1" applyAlignment="1">
      <alignment horizontal="center"/>
    </xf>
    <xf numFmtId="3" fontId="7" fillId="0" borderId="20" xfId="0" applyNumberFormat="1" applyFont="1" applyBorder="1"/>
    <xf numFmtId="3" fontId="7" fillId="0" borderId="18" xfId="0" applyNumberFormat="1" applyFont="1" applyBorder="1"/>
    <xf numFmtId="4" fontId="7" fillId="0" borderId="19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4" fontId="7" fillId="0" borderId="0" xfId="0" applyNumberFormat="1" applyFont="1"/>
    <xf numFmtId="3" fontId="7" fillId="0" borderId="11" xfId="0" applyNumberFormat="1" applyFont="1" applyBorder="1"/>
    <xf numFmtId="3" fontId="7" fillId="0" borderId="12" xfId="0" applyNumberFormat="1" applyFont="1" applyBorder="1"/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/>
    <xf numFmtId="4" fontId="7" fillId="0" borderId="13" xfId="0" applyNumberFormat="1" applyFont="1" applyBorder="1" applyAlignment="1">
      <alignment horizontal="right"/>
    </xf>
    <xf numFmtId="3" fontId="7" fillId="0" borderId="11" xfId="1" applyNumberFormat="1" applyFont="1" applyBorder="1"/>
    <xf numFmtId="3" fontId="7" fillId="0" borderId="12" xfId="1" applyNumberFormat="1" applyFont="1" applyBorder="1"/>
    <xf numFmtId="3" fontId="7" fillId="0" borderId="0" xfId="1" applyNumberFormat="1" applyFont="1" applyBorder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4" fontId="9" fillId="0" borderId="29" xfId="0" applyNumberFormat="1" applyFont="1" applyBorder="1" applyAlignment="1">
      <alignment horizontal="right"/>
    </xf>
    <xf numFmtId="0" fontId="0" fillId="0" borderId="0" xfId="0"/>
    <xf numFmtId="164" fontId="9" fillId="0" borderId="0" xfId="0" applyNumberFormat="1" applyFont="1" applyAlignment="1">
      <alignment horizontal="center"/>
    </xf>
    <xf numFmtId="3" fontId="9" fillId="0" borderId="29" xfId="0" applyNumberFormat="1" applyFont="1" applyBorder="1" applyAlignment="1">
      <alignment horizontal="right"/>
    </xf>
    <xf numFmtId="0" fontId="7" fillId="0" borderId="1" xfId="0" applyFont="1" applyBorder="1"/>
    <xf numFmtId="0" fontId="7" fillId="0" borderId="25" xfId="0" applyFont="1" applyBorder="1"/>
    <xf numFmtId="1" fontId="9" fillId="0" borderId="27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right"/>
    </xf>
    <xf numFmtId="1" fontId="7" fillId="0" borderId="0" xfId="0" applyNumberFormat="1" applyFo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vertical="top"/>
    </xf>
    <xf numFmtId="3" fontId="7" fillId="0" borderId="18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4" fontId="7" fillId="0" borderId="18" xfId="0" applyNumberFormat="1" applyFont="1" applyBorder="1"/>
    <xf numFmtId="3" fontId="2" fillId="0" borderId="20" xfId="0" applyNumberFormat="1" applyFont="1" applyBorder="1" applyAlignment="1">
      <alignment vertical="top"/>
    </xf>
    <xf numFmtId="3" fontId="0" fillId="0" borderId="4" xfId="0" applyNumberFormat="1" applyBorder="1"/>
    <xf numFmtId="3" fontId="7" fillId="0" borderId="21" xfId="0" applyNumberFormat="1" applyFont="1" applyBorder="1"/>
    <xf numFmtId="3" fontId="7" fillId="0" borderId="33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right"/>
    </xf>
    <xf numFmtId="4" fontId="7" fillId="0" borderId="33" xfId="0" applyNumberFormat="1" applyFont="1" applyBorder="1"/>
    <xf numFmtId="4" fontId="7" fillId="0" borderId="22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5" fontId="0" fillId="0" borderId="0" xfId="0" applyNumberFormat="1"/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8" xfId="0" applyFont="1" applyBorder="1" applyAlignment="1">
      <alignment horizontal="right"/>
    </xf>
    <xf numFmtId="0" fontId="0" fillId="0" borderId="30" xfId="0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/>
    <xf numFmtId="3" fontId="7" fillId="0" borderId="31" xfId="0" applyNumberFormat="1" applyFont="1" applyBorder="1"/>
    <xf numFmtId="0" fontId="0" fillId="0" borderId="32" xfId="0" applyBorder="1"/>
    <xf numFmtId="3" fontId="11" fillId="0" borderId="28" xfId="0" applyNumberFormat="1" applyFont="1" applyBorder="1" applyAlignment="1">
      <alignment horizontal="center"/>
    </xf>
    <xf numFmtId="0" fontId="0" fillId="0" borderId="29" xfId="0" applyBorder="1"/>
    <xf numFmtId="0" fontId="7" fillId="0" borderId="1" xfId="0" applyFont="1" applyBorder="1"/>
    <xf numFmtId="0" fontId="0" fillId="0" borderId="2" xfId="0" applyBorder="1"/>
    <xf numFmtId="0" fontId="9" fillId="0" borderId="26" xfId="0" applyFont="1" applyBorder="1"/>
    <xf numFmtId="3" fontId="0" fillId="0" borderId="5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2" fillId="0" borderId="13" xfId="0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537-Rate%20Study\ARF\Billing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sidential"/>
      <sheetName val=".75&quot; and 1.0&quot;"/>
      <sheetName val="1.5&quot; and 2.0&quot;"/>
      <sheetName val="Residential Proposed Rate"/>
      <sheetName val=".75&quot; and 1.0&quot; Proposed Rate"/>
      <sheetName val="1.5&quot; and 2.0&quot; Proposed Rate"/>
    </sheetNames>
    <sheetDataSet>
      <sheetData sheetId="0"/>
      <sheetData sheetId="1"/>
      <sheetData sheetId="2">
        <row r="14">
          <cell r="M14">
            <v>378.83199999999999</v>
          </cell>
        </row>
        <row r="20">
          <cell r="F20">
            <v>1.98</v>
          </cell>
        </row>
      </sheetData>
      <sheetData sheetId="3">
        <row r="13">
          <cell r="F13">
            <v>0</v>
          </cell>
          <cell r="M13">
            <v>77.45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J51" sqref="AJ51"/>
    </sheetView>
  </sheetViews>
  <sheetFormatPr defaultRowHeight="12.75" x14ac:dyDescent="0.2"/>
  <cols>
    <col min="1" max="1" width="14.7109375" bestFit="1" customWidth="1"/>
    <col min="2" max="2" width="8.7109375" customWidth="1"/>
    <col min="3" max="3" width="10.85546875" customWidth="1"/>
    <col min="4" max="4" width="10.28515625" bestFit="1" customWidth="1"/>
    <col min="5" max="5" width="8.7109375" customWidth="1"/>
    <col min="6" max="7" width="10.28515625" bestFit="1" customWidth="1"/>
    <col min="8" max="8" width="8.7109375" customWidth="1"/>
    <col min="9" max="9" width="10.42578125" bestFit="1" customWidth="1"/>
    <col min="10" max="10" width="10.28515625" bestFit="1" customWidth="1"/>
    <col min="11" max="11" width="8.7109375" customWidth="1"/>
    <col min="12" max="12" width="10.5703125" bestFit="1" customWidth="1"/>
    <col min="13" max="13" width="10.28515625" bestFit="1" customWidth="1"/>
    <col min="14" max="14" width="8.7109375" customWidth="1"/>
    <col min="15" max="15" width="10.42578125" bestFit="1" customWidth="1"/>
    <col min="16" max="16" width="10.28515625" bestFit="1" customWidth="1"/>
    <col min="17" max="17" width="8.7109375" customWidth="1"/>
    <col min="18" max="18" width="10.28515625" bestFit="1" customWidth="1"/>
    <col min="19" max="19" width="10.28515625" customWidth="1"/>
    <col min="20" max="20" width="8.7109375" customWidth="1"/>
    <col min="21" max="22" width="10.28515625" bestFit="1" customWidth="1"/>
    <col min="23" max="23" width="8.7109375" customWidth="1"/>
    <col min="24" max="25" width="10.140625" bestFit="1" customWidth="1"/>
    <col min="26" max="26" width="8.7109375" customWidth="1"/>
    <col min="27" max="28" width="10.140625" bestFit="1" customWidth="1"/>
    <col min="29" max="29" width="9.28515625" bestFit="1" customWidth="1"/>
    <col min="30" max="31" width="10.140625" bestFit="1" customWidth="1"/>
    <col min="32" max="32" width="9.28515625" bestFit="1" customWidth="1"/>
    <col min="33" max="37" width="10.140625" bestFit="1" customWidth="1"/>
    <col min="39" max="39" width="9.28515625" bestFit="1" customWidth="1"/>
    <col min="40" max="40" width="10.140625" bestFit="1" customWidth="1"/>
    <col min="41" max="41" width="10" bestFit="1" customWidth="1"/>
    <col min="257" max="257" width="18.42578125" customWidth="1"/>
    <col min="258" max="258" width="8.7109375" customWidth="1"/>
    <col min="259" max="260" width="10.140625" bestFit="1" customWidth="1"/>
    <col min="261" max="261" width="8.7109375" customWidth="1"/>
    <col min="262" max="263" width="10.140625" bestFit="1" customWidth="1"/>
    <col min="264" max="264" width="8.7109375" customWidth="1"/>
    <col min="265" max="266" width="10.140625" bestFit="1" customWidth="1"/>
    <col min="267" max="267" width="8.7109375" customWidth="1"/>
    <col min="268" max="269" width="10.140625" bestFit="1" customWidth="1"/>
    <col min="270" max="270" width="8.7109375" customWidth="1"/>
    <col min="271" max="272" width="10.140625" bestFit="1" customWidth="1"/>
    <col min="273" max="273" width="8.7109375" customWidth="1"/>
    <col min="274" max="275" width="10.140625" bestFit="1" customWidth="1"/>
    <col min="276" max="276" width="8.7109375" customWidth="1"/>
    <col min="277" max="278" width="10.140625" bestFit="1" customWidth="1"/>
    <col min="279" max="279" width="8.7109375" customWidth="1"/>
    <col min="280" max="281" width="10.140625" bestFit="1" customWidth="1"/>
    <col min="282" max="282" width="8.7109375" customWidth="1"/>
    <col min="283" max="284" width="10.140625" bestFit="1" customWidth="1"/>
    <col min="285" max="285" width="9.28515625" bestFit="1" customWidth="1"/>
    <col min="286" max="287" width="10.140625" bestFit="1" customWidth="1"/>
    <col min="288" max="288" width="9.28515625" bestFit="1" customWidth="1"/>
    <col min="289" max="290" width="10.140625" bestFit="1" customWidth="1"/>
    <col min="291" max="291" width="9.28515625" bestFit="1" customWidth="1"/>
    <col min="292" max="293" width="10.140625" bestFit="1" customWidth="1"/>
    <col min="295" max="295" width="9.28515625" bestFit="1" customWidth="1"/>
    <col min="296" max="296" width="10.140625" bestFit="1" customWidth="1"/>
    <col min="297" max="297" width="10" bestFit="1" customWidth="1"/>
    <col min="513" max="513" width="18.42578125" customWidth="1"/>
    <col min="514" max="514" width="8.7109375" customWidth="1"/>
    <col min="515" max="516" width="10.140625" bestFit="1" customWidth="1"/>
    <col min="517" max="517" width="8.7109375" customWidth="1"/>
    <col min="518" max="519" width="10.140625" bestFit="1" customWidth="1"/>
    <col min="520" max="520" width="8.7109375" customWidth="1"/>
    <col min="521" max="522" width="10.140625" bestFit="1" customWidth="1"/>
    <col min="523" max="523" width="8.7109375" customWidth="1"/>
    <col min="524" max="525" width="10.140625" bestFit="1" customWidth="1"/>
    <col min="526" max="526" width="8.7109375" customWidth="1"/>
    <col min="527" max="528" width="10.140625" bestFit="1" customWidth="1"/>
    <col min="529" max="529" width="8.7109375" customWidth="1"/>
    <col min="530" max="531" width="10.140625" bestFit="1" customWidth="1"/>
    <col min="532" max="532" width="8.7109375" customWidth="1"/>
    <col min="533" max="534" width="10.140625" bestFit="1" customWidth="1"/>
    <col min="535" max="535" width="8.7109375" customWidth="1"/>
    <col min="536" max="537" width="10.140625" bestFit="1" customWidth="1"/>
    <col min="538" max="538" width="8.7109375" customWidth="1"/>
    <col min="539" max="540" width="10.140625" bestFit="1" customWidth="1"/>
    <col min="541" max="541" width="9.28515625" bestFit="1" customWidth="1"/>
    <col min="542" max="543" width="10.140625" bestFit="1" customWidth="1"/>
    <col min="544" max="544" width="9.28515625" bestFit="1" customWidth="1"/>
    <col min="545" max="546" width="10.140625" bestFit="1" customWidth="1"/>
    <col min="547" max="547" width="9.28515625" bestFit="1" customWidth="1"/>
    <col min="548" max="549" width="10.140625" bestFit="1" customWidth="1"/>
    <col min="551" max="551" width="9.28515625" bestFit="1" customWidth="1"/>
    <col min="552" max="552" width="10.140625" bestFit="1" customWidth="1"/>
    <col min="553" max="553" width="10" bestFit="1" customWidth="1"/>
    <col min="769" max="769" width="18.42578125" customWidth="1"/>
    <col min="770" max="770" width="8.7109375" customWidth="1"/>
    <col min="771" max="772" width="10.140625" bestFit="1" customWidth="1"/>
    <col min="773" max="773" width="8.7109375" customWidth="1"/>
    <col min="774" max="775" width="10.140625" bestFit="1" customWidth="1"/>
    <col min="776" max="776" width="8.7109375" customWidth="1"/>
    <col min="777" max="778" width="10.140625" bestFit="1" customWidth="1"/>
    <col min="779" max="779" width="8.7109375" customWidth="1"/>
    <col min="780" max="781" width="10.140625" bestFit="1" customWidth="1"/>
    <col min="782" max="782" width="8.7109375" customWidth="1"/>
    <col min="783" max="784" width="10.140625" bestFit="1" customWidth="1"/>
    <col min="785" max="785" width="8.7109375" customWidth="1"/>
    <col min="786" max="787" width="10.140625" bestFit="1" customWidth="1"/>
    <col min="788" max="788" width="8.7109375" customWidth="1"/>
    <col min="789" max="790" width="10.140625" bestFit="1" customWidth="1"/>
    <col min="791" max="791" width="8.7109375" customWidth="1"/>
    <col min="792" max="793" width="10.140625" bestFit="1" customWidth="1"/>
    <col min="794" max="794" width="8.7109375" customWidth="1"/>
    <col min="795" max="796" width="10.140625" bestFit="1" customWidth="1"/>
    <col min="797" max="797" width="9.28515625" bestFit="1" customWidth="1"/>
    <col min="798" max="799" width="10.140625" bestFit="1" customWidth="1"/>
    <col min="800" max="800" width="9.28515625" bestFit="1" customWidth="1"/>
    <col min="801" max="802" width="10.140625" bestFit="1" customWidth="1"/>
    <col min="803" max="803" width="9.28515625" bestFit="1" customWidth="1"/>
    <col min="804" max="805" width="10.140625" bestFit="1" customWidth="1"/>
    <col min="807" max="807" width="9.28515625" bestFit="1" customWidth="1"/>
    <col min="808" max="808" width="10.140625" bestFit="1" customWidth="1"/>
    <col min="809" max="809" width="10" bestFit="1" customWidth="1"/>
    <col min="1025" max="1025" width="18.42578125" customWidth="1"/>
    <col min="1026" max="1026" width="8.7109375" customWidth="1"/>
    <col min="1027" max="1028" width="10.140625" bestFit="1" customWidth="1"/>
    <col min="1029" max="1029" width="8.7109375" customWidth="1"/>
    <col min="1030" max="1031" width="10.140625" bestFit="1" customWidth="1"/>
    <col min="1032" max="1032" width="8.7109375" customWidth="1"/>
    <col min="1033" max="1034" width="10.140625" bestFit="1" customWidth="1"/>
    <col min="1035" max="1035" width="8.7109375" customWidth="1"/>
    <col min="1036" max="1037" width="10.140625" bestFit="1" customWidth="1"/>
    <col min="1038" max="1038" width="8.7109375" customWidth="1"/>
    <col min="1039" max="1040" width="10.140625" bestFit="1" customWidth="1"/>
    <col min="1041" max="1041" width="8.7109375" customWidth="1"/>
    <col min="1042" max="1043" width="10.140625" bestFit="1" customWidth="1"/>
    <col min="1044" max="1044" width="8.7109375" customWidth="1"/>
    <col min="1045" max="1046" width="10.140625" bestFit="1" customWidth="1"/>
    <col min="1047" max="1047" width="8.7109375" customWidth="1"/>
    <col min="1048" max="1049" width="10.140625" bestFit="1" customWidth="1"/>
    <col min="1050" max="1050" width="8.7109375" customWidth="1"/>
    <col min="1051" max="1052" width="10.140625" bestFit="1" customWidth="1"/>
    <col min="1053" max="1053" width="9.28515625" bestFit="1" customWidth="1"/>
    <col min="1054" max="1055" width="10.140625" bestFit="1" customWidth="1"/>
    <col min="1056" max="1056" width="9.28515625" bestFit="1" customWidth="1"/>
    <col min="1057" max="1058" width="10.140625" bestFit="1" customWidth="1"/>
    <col min="1059" max="1059" width="9.28515625" bestFit="1" customWidth="1"/>
    <col min="1060" max="1061" width="10.140625" bestFit="1" customWidth="1"/>
    <col min="1063" max="1063" width="9.28515625" bestFit="1" customWidth="1"/>
    <col min="1064" max="1064" width="10.140625" bestFit="1" customWidth="1"/>
    <col min="1065" max="1065" width="10" bestFit="1" customWidth="1"/>
    <col min="1281" max="1281" width="18.42578125" customWidth="1"/>
    <col min="1282" max="1282" width="8.7109375" customWidth="1"/>
    <col min="1283" max="1284" width="10.140625" bestFit="1" customWidth="1"/>
    <col min="1285" max="1285" width="8.7109375" customWidth="1"/>
    <col min="1286" max="1287" width="10.140625" bestFit="1" customWidth="1"/>
    <col min="1288" max="1288" width="8.7109375" customWidth="1"/>
    <col min="1289" max="1290" width="10.140625" bestFit="1" customWidth="1"/>
    <col min="1291" max="1291" width="8.7109375" customWidth="1"/>
    <col min="1292" max="1293" width="10.140625" bestFit="1" customWidth="1"/>
    <col min="1294" max="1294" width="8.7109375" customWidth="1"/>
    <col min="1295" max="1296" width="10.140625" bestFit="1" customWidth="1"/>
    <col min="1297" max="1297" width="8.7109375" customWidth="1"/>
    <col min="1298" max="1299" width="10.140625" bestFit="1" customWidth="1"/>
    <col min="1300" max="1300" width="8.7109375" customWidth="1"/>
    <col min="1301" max="1302" width="10.140625" bestFit="1" customWidth="1"/>
    <col min="1303" max="1303" width="8.7109375" customWidth="1"/>
    <col min="1304" max="1305" width="10.140625" bestFit="1" customWidth="1"/>
    <col min="1306" max="1306" width="8.7109375" customWidth="1"/>
    <col min="1307" max="1308" width="10.140625" bestFit="1" customWidth="1"/>
    <col min="1309" max="1309" width="9.28515625" bestFit="1" customWidth="1"/>
    <col min="1310" max="1311" width="10.140625" bestFit="1" customWidth="1"/>
    <col min="1312" max="1312" width="9.28515625" bestFit="1" customWidth="1"/>
    <col min="1313" max="1314" width="10.140625" bestFit="1" customWidth="1"/>
    <col min="1315" max="1315" width="9.28515625" bestFit="1" customWidth="1"/>
    <col min="1316" max="1317" width="10.140625" bestFit="1" customWidth="1"/>
    <col min="1319" max="1319" width="9.28515625" bestFit="1" customWidth="1"/>
    <col min="1320" max="1320" width="10.140625" bestFit="1" customWidth="1"/>
    <col min="1321" max="1321" width="10" bestFit="1" customWidth="1"/>
    <col min="1537" max="1537" width="18.42578125" customWidth="1"/>
    <col min="1538" max="1538" width="8.7109375" customWidth="1"/>
    <col min="1539" max="1540" width="10.140625" bestFit="1" customWidth="1"/>
    <col min="1541" max="1541" width="8.7109375" customWidth="1"/>
    <col min="1542" max="1543" width="10.140625" bestFit="1" customWidth="1"/>
    <col min="1544" max="1544" width="8.7109375" customWidth="1"/>
    <col min="1545" max="1546" width="10.140625" bestFit="1" customWidth="1"/>
    <col min="1547" max="1547" width="8.7109375" customWidth="1"/>
    <col min="1548" max="1549" width="10.140625" bestFit="1" customWidth="1"/>
    <col min="1550" max="1550" width="8.7109375" customWidth="1"/>
    <col min="1551" max="1552" width="10.140625" bestFit="1" customWidth="1"/>
    <col min="1553" max="1553" width="8.7109375" customWidth="1"/>
    <col min="1554" max="1555" width="10.140625" bestFit="1" customWidth="1"/>
    <col min="1556" max="1556" width="8.7109375" customWidth="1"/>
    <col min="1557" max="1558" width="10.140625" bestFit="1" customWidth="1"/>
    <col min="1559" max="1559" width="8.7109375" customWidth="1"/>
    <col min="1560" max="1561" width="10.140625" bestFit="1" customWidth="1"/>
    <col min="1562" max="1562" width="8.7109375" customWidth="1"/>
    <col min="1563" max="1564" width="10.140625" bestFit="1" customWidth="1"/>
    <col min="1565" max="1565" width="9.28515625" bestFit="1" customWidth="1"/>
    <col min="1566" max="1567" width="10.140625" bestFit="1" customWidth="1"/>
    <col min="1568" max="1568" width="9.28515625" bestFit="1" customWidth="1"/>
    <col min="1569" max="1570" width="10.140625" bestFit="1" customWidth="1"/>
    <col min="1571" max="1571" width="9.28515625" bestFit="1" customWidth="1"/>
    <col min="1572" max="1573" width="10.140625" bestFit="1" customWidth="1"/>
    <col min="1575" max="1575" width="9.28515625" bestFit="1" customWidth="1"/>
    <col min="1576" max="1576" width="10.140625" bestFit="1" customWidth="1"/>
    <col min="1577" max="1577" width="10" bestFit="1" customWidth="1"/>
    <col min="1793" max="1793" width="18.42578125" customWidth="1"/>
    <col min="1794" max="1794" width="8.7109375" customWidth="1"/>
    <col min="1795" max="1796" width="10.140625" bestFit="1" customWidth="1"/>
    <col min="1797" max="1797" width="8.7109375" customWidth="1"/>
    <col min="1798" max="1799" width="10.140625" bestFit="1" customWidth="1"/>
    <col min="1800" max="1800" width="8.7109375" customWidth="1"/>
    <col min="1801" max="1802" width="10.140625" bestFit="1" customWidth="1"/>
    <col min="1803" max="1803" width="8.7109375" customWidth="1"/>
    <col min="1804" max="1805" width="10.140625" bestFit="1" customWidth="1"/>
    <col min="1806" max="1806" width="8.7109375" customWidth="1"/>
    <col min="1807" max="1808" width="10.140625" bestFit="1" customWidth="1"/>
    <col min="1809" max="1809" width="8.7109375" customWidth="1"/>
    <col min="1810" max="1811" width="10.140625" bestFit="1" customWidth="1"/>
    <col min="1812" max="1812" width="8.7109375" customWidth="1"/>
    <col min="1813" max="1814" width="10.140625" bestFit="1" customWidth="1"/>
    <col min="1815" max="1815" width="8.7109375" customWidth="1"/>
    <col min="1816" max="1817" width="10.140625" bestFit="1" customWidth="1"/>
    <col min="1818" max="1818" width="8.7109375" customWidth="1"/>
    <col min="1819" max="1820" width="10.140625" bestFit="1" customWidth="1"/>
    <col min="1821" max="1821" width="9.28515625" bestFit="1" customWidth="1"/>
    <col min="1822" max="1823" width="10.140625" bestFit="1" customWidth="1"/>
    <col min="1824" max="1824" width="9.28515625" bestFit="1" customWidth="1"/>
    <col min="1825" max="1826" width="10.140625" bestFit="1" customWidth="1"/>
    <col min="1827" max="1827" width="9.28515625" bestFit="1" customWidth="1"/>
    <col min="1828" max="1829" width="10.140625" bestFit="1" customWidth="1"/>
    <col min="1831" max="1831" width="9.28515625" bestFit="1" customWidth="1"/>
    <col min="1832" max="1832" width="10.140625" bestFit="1" customWidth="1"/>
    <col min="1833" max="1833" width="10" bestFit="1" customWidth="1"/>
    <col min="2049" max="2049" width="18.42578125" customWidth="1"/>
    <col min="2050" max="2050" width="8.7109375" customWidth="1"/>
    <col min="2051" max="2052" width="10.140625" bestFit="1" customWidth="1"/>
    <col min="2053" max="2053" width="8.7109375" customWidth="1"/>
    <col min="2054" max="2055" width="10.140625" bestFit="1" customWidth="1"/>
    <col min="2056" max="2056" width="8.7109375" customWidth="1"/>
    <col min="2057" max="2058" width="10.140625" bestFit="1" customWidth="1"/>
    <col min="2059" max="2059" width="8.7109375" customWidth="1"/>
    <col min="2060" max="2061" width="10.140625" bestFit="1" customWidth="1"/>
    <col min="2062" max="2062" width="8.7109375" customWidth="1"/>
    <col min="2063" max="2064" width="10.140625" bestFit="1" customWidth="1"/>
    <col min="2065" max="2065" width="8.7109375" customWidth="1"/>
    <col min="2066" max="2067" width="10.140625" bestFit="1" customWidth="1"/>
    <col min="2068" max="2068" width="8.7109375" customWidth="1"/>
    <col min="2069" max="2070" width="10.140625" bestFit="1" customWidth="1"/>
    <col min="2071" max="2071" width="8.7109375" customWidth="1"/>
    <col min="2072" max="2073" width="10.140625" bestFit="1" customWidth="1"/>
    <col min="2074" max="2074" width="8.7109375" customWidth="1"/>
    <col min="2075" max="2076" width="10.140625" bestFit="1" customWidth="1"/>
    <col min="2077" max="2077" width="9.28515625" bestFit="1" customWidth="1"/>
    <col min="2078" max="2079" width="10.140625" bestFit="1" customWidth="1"/>
    <col min="2080" max="2080" width="9.28515625" bestFit="1" customWidth="1"/>
    <col min="2081" max="2082" width="10.140625" bestFit="1" customWidth="1"/>
    <col min="2083" max="2083" width="9.28515625" bestFit="1" customWidth="1"/>
    <col min="2084" max="2085" width="10.140625" bestFit="1" customWidth="1"/>
    <col min="2087" max="2087" width="9.28515625" bestFit="1" customWidth="1"/>
    <col min="2088" max="2088" width="10.140625" bestFit="1" customWidth="1"/>
    <col min="2089" max="2089" width="10" bestFit="1" customWidth="1"/>
    <col min="2305" max="2305" width="18.42578125" customWidth="1"/>
    <col min="2306" max="2306" width="8.7109375" customWidth="1"/>
    <col min="2307" max="2308" width="10.140625" bestFit="1" customWidth="1"/>
    <col min="2309" max="2309" width="8.7109375" customWidth="1"/>
    <col min="2310" max="2311" width="10.140625" bestFit="1" customWidth="1"/>
    <col min="2312" max="2312" width="8.7109375" customWidth="1"/>
    <col min="2313" max="2314" width="10.140625" bestFit="1" customWidth="1"/>
    <col min="2315" max="2315" width="8.7109375" customWidth="1"/>
    <col min="2316" max="2317" width="10.140625" bestFit="1" customWidth="1"/>
    <col min="2318" max="2318" width="8.7109375" customWidth="1"/>
    <col min="2319" max="2320" width="10.140625" bestFit="1" customWidth="1"/>
    <col min="2321" max="2321" width="8.7109375" customWidth="1"/>
    <col min="2322" max="2323" width="10.140625" bestFit="1" customWidth="1"/>
    <col min="2324" max="2324" width="8.7109375" customWidth="1"/>
    <col min="2325" max="2326" width="10.140625" bestFit="1" customWidth="1"/>
    <col min="2327" max="2327" width="8.7109375" customWidth="1"/>
    <col min="2328" max="2329" width="10.140625" bestFit="1" customWidth="1"/>
    <col min="2330" max="2330" width="8.7109375" customWidth="1"/>
    <col min="2331" max="2332" width="10.140625" bestFit="1" customWidth="1"/>
    <col min="2333" max="2333" width="9.28515625" bestFit="1" customWidth="1"/>
    <col min="2334" max="2335" width="10.140625" bestFit="1" customWidth="1"/>
    <col min="2336" max="2336" width="9.28515625" bestFit="1" customWidth="1"/>
    <col min="2337" max="2338" width="10.140625" bestFit="1" customWidth="1"/>
    <col min="2339" max="2339" width="9.28515625" bestFit="1" customWidth="1"/>
    <col min="2340" max="2341" width="10.140625" bestFit="1" customWidth="1"/>
    <col min="2343" max="2343" width="9.28515625" bestFit="1" customWidth="1"/>
    <col min="2344" max="2344" width="10.140625" bestFit="1" customWidth="1"/>
    <col min="2345" max="2345" width="10" bestFit="1" customWidth="1"/>
    <col min="2561" max="2561" width="18.42578125" customWidth="1"/>
    <col min="2562" max="2562" width="8.7109375" customWidth="1"/>
    <col min="2563" max="2564" width="10.140625" bestFit="1" customWidth="1"/>
    <col min="2565" max="2565" width="8.7109375" customWidth="1"/>
    <col min="2566" max="2567" width="10.140625" bestFit="1" customWidth="1"/>
    <col min="2568" max="2568" width="8.7109375" customWidth="1"/>
    <col min="2569" max="2570" width="10.140625" bestFit="1" customWidth="1"/>
    <col min="2571" max="2571" width="8.7109375" customWidth="1"/>
    <col min="2572" max="2573" width="10.140625" bestFit="1" customWidth="1"/>
    <col min="2574" max="2574" width="8.7109375" customWidth="1"/>
    <col min="2575" max="2576" width="10.140625" bestFit="1" customWidth="1"/>
    <col min="2577" max="2577" width="8.7109375" customWidth="1"/>
    <col min="2578" max="2579" width="10.140625" bestFit="1" customWidth="1"/>
    <col min="2580" max="2580" width="8.7109375" customWidth="1"/>
    <col min="2581" max="2582" width="10.140625" bestFit="1" customWidth="1"/>
    <col min="2583" max="2583" width="8.7109375" customWidth="1"/>
    <col min="2584" max="2585" width="10.140625" bestFit="1" customWidth="1"/>
    <col min="2586" max="2586" width="8.7109375" customWidth="1"/>
    <col min="2587" max="2588" width="10.140625" bestFit="1" customWidth="1"/>
    <col min="2589" max="2589" width="9.28515625" bestFit="1" customWidth="1"/>
    <col min="2590" max="2591" width="10.140625" bestFit="1" customWidth="1"/>
    <col min="2592" max="2592" width="9.28515625" bestFit="1" customWidth="1"/>
    <col min="2593" max="2594" width="10.140625" bestFit="1" customWidth="1"/>
    <col min="2595" max="2595" width="9.28515625" bestFit="1" customWidth="1"/>
    <col min="2596" max="2597" width="10.140625" bestFit="1" customWidth="1"/>
    <col min="2599" max="2599" width="9.28515625" bestFit="1" customWidth="1"/>
    <col min="2600" max="2600" width="10.140625" bestFit="1" customWidth="1"/>
    <col min="2601" max="2601" width="10" bestFit="1" customWidth="1"/>
    <col min="2817" max="2817" width="18.42578125" customWidth="1"/>
    <col min="2818" max="2818" width="8.7109375" customWidth="1"/>
    <col min="2819" max="2820" width="10.140625" bestFit="1" customWidth="1"/>
    <col min="2821" max="2821" width="8.7109375" customWidth="1"/>
    <col min="2822" max="2823" width="10.140625" bestFit="1" customWidth="1"/>
    <col min="2824" max="2824" width="8.7109375" customWidth="1"/>
    <col min="2825" max="2826" width="10.140625" bestFit="1" customWidth="1"/>
    <col min="2827" max="2827" width="8.7109375" customWidth="1"/>
    <col min="2828" max="2829" width="10.140625" bestFit="1" customWidth="1"/>
    <col min="2830" max="2830" width="8.7109375" customWidth="1"/>
    <col min="2831" max="2832" width="10.140625" bestFit="1" customWidth="1"/>
    <col min="2833" max="2833" width="8.7109375" customWidth="1"/>
    <col min="2834" max="2835" width="10.140625" bestFit="1" customWidth="1"/>
    <col min="2836" max="2836" width="8.7109375" customWidth="1"/>
    <col min="2837" max="2838" width="10.140625" bestFit="1" customWidth="1"/>
    <col min="2839" max="2839" width="8.7109375" customWidth="1"/>
    <col min="2840" max="2841" width="10.140625" bestFit="1" customWidth="1"/>
    <col min="2842" max="2842" width="8.7109375" customWidth="1"/>
    <col min="2843" max="2844" width="10.140625" bestFit="1" customWidth="1"/>
    <col min="2845" max="2845" width="9.28515625" bestFit="1" customWidth="1"/>
    <col min="2846" max="2847" width="10.140625" bestFit="1" customWidth="1"/>
    <col min="2848" max="2848" width="9.28515625" bestFit="1" customWidth="1"/>
    <col min="2849" max="2850" width="10.140625" bestFit="1" customWidth="1"/>
    <col min="2851" max="2851" width="9.28515625" bestFit="1" customWidth="1"/>
    <col min="2852" max="2853" width="10.140625" bestFit="1" customWidth="1"/>
    <col min="2855" max="2855" width="9.28515625" bestFit="1" customWidth="1"/>
    <col min="2856" max="2856" width="10.140625" bestFit="1" customWidth="1"/>
    <col min="2857" max="2857" width="10" bestFit="1" customWidth="1"/>
    <col min="3073" max="3073" width="18.42578125" customWidth="1"/>
    <col min="3074" max="3074" width="8.7109375" customWidth="1"/>
    <col min="3075" max="3076" width="10.140625" bestFit="1" customWidth="1"/>
    <col min="3077" max="3077" width="8.7109375" customWidth="1"/>
    <col min="3078" max="3079" width="10.140625" bestFit="1" customWidth="1"/>
    <col min="3080" max="3080" width="8.7109375" customWidth="1"/>
    <col min="3081" max="3082" width="10.140625" bestFit="1" customWidth="1"/>
    <col min="3083" max="3083" width="8.7109375" customWidth="1"/>
    <col min="3084" max="3085" width="10.140625" bestFit="1" customWidth="1"/>
    <col min="3086" max="3086" width="8.7109375" customWidth="1"/>
    <col min="3087" max="3088" width="10.140625" bestFit="1" customWidth="1"/>
    <col min="3089" max="3089" width="8.7109375" customWidth="1"/>
    <col min="3090" max="3091" width="10.140625" bestFit="1" customWidth="1"/>
    <col min="3092" max="3092" width="8.7109375" customWidth="1"/>
    <col min="3093" max="3094" width="10.140625" bestFit="1" customWidth="1"/>
    <col min="3095" max="3095" width="8.7109375" customWidth="1"/>
    <col min="3096" max="3097" width="10.140625" bestFit="1" customWidth="1"/>
    <col min="3098" max="3098" width="8.7109375" customWidth="1"/>
    <col min="3099" max="3100" width="10.140625" bestFit="1" customWidth="1"/>
    <col min="3101" max="3101" width="9.28515625" bestFit="1" customWidth="1"/>
    <col min="3102" max="3103" width="10.140625" bestFit="1" customWidth="1"/>
    <col min="3104" max="3104" width="9.28515625" bestFit="1" customWidth="1"/>
    <col min="3105" max="3106" width="10.140625" bestFit="1" customWidth="1"/>
    <col min="3107" max="3107" width="9.28515625" bestFit="1" customWidth="1"/>
    <col min="3108" max="3109" width="10.140625" bestFit="1" customWidth="1"/>
    <col min="3111" max="3111" width="9.28515625" bestFit="1" customWidth="1"/>
    <col min="3112" max="3112" width="10.140625" bestFit="1" customWidth="1"/>
    <col min="3113" max="3113" width="10" bestFit="1" customWidth="1"/>
    <col min="3329" max="3329" width="18.42578125" customWidth="1"/>
    <col min="3330" max="3330" width="8.7109375" customWidth="1"/>
    <col min="3331" max="3332" width="10.140625" bestFit="1" customWidth="1"/>
    <col min="3333" max="3333" width="8.7109375" customWidth="1"/>
    <col min="3334" max="3335" width="10.140625" bestFit="1" customWidth="1"/>
    <col min="3336" max="3336" width="8.7109375" customWidth="1"/>
    <col min="3337" max="3338" width="10.140625" bestFit="1" customWidth="1"/>
    <col min="3339" max="3339" width="8.7109375" customWidth="1"/>
    <col min="3340" max="3341" width="10.140625" bestFit="1" customWidth="1"/>
    <col min="3342" max="3342" width="8.7109375" customWidth="1"/>
    <col min="3343" max="3344" width="10.140625" bestFit="1" customWidth="1"/>
    <col min="3345" max="3345" width="8.7109375" customWidth="1"/>
    <col min="3346" max="3347" width="10.140625" bestFit="1" customWidth="1"/>
    <col min="3348" max="3348" width="8.7109375" customWidth="1"/>
    <col min="3349" max="3350" width="10.140625" bestFit="1" customWidth="1"/>
    <col min="3351" max="3351" width="8.7109375" customWidth="1"/>
    <col min="3352" max="3353" width="10.140625" bestFit="1" customWidth="1"/>
    <col min="3354" max="3354" width="8.7109375" customWidth="1"/>
    <col min="3355" max="3356" width="10.140625" bestFit="1" customWidth="1"/>
    <col min="3357" max="3357" width="9.28515625" bestFit="1" customWidth="1"/>
    <col min="3358" max="3359" width="10.140625" bestFit="1" customWidth="1"/>
    <col min="3360" max="3360" width="9.28515625" bestFit="1" customWidth="1"/>
    <col min="3361" max="3362" width="10.140625" bestFit="1" customWidth="1"/>
    <col min="3363" max="3363" width="9.28515625" bestFit="1" customWidth="1"/>
    <col min="3364" max="3365" width="10.140625" bestFit="1" customWidth="1"/>
    <col min="3367" max="3367" width="9.28515625" bestFit="1" customWidth="1"/>
    <col min="3368" max="3368" width="10.140625" bestFit="1" customWidth="1"/>
    <col min="3369" max="3369" width="10" bestFit="1" customWidth="1"/>
    <col min="3585" max="3585" width="18.42578125" customWidth="1"/>
    <col min="3586" max="3586" width="8.7109375" customWidth="1"/>
    <col min="3587" max="3588" width="10.140625" bestFit="1" customWidth="1"/>
    <col min="3589" max="3589" width="8.7109375" customWidth="1"/>
    <col min="3590" max="3591" width="10.140625" bestFit="1" customWidth="1"/>
    <col min="3592" max="3592" width="8.7109375" customWidth="1"/>
    <col min="3593" max="3594" width="10.140625" bestFit="1" customWidth="1"/>
    <col min="3595" max="3595" width="8.7109375" customWidth="1"/>
    <col min="3596" max="3597" width="10.140625" bestFit="1" customWidth="1"/>
    <col min="3598" max="3598" width="8.7109375" customWidth="1"/>
    <col min="3599" max="3600" width="10.140625" bestFit="1" customWidth="1"/>
    <col min="3601" max="3601" width="8.7109375" customWidth="1"/>
    <col min="3602" max="3603" width="10.140625" bestFit="1" customWidth="1"/>
    <col min="3604" max="3604" width="8.7109375" customWidth="1"/>
    <col min="3605" max="3606" width="10.140625" bestFit="1" customWidth="1"/>
    <col min="3607" max="3607" width="8.7109375" customWidth="1"/>
    <col min="3608" max="3609" width="10.140625" bestFit="1" customWidth="1"/>
    <col min="3610" max="3610" width="8.7109375" customWidth="1"/>
    <col min="3611" max="3612" width="10.140625" bestFit="1" customWidth="1"/>
    <col min="3613" max="3613" width="9.28515625" bestFit="1" customWidth="1"/>
    <col min="3614" max="3615" width="10.140625" bestFit="1" customWidth="1"/>
    <col min="3616" max="3616" width="9.28515625" bestFit="1" customWidth="1"/>
    <col min="3617" max="3618" width="10.140625" bestFit="1" customWidth="1"/>
    <col min="3619" max="3619" width="9.28515625" bestFit="1" customWidth="1"/>
    <col min="3620" max="3621" width="10.140625" bestFit="1" customWidth="1"/>
    <col min="3623" max="3623" width="9.28515625" bestFit="1" customWidth="1"/>
    <col min="3624" max="3624" width="10.140625" bestFit="1" customWidth="1"/>
    <col min="3625" max="3625" width="10" bestFit="1" customWidth="1"/>
    <col min="3841" max="3841" width="18.42578125" customWidth="1"/>
    <col min="3842" max="3842" width="8.7109375" customWidth="1"/>
    <col min="3843" max="3844" width="10.140625" bestFit="1" customWidth="1"/>
    <col min="3845" max="3845" width="8.7109375" customWidth="1"/>
    <col min="3846" max="3847" width="10.140625" bestFit="1" customWidth="1"/>
    <col min="3848" max="3848" width="8.7109375" customWidth="1"/>
    <col min="3849" max="3850" width="10.140625" bestFit="1" customWidth="1"/>
    <col min="3851" max="3851" width="8.7109375" customWidth="1"/>
    <col min="3852" max="3853" width="10.140625" bestFit="1" customWidth="1"/>
    <col min="3854" max="3854" width="8.7109375" customWidth="1"/>
    <col min="3855" max="3856" width="10.140625" bestFit="1" customWidth="1"/>
    <col min="3857" max="3857" width="8.7109375" customWidth="1"/>
    <col min="3858" max="3859" width="10.140625" bestFit="1" customWidth="1"/>
    <col min="3860" max="3860" width="8.7109375" customWidth="1"/>
    <col min="3861" max="3862" width="10.140625" bestFit="1" customWidth="1"/>
    <col min="3863" max="3863" width="8.7109375" customWidth="1"/>
    <col min="3864" max="3865" width="10.140625" bestFit="1" customWidth="1"/>
    <col min="3866" max="3866" width="8.7109375" customWidth="1"/>
    <col min="3867" max="3868" width="10.140625" bestFit="1" customWidth="1"/>
    <col min="3869" max="3869" width="9.28515625" bestFit="1" customWidth="1"/>
    <col min="3870" max="3871" width="10.140625" bestFit="1" customWidth="1"/>
    <col min="3872" max="3872" width="9.28515625" bestFit="1" customWidth="1"/>
    <col min="3873" max="3874" width="10.140625" bestFit="1" customWidth="1"/>
    <col min="3875" max="3875" width="9.28515625" bestFit="1" customWidth="1"/>
    <col min="3876" max="3877" width="10.140625" bestFit="1" customWidth="1"/>
    <col min="3879" max="3879" width="9.28515625" bestFit="1" customWidth="1"/>
    <col min="3880" max="3880" width="10.140625" bestFit="1" customWidth="1"/>
    <col min="3881" max="3881" width="10" bestFit="1" customWidth="1"/>
    <col min="4097" max="4097" width="18.42578125" customWidth="1"/>
    <col min="4098" max="4098" width="8.7109375" customWidth="1"/>
    <col min="4099" max="4100" width="10.140625" bestFit="1" customWidth="1"/>
    <col min="4101" max="4101" width="8.7109375" customWidth="1"/>
    <col min="4102" max="4103" width="10.140625" bestFit="1" customWidth="1"/>
    <col min="4104" max="4104" width="8.7109375" customWidth="1"/>
    <col min="4105" max="4106" width="10.140625" bestFit="1" customWidth="1"/>
    <col min="4107" max="4107" width="8.7109375" customWidth="1"/>
    <col min="4108" max="4109" width="10.140625" bestFit="1" customWidth="1"/>
    <col min="4110" max="4110" width="8.7109375" customWidth="1"/>
    <col min="4111" max="4112" width="10.140625" bestFit="1" customWidth="1"/>
    <col min="4113" max="4113" width="8.7109375" customWidth="1"/>
    <col min="4114" max="4115" width="10.140625" bestFit="1" customWidth="1"/>
    <col min="4116" max="4116" width="8.7109375" customWidth="1"/>
    <col min="4117" max="4118" width="10.140625" bestFit="1" customWidth="1"/>
    <col min="4119" max="4119" width="8.7109375" customWidth="1"/>
    <col min="4120" max="4121" width="10.140625" bestFit="1" customWidth="1"/>
    <col min="4122" max="4122" width="8.7109375" customWidth="1"/>
    <col min="4123" max="4124" width="10.140625" bestFit="1" customWidth="1"/>
    <col min="4125" max="4125" width="9.28515625" bestFit="1" customWidth="1"/>
    <col min="4126" max="4127" width="10.140625" bestFit="1" customWidth="1"/>
    <col min="4128" max="4128" width="9.28515625" bestFit="1" customWidth="1"/>
    <col min="4129" max="4130" width="10.140625" bestFit="1" customWidth="1"/>
    <col min="4131" max="4131" width="9.28515625" bestFit="1" customWidth="1"/>
    <col min="4132" max="4133" width="10.140625" bestFit="1" customWidth="1"/>
    <col min="4135" max="4135" width="9.28515625" bestFit="1" customWidth="1"/>
    <col min="4136" max="4136" width="10.140625" bestFit="1" customWidth="1"/>
    <col min="4137" max="4137" width="10" bestFit="1" customWidth="1"/>
    <col min="4353" max="4353" width="18.42578125" customWidth="1"/>
    <col min="4354" max="4354" width="8.7109375" customWidth="1"/>
    <col min="4355" max="4356" width="10.140625" bestFit="1" customWidth="1"/>
    <col min="4357" max="4357" width="8.7109375" customWidth="1"/>
    <col min="4358" max="4359" width="10.140625" bestFit="1" customWidth="1"/>
    <col min="4360" max="4360" width="8.7109375" customWidth="1"/>
    <col min="4361" max="4362" width="10.140625" bestFit="1" customWidth="1"/>
    <col min="4363" max="4363" width="8.7109375" customWidth="1"/>
    <col min="4364" max="4365" width="10.140625" bestFit="1" customWidth="1"/>
    <col min="4366" max="4366" width="8.7109375" customWidth="1"/>
    <col min="4367" max="4368" width="10.140625" bestFit="1" customWidth="1"/>
    <col min="4369" max="4369" width="8.7109375" customWidth="1"/>
    <col min="4370" max="4371" width="10.140625" bestFit="1" customWidth="1"/>
    <col min="4372" max="4372" width="8.7109375" customWidth="1"/>
    <col min="4373" max="4374" width="10.140625" bestFit="1" customWidth="1"/>
    <col min="4375" max="4375" width="8.7109375" customWidth="1"/>
    <col min="4376" max="4377" width="10.140625" bestFit="1" customWidth="1"/>
    <col min="4378" max="4378" width="8.7109375" customWidth="1"/>
    <col min="4379" max="4380" width="10.140625" bestFit="1" customWidth="1"/>
    <col min="4381" max="4381" width="9.28515625" bestFit="1" customWidth="1"/>
    <col min="4382" max="4383" width="10.140625" bestFit="1" customWidth="1"/>
    <col min="4384" max="4384" width="9.28515625" bestFit="1" customWidth="1"/>
    <col min="4385" max="4386" width="10.140625" bestFit="1" customWidth="1"/>
    <col min="4387" max="4387" width="9.28515625" bestFit="1" customWidth="1"/>
    <col min="4388" max="4389" width="10.140625" bestFit="1" customWidth="1"/>
    <col min="4391" max="4391" width="9.28515625" bestFit="1" customWidth="1"/>
    <col min="4392" max="4392" width="10.140625" bestFit="1" customWidth="1"/>
    <col min="4393" max="4393" width="10" bestFit="1" customWidth="1"/>
    <col min="4609" max="4609" width="18.42578125" customWidth="1"/>
    <col min="4610" max="4610" width="8.7109375" customWidth="1"/>
    <col min="4611" max="4612" width="10.140625" bestFit="1" customWidth="1"/>
    <col min="4613" max="4613" width="8.7109375" customWidth="1"/>
    <col min="4614" max="4615" width="10.140625" bestFit="1" customWidth="1"/>
    <col min="4616" max="4616" width="8.7109375" customWidth="1"/>
    <col min="4617" max="4618" width="10.140625" bestFit="1" customWidth="1"/>
    <col min="4619" max="4619" width="8.7109375" customWidth="1"/>
    <col min="4620" max="4621" width="10.140625" bestFit="1" customWidth="1"/>
    <col min="4622" max="4622" width="8.7109375" customWidth="1"/>
    <col min="4623" max="4624" width="10.140625" bestFit="1" customWidth="1"/>
    <col min="4625" max="4625" width="8.7109375" customWidth="1"/>
    <col min="4626" max="4627" width="10.140625" bestFit="1" customWidth="1"/>
    <col min="4628" max="4628" width="8.7109375" customWidth="1"/>
    <col min="4629" max="4630" width="10.140625" bestFit="1" customWidth="1"/>
    <col min="4631" max="4631" width="8.7109375" customWidth="1"/>
    <col min="4632" max="4633" width="10.140625" bestFit="1" customWidth="1"/>
    <col min="4634" max="4634" width="8.7109375" customWidth="1"/>
    <col min="4635" max="4636" width="10.140625" bestFit="1" customWidth="1"/>
    <col min="4637" max="4637" width="9.28515625" bestFit="1" customWidth="1"/>
    <col min="4638" max="4639" width="10.140625" bestFit="1" customWidth="1"/>
    <col min="4640" max="4640" width="9.28515625" bestFit="1" customWidth="1"/>
    <col min="4641" max="4642" width="10.140625" bestFit="1" customWidth="1"/>
    <col min="4643" max="4643" width="9.28515625" bestFit="1" customWidth="1"/>
    <col min="4644" max="4645" width="10.140625" bestFit="1" customWidth="1"/>
    <col min="4647" max="4647" width="9.28515625" bestFit="1" customWidth="1"/>
    <col min="4648" max="4648" width="10.140625" bestFit="1" customWidth="1"/>
    <col min="4649" max="4649" width="10" bestFit="1" customWidth="1"/>
    <col min="4865" max="4865" width="18.42578125" customWidth="1"/>
    <col min="4866" max="4866" width="8.7109375" customWidth="1"/>
    <col min="4867" max="4868" width="10.140625" bestFit="1" customWidth="1"/>
    <col min="4869" max="4869" width="8.7109375" customWidth="1"/>
    <col min="4870" max="4871" width="10.140625" bestFit="1" customWidth="1"/>
    <col min="4872" max="4872" width="8.7109375" customWidth="1"/>
    <col min="4873" max="4874" width="10.140625" bestFit="1" customWidth="1"/>
    <col min="4875" max="4875" width="8.7109375" customWidth="1"/>
    <col min="4876" max="4877" width="10.140625" bestFit="1" customWidth="1"/>
    <col min="4878" max="4878" width="8.7109375" customWidth="1"/>
    <col min="4879" max="4880" width="10.140625" bestFit="1" customWidth="1"/>
    <col min="4881" max="4881" width="8.7109375" customWidth="1"/>
    <col min="4882" max="4883" width="10.140625" bestFit="1" customWidth="1"/>
    <col min="4884" max="4884" width="8.7109375" customWidth="1"/>
    <col min="4885" max="4886" width="10.140625" bestFit="1" customWidth="1"/>
    <col min="4887" max="4887" width="8.7109375" customWidth="1"/>
    <col min="4888" max="4889" width="10.140625" bestFit="1" customWidth="1"/>
    <col min="4890" max="4890" width="8.7109375" customWidth="1"/>
    <col min="4891" max="4892" width="10.140625" bestFit="1" customWidth="1"/>
    <col min="4893" max="4893" width="9.28515625" bestFit="1" customWidth="1"/>
    <col min="4894" max="4895" width="10.140625" bestFit="1" customWidth="1"/>
    <col min="4896" max="4896" width="9.28515625" bestFit="1" customWidth="1"/>
    <col min="4897" max="4898" width="10.140625" bestFit="1" customWidth="1"/>
    <col min="4899" max="4899" width="9.28515625" bestFit="1" customWidth="1"/>
    <col min="4900" max="4901" width="10.140625" bestFit="1" customWidth="1"/>
    <col min="4903" max="4903" width="9.28515625" bestFit="1" customWidth="1"/>
    <col min="4904" max="4904" width="10.140625" bestFit="1" customWidth="1"/>
    <col min="4905" max="4905" width="10" bestFit="1" customWidth="1"/>
    <col min="5121" max="5121" width="18.42578125" customWidth="1"/>
    <col min="5122" max="5122" width="8.7109375" customWidth="1"/>
    <col min="5123" max="5124" width="10.140625" bestFit="1" customWidth="1"/>
    <col min="5125" max="5125" width="8.7109375" customWidth="1"/>
    <col min="5126" max="5127" width="10.140625" bestFit="1" customWidth="1"/>
    <col min="5128" max="5128" width="8.7109375" customWidth="1"/>
    <col min="5129" max="5130" width="10.140625" bestFit="1" customWidth="1"/>
    <col min="5131" max="5131" width="8.7109375" customWidth="1"/>
    <col min="5132" max="5133" width="10.140625" bestFit="1" customWidth="1"/>
    <col min="5134" max="5134" width="8.7109375" customWidth="1"/>
    <col min="5135" max="5136" width="10.140625" bestFit="1" customWidth="1"/>
    <col min="5137" max="5137" width="8.7109375" customWidth="1"/>
    <col min="5138" max="5139" width="10.140625" bestFit="1" customWidth="1"/>
    <col min="5140" max="5140" width="8.7109375" customWidth="1"/>
    <col min="5141" max="5142" width="10.140625" bestFit="1" customWidth="1"/>
    <col min="5143" max="5143" width="8.7109375" customWidth="1"/>
    <col min="5144" max="5145" width="10.140625" bestFit="1" customWidth="1"/>
    <col min="5146" max="5146" width="8.7109375" customWidth="1"/>
    <col min="5147" max="5148" width="10.140625" bestFit="1" customWidth="1"/>
    <col min="5149" max="5149" width="9.28515625" bestFit="1" customWidth="1"/>
    <col min="5150" max="5151" width="10.140625" bestFit="1" customWidth="1"/>
    <col min="5152" max="5152" width="9.28515625" bestFit="1" customWidth="1"/>
    <col min="5153" max="5154" width="10.140625" bestFit="1" customWidth="1"/>
    <col min="5155" max="5155" width="9.28515625" bestFit="1" customWidth="1"/>
    <col min="5156" max="5157" width="10.140625" bestFit="1" customWidth="1"/>
    <col min="5159" max="5159" width="9.28515625" bestFit="1" customWidth="1"/>
    <col min="5160" max="5160" width="10.140625" bestFit="1" customWidth="1"/>
    <col min="5161" max="5161" width="10" bestFit="1" customWidth="1"/>
    <col min="5377" max="5377" width="18.42578125" customWidth="1"/>
    <col min="5378" max="5378" width="8.7109375" customWidth="1"/>
    <col min="5379" max="5380" width="10.140625" bestFit="1" customWidth="1"/>
    <col min="5381" max="5381" width="8.7109375" customWidth="1"/>
    <col min="5382" max="5383" width="10.140625" bestFit="1" customWidth="1"/>
    <col min="5384" max="5384" width="8.7109375" customWidth="1"/>
    <col min="5385" max="5386" width="10.140625" bestFit="1" customWidth="1"/>
    <col min="5387" max="5387" width="8.7109375" customWidth="1"/>
    <col min="5388" max="5389" width="10.140625" bestFit="1" customWidth="1"/>
    <col min="5390" max="5390" width="8.7109375" customWidth="1"/>
    <col min="5391" max="5392" width="10.140625" bestFit="1" customWidth="1"/>
    <col min="5393" max="5393" width="8.7109375" customWidth="1"/>
    <col min="5394" max="5395" width="10.140625" bestFit="1" customWidth="1"/>
    <col min="5396" max="5396" width="8.7109375" customWidth="1"/>
    <col min="5397" max="5398" width="10.140625" bestFit="1" customWidth="1"/>
    <col min="5399" max="5399" width="8.7109375" customWidth="1"/>
    <col min="5400" max="5401" width="10.140625" bestFit="1" customWidth="1"/>
    <col min="5402" max="5402" width="8.7109375" customWidth="1"/>
    <col min="5403" max="5404" width="10.140625" bestFit="1" customWidth="1"/>
    <col min="5405" max="5405" width="9.28515625" bestFit="1" customWidth="1"/>
    <col min="5406" max="5407" width="10.140625" bestFit="1" customWidth="1"/>
    <col min="5408" max="5408" width="9.28515625" bestFit="1" customWidth="1"/>
    <col min="5409" max="5410" width="10.140625" bestFit="1" customWidth="1"/>
    <col min="5411" max="5411" width="9.28515625" bestFit="1" customWidth="1"/>
    <col min="5412" max="5413" width="10.140625" bestFit="1" customWidth="1"/>
    <col min="5415" max="5415" width="9.28515625" bestFit="1" customWidth="1"/>
    <col min="5416" max="5416" width="10.140625" bestFit="1" customWidth="1"/>
    <col min="5417" max="5417" width="10" bestFit="1" customWidth="1"/>
    <col min="5633" max="5633" width="18.42578125" customWidth="1"/>
    <col min="5634" max="5634" width="8.7109375" customWidth="1"/>
    <col min="5635" max="5636" width="10.140625" bestFit="1" customWidth="1"/>
    <col min="5637" max="5637" width="8.7109375" customWidth="1"/>
    <col min="5638" max="5639" width="10.140625" bestFit="1" customWidth="1"/>
    <col min="5640" max="5640" width="8.7109375" customWidth="1"/>
    <col min="5641" max="5642" width="10.140625" bestFit="1" customWidth="1"/>
    <col min="5643" max="5643" width="8.7109375" customWidth="1"/>
    <col min="5644" max="5645" width="10.140625" bestFit="1" customWidth="1"/>
    <col min="5646" max="5646" width="8.7109375" customWidth="1"/>
    <col min="5647" max="5648" width="10.140625" bestFit="1" customWidth="1"/>
    <col min="5649" max="5649" width="8.7109375" customWidth="1"/>
    <col min="5650" max="5651" width="10.140625" bestFit="1" customWidth="1"/>
    <col min="5652" max="5652" width="8.7109375" customWidth="1"/>
    <col min="5653" max="5654" width="10.140625" bestFit="1" customWidth="1"/>
    <col min="5655" max="5655" width="8.7109375" customWidth="1"/>
    <col min="5656" max="5657" width="10.140625" bestFit="1" customWidth="1"/>
    <col min="5658" max="5658" width="8.7109375" customWidth="1"/>
    <col min="5659" max="5660" width="10.140625" bestFit="1" customWidth="1"/>
    <col min="5661" max="5661" width="9.28515625" bestFit="1" customWidth="1"/>
    <col min="5662" max="5663" width="10.140625" bestFit="1" customWidth="1"/>
    <col min="5664" max="5664" width="9.28515625" bestFit="1" customWidth="1"/>
    <col min="5665" max="5666" width="10.140625" bestFit="1" customWidth="1"/>
    <col min="5667" max="5667" width="9.28515625" bestFit="1" customWidth="1"/>
    <col min="5668" max="5669" width="10.140625" bestFit="1" customWidth="1"/>
    <col min="5671" max="5671" width="9.28515625" bestFit="1" customWidth="1"/>
    <col min="5672" max="5672" width="10.140625" bestFit="1" customWidth="1"/>
    <col min="5673" max="5673" width="10" bestFit="1" customWidth="1"/>
    <col min="5889" max="5889" width="18.42578125" customWidth="1"/>
    <col min="5890" max="5890" width="8.7109375" customWidth="1"/>
    <col min="5891" max="5892" width="10.140625" bestFit="1" customWidth="1"/>
    <col min="5893" max="5893" width="8.7109375" customWidth="1"/>
    <col min="5894" max="5895" width="10.140625" bestFit="1" customWidth="1"/>
    <col min="5896" max="5896" width="8.7109375" customWidth="1"/>
    <col min="5897" max="5898" width="10.140625" bestFit="1" customWidth="1"/>
    <col min="5899" max="5899" width="8.7109375" customWidth="1"/>
    <col min="5900" max="5901" width="10.140625" bestFit="1" customWidth="1"/>
    <col min="5902" max="5902" width="8.7109375" customWidth="1"/>
    <col min="5903" max="5904" width="10.140625" bestFit="1" customWidth="1"/>
    <col min="5905" max="5905" width="8.7109375" customWidth="1"/>
    <col min="5906" max="5907" width="10.140625" bestFit="1" customWidth="1"/>
    <col min="5908" max="5908" width="8.7109375" customWidth="1"/>
    <col min="5909" max="5910" width="10.140625" bestFit="1" customWidth="1"/>
    <col min="5911" max="5911" width="8.7109375" customWidth="1"/>
    <col min="5912" max="5913" width="10.140625" bestFit="1" customWidth="1"/>
    <col min="5914" max="5914" width="8.7109375" customWidth="1"/>
    <col min="5915" max="5916" width="10.140625" bestFit="1" customWidth="1"/>
    <col min="5917" max="5917" width="9.28515625" bestFit="1" customWidth="1"/>
    <col min="5918" max="5919" width="10.140625" bestFit="1" customWidth="1"/>
    <col min="5920" max="5920" width="9.28515625" bestFit="1" customWidth="1"/>
    <col min="5921" max="5922" width="10.140625" bestFit="1" customWidth="1"/>
    <col min="5923" max="5923" width="9.28515625" bestFit="1" customWidth="1"/>
    <col min="5924" max="5925" width="10.140625" bestFit="1" customWidth="1"/>
    <col min="5927" max="5927" width="9.28515625" bestFit="1" customWidth="1"/>
    <col min="5928" max="5928" width="10.140625" bestFit="1" customWidth="1"/>
    <col min="5929" max="5929" width="10" bestFit="1" customWidth="1"/>
    <col min="6145" max="6145" width="18.42578125" customWidth="1"/>
    <col min="6146" max="6146" width="8.7109375" customWidth="1"/>
    <col min="6147" max="6148" width="10.140625" bestFit="1" customWidth="1"/>
    <col min="6149" max="6149" width="8.7109375" customWidth="1"/>
    <col min="6150" max="6151" width="10.140625" bestFit="1" customWidth="1"/>
    <col min="6152" max="6152" width="8.7109375" customWidth="1"/>
    <col min="6153" max="6154" width="10.140625" bestFit="1" customWidth="1"/>
    <col min="6155" max="6155" width="8.7109375" customWidth="1"/>
    <col min="6156" max="6157" width="10.140625" bestFit="1" customWidth="1"/>
    <col min="6158" max="6158" width="8.7109375" customWidth="1"/>
    <col min="6159" max="6160" width="10.140625" bestFit="1" customWidth="1"/>
    <col min="6161" max="6161" width="8.7109375" customWidth="1"/>
    <col min="6162" max="6163" width="10.140625" bestFit="1" customWidth="1"/>
    <col min="6164" max="6164" width="8.7109375" customWidth="1"/>
    <col min="6165" max="6166" width="10.140625" bestFit="1" customWidth="1"/>
    <col min="6167" max="6167" width="8.7109375" customWidth="1"/>
    <col min="6168" max="6169" width="10.140625" bestFit="1" customWidth="1"/>
    <col min="6170" max="6170" width="8.7109375" customWidth="1"/>
    <col min="6171" max="6172" width="10.140625" bestFit="1" customWidth="1"/>
    <col min="6173" max="6173" width="9.28515625" bestFit="1" customWidth="1"/>
    <col min="6174" max="6175" width="10.140625" bestFit="1" customWidth="1"/>
    <col min="6176" max="6176" width="9.28515625" bestFit="1" customWidth="1"/>
    <col min="6177" max="6178" width="10.140625" bestFit="1" customWidth="1"/>
    <col min="6179" max="6179" width="9.28515625" bestFit="1" customWidth="1"/>
    <col min="6180" max="6181" width="10.140625" bestFit="1" customWidth="1"/>
    <col min="6183" max="6183" width="9.28515625" bestFit="1" customWidth="1"/>
    <col min="6184" max="6184" width="10.140625" bestFit="1" customWidth="1"/>
    <col min="6185" max="6185" width="10" bestFit="1" customWidth="1"/>
    <col min="6401" max="6401" width="18.42578125" customWidth="1"/>
    <col min="6402" max="6402" width="8.7109375" customWidth="1"/>
    <col min="6403" max="6404" width="10.140625" bestFit="1" customWidth="1"/>
    <col min="6405" max="6405" width="8.7109375" customWidth="1"/>
    <col min="6406" max="6407" width="10.140625" bestFit="1" customWidth="1"/>
    <col min="6408" max="6408" width="8.7109375" customWidth="1"/>
    <col min="6409" max="6410" width="10.140625" bestFit="1" customWidth="1"/>
    <col min="6411" max="6411" width="8.7109375" customWidth="1"/>
    <col min="6412" max="6413" width="10.140625" bestFit="1" customWidth="1"/>
    <col min="6414" max="6414" width="8.7109375" customWidth="1"/>
    <col min="6415" max="6416" width="10.140625" bestFit="1" customWidth="1"/>
    <col min="6417" max="6417" width="8.7109375" customWidth="1"/>
    <col min="6418" max="6419" width="10.140625" bestFit="1" customWidth="1"/>
    <col min="6420" max="6420" width="8.7109375" customWidth="1"/>
    <col min="6421" max="6422" width="10.140625" bestFit="1" customWidth="1"/>
    <col min="6423" max="6423" width="8.7109375" customWidth="1"/>
    <col min="6424" max="6425" width="10.140625" bestFit="1" customWidth="1"/>
    <col min="6426" max="6426" width="8.7109375" customWidth="1"/>
    <col min="6427" max="6428" width="10.140625" bestFit="1" customWidth="1"/>
    <col min="6429" max="6429" width="9.28515625" bestFit="1" customWidth="1"/>
    <col min="6430" max="6431" width="10.140625" bestFit="1" customWidth="1"/>
    <col min="6432" max="6432" width="9.28515625" bestFit="1" customWidth="1"/>
    <col min="6433" max="6434" width="10.140625" bestFit="1" customWidth="1"/>
    <col min="6435" max="6435" width="9.28515625" bestFit="1" customWidth="1"/>
    <col min="6436" max="6437" width="10.140625" bestFit="1" customWidth="1"/>
    <col min="6439" max="6439" width="9.28515625" bestFit="1" customWidth="1"/>
    <col min="6440" max="6440" width="10.140625" bestFit="1" customWidth="1"/>
    <col min="6441" max="6441" width="10" bestFit="1" customWidth="1"/>
    <col min="6657" max="6657" width="18.42578125" customWidth="1"/>
    <col min="6658" max="6658" width="8.7109375" customWidth="1"/>
    <col min="6659" max="6660" width="10.140625" bestFit="1" customWidth="1"/>
    <col min="6661" max="6661" width="8.7109375" customWidth="1"/>
    <col min="6662" max="6663" width="10.140625" bestFit="1" customWidth="1"/>
    <col min="6664" max="6664" width="8.7109375" customWidth="1"/>
    <col min="6665" max="6666" width="10.140625" bestFit="1" customWidth="1"/>
    <col min="6667" max="6667" width="8.7109375" customWidth="1"/>
    <col min="6668" max="6669" width="10.140625" bestFit="1" customWidth="1"/>
    <col min="6670" max="6670" width="8.7109375" customWidth="1"/>
    <col min="6671" max="6672" width="10.140625" bestFit="1" customWidth="1"/>
    <col min="6673" max="6673" width="8.7109375" customWidth="1"/>
    <col min="6674" max="6675" width="10.140625" bestFit="1" customWidth="1"/>
    <col min="6676" max="6676" width="8.7109375" customWidth="1"/>
    <col min="6677" max="6678" width="10.140625" bestFit="1" customWidth="1"/>
    <col min="6679" max="6679" width="8.7109375" customWidth="1"/>
    <col min="6680" max="6681" width="10.140625" bestFit="1" customWidth="1"/>
    <col min="6682" max="6682" width="8.7109375" customWidth="1"/>
    <col min="6683" max="6684" width="10.140625" bestFit="1" customWidth="1"/>
    <col min="6685" max="6685" width="9.28515625" bestFit="1" customWidth="1"/>
    <col min="6686" max="6687" width="10.140625" bestFit="1" customWidth="1"/>
    <col min="6688" max="6688" width="9.28515625" bestFit="1" customWidth="1"/>
    <col min="6689" max="6690" width="10.140625" bestFit="1" customWidth="1"/>
    <col min="6691" max="6691" width="9.28515625" bestFit="1" customWidth="1"/>
    <col min="6692" max="6693" width="10.140625" bestFit="1" customWidth="1"/>
    <col min="6695" max="6695" width="9.28515625" bestFit="1" customWidth="1"/>
    <col min="6696" max="6696" width="10.140625" bestFit="1" customWidth="1"/>
    <col min="6697" max="6697" width="10" bestFit="1" customWidth="1"/>
    <col min="6913" max="6913" width="18.42578125" customWidth="1"/>
    <col min="6914" max="6914" width="8.7109375" customWidth="1"/>
    <col min="6915" max="6916" width="10.140625" bestFit="1" customWidth="1"/>
    <col min="6917" max="6917" width="8.7109375" customWidth="1"/>
    <col min="6918" max="6919" width="10.140625" bestFit="1" customWidth="1"/>
    <col min="6920" max="6920" width="8.7109375" customWidth="1"/>
    <col min="6921" max="6922" width="10.140625" bestFit="1" customWidth="1"/>
    <col min="6923" max="6923" width="8.7109375" customWidth="1"/>
    <col min="6924" max="6925" width="10.140625" bestFit="1" customWidth="1"/>
    <col min="6926" max="6926" width="8.7109375" customWidth="1"/>
    <col min="6927" max="6928" width="10.140625" bestFit="1" customWidth="1"/>
    <col min="6929" max="6929" width="8.7109375" customWidth="1"/>
    <col min="6930" max="6931" width="10.140625" bestFit="1" customWidth="1"/>
    <col min="6932" max="6932" width="8.7109375" customWidth="1"/>
    <col min="6933" max="6934" width="10.140625" bestFit="1" customWidth="1"/>
    <col min="6935" max="6935" width="8.7109375" customWidth="1"/>
    <col min="6936" max="6937" width="10.140625" bestFit="1" customWidth="1"/>
    <col min="6938" max="6938" width="8.7109375" customWidth="1"/>
    <col min="6939" max="6940" width="10.140625" bestFit="1" customWidth="1"/>
    <col min="6941" max="6941" width="9.28515625" bestFit="1" customWidth="1"/>
    <col min="6942" max="6943" width="10.140625" bestFit="1" customWidth="1"/>
    <col min="6944" max="6944" width="9.28515625" bestFit="1" customWidth="1"/>
    <col min="6945" max="6946" width="10.140625" bestFit="1" customWidth="1"/>
    <col min="6947" max="6947" width="9.28515625" bestFit="1" customWidth="1"/>
    <col min="6948" max="6949" width="10.140625" bestFit="1" customWidth="1"/>
    <col min="6951" max="6951" width="9.28515625" bestFit="1" customWidth="1"/>
    <col min="6952" max="6952" width="10.140625" bestFit="1" customWidth="1"/>
    <col min="6953" max="6953" width="10" bestFit="1" customWidth="1"/>
    <col min="7169" max="7169" width="18.42578125" customWidth="1"/>
    <col min="7170" max="7170" width="8.7109375" customWidth="1"/>
    <col min="7171" max="7172" width="10.140625" bestFit="1" customWidth="1"/>
    <col min="7173" max="7173" width="8.7109375" customWidth="1"/>
    <col min="7174" max="7175" width="10.140625" bestFit="1" customWidth="1"/>
    <col min="7176" max="7176" width="8.7109375" customWidth="1"/>
    <col min="7177" max="7178" width="10.140625" bestFit="1" customWidth="1"/>
    <col min="7179" max="7179" width="8.7109375" customWidth="1"/>
    <col min="7180" max="7181" width="10.140625" bestFit="1" customWidth="1"/>
    <col min="7182" max="7182" width="8.7109375" customWidth="1"/>
    <col min="7183" max="7184" width="10.140625" bestFit="1" customWidth="1"/>
    <col min="7185" max="7185" width="8.7109375" customWidth="1"/>
    <col min="7186" max="7187" width="10.140625" bestFit="1" customWidth="1"/>
    <col min="7188" max="7188" width="8.7109375" customWidth="1"/>
    <col min="7189" max="7190" width="10.140625" bestFit="1" customWidth="1"/>
    <col min="7191" max="7191" width="8.7109375" customWidth="1"/>
    <col min="7192" max="7193" width="10.140625" bestFit="1" customWidth="1"/>
    <col min="7194" max="7194" width="8.7109375" customWidth="1"/>
    <col min="7195" max="7196" width="10.140625" bestFit="1" customWidth="1"/>
    <col min="7197" max="7197" width="9.28515625" bestFit="1" customWidth="1"/>
    <col min="7198" max="7199" width="10.140625" bestFit="1" customWidth="1"/>
    <col min="7200" max="7200" width="9.28515625" bestFit="1" customWidth="1"/>
    <col min="7201" max="7202" width="10.140625" bestFit="1" customWidth="1"/>
    <col min="7203" max="7203" width="9.28515625" bestFit="1" customWidth="1"/>
    <col min="7204" max="7205" width="10.140625" bestFit="1" customWidth="1"/>
    <col min="7207" max="7207" width="9.28515625" bestFit="1" customWidth="1"/>
    <col min="7208" max="7208" width="10.140625" bestFit="1" customWidth="1"/>
    <col min="7209" max="7209" width="10" bestFit="1" customWidth="1"/>
    <col min="7425" max="7425" width="18.42578125" customWidth="1"/>
    <col min="7426" max="7426" width="8.7109375" customWidth="1"/>
    <col min="7427" max="7428" width="10.140625" bestFit="1" customWidth="1"/>
    <col min="7429" max="7429" width="8.7109375" customWidth="1"/>
    <col min="7430" max="7431" width="10.140625" bestFit="1" customWidth="1"/>
    <col min="7432" max="7432" width="8.7109375" customWidth="1"/>
    <col min="7433" max="7434" width="10.140625" bestFit="1" customWidth="1"/>
    <col min="7435" max="7435" width="8.7109375" customWidth="1"/>
    <col min="7436" max="7437" width="10.140625" bestFit="1" customWidth="1"/>
    <col min="7438" max="7438" width="8.7109375" customWidth="1"/>
    <col min="7439" max="7440" width="10.140625" bestFit="1" customWidth="1"/>
    <col min="7441" max="7441" width="8.7109375" customWidth="1"/>
    <col min="7442" max="7443" width="10.140625" bestFit="1" customWidth="1"/>
    <col min="7444" max="7444" width="8.7109375" customWidth="1"/>
    <col min="7445" max="7446" width="10.140625" bestFit="1" customWidth="1"/>
    <col min="7447" max="7447" width="8.7109375" customWidth="1"/>
    <col min="7448" max="7449" width="10.140625" bestFit="1" customWidth="1"/>
    <col min="7450" max="7450" width="8.7109375" customWidth="1"/>
    <col min="7451" max="7452" width="10.140625" bestFit="1" customWidth="1"/>
    <col min="7453" max="7453" width="9.28515625" bestFit="1" customWidth="1"/>
    <col min="7454" max="7455" width="10.140625" bestFit="1" customWidth="1"/>
    <col min="7456" max="7456" width="9.28515625" bestFit="1" customWidth="1"/>
    <col min="7457" max="7458" width="10.140625" bestFit="1" customWidth="1"/>
    <col min="7459" max="7459" width="9.28515625" bestFit="1" customWidth="1"/>
    <col min="7460" max="7461" width="10.140625" bestFit="1" customWidth="1"/>
    <col min="7463" max="7463" width="9.28515625" bestFit="1" customWidth="1"/>
    <col min="7464" max="7464" width="10.140625" bestFit="1" customWidth="1"/>
    <col min="7465" max="7465" width="10" bestFit="1" customWidth="1"/>
    <col min="7681" max="7681" width="18.42578125" customWidth="1"/>
    <col min="7682" max="7682" width="8.7109375" customWidth="1"/>
    <col min="7683" max="7684" width="10.140625" bestFit="1" customWidth="1"/>
    <col min="7685" max="7685" width="8.7109375" customWidth="1"/>
    <col min="7686" max="7687" width="10.140625" bestFit="1" customWidth="1"/>
    <col min="7688" max="7688" width="8.7109375" customWidth="1"/>
    <col min="7689" max="7690" width="10.140625" bestFit="1" customWidth="1"/>
    <col min="7691" max="7691" width="8.7109375" customWidth="1"/>
    <col min="7692" max="7693" width="10.140625" bestFit="1" customWidth="1"/>
    <col min="7694" max="7694" width="8.7109375" customWidth="1"/>
    <col min="7695" max="7696" width="10.140625" bestFit="1" customWidth="1"/>
    <col min="7697" max="7697" width="8.7109375" customWidth="1"/>
    <col min="7698" max="7699" width="10.140625" bestFit="1" customWidth="1"/>
    <col min="7700" max="7700" width="8.7109375" customWidth="1"/>
    <col min="7701" max="7702" width="10.140625" bestFit="1" customWidth="1"/>
    <col min="7703" max="7703" width="8.7109375" customWidth="1"/>
    <col min="7704" max="7705" width="10.140625" bestFit="1" customWidth="1"/>
    <col min="7706" max="7706" width="8.7109375" customWidth="1"/>
    <col min="7707" max="7708" width="10.140625" bestFit="1" customWidth="1"/>
    <col min="7709" max="7709" width="9.28515625" bestFit="1" customWidth="1"/>
    <col min="7710" max="7711" width="10.140625" bestFit="1" customWidth="1"/>
    <col min="7712" max="7712" width="9.28515625" bestFit="1" customWidth="1"/>
    <col min="7713" max="7714" width="10.140625" bestFit="1" customWidth="1"/>
    <col min="7715" max="7715" width="9.28515625" bestFit="1" customWidth="1"/>
    <col min="7716" max="7717" width="10.140625" bestFit="1" customWidth="1"/>
    <col min="7719" max="7719" width="9.28515625" bestFit="1" customWidth="1"/>
    <col min="7720" max="7720" width="10.140625" bestFit="1" customWidth="1"/>
    <col min="7721" max="7721" width="10" bestFit="1" customWidth="1"/>
    <col min="7937" max="7937" width="18.42578125" customWidth="1"/>
    <col min="7938" max="7938" width="8.7109375" customWidth="1"/>
    <col min="7939" max="7940" width="10.140625" bestFit="1" customWidth="1"/>
    <col min="7941" max="7941" width="8.7109375" customWidth="1"/>
    <col min="7942" max="7943" width="10.140625" bestFit="1" customWidth="1"/>
    <col min="7944" max="7944" width="8.7109375" customWidth="1"/>
    <col min="7945" max="7946" width="10.140625" bestFit="1" customWidth="1"/>
    <col min="7947" max="7947" width="8.7109375" customWidth="1"/>
    <col min="7948" max="7949" width="10.140625" bestFit="1" customWidth="1"/>
    <col min="7950" max="7950" width="8.7109375" customWidth="1"/>
    <col min="7951" max="7952" width="10.140625" bestFit="1" customWidth="1"/>
    <col min="7953" max="7953" width="8.7109375" customWidth="1"/>
    <col min="7954" max="7955" width="10.140625" bestFit="1" customWidth="1"/>
    <col min="7956" max="7956" width="8.7109375" customWidth="1"/>
    <col min="7957" max="7958" width="10.140625" bestFit="1" customWidth="1"/>
    <col min="7959" max="7959" width="8.7109375" customWidth="1"/>
    <col min="7960" max="7961" width="10.140625" bestFit="1" customWidth="1"/>
    <col min="7962" max="7962" width="8.7109375" customWidth="1"/>
    <col min="7963" max="7964" width="10.140625" bestFit="1" customWidth="1"/>
    <col min="7965" max="7965" width="9.28515625" bestFit="1" customWidth="1"/>
    <col min="7966" max="7967" width="10.140625" bestFit="1" customWidth="1"/>
    <col min="7968" max="7968" width="9.28515625" bestFit="1" customWidth="1"/>
    <col min="7969" max="7970" width="10.140625" bestFit="1" customWidth="1"/>
    <col min="7971" max="7971" width="9.28515625" bestFit="1" customWidth="1"/>
    <col min="7972" max="7973" width="10.140625" bestFit="1" customWidth="1"/>
    <col min="7975" max="7975" width="9.28515625" bestFit="1" customWidth="1"/>
    <col min="7976" max="7976" width="10.140625" bestFit="1" customWidth="1"/>
    <col min="7977" max="7977" width="10" bestFit="1" customWidth="1"/>
    <col min="8193" max="8193" width="18.42578125" customWidth="1"/>
    <col min="8194" max="8194" width="8.7109375" customWidth="1"/>
    <col min="8195" max="8196" width="10.140625" bestFit="1" customWidth="1"/>
    <col min="8197" max="8197" width="8.7109375" customWidth="1"/>
    <col min="8198" max="8199" width="10.140625" bestFit="1" customWidth="1"/>
    <col min="8200" max="8200" width="8.7109375" customWidth="1"/>
    <col min="8201" max="8202" width="10.140625" bestFit="1" customWidth="1"/>
    <col min="8203" max="8203" width="8.7109375" customWidth="1"/>
    <col min="8204" max="8205" width="10.140625" bestFit="1" customWidth="1"/>
    <col min="8206" max="8206" width="8.7109375" customWidth="1"/>
    <col min="8207" max="8208" width="10.140625" bestFit="1" customWidth="1"/>
    <col min="8209" max="8209" width="8.7109375" customWidth="1"/>
    <col min="8210" max="8211" width="10.140625" bestFit="1" customWidth="1"/>
    <col min="8212" max="8212" width="8.7109375" customWidth="1"/>
    <col min="8213" max="8214" width="10.140625" bestFit="1" customWidth="1"/>
    <col min="8215" max="8215" width="8.7109375" customWidth="1"/>
    <col min="8216" max="8217" width="10.140625" bestFit="1" customWidth="1"/>
    <col min="8218" max="8218" width="8.7109375" customWidth="1"/>
    <col min="8219" max="8220" width="10.140625" bestFit="1" customWidth="1"/>
    <col min="8221" max="8221" width="9.28515625" bestFit="1" customWidth="1"/>
    <col min="8222" max="8223" width="10.140625" bestFit="1" customWidth="1"/>
    <col min="8224" max="8224" width="9.28515625" bestFit="1" customWidth="1"/>
    <col min="8225" max="8226" width="10.140625" bestFit="1" customWidth="1"/>
    <col min="8227" max="8227" width="9.28515625" bestFit="1" customWidth="1"/>
    <col min="8228" max="8229" width="10.140625" bestFit="1" customWidth="1"/>
    <col min="8231" max="8231" width="9.28515625" bestFit="1" customWidth="1"/>
    <col min="8232" max="8232" width="10.140625" bestFit="1" customWidth="1"/>
    <col min="8233" max="8233" width="10" bestFit="1" customWidth="1"/>
    <col min="8449" max="8449" width="18.42578125" customWidth="1"/>
    <col min="8450" max="8450" width="8.7109375" customWidth="1"/>
    <col min="8451" max="8452" width="10.140625" bestFit="1" customWidth="1"/>
    <col min="8453" max="8453" width="8.7109375" customWidth="1"/>
    <col min="8454" max="8455" width="10.140625" bestFit="1" customWidth="1"/>
    <col min="8456" max="8456" width="8.7109375" customWidth="1"/>
    <col min="8457" max="8458" width="10.140625" bestFit="1" customWidth="1"/>
    <col min="8459" max="8459" width="8.7109375" customWidth="1"/>
    <col min="8460" max="8461" width="10.140625" bestFit="1" customWidth="1"/>
    <col min="8462" max="8462" width="8.7109375" customWidth="1"/>
    <col min="8463" max="8464" width="10.140625" bestFit="1" customWidth="1"/>
    <col min="8465" max="8465" width="8.7109375" customWidth="1"/>
    <col min="8466" max="8467" width="10.140625" bestFit="1" customWidth="1"/>
    <col min="8468" max="8468" width="8.7109375" customWidth="1"/>
    <col min="8469" max="8470" width="10.140625" bestFit="1" customWidth="1"/>
    <col min="8471" max="8471" width="8.7109375" customWidth="1"/>
    <col min="8472" max="8473" width="10.140625" bestFit="1" customWidth="1"/>
    <col min="8474" max="8474" width="8.7109375" customWidth="1"/>
    <col min="8475" max="8476" width="10.140625" bestFit="1" customWidth="1"/>
    <col min="8477" max="8477" width="9.28515625" bestFit="1" customWidth="1"/>
    <col min="8478" max="8479" width="10.140625" bestFit="1" customWidth="1"/>
    <col min="8480" max="8480" width="9.28515625" bestFit="1" customWidth="1"/>
    <col min="8481" max="8482" width="10.140625" bestFit="1" customWidth="1"/>
    <col min="8483" max="8483" width="9.28515625" bestFit="1" customWidth="1"/>
    <col min="8484" max="8485" width="10.140625" bestFit="1" customWidth="1"/>
    <col min="8487" max="8487" width="9.28515625" bestFit="1" customWidth="1"/>
    <col min="8488" max="8488" width="10.140625" bestFit="1" customWidth="1"/>
    <col min="8489" max="8489" width="10" bestFit="1" customWidth="1"/>
    <col min="8705" max="8705" width="18.42578125" customWidth="1"/>
    <col min="8706" max="8706" width="8.7109375" customWidth="1"/>
    <col min="8707" max="8708" width="10.140625" bestFit="1" customWidth="1"/>
    <col min="8709" max="8709" width="8.7109375" customWidth="1"/>
    <col min="8710" max="8711" width="10.140625" bestFit="1" customWidth="1"/>
    <col min="8712" max="8712" width="8.7109375" customWidth="1"/>
    <col min="8713" max="8714" width="10.140625" bestFit="1" customWidth="1"/>
    <col min="8715" max="8715" width="8.7109375" customWidth="1"/>
    <col min="8716" max="8717" width="10.140625" bestFit="1" customWidth="1"/>
    <col min="8718" max="8718" width="8.7109375" customWidth="1"/>
    <col min="8719" max="8720" width="10.140625" bestFit="1" customWidth="1"/>
    <col min="8721" max="8721" width="8.7109375" customWidth="1"/>
    <col min="8722" max="8723" width="10.140625" bestFit="1" customWidth="1"/>
    <col min="8724" max="8724" width="8.7109375" customWidth="1"/>
    <col min="8725" max="8726" width="10.140625" bestFit="1" customWidth="1"/>
    <col min="8727" max="8727" width="8.7109375" customWidth="1"/>
    <col min="8728" max="8729" width="10.140625" bestFit="1" customWidth="1"/>
    <col min="8730" max="8730" width="8.7109375" customWidth="1"/>
    <col min="8731" max="8732" width="10.140625" bestFit="1" customWidth="1"/>
    <col min="8733" max="8733" width="9.28515625" bestFit="1" customWidth="1"/>
    <col min="8734" max="8735" width="10.140625" bestFit="1" customWidth="1"/>
    <col min="8736" max="8736" width="9.28515625" bestFit="1" customWidth="1"/>
    <col min="8737" max="8738" width="10.140625" bestFit="1" customWidth="1"/>
    <col min="8739" max="8739" width="9.28515625" bestFit="1" customWidth="1"/>
    <col min="8740" max="8741" width="10.140625" bestFit="1" customWidth="1"/>
    <col min="8743" max="8743" width="9.28515625" bestFit="1" customWidth="1"/>
    <col min="8744" max="8744" width="10.140625" bestFit="1" customWidth="1"/>
    <col min="8745" max="8745" width="10" bestFit="1" customWidth="1"/>
    <col min="8961" max="8961" width="18.42578125" customWidth="1"/>
    <col min="8962" max="8962" width="8.7109375" customWidth="1"/>
    <col min="8963" max="8964" width="10.140625" bestFit="1" customWidth="1"/>
    <col min="8965" max="8965" width="8.7109375" customWidth="1"/>
    <col min="8966" max="8967" width="10.140625" bestFit="1" customWidth="1"/>
    <col min="8968" max="8968" width="8.7109375" customWidth="1"/>
    <col min="8969" max="8970" width="10.140625" bestFit="1" customWidth="1"/>
    <col min="8971" max="8971" width="8.7109375" customWidth="1"/>
    <col min="8972" max="8973" width="10.140625" bestFit="1" customWidth="1"/>
    <col min="8974" max="8974" width="8.7109375" customWidth="1"/>
    <col min="8975" max="8976" width="10.140625" bestFit="1" customWidth="1"/>
    <col min="8977" max="8977" width="8.7109375" customWidth="1"/>
    <col min="8978" max="8979" width="10.140625" bestFit="1" customWidth="1"/>
    <col min="8980" max="8980" width="8.7109375" customWidth="1"/>
    <col min="8981" max="8982" width="10.140625" bestFit="1" customWidth="1"/>
    <col min="8983" max="8983" width="8.7109375" customWidth="1"/>
    <col min="8984" max="8985" width="10.140625" bestFit="1" customWidth="1"/>
    <col min="8986" max="8986" width="8.7109375" customWidth="1"/>
    <col min="8987" max="8988" width="10.140625" bestFit="1" customWidth="1"/>
    <col min="8989" max="8989" width="9.28515625" bestFit="1" customWidth="1"/>
    <col min="8990" max="8991" width="10.140625" bestFit="1" customWidth="1"/>
    <col min="8992" max="8992" width="9.28515625" bestFit="1" customWidth="1"/>
    <col min="8993" max="8994" width="10.140625" bestFit="1" customWidth="1"/>
    <col min="8995" max="8995" width="9.28515625" bestFit="1" customWidth="1"/>
    <col min="8996" max="8997" width="10.140625" bestFit="1" customWidth="1"/>
    <col min="8999" max="8999" width="9.28515625" bestFit="1" customWidth="1"/>
    <col min="9000" max="9000" width="10.140625" bestFit="1" customWidth="1"/>
    <col min="9001" max="9001" width="10" bestFit="1" customWidth="1"/>
    <col min="9217" max="9217" width="18.42578125" customWidth="1"/>
    <col min="9218" max="9218" width="8.7109375" customWidth="1"/>
    <col min="9219" max="9220" width="10.140625" bestFit="1" customWidth="1"/>
    <col min="9221" max="9221" width="8.7109375" customWidth="1"/>
    <col min="9222" max="9223" width="10.140625" bestFit="1" customWidth="1"/>
    <col min="9224" max="9224" width="8.7109375" customWidth="1"/>
    <col min="9225" max="9226" width="10.140625" bestFit="1" customWidth="1"/>
    <col min="9227" max="9227" width="8.7109375" customWidth="1"/>
    <col min="9228" max="9229" width="10.140625" bestFit="1" customWidth="1"/>
    <col min="9230" max="9230" width="8.7109375" customWidth="1"/>
    <col min="9231" max="9232" width="10.140625" bestFit="1" customWidth="1"/>
    <col min="9233" max="9233" width="8.7109375" customWidth="1"/>
    <col min="9234" max="9235" width="10.140625" bestFit="1" customWidth="1"/>
    <col min="9236" max="9236" width="8.7109375" customWidth="1"/>
    <col min="9237" max="9238" width="10.140625" bestFit="1" customWidth="1"/>
    <col min="9239" max="9239" width="8.7109375" customWidth="1"/>
    <col min="9240" max="9241" width="10.140625" bestFit="1" customWidth="1"/>
    <col min="9242" max="9242" width="8.7109375" customWidth="1"/>
    <col min="9243" max="9244" width="10.140625" bestFit="1" customWidth="1"/>
    <col min="9245" max="9245" width="9.28515625" bestFit="1" customWidth="1"/>
    <col min="9246" max="9247" width="10.140625" bestFit="1" customWidth="1"/>
    <col min="9248" max="9248" width="9.28515625" bestFit="1" customWidth="1"/>
    <col min="9249" max="9250" width="10.140625" bestFit="1" customWidth="1"/>
    <col min="9251" max="9251" width="9.28515625" bestFit="1" customWidth="1"/>
    <col min="9252" max="9253" width="10.140625" bestFit="1" customWidth="1"/>
    <col min="9255" max="9255" width="9.28515625" bestFit="1" customWidth="1"/>
    <col min="9256" max="9256" width="10.140625" bestFit="1" customWidth="1"/>
    <col min="9257" max="9257" width="10" bestFit="1" customWidth="1"/>
    <col min="9473" max="9473" width="18.42578125" customWidth="1"/>
    <col min="9474" max="9474" width="8.7109375" customWidth="1"/>
    <col min="9475" max="9476" width="10.140625" bestFit="1" customWidth="1"/>
    <col min="9477" max="9477" width="8.7109375" customWidth="1"/>
    <col min="9478" max="9479" width="10.140625" bestFit="1" customWidth="1"/>
    <col min="9480" max="9480" width="8.7109375" customWidth="1"/>
    <col min="9481" max="9482" width="10.140625" bestFit="1" customWidth="1"/>
    <col min="9483" max="9483" width="8.7109375" customWidth="1"/>
    <col min="9484" max="9485" width="10.140625" bestFit="1" customWidth="1"/>
    <col min="9486" max="9486" width="8.7109375" customWidth="1"/>
    <col min="9487" max="9488" width="10.140625" bestFit="1" customWidth="1"/>
    <col min="9489" max="9489" width="8.7109375" customWidth="1"/>
    <col min="9490" max="9491" width="10.140625" bestFit="1" customWidth="1"/>
    <col min="9492" max="9492" width="8.7109375" customWidth="1"/>
    <col min="9493" max="9494" width="10.140625" bestFit="1" customWidth="1"/>
    <col min="9495" max="9495" width="8.7109375" customWidth="1"/>
    <col min="9496" max="9497" width="10.140625" bestFit="1" customWidth="1"/>
    <col min="9498" max="9498" width="8.7109375" customWidth="1"/>
    <col min="9499" max="9500" width="10.140625" bestFit="1" customWidth="1"/>
    <col min="9501" max="9501" width="9.28515625" bestFit="1" customWidth="1"/>
    <col min="9502" max="9503" width="10.140625" bestFit="1" customWidth="1"/>
    <col min="9504" max="9504" width="9.28515625" bestFit="1" customWidth="1"/>
    <col min="9505" max="9506" width="10.140625" bestFit="1" customWidth="1"/>
    <col min="9507" max="9507" width="9.28515625" bestFit="1" customWidth="1"/>
    <col min="9508" max="9509" width="10.140625" bestFit="1" customWidth="1"/>
    <col min="9511" max="9511" width="9.28515625" bestFit="1" customWidth="1"/>
    <col min="9512" max="9512" width="10.140625" bestFit="1" customWidth="1"/>
    <col min="9513" max="9513" width="10" bestFit="1" customWidth="1"/>
    <col min="9729" max="9729" width="18.42578125" customWidth="1"/>
    <col min="9730" max="9730" width="8.7109375" customWidth="1"/>
    <col min="9731" max="9732" width="10.140625" bestFit="1" customWidth="1"/>
    <col min="9733" max="9733" width="8.7109375" customWidth="1"/>
    <col min="9734" max="9735" width="10.140625" bestFit="1" customWidth="1"/>
    <col min="9736" max="9736" width="8.7109375" customWidth="1"/>
    <col min="9737" max="9738" width="10.140625" bestFit="1" customWidth="1"/>
    <col min="9739" max="9739" width="8.7109375" customWidth="1"/>
    <col min="9740" max="9741" width="10.140625" bestFit="1" customWidth="1"/>
    <col min="9742" max="9742" width="8.7109375" customWidth="1"/>
    <col min="9743" max="9744" width="10.140625" bestFit="1" customWidth="1"/>
    <col min="9745" max="9745" width="8.7109375" customWidth="1"/>
    <col min="9746" max="9747" width="10.140625" bestFit="1" customWidth="1"/>
    <col min="9748" max="9748" width="8.7109375" customWidth="1"/>
    <col min="9749" max="9750" width="10.140625" bestFit="1" customWidth="1"/>
    <col min="9751" max="9751" width="8.7109375" customWidth="1"/>
    <col min="9752" max="9753" width="10.140625" bestFit="1" customWidth="1"/>
    <col min="9754" max="9754" width="8.7109375" customWidth="1"/>
    <col min="9755" max="9756" width="10.140625" bestFit="1" customWidth="1"/>
    <col min="9757" max="9757" width="9.28515625" bestFit="1" customWidth="1"/>
    <col min="9758" max="9759" width="10.140625" bestFit="1" customWidth="1"/>
    <col min="9760" max="9760" width="9.28515625" bestFit="1" customWidth="1"/>
    <col min="9761" max="9762" width="10.140625" bestFit="1" customWidth="1"/>
    <col min="9763" max="9763" width="9.28515625" bestFit="1" customWidth="1"/>
    <col min="9764" max="9765" width="10.140625" bestFit="1" customWidth="1"/>
    <col min="9767" max="9767" width="9.28515625" bestFit="1" customWidth="1"/>
    <col min="9768" max="9768" width="10.140625" bestFit="1" customWidth="1"/>
    <col min="9769" max="9769" width="10" bestFit="1" customWidth="1"/>
    <col min="9985" max="9985" width="18.42578125" customWidth="1"/>
    <col min="9986" max="9986" width="8.7109375" customWidth="1"/>
    <col min="9987" max="9988" width="10.140625" bestFit="1" customWidth="1"/>
    <col min="9989" max="9989" width="8.7109375" customWidth="1"/>
    <col min="9990" max="9991" width="10.140625" bestFit="1" customWidth="1"/>
    <col min="9992" max="9992" width="8.7109375" customWidth="1"/>
    <col min="9993" max="9994" width="10.140625" bestFit="1" customWidth="1"/>
    <col min="9995" max="9995" width="8.7109375" customWidth="1"/>
    <col min="9996" max="9997" width="10.140625" bestFit="1" customWidth="1"/>
    <col min="9998" max="9998" width="8.7109375" customWidth="1"/>
    <col min="9999" max="10000" width="10.140625" bestFit="1" customWidth="1"/>
    <col min="10001" max="10001" width="8.7109375" customWidth="1"/>
    <col min="10002" max="10003" width="10.140625" bestFit="1" customWidth="1"/>
    <col min="10004" max="10004" width="8.7109375" customWidth="1"/>
    <col min="10005" max="10006" width="10.140625" bestFit="1" customWidth="1"/>
    <col min="10007" max="10007" width="8.7109375" customWidth="1"/>
    <col min="10008" max="10009" width="10.140625" bestFit="1" customWidth="1"/>
    <col min="10010" max="10010" width="8.7109375" customWidth="1"/>
    <col min="10011" max="10012" width="10.140625" bestFit="1" customWidth="1"/>
    <col min="10013" max="10013" width="9.28515625" bestFit="1" customWidth="1"/>
    <col min="10014" max="10015" width="10.140625" bestFit="1" customWidth="1"/>
    <col min="10016" max="10016" width="9.28515625" bestFit="1" customWidth="1"/>
    <col min="10017" max="10018" width="10.140625" bestFit="1" customWidth="1"/>
    <col min="10019" max="10019" width="9.28515625" bestFit="1" customWidth="1"/>
    <col min="10020" max="10021" width="10.140625" bestFit="1" customWidth="1"/>
    <col min="10023" max="10023" width="9.28515625" bestFit="1" customWidth="1"/>
    <col min="10024" max="10024" width="10.140625" bestFit="1" customWidth="1"/>
    <col min="10025" max="10025" width="10" bestFit="1" customWidth="1"/>
    <col min="10241" max="10241" width="18.42578125" customWidth="1"/>
    <col min="10242" max="10242" width="8.7109375" customWidth="1"/>
    <col min="10243" max="10244" width="10.140625" bestFit="1" customWidth="1"/>
    <col min="10245" max="10245" width="8.7109375" customWidth="1"/>
    <col min="10246" max="10247" width="10.140625" bestFit="1" customWidth="1"/>
    <col min="10248" max="10248" width="8.7109375" customWidth="1"/>
    <col min="10249" max="10250" width="10.140625" bestFit="1" customWidth="1"/>
    <col min="10251" max="10251" width="8.7109375" customWidth="1"/>
    <col min="10252" max="10253" width="10.140625" bestFit="1" customWidth="1"/>
    <col min="10254" max="10254" width="8.7109375" customWidth="1"/>
    <col min="10255" max="10256" width="10.140625" bestFit="1" customWidth="1"/>
    <col min="10257" max="10257" width="8.7109375" customWidth="1"/>
    <col min="10258" max="10259" width="10.140625" bestFit="1" customWidth="1"/>
    <col min="10260" max="10260" width="8.7109375" customWidth="1"/>
    <col min="10261" max="10262" width="10.140625" bestFit="1" customWidth="1"/>
    <col min="10263" max="10263" width="8.7109375" customWidth="1"/>
    <col min="10264" max="10265" width="10.140625" bestFit="1" customWidth="1"/>
    <col min="10266" max="10266" width="8.7109375" customWidth="1"/>
    <col min="10267" max="10268" width="10.140625" bestFit="1" customWidth="1"/>
    <col min="10269" max="10269" width="9.28515625" bestFit="1" customWidth="1"/>
    <col min="10270" max="10271" width="10.140625" bestFit="1" customWidth="1"/>
    <col min="10272" max="10272" width="9.28515625" bestFit="1" customWidth="1"/>
    <col min="10273" max="10274" width="10.140625" bestFit="1" customWidth="1"/>
    <col min="10275" max="10275" width="9.28515625" bestFit="1" customWidth="1"/>
    <col min="10276" max="10277" width="10.140625" bestFit="1" customWidth="1"/>
    <col min="10279" max="10279" width="9.28515625" bestFit="1" customWidth="1"/>
    <col min="10280" max="10280" width="10.140625" bestFit="1" customWidth="1"/>
    <col min="10281" max="10281" width="10" bestFit="1" customWidth="1"/>
    <col min="10497" max="10497" width="18.42578125" customWidth="1"/>
    <col min="10498" max="10498" width="8.7109375" customWidth="1"/>
    <col min="10499" max="10500" width="10.140625" bestFit="1" customWidth="1"/>
    <col min="10501" max="10501" width="8.7109375" customWidth="1"/>
    <col min="10502" max="10503" width="10.140625" bestFit="1" customWidth="1"/>
    <col min="10504" max="10504" width="8.7109375" customWidth="1"/>
    <col min="10505" max="10506" width="10.140625" bestFit="1" customWidth="1"/>
    <col min="10507" max="10507" width="8.7109375" customWidth="1"/>
    <col min="10508" max="10509" width="10.140625" bestFit="1" customWidth="1"/>
    <col min="10510" max="10510" width="8.7109375" customWidth="1"/>
    <col min="10511" max="10512" width="10.140625" bestFit="1" customWidth="1"/>
    <col min="10513" max="10513" width="8.7109375" customWidth="1"/>
    <col min="10514" max="10515" width="10.140625" bestFit="1" customWidth="1"/>
    <col min="10516" max="10516" width="8.7109375" customWidth="1"/>
    <col min="10517" max="10518" width="10.140625" bestFit="1" customWidth="1"/>
    <col min="10519" max="10519" width="8.7109375" customWidth="1"/>
    <col min="10520" max="10521" width="10.140625" bestFit="1" customWidth="1"/>
    <col min="10522" max="10522" width="8.7109375" customWidth="1"/>
    <col min="10523" max="10524" width="10.140625" bestFit="1" customWidth="1"/>
    <col min="10525" max="10525" width="9.28515625" bestFit="1" customWidth="1"/>
    <col min="10526" max="10527" width="10.140625" bestFit="1" customWidth="1"/>
    <col min="10528" max="10528" width="9.28515625" bestFit="1" customWidth="1"/>
    <col min="10529" max="10530" width="10.140625" bestFit="1" customWidth="1"/>
    <col min="10531" max="10531" width="9.28515625" bestFit="1" customWidth="1"/>
    <col min="10532" max="10533" width="10.140625" bestFit="1" customWidth="1"/>
    <col min="10535" max="10535" width="9.28515625" bestFit="1" customWidth="1"/>
    <col min="10536" max="10536" width="10.140625" bestFit="1" customWidth="1"/>
    <col min="10537" max="10537" width="10" bestFit="1" customWidth="1"/>
    <col min="10753" max="10753" width="18.42578125" customWidth="1"/>
    <col min="10754" max="10754" width="8.7109375" customWidth="1"/>
    <col min="10755" max="10756" width="10.140625" bestFit="1" customWidth="1"/>
    <col min="10757" max="10757" width="8.7109375" customWidth="1"/>
    <col min="10758" max="10759" width="10.140625" bestFit="1" customWidth="1"/>
    <col min="10760" max="10760" width="8.7109375" customWidth="1"/>
    <col min="10761" max="10762" width="10.140625" bestFit="1" customWidth="1"/>
    <col min="10763" max="10763" width="8.7109375" customWidth="1"/>
    <col min="10764" max="10765" width="10.140625" bestFit="1" customWidth="1"/>
    <col min="10766" max="10766" width="8.7109375" customWidth="1"/>
    <col min="10767" max="10768" width="10.140625" bestFit="1" customWidth="1"/>
    <col min="10769" max="10769" width="8.7109375" customWidth="1"/>
    <col min="10770" max="10771" width="10.140625" bestFit="1" customWidth="1"/>
    <col min="10772" max="10772" width="8.7109375" customWidth="1"/>
    <col min="10773" max="10774" width="10.140625" bestFit="1" customWidth="1"/>
    <col min="10775" max="10775" width="8.7109375" customWidth="1"/>
    <col min="10776" max="10777" width="10.140625" bestFit="1" customWidth="1"/>
    <col min="10778" max="10778" width="8.7109375" customWidth="1"/>
    <col min="10779" max="10780" width="10.140625" bestFit="1" customWidth="1"/>
    <col min="10781" max="10781" width="9.28515625" bestFit="1" customWidth="1"/>
    <col min="10782" max="10783" width="10.140625" bestFit="1" customWidth="1"/>
    <col min="10784" max="10784" width="9.28515625" bestFit="1" customWidth="1"/>
    <col min="10785" max="10786" width="10.140625" bestFit="1" customWidth="1"/>
    <col min="10787" max="10787" width="9.28515625" bestFit="1" customWidth="1"/>
    <col min="10788" max="10789" width="10.140625" bestFit="1" customWidth="1"/>
    <col min="10791" max="10791" width="9.28515625" bestFit="1" customWidth="1"/>
    <col min="10792" max="10792" width="10.140625" bestFit="1" customWidth="1"/>
    <col min="10793" max="10793" width="10" bestFit="1" customWidth="1"/>
    <col min="11009" max="11009" width="18.42578125" customWidth="1"/>
    <col min="11010" max="11010" width="8.7109375" customWidth="1"/>
    <col min="11011" max="11012" width="10.140625" bestFit="1" customWidth="1"/>
    <col min="11013" max="11013" width="8.7109375" customWidth="1"/>
    <col min="11014" max="11015" width="10.140625" bestFit="1" customWidth="1"/>
    <col min="11016" max="11016" width="8.7109375" customWidth="1"/>
    <col min="11017" max="11018" width="10.140625" bestFit="1" customWidth="1"/>
    <col min="11019" max="11019" width="8.7109375" customWidth="1"/>
    <col min="11020" max="11021" width="10.140625" bestFit="1" customWidth="1"/>
    <col min="11022" max="11022" width="8.7109375" customWidth="1"/>
    <col min="11023" max="11024" width="10.140625" bestFit="1" customWidth="1"/>
    <col min="11025" max="11025" width="8.7109375" customWidth="1"/>
    <col min="11026" max="11027" width="10.140625" bestFit="1" customWidth="1"/>
    <col min="11028" max="11028" width="8.7109375" customWidth="1"/>
    <col min="11029" max="11030" width="10.140625" bestFit="1" customWidth="1"/>
    <col min="11031" max="11031" width="8.7109375" customWidth="1"/>
    <col min="11032" max="11033" width="10.140625" bestFit="1" customWidth="1"/>
    <col min="11034" max="11034" width="8.7109375" customWidth="1"/>
    <col min="11035" max="11036" width="10.140625" bestFit="1" customWidth="1"/>
    <col min="11037" max="11037" width="9.28515625" bestFit="1" customWidth="1"/>
    <col min="11038" max="11039" width="10.140625" bestFit="1" customWidth="1"/>
    <col min="11040" max="11040" width="9.28515625" bestFit="1" customWidth="1"/>
    <col min="11041" max="11042" width="10.140625" bestFit="1" customWidth="1"/>
    <col min="11043" max="11043" width="9.28515625" bestFit="1" customWidth="1"/>
    <col min="11044" max="11045" width="10.140625" bestFit="1" customWidth="1"/>
    <col min="11047" max="11047" width="9.28515625" bestFit="1" customWidth="1"/>
    <col min="11048" max="11048" width="10.140625" bestFit="1" customWidth="1"/>
    <col min="11049" max="11049" width="10" bestFit="1" customWidth="1"/>
    <col min="11265" max="11265" width="18.42578125" customWidth="1"/>
    <col min="11266" max="11266" width="8.7109375" customWidth="1"/>
    <col min="11267" max="11268" width="10.140625" bestFit="1" customWidth="1"/>
    <col min="11269" max="11269" width="8.7109375" customWidth="1"/>
    <col min="11270" max="11271" width="10.140625" bestFit="1" customWidth="1"/>
    <col min="11272" max="11272" width="8.7109375" customWidth="1"/>
    <col min="11273" max="11274" width="10.140625" bestFit="1" customWidth="1"/>
    <col min="11275" max="11275" width="8.7109375" customWidth="1"/>
    <col min="11276" max="11277" width="10.140625" bestFit="1" customWidth="1"/>
    <col min="11278" max="11278" width="8.7109375" customWidth="1"/>
    <col min="11279" max="11280" width="10.140625" bestFit="1" customWidth="1"/>
    <col min="11281" max="11281" width="8.7109375" customWidth="1"/>
    <col min="11282" max="11283" width="10.140625" bestFit="1" customWidth="1"/>
    <col min="11284" max="11284" width="8.7109375" customWidth="1"/>
    <col min="11285" max="11286" width="10.140625" bestFit="1" customWidth="1"/>
    <col min="11287" max="11287" width="8.7109375" customWidth="1"/>
    <col min="11288" max="11289" width="10.140625" bestFit="1" customWidth="1"/>
    <col min="11290" max="11290" width="8.7109375" customWidth="1"/>
    <col min="11291" max="11292" width="10.140625" bestFit="1" customWidth="1"/>
    <col min="11293" max="11293" width="9.28515625" bestFit="1" customWidth="1"/>
    <col min="11294" max="11295" width="10.140625" bestFit="1" customWidth="1"/>
    <col min="11296" max="11296" width="9.28515625" bestFit="1" customWidth="1"/>
    <col min="11297" max="11298" width="10.140625" bestFit="1" customWidth="1"/>
    <col min="11299" max="11299" width="9.28515625" bestFit="1" customWidth="1"/>
    <col min="11300" max="11301" width="10.140625" bestFit="1" customWidth="1"/>
    <col min="11303" max="11303" width="9.28515625" bestFit="1" customWidth="1"/>
    <col min="11304" max="11304" width="10.140625" bestFit="1" customWidth="1"/>
    <col min="11305" max="11305" width="10" bestFit="1" customWidth="1"/>
    <col min="11521" max="11521" width="18.42578125" customWidth="1"/>
    <col min="11522" max="11522" width="8.7109375" customWidth="1"/>
    <col min="11523" max="11524" width="10.140625" bestFit="1" customWidth="1"/>
    <col min="11525" max="11525" width="8.7109375" customWidth="1"/>
    <col min="11526" max="11527" width="10.140625" bestFit="1" customWidth="1"/>
    <col min="11528" max="11528" width="8.7109375" customWidth="1"/>
    <col min="11529" max="11530" width="10.140625" bestFit="1" customWidth="1"/>
    <col min="11531" max="11531" width="8.7109375" customWidth="1"/>
    <col min="11532" max="11533" width="10.140625" bestFit="1" customWidth="1"/>
    <col min="11534" max="11534" width="8.7109375" customWidth="1"/>
    <col min="11535" max="11536" width="10.140625" bestFit="1" customWidth="1"/>
    <col min="11537" max="11537" width="8.7109375" customWidth="1"/>
    <col min="11538" max="11539" width="10.140625" bestFit="1" customWidth="1"/>
    <col min="11540" max="11540" width="8.7109375" customWidth="1"/>
    <col min="11541" max="11542" width="10.140625" bestFit="1" customWidth="1"/>
    <col min="11543" max="11543" width="8.7109375" customWidth="1"/>
    <col min="11544" max="11545" width="10.140625" bestFit="1" customWidth="1"/>
    <col min="11546" max="11546" width="8.7109375" customWidth="1"/>
    <col min="11547" max="11548" width="10.140625" bestFit="1" customWidth="1"/>
    <col min="11549" max="11549" width="9.28515625" bestFit="1" customWidth="1"/>
    <col min="11550" max="11551" width="10.140625" bestFit="1" customWidth="1"/>
    <col min="11552" max="11552" width="9.28515625" bestFit="1" customWidth="1"/>
    <col min="11553" max="11554" width="10.140625" bestFit="1" customWidth="1"/>
    <col min="11555" max="11555" width="9.28515625" bestFit="1" customWidth="1"/>
    <col min="11556" max="11557" width="10.140625" bestFit="1" customWidth="1"/>
    <col min="11559" max="11559" width="9.28515625" bestFit="1" customWidth="1"/>
    <col min="11560" max="11560" width="10.140625" bestFit="1" customWidth="1"/>
    <col min="11561" max="11561" width="10" bestFit="1" customWidth="1"/>
    <col min="11777" max="11777" width="18.42578125" customWidth="1"/>
    <col min="11778" max="11778" width="8.7109375" customWidth="1"/>
    <col min="11779" max="11780" width="10.140625" bestFit="1" customWidth="1"/>
    <col min="11781" max="11781" width="8.7109375" customWidth="1"/>
    <col min="11782" max="11783" width="10.140625" bestFit="1" customWidth="1"/>
    <col min="11784" max="11784" width="8.7109375" customWidth="1"/>
    <col min="11785" max="11786" width="10.140625" bestFit="1" customWidth="1"/>
    <col min="11787" max="11787" width="8.7109375" customWidth="1"/>
    <col min="11788" max="11789" width="10.140625" bestFit="1" customWidth="1"/>
    <col min="11790" max="11790" width="8.7109375" customWidth="1"/>
    <col min="11791" max="11792" width="10.140625" bestFit="1" customWidth="1"/>
    <col min="11793" max="11793" width="8.7109375" customWidth="1"/>
    <col min="11794" max="11795" width="10.140625" bestFit="1" customWidth="1"/>
    <col min="11796" max="11796" width="8.7109375" customWidth="1"/>
    <col min="11797" max="11798" width="10.140625" bestFit="1" customWidth="1"/>
    <col min="11799" max="11799" width="8.7109375" customWidth="1"/>
    <col min="11800" max="11801" width="10.140625" bestFit="1" customWidth="1"/>
    <col min="11802" max="11802" width="8.7109375" customWidth="1"/>
    <col min="11803" max="11804" width="10.140625" bestFit="1" customWidth="1"/>
    <col min="11805" max="11805" width="9.28515625" bestFit="1" customWidth="1"/>
    <col min="11806" max="11807" width="10.140625" bestFit="1" customWidth="1"/>
    <col min="11808" max="11808" width="9.28515625" bestFit="1" customWidth="1"/>
    <col min="11809" max="11810" width="10.140625" bestFit="1" customWidth="1"/>
    <col min="11811" max="11811" width="9.28515625" bestFit="1" customWidth="1"/>
    <col min="11812" max="11813" width="10.140625" bestFit="1" customWidth="1"/>
    <col min="11815" max="11815" width="9.28515625" bestFit="1" customWidth="1"/>
    <col min="11816" max="11816" width="10.140625" bestFit="1" customWidth="1"/>
    <col min="11817" max="11817" width="10" bestFit="1" customWidth="1"/>
    <col min="12033" max="12033" width="18.42578125" customWidth="1"/>
    <col min="12034" max="12034" width="8.7109375" customWidth="1"/>
    <col min="12035" max="12036" width="10.140625" bestFit="1" customWidth="1"/>
    <col min="12037" max="12037" width="8.7109375" customWidth="1"/>
    <col min="12038" max="12039" width="10.140625" bestFit="1" customWidth="1"/>
    <col min="12040" max="12040" width="8.7109375" customWidth="1"/>
    <col min="12041" max="12042" width="10.140625" bestFit="1" customWidth="1"/>
    <col min="12043" max="12043" width="8.7109375" customWidth="1"/>
    <col min="12044" max="12045" width="10.140625" bestFit="1" customWidth="1"/>
    <col min="12046" max="12046" width="8.7109375" customWidth="1"/>
    <col min="12047" max="12048" width="10.140625" bestFit="1" customWidth="1"/>
    <col min="12049" max="12049" width="8.7109375" customWidth="1"/>
    <col min="12050" max="12051" width="10.140625" bestFit="1" customWidth="1"/>
    <col min="12052" max="12052" width="8.7109375" customWidth="1"/>
    <col min="12053" max="12054" width="10.140625" bestFit="1" customWidth="1"/>
    <col min="12055" max="12055" width="8.7109375" customWidth="1"/>
    <col min="12056" max="12057" width="10.140625" bestFit="1" customWidth="1"/>
    <col min="12058" max="12058" width="8.7109375" customWidth="1"/>
    <col min="12059" max="12060" width="10.140625" bestFit="1" customWidth="1"/>
    <col min="12061" max="12061" width="9.28515625" bestFit="1" customWidth="1"/>
    <col min="12062" max="12063" width="10.140625" bestFit="1" customWidth="1"/>
    <col min="12064" max="12064" width="9.28515625" bestFit="1" customWidth="1"/>
    <col min="12065" max="12066" width="10.140625" bestFit="1" customWidth="1"/>
    <col min="12067" max="12067" width="9.28515625" bestFit="1" customWidth="1"/>
    <col min="12068" max="12069" width="10.140625" bestFit="1" customWidth="1"/>
    <col min="12071" max="12071" width="9.28515625" bestFit="1" customWidth="1"/>
    <col min="12072" max="12072" width="10.140625" bestFit="1" customWidth="1"/>
    <col min="12073" max="12073" width="10" bestFit="1" customWidth="1"/>
    <col min="12289" max="12289" width="18.42578125" customWidth="1"/>
    <col min="12290" max="12290" width="8.7109375" customWidth="1"/>
    <col min="12291" max="12292" width="10.140625" bestFit="1" customWidth="1"/>
    <col min="12293" max="12293" width="8.7109375" customWidth="1"/>
    <col min="12294" max="12295" width="10.140625" bestFit="1" customWidth="1"/>
    <col min="12296" max="12296" width="8.7109375" customWidth="1"/>
    <col min="12297" max="12298" width="10.140625" bestFit="1" customWidth="1"/>
    <col min="12299" max="12299" width="8.7109375" customWidth="1"/>
    <col min="12300" max="12301" width="10.140625" bestFit="1" customWidth="1"/>
    <col min="12302" max="12302" width="8.7109375" customWidth="1"/>
    <col min="12303" max="12304" width="10.140625" bestFit="1" customWidth="1"/>
    <col min="12305" max="12305" width="8.7109375" customWidth="1"/>
    <col min="12306" max="12307" width="10.140625" bestFit="1" customWidth="1"/>
    <col min="12308" max="12308" width="8.7109375" customWidth="1"/>
    <col min="12309" max="12310" width="10.140625" bestFit="1" customWidth="1"/>
    <col min="12311" max="12311" width="8.7109375" customWidth="1"/>
    <col min="12312" max="12313" width="10.140625" bestFit="1" customWidth="1"/>
    <col min="12314" max="12314" width="8.7109375" customWidth="1"/>
    <col min="12315" max="12316" width="10.140625" bestFit="1" customWidth="1"/>
    <col min="12317" max="12317" width="9.28515625" bestFit="1" customWidth="1"/>
    <col min="12318" max="12319" width="10.140625" bestFit="1" customWidth="1"/>
    <col min="12320" max="12320" width="9.28515625" bestFit="1" customWidth="1"/>
    <col min="12321" max="12322" width="10.140625" bestFit="1" customWidth="1"/>
    <col min="12323" max="12323" width="9.28515625" bestFit="1" customWidth="1"/>
    <col min="12324" max="12325" width="10.140625" bestFit="1" customWidth="1"/>
    <col min="12327" max="12327" width="9.28515625" bestFit="1" customWidth="1"/>
    <col min="12328" max="12328" width="10.140625" bestFit="1" customWidth="1"/>
    <col min="12329" max="12329" width="10" bestFit="1" customWidth="1"/>
    <col min="12545" max="12545" width="18.42578125" customWidth="1"/>
    <col min="12546" max="12546" width="8.7109375" customWidth="1"/>
    <col min="12547" max="12548" width="10.140625" bestFit="1" customWidth="1"/>
    <col min="12549" max="12549" width="8.7109375" customWidth="1"/>
    <col min="12550" max="12551" width="10.140625" bestFit="1" customWidth="1"/>
    <col min="12552" max="12552" width="8.7109375" customWidth="1"/>
    <col min="12553" max="12554" width="10.140625" bestFit="1" customWidth="1"/>
    <col min="12555" max="12555" width="8.7109375" customWidth="1"/>
    <col min="12556" max="12557" width="10.140625" bestFit="1" customWidth="1"/>
    <col min="12558" max="12558" width="8.7109375" customWidth="1"/>
    <col min="12559" max="12560" width="10.140625" bestFit="1" customWidth="1"/>
    <col min="12561" max="12561" width="8.7109375" customWidth="1"/>
    <col min="12562" max="12563" width="10.140625" bestFit="1" customWidth="1"/>
    <col min="12564" max="12564" width="8.7109375" customWidth="1"/>
    <col min="12565" max="12566" width="10.140625" bestFit="1" customWidth="1"/>
    <col min="12567" max="12567" width="8.7109375" customWidth="1"/>
    <col min="12568" max="12569" width="10.140625" bestFit="1" customWidth="1"/>
    <col min="12570" max="12570" width="8.7109375" customWidth="1"/>
    <col min="12571" max="12572" width="10.140625" bestFit="1" customWidth="1"/>
    <col min="12573" max="12573" width="9.28515625" bestFit="1" customWidth="1"/>
    <col min="12574" max="12575" width="10.140625" bestFit="1" customWidth="1"/>
    <col min="12576" max="12576" width="9.28515625" bestFit="1" customWidth="1"/>
    <col min="12577" max="12578" width="10.140625" bestFit="1" customWidth="1"/>
    <col min="12579" max="12579" width="9.28515625" bestFit="1" customWidth="1"/>
    <col min="12580" max="12581" width="10.140625" bestFit="1" customWidth="1"/>
    <col min="12583" max="12583" width="9.28515625" bestFit="1" customWidth="1"/>
    <col min="12584" max="12584" width="10.140625" bestFit="1" customWidth="1"/>
    <col min="12585" max="12585" width="10" bestFit="1" customWidth="1"/>
    <col min="12801" max="12801" width="18.42578125" customWidth="1"/>
    <col min="12802" max="12802" width="8.7109375" customWidth="1"/>
    <col min="12803" max="12804" width="10.140625" bestFit="1" customWidth="1"/>
    <col min="12805" max="12805" width="8.7109375" customWidth="1"/>
    <col min="12806" max="12807" width="10.140625" bestFit="1" customWidth="1"/>
    <col min="12808" max="12808" width="8.7109375" customWidth="1"/>
    <col min="12809" max="12810" width="10.140625" bestFit="1" customWidth="1"/>
    <col min="12811" max="12811" width="8.7109375" customWidth="1"/>
    <col min="12812" max="12813" width="10.140625" bestFit="1" customWidth="1"/>
    <col min="12814" max="12814" width="8.7109375" customWidth="1"/>
    <col min="12815" max="12816" width="10.140625" bestFit="1" customWidth="1"/>
    <col min="12817" max="12817" width="8.7109375" customWidth="1"/>
    <col min="12818" max="12819" width="10.140625" bestFit="1" customWidth="1"/>
    <col min="12820" max="12820" width="8.7109375" customWidth="1"/>
    <col min="12821" max="12822" width="10.140625" bestFit="1" customWidth="1"/>
    <col min="12823" max="12823" width="8.7109375" customWidth="1"/>
    <col min="12824" max="12825" width="10.140625" bestFit="1" customWidth="1"/>
    <col min="12826" max="12826" width="8.7109375" customWidth="1"/>
    <col min="12827" max="12828" width="10.140625" bestFit="1" customWidth="1"/>
    <col min="12829" max="12829" width="9.28515625" bestFit="1" customWidth="1"/>
    <col min="12830" max="12831" width="10.140625" bestFit="1" customWidth="1"/>
    <col min="12832" max="12832" width="9.28515625" bestFit="1" customWidth="1"/>
    <col min="12833" max="12834" width="10.140625" bestFit="1" customWidth="1"/>
    <col min="12835" max="12835" width="9.28515625" bestFit="1" customWidth="1"/>
    <col min="12836" max="12837" width="10.140625" bestFit="1" customWidth="1"/>
    <col min="12839" max="12839" width="9.28515625" bestFit="1" customWidth="1"/>
    <col min="12840" max="12840" width="10.140625" bestFit="1" customWidth="1"/>
    <col min="12841" max="12841" width="10" bestFit="1" customWidth="1"/>
    <col min="13057" max="13057" width="18.42578125" customWidth="1"/>
    <col min="13058" max="13058" width="8.7109375" customWidth="1"/>
    <col min="13059" max="13060" width="10.140625" bestFit="1" customWidth="1"/>
    <col min="13061" max="13061" width="8.7109375" customWidth="1"/>
    <col min="13062" max="13063" width="10.140625" bestFit="1" customWidth="1"/>
    <col min="13064" max="13064" width="8.7109375" customWidth="1"/>
    <col min="13065" max="13066" width="10.140625" bestFit="1" customWidth="1"/>
    <col min="13067" max="13067" width="8.7109375" customWidth="1"/>
    <col min="13068" max="13069" width="10.140625" bestFit="1" customWidth="1"/>
    <col min="13070" max="13070" width="8.7109375" customWidth="1"/>
    <col min="13071" max="13072" width="10.140625" bestFit="1" customWidth="1"/>
    <col min="13073" max="13073" width="8.7109375" customWidth="1"/>
    <col min="13074" max="13075" width="10.140625" bestFit="1" customWidth="1"/>
    <col min="13076" max="13076" width="8.7109375" customWidth="1"/>
    <col min="13077" max="13078" width="10.140625" bestFit="1" customWidth="1"/>
    <col min="13079" max="13079" width="8.7109375" customWidth="1"/>
    <col min="13080" max="13081" width="10.140625" bestFit="1" customWidth="1"/>
    <col min="13082" max="13082" width="8.7109375" customWidth="1"/>
    <col min="13083" max="13084" width="10.140625" bestFit="1" customWidth="1"/>
    <col min="13085" max="13085" width="9.28515625" bestFit="1" customWidth="1"/>
    <col min="13086" max="13087" width="10.140625" bestFit="1" customWidth="1"/>
    <col min="13088" max="13088" width="9.28515625" bestFit="1" customWidth="1"/>
    <col min="13089" max="13090" width="10.140625" bestFit="1" customWidth="1"/>
    <col min="13091" max="13091" width="9.28515625" bestFit="1" customWidth="1"/>
    <col min="13092" max="13093" width="10.140625" bestFit="1" customWidth="1"/>
    <col min="13095" max="13095" width="9.28515625" bestFit="1" customWidth="1"/>
    <col min="13096" max="13096" width="10.140625" bestFit="1" customWidth="1"/>
    <col min="13097" max="13097" width="10" bestFit="1" customWidth="1"/>
    <col min="13313" max="13313" width="18.42578125" customWidth="1"/>
    <col min="13314" max="13314" width="8.7109375" customWidth="1"/>
    <col min="13315" max="13316" width="10.140625" bestFit="1" customWidth="1"/>
    <col min="13317" max="13317" width="8.7109375" customWidth="1"/>
    <col min="13318" max="13319" width="10.140625" bestFit="1" customWidth="1"/>
    <col min="13320" max="13320" width="8.7109375" customWidth="1"/>
    <col min="13321" max="13322" width="10.140625" bestFit="1" customWidth="1"/>
    <col min="13323" max="13323" width="8.7109375" customWidth="1"/>
    <col min="13324" max="13325" width="10.140625" bestFit="1" customWidth="1"/>
    <col min="13326" max="13326" width="8.7109375" customWidth="1"/>
    <col min="13327" max="13328" width="10.140625" bestFit="1" customWidth="1"/>
    <col min="13329" max="13329" width="8.7109375" customWidth="1"/>
    <col min="13330" max="13331" width="10.140625" bestFit="1" customWidth="1"/>
    <col min="13332" max="13332" width="8.7109375" customWidth="1"/>
    <col min="13333" max="13334" width="10.140625" bestFit="1" customWidth="1"/>
    <col min="13335" max="13335" width="8.7109375" customWidth="1"/>
    <col min="13336" max="13337" width="10.140625" bestFit="1" customWidth="1"/>
    <col min="13338" max="13338" width="8.7109375" customWidth="1"/>
    <col min="13339" max="13340" width="10.140625" bestFit="1" customWidth="1"/>
    <col min="13341" max="13341" width="9.28515625" bestFit="1" customWidth="1"/>
    <col min="13342" max="13343" width="10.140625" bestFit="1" customWidth="1"/>
    <col min="13344" max="13344" width="9.28515625" bestFit="1" customWidth="1"/>
    <col min="13345" max="13346" width="10.140625" bestFit="1" customWidth="1"/>
    <col min="13347" max="13347" width="9.28515625" bestFit="1" customWidth="1"/>
    <col min="13348" max="13349" width="10.140625" bestFit="1" customWidth="1"/>
    <col min="13351" max="13351" width="9.28515625" bestFit="1" customWidth="1"/>
    <col min="13352" max="13352" width="10.140625" bestFit="1" customWidth="1"/>
    <col min="13353" max="13353" width="10" bestFit="1" customWidth="1"/>
    <col min="13569" max="13569" width="18.42578125" customWidth="1"/>
    <col min="13570" max="13570" width="8.7109375" customWidth="1"/>
    <col min="13571" max="13572" width="10.140625" bestFit="1" customWidth="1"/>
    <col min="13573" max="13573" width="8.7109375" customWidth="1"/>
    <col min="13574" max="13575" width="10.140625" bestFit="1" customWidth="1"/>
    <col min="13576" max="13576" width="8.7109375" customWidth="1"/>
    <col min="13577" max="13578" width="10.140625" bestFit="1" customWidth="1"/>
    <col min="13579" max="13579" width="8.7109375" customWidth="1"/>
    <col min="13580" max="13581" width="10.140625" bestFit="1" customWidth="1"/>
    <col min="13582" max="13582" width="8.7109375" customWidth="1"/>
    <col min="13583" max="13584" width="10.140625" bestFit="1" customWidth="1"/>
    <col min="13585" max="13585" width="8.7109375" customWidth="1"/>
    <col min="13586" max="13587" width="10.140625" bestFit="1" customWidth="1"/>
    <col min="13588" max="13588" width="8.7109375" customWidth="1"/>
    <col min="13589" max="13590" width="10.140625" bestFit="1" customWidth="1"/>
    <col min="13591" max="13591" width="8.7109375" customWidth="1"/>
    <col min="13592" max="13593" width="10.140625" bestFit="1" customWidth="1"/>
    <col min="13594" max="13594" width="8.7109375" customWidth="1"/>
    <col min="13595" max="13596" width="10.140625" bestFit="1" customWidth="1"/>
    <col min="13597" max="13597" width="9.28515625" bestFit="1" customWidth="1"/>
    <col min="13598" max="13599" width="10.140625" bestFit="1" customWidth="1"/>
    <col min="13600" max="13600" width="9.28515625" bestFit="1" customWidth="1"/>
    <col min="13601" max="13602" width="10.140625" bestFit="1" customWidth="1"/>
    <col min="13603" max="13603" width="9.28515625" bestFit="1" customWidth="1"/>
    <col min="13604" max="13605" width="10.140625" bestFit="1" customWidth="1"/>
    <col min="13607" max="13607" width="9.28515625" bestFit="1" customWidth="1"/>
    <col min="13608" max="13608" width="10.140625" bestFit="1" customWidth="1"/>
    <col min="13609" max="13609" width="10" bestFit="1" customWidth="1"/>
    <col min="13825" max="13825" width="18.42578125" customWidth="1"/>
    <col min="13826" max="13826" width="8.7109375" customWidth="1"/>
    <col min="13827" max="13828" width="10.140625" bestFit="1" customWidth="1"/>
    <col min="13829" max="13829" width="8.7109375" customWidth="1"/>
    <col min="13830" max="13831" width="10.140625" bestFit="1" customWidth="1"/>
    <col min="13832" max="13832" width="8.7109375" customWidth="1"/>
    <col min="13833" max="13834" width="10.140625" bestFit="1" customWidth="1"/>
    <col min="13835" max="13835" width="8.7109375" customWidth="1"/>
    <col min="13836" max="13837" width="10.140625" bestFit="1" customWidth="1"/>
    <col min="13838" max="13838" width="8.7109375" customWidth="1"/>
    <col min="13839" max="13840" width="10.140625" bestFit="1" customWidth="1"/>
    <col min="13841" max="13841" width="8.7109375" customWidth="1"/>
    <col min="13842" max="13843" width="10.140625" bestFit="1" customWidth="1"/>
    <col min="13844" max="13844" width="8.7109375" customWidth="1"/>
    <col min="13845" max="13846" width="10.140625" bestFit="1" customWidth="1"/>
    <col min="13847" max="13847" width="8.7109375" customWidth="1"/>
    <col min="13848" max="13849" width="10.140625" bestFit="1" customWidth="1"/>
    <col min="13850" max="13850" width="8.7109375" customWidth="1"/>
    <col min="13851" max="13852" width="10.140625" bestFit="1" customWidth="1"/>
    <col min="13853" max="13853" width="9.28515625" bestFit="1" customWidth="1"/>
    <col min="13854" max="13855" width="10.140625" bestFit="1" customWidth="1"/>
    <col min="13856" max="13856" width="9.28515625" bestFit="1" customWidth="1"/>
    <col min="13857" max="13858" width="10.140625" bestFit="1" customWidth="1"/>
    <col min="13859" max="13859" width="9.28515625" bestFit="1" customWidth="1"/>
    <col min="13860" max="13861" width="10.140625" bestFit="1" customWidth="1"/>
    <col min="13863" max="13863" width="9.28515625" bestFit="1" customWidth="1"/>
    <col min="13864" max="13864" width="10.140625" bestFit="1" customWidth="1"/>
    <col min="13865" max="13865" width="10" bestFit="1" customWidth="1"/>
    <col min="14081" max="14081" width="18.42578125" customWidth="1"/>
    <col min="14082" max="14082" width="8.7109375" customWidth="1"/>
    <col min="14083" max="14084" width="10.140625" bestFit="1" customWidth="1"/>
    <col min="14085" max="14085" width="8.7109375" customWidth="1"/>
    <col min="14086" max="14087" width="10.140625" bestFit="1" customWidth="1"/>
    <col min="14088" max="14088" width="8.7109375" customWidth="1"/>
    <col min="14089" max="14090" width="10.140625" bestFit="1" customWidth="1"/>
    <col min="14091" max="14091" width="8.7109375" customWidth="1"/>
    <col min="14092" max="14093" width="10.140625" bestFit="1" customWidth="1"/>
    <col min="14094" max="14094" width="8.7109375" customWidth="1"/>
    <col min="14095" max="14096" width="10.140625" bestFit="1" customWidth="1"/>
    <col min="14097" max="14097" width="8.7109375" customWidth="1"/>
    <col min="14098" max="14099" width="10.140625" bestFit="1" customWidth="1"/>
    <col min="14100" max="14100" width="8.7109375" customWidth="1"/>
    <col min="14101" max="14102" width="10.140625" bestFit="1" customWidth="1"/>
    <col min="14103" max="14103" width="8.7109375" customWidth="1"/>
    <col min="14104" max="14105" width="10.140625" bestFit="1" customWidth="1"/>
    <col min="14106" max="14106" width="8.7109375" customWidth="1"/>
    <col min="14107" max="14108" width="10.140625" bestFit="1" customWidth="1"/>
    <col min="14109" max="14109" width="9.28515625" bestFit="1" customWidth="1"/>
    <col min="14110" max="14111" width="10.140625" bestFit="1" customWidth="1"/>
    <col min="14112" max="14112" width="9.28515625" bestFit="1" customWidth="1"/>
    <col min="14113" max="14114" width="10.140625" bestFit="1" customWidth="1"/>
    <col min="14115" max="14115" width="9.28515625" bestFit="1" customWidth="1"/>
    <col min="14116" max="14117" width="10.140625" bestFit="1" customWidth="1"/>
    <col min="14119" max="14119" width="9.28515625" bestFit="1" customWidth="1"/>
    <col min="14120" max="14120" width="10.140625" bestFit="1" customWidth="1"/>
    <col min="14121" max="14121" width="10" bestFit="1" customWidth="1"/>
    <col min="14337" max="14337" width="18.42578125" customWidth="1"/>
    <col min="14338" max="14338" width="8.7109375" customWidth="1"/>
    <col min="14339" max="14340" width="10.140625" bestFit="1" customWidth="1"/>
    <col min="14341" max="14341" width="8.7109375" customWidth="1"/>
    <col min="14342" max="14343" width="10.140625" bestFit="1" customWidth="1"/>
    <col min="14344" max="14344" width="8.7109375" customWidth="1"/>
    <col min="14345" max="14346" width="10.140625" bestFit="1" customWidth="1"/>
    <col min="14347" max="14347" width="8.7109375" customWidth="1"/>
    <col min="14348" max="14349" width="10.140625" bestFit="1" customWidth="1"/>
    <col min="14350" max="14350" width="8.7109375" customWidth="1"/>
    <col min="14351" max="14352" width="10.140625" bestFit="1" customWidth="1"/>
    <col min="14353" max="14353" width="8.7109375" customWidth="1"/>
    <col min="14354" max="14355" width="10.140625" bestFit="1" customWidth="1"/>
    <col min="14356" max="14356" width="8.7109375" customWidth="1"/>
    <col min="14357" max="14358" width="10.140625" bestFit="1" customWidth="1"/>
    <col min="14359" max="14359" width="8.7109375" customWidth="1"/>
    <col min="14360" max="14361" width="10.140625" bestFit="1" customWidth="1"/>
    <col min="14362" max="14362" width="8.7109375" customWidth="1"/>
    <col min="14363" max="14364" width="10.140625" bestFit="1" customWidth="1"/>
    <col min="14365" max="14365" width="9.28515625" bestFit="1" customWidth="1"/>
    <col min="14366" max="14367" width="10.140625" bestFit="1" customWidth="1"/>
    <col min="14368" max="14368" width="9.28515625" bestFit="1" customWidth="1"/>
    <col min="14369" max="14370" width="10.140625" bestFit="1" customWidth="1"/>
    <col min="14371" max="14371" width="9.28515625" bestFit="1" customWidth="1"/>
    <col min="14372" max="14373" width="10.140625" bestFit="1" customWidth="1"/>
    <col min="14375" max="14375" width="9.28515625" bestFit="1" customWidth="1"/>
    <col min="14376" max="14376" width="10.140625" bestFit="1" customWidth="1"/>
    <col min="14377" max="14377" width="10" bestFit="1" customWidth="1"/>
    <col min="14593" max="14593" width="18.42578125" customWidth="1"/>
    <col min="14594" max="14594" width="8.7109375" customWidth="1"/>
    <col min="14595" max="14596" width="10.140625" bestFit="1" customWidth="1"/>
    <col min="14597" max="14597" width="8.7109375" customWidth="1"/>
    <col min="14598" max="14599" width="10.140625" bestFit="1" customWidth="1"/>
    <col min="14600" max="14600" width="8.7109375" customWidth="1"/>
    <col min="14601" max="14602" width="10.140625" bestFit="1" customWidth="1"/>
    <col min="14603" max="14603" width="8.7109375" customWidth="1"/>
    <col min="14604" max="14605" width="10.140625" bestFit="1" customWidth="1"/>
    <col min="14606" max="14606" width="8.7109375" customWidth="1"/>
    <col min="14607" max="14608" width="10.140625" bestFit="1" customWidth="1"/>
    <col min="14609" max="14609" width="8.7109375" customWidth="1"/>
    <col min="14610" max="14611" width="10.140625" bestFit="1" customWidth="1"/>
    <col min="14612" max="14612" width="8.7109375" customWidth="1"/>
    <col min="14613" max="14614" width="10.140625" bestFit="1" customWidth="1"/>
    <col min="14615" max="14615" width="8.7109375" customWidth="1"/>
    <col min="14616" max="14617" width="10.140625" bestFit="1" customWidth="1"/>
    <col min="14618" max="14618" width="8.7109375" customWidth="1"/>
    <col min="14619" max="14620" width="10.140625" bestFit="1" customWidth="1"/>
    <col min="14621" max="14621" width="9.28515625" bestFit="1" customWidth="1"/>
    <col min="14622" max="14623" width="10.140625" bestFit="1" customWidth="1"/>
    <col min="14624" max="14624" width="9.28515625" bestFit="1" customWidth="1"/>
    <col min="14625" max="14626" width="10.140625" bestFit="1" customWidth="1"/>
    <col min="14627" max="14627" width="9.28515625" bestFit="1" customWidth="1"/>
    <col min="14628" max="14629" width="10.140625" bestFit="1" customWidth="1"/>
    <col min="14631" max="14631" width="9.28515625" bestFit="1" customWidth="1"/>
    <col min="14632" max="14632" width="10.140625" bestFit="1" customWidth="1"/>
    <col min="14633" max="14633" width="10" bestFit="1" customWidth="1"/>
    <col min="14849" max="14849" width="18.42578125" customWidth="1"/>
    <col min="14850" max="14850" width="8.7109375" customWidth="1"/>
    <col min="14851" max="14852" width="10.140625" bestFit="1" customWidth="1"/>
    <col min="14853" max="14853" width="8.7109375" customWidth="1"/>
    <col min="14854" max="14855" width="10.140625" bestFit="1" customWidth="1"/>
    <col min="14856" max="14856" width="8.7109375" customWidth="1"/>
    <col min="14857" max="14858" width="10.140625" bestFit="1" customWidth="1"/>
    <col min="14859" max="14859" width="8.7109375" customWidth="1"/>
    <col min="14860" max="14861" width="10.140625" bestFit="1" customWidth="1"/>
    <col min="14862" max="14862" width="8.7109375" customWidth="1"/>
    <col min="14863" max="14864" width="10.140625" bestFit="1" customWidth="1"/>
    <col min="14865" max="14865" width="8.7109375" customWidth="1"/>
    <col min="14866" max="14867" width="10.140625" bestFit="1" customWidth="1"/>
    <col min="14868" max="14868" width="8.7109375" customWidth="1"/>
    <col min="14869" max="14870" width="10.140625" bestFit="1" customWidth="1"/>
    <col min="14871" max="14871" width="8.7109375" customWidth="1"/>
    <col min="14872" max="14873" width="10.140625" bestFit="1" customWidth="1"/>
    <col min="14874" max="14874" width="8.7109375" customWidth="1"/>
    <col min="14875" max="14876" width="10.140625" bestFit="1" customWidth="1"/>
    <col min="14877" max="14877" width="9.28515625" bestFit="1" customWidth="1"/>
    <col min="14878" max="14879" width="10.140625" bestFit="1" customWidth="1"/>
    <col min="14880" max="14880" width="9.28515625" bestFit="1" customWidth="1"/>
    <col min="14881" max="14882" width="10.140625" bestFit="1" customWidth="1"/>
    <col min="14883" max="14883" width="9.28515625" bestFit="1" customWidth="1"/>
    <col min="14884" max="14885" width="10.140625" bestFit="1" customWidth="1"/>
    <col min="14887" max="14887" width="9.28515625" bestFit="1" customWidth="1"/>
    <col min="14888" max="14888" width="10.140625" bestFit="1" customWidth="1"/>
    <col min="14889" max="14889" width="10" bestFit="1" customWidth="1"/>
    <col min="15105" max="15105" width="18.42578125" customWidth="1"/>
    <col min="15106" max="15106" width="8.7109375" customWidth="1"/>
    <col min="15107" max="15108" width="10.140625" bestFit="1" customWidth="1"/>
    <col min="15109" max="15109" width="8.7109375" customWidth="1"/>
    <col min="15110" max="15111" width="10.140625" bestFit="1" customWidth="1"/>
    <col min="15112" max="15112" width="8.7109375" customWidth="1"/>
    <col min="15113" max="15114" width="10.140625" bestFit="1" customWidth="1"/>
    <col min="15115" max="15115" width="8.7109375" customWidth="1"/>
    <col min="15116" max="15117" width="10.140625" bestFit="1" customWidth="1"/>
    <col min="15118" max="15118" width="8.7109375" customWidth="1"/>
    <col min="15119" max="15120" width="10.140625" bestFit="1" customWidth="1"/>
    <col min="15121" max="15121" width="8.7109375" customWidth="1"/>
    <col min="15122" max="15123" width="10.140625" bestFit="1" customWidth="1"/>
    <col min="15124" max="15124" width="8.7109375" customWidth="1"/>
    <col min="15125" max="15126" width="10.140625" bestFit="1" customWidth="1"/>
    <col min="15127" max="15127" width="8.7109375" customWidth="1"/>
    <col min="15128" max="15129" width="10.140625" bestFit="1" customWidth="1"/>
    <col min="15130" max="15130" width="8.7109375" customWidth="1"/>
    <col min="15131" max="15132" width="10.140625" bestFit="1" customWidth="1"/>
    <col min="15133" max="15133" width="9.28515625" bestFit="1" customWidth="1"/>
    <col min="15134" max="15135" width="10.140625" bestFit="1" customWidth="1"/>
    <col min="15136" max="15136" width="9.28515625" bestFit="1" customWidth="1"/>
    <col min="15137" max="15138" width="10.140625" bestFit="1" customWidth="1"/>
    <col min="15139" max="15139" width="9.28515625" bestFit="1" customWidth="1"/>
    <col min="15140" max="15141" width="10.140625" bestFit="1" customWidth="1"/>
    <col min="15143" max="15143" width="9.28515625" bestFit="1" customWidth="1"/>
    <col min="15144" max="15144" width="10.140625" bestFit="1" customWidth="1"/>
    <col min="15145" max="15145" width="10" bestFit="1" customWidth="1"/>
    <col min="15361" max="15361" width="18.42578125" customWidth="1"/>
    <col min="15362" max="15362" width="8.7109375" customWidth="1"/>
    <col min="15363" max="15364" width="10.140625" bestFit="1" customWidth="1"/>
    <col min="15365" max="15365" width="8.7109375" customWidth="1"/>
    <col min="15366" max="15367" width="10.140625" bestFit="1" customWidth="1"/>
    <col min="15368" max="15368" width="8.7109375" customWidth="1"/>
    <col min="15369" max="15370" width="10.140625" bestFit="1" customWidth="1"/>
    <col min="15371" max="15371" width="8.7109375" customWidth="1"/>
    <col min="15372" max="15373" width="10.140625" bestFit="1" customWidth="1"/>
    <col min="15374" max="15374" width="8.7109375" customWidth="1"/>
    <col min="15375" max="15376" width="10.140625" bestFit="1" customWidth="1"/>
    <col min="15377" max="15377" width="8.7109375" customWidth="1"/>
    <col min="15378" max="15379" width="10.140625" bestFit="1" customWidth="1"/>
    <col min="15380" max="15380" width="8.7109375" customWidth="1"/>
    <col min="15381" max="15382" width="10.140625" bestFit="1" customWidth="1"/>
    <col min="15383" max="15383" width="8.7109375" customWidth="1"/>
    <col min="15384" max="15385" width="10.140625" bestFit="1" customWidth="1"/>
    <col min="15386" max="15386" width="8.7109375" customWidth="1"/>
    <col min="15387" max="15388" width="10.140625" bestFit="1" customWidth="1"/>
    <col min="15389" max="15389" width="9.28515625" bestFit="1" customWidth="1"/>
    <col min="15390" max="15391" width="10.140625" bestFit="1" customWidth="1"/>
    <col min="15392" max="15392" width="9.28515625" bestFit="1" customWidth="1"/>
    <col min="15393" max="15394" width="10.140625" bestFit="1" customWidth="1"/>
    <col min="15395" max="15395" width="9.28515625" bestFit="1" customWidth="1"/>
    <col min="15396" max="15397" width="10.140625" bestFit="1" customWidth="1"/>
    <col min="15399" max="15399" width="9.28515625" bestFit="1" customWidth="1"/>
    <col min="15400" max="15400" width="10.140625" bestFit="1" customWidth="1"/>
    <col min="15401" max="15401" width="10" bestFit="1" customWidth="1"/>
    <col min="15617" max="15617" width="18.42578125" customWidth="1"/>
    <col min="15618" max="15618" width="8.7109375" customWidth="1"/>
    <col min="15619" max="15620" width="10.140625" bestFit="1" customWidth="1"/>
    <col min="15621" max="15621" width="8.7109375" customWidth="1"/>
    <col min="15622" max="15623" width="10.140625" bestFit="1" customWidth="1"/>
    <col min="15624" max="15624" width="8.7109375" customWidth="1"/>
    <col min="15625" max="15626" width="10.140625" bestFit="1" customWidth="1"/>
    <col min="15627" max="15627" width="8.7109375" customWidth="1"/>
    <col min="15628" max="15629" width="10.140625" bestFit="1" customWidth="1"/>
    <col min="15630" max="15630" width="8.7109375" customWidth="1"/>
    <col min="15631" max="15632" width="10.140625" bestFit="1" customWidth="1"/>
    <col min="15633" max="15633" width="8.7109375" customWidth="1"/>
    <col min="15634" max="15635" width="10.140625" bestFit="1" customWidth="1"/>
    <col min="15636" max="15636" width="8.7109375" customWidth="1"/>
    <col min="15637" max="15638" width="10.140625" bestFit="1" customWidth="1"/>
    <col min="15639" max="15639" width="8.7109375" customWidth="1"/>
    <col min="15640" max="15641" width="10.140625" bestFit="1" customWidth="1"/>
    <col min="15642" max="15642" width="8.7109375" customWidth="1"/>
    <col min="15643" max="15644" width="10.140625" bestFit="1" customWidth="1"/>
    <col min="15645" max="15645" width="9.28515625" bestFit="1" customWidth="1"/>
    <col min="15646" max="15647" width="10.140625" bestFit="1" customWidth="1"/>
    <col min="15648" max="15648" width="9.28515625" bestFit="1" customWidth="1"/>
    <col min="15649" max="15650" width="10.140625" bestFit="1" customWidth="1"/>
    <col min="15651" max="15651" width="9.28515625" bestFit="1" customWidth="1"/>
    <col min="15652" max="15653" width="10.140625" bestFit="1" customWidth="1"/>
    <col min="15655" max="15655" width="9.28515625" bestFit="1" customWidth="1"/>
    <col min="15656" max="15656" width="10.140625" bestFit="1" customWidth="1"/>
    <col min="15657" max="15657" width="10" bestFit="1" customWidth="1"/>
    <col min="15873" max="15873" width="18.42578125" customWidth="1"/>
    <col min="15874" max="15874" width="8.7109375" customWidth="1"/>
    <col min="15875" max="15876" width="10.140625" bestFit="1" customWidth="1"/>
    <col min="15877" max="15877" width="8.7109375" customWidth="1"/>
    <col min="15878" max="15879" width="10.140625" bestFit="1" customWidth="1"/>
    <col min="15880" max="15880" width="8.7109375" customWidth="1"/>
    <col min="15881" max="15882" width="10.140625" bestFit="1" customWidth="1"/>
    <col min="15883" max="15883" width="8.7109375" customWidth="1"/>
    <col min="15884" max="15885" width="10.140625" bestFit="1" customWidth="1"/>
    <col min="15886" max="15886" width="8.7109375" customWidth="1"/>
    <col min="15887" max="15888" width="10.140625" bestFit="1" customWidth="1"/>
    <col min="15889" max="15889" width="8.7109375" customWidth="1"/>
    <col min="15890" max="15891" width="10.140625" bestFit="1" customWidth="1"/>
    <col min="15892" max="15892" width="8.7109375" customWidth="1"/>
    <col min="15893" max="15894" width="10.140625" bestFit="1" customWidth="1"/>
    <col min="15895" max="15895" width="8.7109375" customWidth="1"/>
    <col min="15896" max="15897" width="10.140625" bestFit="1" customWidth="1"/>
    <col min="15898" max="15898" width="8.7109375" customWidth="1"/>
    <col min="15899" max="15900" width="10.140625" bestFit="1" customWidth="1"/>
    <col min="15901" max="15901" width="9.28515625" bestFit="1" customWidth="1"/>
    <col min="15902" max="15903" width="10.140625" bestFit="1" customWidth="1"/>
    <col min="15904" max="15904" width="9.28515625" bestFit="1" customWidth="1"/>
    <col min="15905" max="15906" width="10.140625" bestFit="1" customWidth="1"/>
    <col min="15907" max="15907" width="9.28515625" bestFit="1" customWidth="1"/>
    <col min="15908" max="15909" width="10.140625" bestFit="1" customWidth="1"/>
    <col min="15911" max="15911" width="9.28515625" bestFit="1" customWidth="1"/>
    <col min="15912" max="15912" width="10.140625" bestFit="1" customWidth="1"/>
    <col min="15913" max="15913" width="10" bestFit="1" customWidth="1"/>
    <col min="16129" max="16129" width="18.42578125" customWidth="1"/>
    <col min="16130" max="16130" width="8.7109375" customWidth="1"/>
    <col min="16131" max="16132" width="10.140625" bestFit="1" customWidth="1"/>
    <col min="16133" max="16133" width="8.7109375" customWidth="1"/>
    <col min="16134" max="16135" width="10.140625" bestFit="1" customWidth="1"/>
    <col min="16136" max="16136" width="8.7109375" customWidth="1"/>
    <col min="16137" max="16138" width="10.140625" bestFit="1" customWidth="1"/>
    <col min="16139" max="16139" width="8.7109375" customWidth="1"/>
    <col min="16140" max="16141" width="10.140625" bestFit="1" customWidth="1"/>
    <col min="16142" max="16142" width="8.7109375" customWidth="1"/>
    <col min="16143" max="16144" width="10.140625" bestFit="1" customWidth="1"/>
    <col min="16145" max="16145" width="8.7109375" customWidth="1"/>
    <col min="16146" max="16147" width="10.140625" bestFit="1" customWidth="1"/>
    <col min="16148" max="16148" width="8.7109375" customWidth="1"/>
    <col min="16149" max="16150" width="10.140625" bestFit="1" customWidth="1"/>
    <col min="16151" max="16151" width="8.7109375" customWidth="1"/>
    <col min="16152" max="16153" width="10.140625" bestFit="1" customWidth="1"/>
    <col min="16154" max="16154" width="8.7109375" customWidth="1"/>
    <col min="16155" max="16156" width="10.140625" bestFit="1" customWidth="1"/>
    <col min="16157" max="16157" width="9.28515625" bestFit="1" customWidth="1"/>
    <col min="16158" max="16159" width="10.140625" bestFit="1" customWidth="1"/>
    <col min="16160" max="16160" width="9.28515625" bestFit="1" customWidth="1"/>
    <col min="16161" max="16162" width="10.140625" bestFit="1" customWidth="1"/>
    <col min="16163" max="16163" width="9.28515625" bestFit="1" customWidth="1"/>
    <col min="16164" max="16165" width="10.140625" bestFit="1" customWidth="1"/>
    <col min="16167" max="16167" width="9.28515625" bestFit="1" customWidth="1"/>
    <col min="16168" max="16168" width="10.140625" bestFit="1" customWidth="1"/>
    <col min="16169" max="16169" width="10" bestFit="1" customWidth="1"/>
  </cols>
  <sheetData>
    <row r="1" spans="1:43" ht="13.5" thickBot="1" x14ac:dyDescent="0.25">
      <c r="B1" s="113" t="s">
        <v>30</v>
      </c>
      <c r="C1" s="114"/>
      <c r="D1" s="115"/>
      <c r="E1" s="113" t="s">
        <v>31</v>
      </c>
      <c r="F1" s="114"/>
      <c r="G1" s="114"/>
      <c r="H1" s="113" t="s">
        <v>32</v>
      </c>
      <c r="I1" s="114"/>
      <c r="J1" s="114"/>
      <c r="K1" s="113" t="s">
        <v>33</v>
      </c>
      <c r="L1" s="114"/>
      <c r="M1" s="114"/>
      <c r="N1" s="113" t="s">
        <v>34</v>
      </c>
      <c r="O1" s="114"/>
      <c r="P1" s="114"/>
      <c r="Q1" s="113" t="s">
        <v>35</v>
      </c>
      <c r="R1" s="114"/>
      <c r="S1" s="114"/>
      <c r="T1" s="103" t="s">
        <v>36</v>
      </c>
      <c r="U1" s="104"/>
      <c r="V1" s="112"/>
      <c r="W1" s="103" t="s">
        <v>37</v>
      </c>
      <c r="X1" s="104"/>
      <c r="Y1" s="112"/>
      <c r="Z1" s="113" t="s">
        <v>38</v>
      </c>
      <c r="AA1" s="114"/>
      <c r="AB1" s="114"/>
      <c r="AC1" s="113" t="s">
        <v>39</v>
      </c>
      <c r="AD1" s="114"/>
      <c r="AE1" s="114"/>
      <c r="AF1" s="108" t="s">
        <v>40</v>
      </c>
      <c r="AG1" s="109"/>
      <c r="AH1" s="110"/>
      <c r="AI1" s="108" t="s">
        <v>41</v>
      </c>
      <c r="AJ1" s="109"/>
      <c r="AK1" s="111"/>
      <c r="AL1" s="1"/>
      <c r="AM1" s="103" t="s">
        <v>0</v>
      </c>
      <c r="AN1" s="104"/>
      <c r="AO1" s="105"/>
      <c r="AQ1" t="s">
        <v>76</v>
      </c>
    </row>
    <row r="2" spans="1:43" ht="15.75" thickBot="1" x14ac:dyDescent="0.3">
      <c r="A2" s="2" t="s">
        <v>1</v>
      </c>
      <c r="B2" s="20" t="s">
        <v>2</v>
      </c>
      <c r="C2" s="91" t="s">
        <v>3</v>
      </c>
      <c r="D2" s="24" t="s">
        <v>4</v>
      </c>
      <c r="E2" s="20" t="s">
        <v>2</v>
      </c>
      <c r="F2" s="91" t="s">
        <v>3</v>
      </c>
      <c r="G2" s="135" t="s">
        <v>4</v>
      </c>
      <c r="H2" s="20" t="s">
        <v>2</v>
      </c>
      <c r="I2" s="91" t="s">
        <v>3</v>
      </c>
      <c r="J2" s="135" t="s">
        <v>4</v>
      </c>
      <c r="K2" s="20" t="s">
        <v>2</v>
      </c>
      <c r="L2" s="91" t="s">
        <v>3</v>
      </c>
      <c r="M2" s="135" t="s">
        <v>4</v>
      </c>
      <c r="N2" s="20" t="s">
        <v>2</v>
      </c>
      <c r="O2" s="91" t="s">
        <v>3</v>
      </c>
      <c r="P2" s="135" t="s">
        <v>4</v>
      </c>
      <c r="Q2" s="20" t="s">
        <v>2</v>
      </c>
      <c r="R2" s="91" t="s">
        <v>3</v>
      </c>
      <c r="S2" s="135" t="s">
        <v>4</v>
      </c>
      <c r="T2" s="20" t="s">
        <v>2</v>
      </c>
      <c r="U2" s="91" t="s">
        <v>3</v>
      </c>
      <c r="V2" s="135" t="s">
        <v>4</v>
      </c>
      <c r="W2" s="20" t="s">
        <v>2</v>
      </c>
      <c r="X2" s="91" t="s">
        <v>3</v>
      </c>
      <c r="Y2" s="135" t="s">
        <v>4</v>
      </c>
      <c r="Z2" s="20" t="s">
        <v>2</v>
      </c>
      <c r="AA2" s="91" t="s">
        <v>3</v>
      </c>
      <c r="AB2" s="135" t="s">
        <v>4</v>
      </c>
      <c r="AC2" s="136" t="s">
        <v>2</v>
      </c>
      <c r="AD2" s="137" t="s">
        <v>3</v>
      </c>
      <c r="AE2" s="138" t="s">
        <v>4</v>
      </c>
      <c r="AF2" s="20" t="s">
        <v>2</v>
      </c>
      <c r="AG2" s="91" t="s">
        <v>3</v>
      </c>
      <c r="AH2" s="135" t="s">
        <v>4</v>
      </c>
      <c r="AI2" s="20" t="s">
        <v>2</v>
      </c>
      <c r="AJ2" s="91" t="s">
        <v>3</v>
      </c>
      <c r="AK2" s="24" t="s">
        <v>4</v>
      </c>
      <c r="AM2" s="5" t="s">
        <v>2</v>
      </c>
      <c r="AN2" s="6" t="s">
        <v>3</v>
      </c>
      <c r="AO2" s="8" t="s">
        <v>4</v>
      </c>
      <c r="AQ2" s="101">
        <v>1.0879000000000001</v>
      </c>
    </row>
    <row r="3" spans="1:43" ht="15.75" thickBot="1" x14ac:dyDescent="0.25">
      <c r="A3" s="9" t="s">
        <v>5</v>
      </c>
      <c r="B3" s="90">
        <v>507</v>
      </c>
      <c r="C3" s="25">
        <v>159418</v>
      </c>
      <c r="D3" s="21">
        <f t="shared" ref="D3:D27" si="0">C3/B3</f>
        <v>314.43392504930966</v>
      </c>
      <c r="E3" s="25">
        <v>536</v>
      </c>
      <c r="F3" s="25">
        <v>183984</v>
      </c>
      <c r="G3" s="21">
        <f t="shared" ref="G3:G29" si="1">F3/E3</f>
        <v>343.25373134328356</v>
      </c>
      <c r="H3" s="25">
        <v>543</v>
      </c>
      <c r="I3" s="25">
        <v>202390</v>
      </c>
      <c r="J3" s="21">
        <f t="shared" ref="J3:J28" si="2">I3/H3</f>
        <v>372.72559852670349</v>
      </c>
      <c r="K3" s="25">
        <v>432</v>
      </c>
      <c r="L3" s="25">
        <v>137718</v>
      </c>
      <c r="M3" s="21">
        <f t="shared" ref="M3:M36" si="3">L3/K3</f>
        <v>318.79166666666669</v>
      </c>
      <c r="N3" s="25">
        <v>453</v>
      </c>
      <c r="O3" s="25">
        <v>170876</v>
      </c>
      <c r="P3" s="21">
        <f t="shared" ref="P3:P28" si="4">O3/N3</f>
        <v>377.20971302428256</v>
      </c>
      <c r="Q3" s="25">
        <v>401</v>
      </c>
      <c r="R3" s="25">
        <v>147485</v>
      </c>
      <c r="S3" s="21">
        <f t="shared" ref="S3:S29" si="5">R3/Q3</f>
        <v>367.79301745635911</v>
      </c>
      <c r="T3" s="25">
        <v>456</v>
      </c>
      <c r="U3" s="25">
        <v>170607</v>
      </c>
      <c r="V3" s="21">
        <f t="shared" ref="V3:V28" si="6">U3/T3</f>
        <v>374.13815789473682</v>
      </c>
      <c r="W3" s="25">
        <v>436</v>
      </c>
      <c r="X3" s="25">
        <v>157866</v>
      </c>
      <c r="Y3" s="21">
        <f t="shared" ref="Y3:Y30" si="7">X3/W3</f>
        <v>362.07798165137615</v>
      </c>
      <c r="Z3" s="25">
        <v>498</v>
      </c>
      <c r="AA3" s="25">
        <v>182970</v>
      </c>
      <c r="AB3" s="21">
        <f t="shared" ref="AB3:AB29" si="8">AA3/Z3</f>
        <v>367.40963855421688</v>
      </c>
      <c r="AC3" s="25">
        <v>465</v>
      </c>
      <c r="AD3" s="25">
        <v>159445</v>
      </c>
      <c r="AE3" s="21">
        <f t="shared" ref="AE3:AE27" si="9">AD3/AC3</f>
        <v>342.89247311827955</v>
      </c>
      <c r="AF3" s="25">
        <v>511</v>
      </c>
      <c r="AG3" s="25">
        <v>187850</v>
      </c>
      <c r="AH3" s="21">
        <f t="shared" ref="AH3:AH25" si="10">AG3/AF3</f>
        <v>367.61252446183954</v>
      </c>
      <c r="AI3" s="25">
        <v>471</v>
      </c>
      <c r="AJ3" s="25">
        <v>145528</v>
      </c>
      <c r="AK3" s="22">
        <f t="shared" ref="AK3:AK23" si="11">AJ3/AI3</f>
        <v>308.97664543524417</v>
      </c>
      <c r="AM3" s="23">
        <f t="shared" ref="AM3:AO30" si="12">AVERAGE(B3,E3,H3,K3,N3,Q3,T3,W3,Z3,AC3,AF3,AI3)</f>
        <v>475.75</v>
      </c>
      <c r="AN3" s="21">
        <f t="shared" si="12"/>
        <v>167178.08333333334</v>
      </c>
      <c r="AO3" s="22">
        <f t="shared" si="12"/>
        <v>351.4429227651915</v>
      </c>
    </row>
    <row r="4" spans="1:43" ht="15.75" hidden="1" thickBot="1" x14ac:dyDescent="0.25">
      <c r="A4" s="9" t="s">
        <v>6</v>
      </c>
      <c r="B4" s="10">
        <v>392</v>
      </c>
      <c r="C4" s="11">
        <v>593639</v>
      </c>
      <c r="D4" s="13">
        <f t="shared" si="0"/>
        <v>1514.3852040816328</v>
      </c>
      <c r="E4" s="11">
        <v>470</v>
      </c>
      <c r="F4" s="11">
        <v>703637</v>
      </c>
      <c r="G4" s="13">
        <f t="shared" si="1"/>
        <v>1497.1</v>
      </c>
      <c r="H4" s="11">
        <v>504</v>
      </c>
      <c r="I4" s="11">
        <v>764298</v>
      </c>
      <c r="J4" s="13">
        <f t="shared" si="2"/>
        <v>1516.4642857142858</v>
      </c>
      <c r="K4" s="11">
        <v>352</v>
      </c>
      <c r="L4" s="11">
        <v>529509</v>
      </c>
      <c r="M4" s="13">
        <f t="shared" si="3"/>
        <v>1504.2869318181818</v>
      </c>
      <c r="N4" s="11">
        <v>414</v>
      </c>
      <c r="O4" s="11">
        <v>623244</v>
      </c>
      <c r="P4" s="13">
        <f t="shared" si="4"/>
        <v>1505.4202898550725</v>
      </c>
      <c r="Q4" s="11">
        <v>362</v>
      </c>
      <c r="R4" s="11">
        <v>548142</v>
      </c>
      <c r="S4" s="13">
        <f t="shared" si="5"/>
        <v>1514.2044198895028</v>
      </c>
      <c r="T4" s="11">
        <v>403</v>
      </c>
      <c r="U4" s="11">
        <v>616384</v>
      </c>
      <c r="V4" s="13">
        <f t="shared" si="6"/>
        <v>1529.4888337468983</v>
      </c>
      <c r="W4" s="11">
        <v>402</v>
      </c>
      <c r="X4" s="11">
        <v>607061</v>
      </c>
      <c r="Y4" s="13">
        <f t="shared" si="7"/>
        <v>1510.1019900497513</v>
      </c>
      <c r="Z4" s="11">
        <v>436</v>
      </c>
      <c r="AA4" s="11">
        <v>662901</v>
      </c>
      <c r="AB4" s="13">
        <f t="shared" si="8"/>
        <v>1520.415137614679</v>
      </c>
      <c r="AC4" s="11">
        <v>444</v>
      </c>
      <c r="AD4" s="11">
        <v>680743</v>
      </c>
      <c r="AE4" s="13">
        <f t="shared" si="9"/>
        <v>1533.2049549549549</v>
      </c>
      <c r="AF4" s="11">
        <v>465</v>
      </c>
      <c r="AG4" s="11">
        <v>703795</v>
      </c>
      <c r="AH4" s="13">
        <f t="shared" si="10"/>
        <v>1513.5376344086021</v>
      </c>
      <c r="AI4" s="11">
        <v>374</v>
      </c>
      <c r="AJ4" s="11">
        <v>571958</v>
      </c>
      <c r="AK4" s="12">
        <f t="shared" si="11"/>
        <v>1529.2994652406417</v>
      </c>
      <c r="AM4" s="23">
        <f t="shared" si="12"/>
        <v>418.16666666666669</v>
      </c>
      <c r="AN4" s="21">
        <f t="shared" si="12"/>
        <v>633775.91666666663</v>
      </c>
      <c r="AO4" s="22">
        <f t="shared" si="12"/>
        <v>1515.6590956145171</v>
      </c>
    </row>
    <row r="5" spans="1:43" ht="15.75" hidden="1" thickBot="1" x14ac:dyDescent="0.25">
      <c r="A5" s="9" t="s">
        <v>7</v>
      </c>
      <c r="B5" s="10">
        <v>395</v>
      </c>
      <c r="C5" s="11">
        <v>987339</v>
      </c>
      <c r="D5" s="13">
        <f t="shared" si="0"/>
        <v>2499.5924050632912</v>
      </c>
      <c r="E5" s="11">
        <v>437</v>
      </c>
      <c r="F5" s="11">
        <v>1081714</v>
      </c>
      <c r="G5" s="13">
        <f t="shared" si="1"/>
        <v>2475.3180778032038</v>
      </c>
      <c r="H5" s="11">
        <v>407</v>
      </c>
      <c r="I5" s="11">
        <v>1005599</v>
      </c>
      <c r="J5" s="13">
        <f t="shared" si="2"/>
        <v>2470.7592137592137</v>
      </c>
      <c r="K5" s="11">
        <v>371</v>
      </c>
      <c r="L5" s="11">
        <v>929897</v>
      </c>
      <c r="M5" s="13">
        <f t="shared" si="3"/>
        <v>2506.4609164420485</v>
      </c>
      <c r="N5" s="11">
        <v>405</v>
      </c>
      <c r="O5" s="11">
        <v>1010023</v>
      </c>
      <c r="P5" s="13">
        <f t="shared" si="4"/>
        <v>2493.883950617284</v>
      </c>
      <c r="Q5" s="11">
        <v>353</v>
      </c>
      <c r="R5" s="11">
        <v>877397</v>
      </c>
      <c r="S5" s="13">
        <f t="shared" si="5"/>
        <v>2485.543909348442</v>
      </c>
      <c r="T5" s="11">
        <v>386</v>
      </c>
      <c r="U5" s="11">
        <v>962800</v>
      </c>
      <c r="V5" s="13">
        <f t="shared" si="6"/>
        <v>2494.3005181347148</v>
      </c>
      <c r="W5" s="11">
        <v>414</v>
      </c>
      <c r="X5" s="11">
        <v>1034649</v>
      </c>
      <c r="Y5" s="13">
        <f t="shared" si="7"/>
        <v>2499.1521739130435</v>
      </c>
      <c r="Z5" s="11">
        <v>421</v>
      </c>
      <c r="AA5" s="11">
        <v>1030244</v>
      </c>
      <c r="AB5" s="13">
        <f t="shared" si="8"/>
        <v>2447.1353919239905</v>
      </c>
      <c r="AC5" s="11">
        <v>396</v>
      </c>
      <c r="AD5" s="11">
        <v>979673</v>
      </c>
      <c r="AE5" s="13">
        <f t="shared" si="9"/>
        <v>2473.9217171717173</v>
      </c>
      <c r="AF5" s="11">
        <v>426</v>
      </c>
      <c r="AG5" s="11">
        <v>1057575</v>
      </c>
      <c r="AH5" s="13">
        <f t="shared" si="10"/>
        <v>2482.5704225352115</v>
      </c>
      <c r="AI5" s="11">
        <v>373</v>
      </c>
      <c r="AJ5" s="11">
        <v>933417</v>
      </c>
      <c r="AK5" s="12">
        <f t="shared" si="11"/>
        <v>2502.4584450402144</v>
      </c>
      <c r="AM5" s="23">
        <f t="shared" si="12"/>
        <v>398.66666666666669</v>
      </c>
      <c r="AN5" s="21">
        <f t="shared" si="12"/>
        <v>990860.58333333337</v>
      </c>
      <c r="AO5" s="22">
        <f t="shared" si="12"/>
        <v>2485.9247618126983</v>
      </c>
    </row>
    <row r="6" spans="1:43" ht="15.75" hidden="1" thickBot="1" x14ac:dyDescent="0.25">
      <c r="A6" s="9" t="s">
        <v>8</v>
      </c>
      <c r="B6" s="10">
        <v>305</v>
      </c>
      <c r="C6" s="11">
        <v>1063778</v>
      </c>
      <c r="D6" s="13">
        <f t="shared" si="0"/>
        <v>3487.7967213114753</v>
      </c>
      <c r="E6" s="11">
        <v>273</v>
      </c>
      <c r="F6" s="11">
        <v>950268</v>
      </c>
      <c r="G6" s="13">
        <f t="shared" si="1"/>
        <v>3480.835164835165</v>
      </c>
      <c r="H6" s="11">
        <v>274</v>
      </c>
      <c r="I6" s="11">
        <v>946450</v>
      </c>
      <c r="J6" s="13">
        <f t="shared" si="2"/>
        <v>3454.1970802919709</v>
      </c>
      <c r="K6" s="11">
        <v>283</v>
      </c>
      <c r="L6" s="11">
        <v>986919</v>
      </c>
      <c r="M6" s="13">
        <f t="shared" si="3"/>
        <v>3487.3462897526501</v>
      </c>
      <c r="N6" s="11">
        <v>301</v>
      </c>
      <c r="O6" s="11">
        <v>1046780</v>
      </c>
      <c r="P6" s="13">
        <f t="shared" si="4"/>
        <v>3477.6744186046512</v>
      </c>
      <c r="Q6" s="11">
        <v>330</v>
      </c>
      <c r="R6" s="11">
        <v>1148347</v>
      </c>
      <c r="S6" s="13">
        <f t="shared" si="5"/>
        <v>3479.8393939393941</v>
      </c>
      <c r="T6" s="11">
        <v>297</v>
      </c>
      <c r="U6" s="11">
        <v>1032518</v>
      </c>
      <c r="V6" s="13">
        <f t="shared" si="6"/>
        <v>3476.4915824915824</v>
      </c>
      <c r="W6" s="11">
        <v>312</v>
      </c>
      <c r="X6" s="11">
        <v>1079370</v>
      </c>
      <c r="Y6" s="13">
        <f t="shared" si="7"/>
        <v>3459.5192307692309</v>
      </c>
      <c r="Z6" s="11">
        <v>311</v>
      </c>
      <c r="AA6" s="11">
        <v>1068465</v>
      </c>
      <c r="AB6" s="13">
        <f t="shared" si="8"/>
        <v>3435.5787781350482</v>
      </c>
      <c r="AC6" s="11">
        <v>310</v>
      </c>
      <c r="AD6" s="11">
        <v>1075550</v>
      </c>
      <c r="AE6" s="13">
        <f t="shared" si="9"/>
        <v>3469.516129032258</v>
      </c>
      <c r="AF6" s="11">
        <v>304</v>
      </c>
      <c r="AG6" s="11">
        <v>1049440</v>
      </c>
      <c r="AH6" s="13">
        <f t="shared" si="10"/>
        <v>3452.1052631578946</v>
      </c>
      <c r="AI6" s="11">
        <v>316</v>
      </c>
      <c r="AJ6" s="11">
        <v>1103040</v>
      </c>
      <c r="AK6" s="12">
        <f t="shared" si="11"/>
        <v>3490.6329113924053</v>
      </c>
      <c r="AM6" s="23">
        <f t="shared" si="12"/>
        <v>301.33333333333331</v>
      </c>
      <c r="AN6" s="21">
        <f t="shared" si="12"/>
        <v>1045910.4166666666</v>
      </c>
      <c r="AO6" s="22">
        <f t="shared" si="12"/>
        <v>3470.961080309477</v>
      </c>
    </row>
    <row r="7" spans="1:43" s="102" customFormat="1" ht="15.75" thickBot="1" x14ac:dyDescent="0.25">
      <c r="A7" s="9" t="s">
        <v>77</v>
      </c>
      <c r="B7" s="10">
        <f>SUM(B4:B6)</f>
        <v>1092</v>
      </c>
      <c r="C7" s="11">
        <f t="shared" ref="C7:AJ7" si="13">SUM(C4:C6)</f>
        <v>2644756</v>
      </c>
      <c r="D7" s="11">
        <f>C7/B7</f>
        <v>2421.9377289377289</v>
      </c>
      <c r="E7" s="11">
        <f t="shared" si="13"/>
        <v>1180</v>
      </c>
      <c r="F7" s="11">
        <f t="shared" si="13"/>
        <v>2735619</v>
      </c>
      <c r="G7" s="11">
        <f>F7/E7</f>
        <v>2318.321186440678</v>
      </c>
      <c r="H7" s="11">
        <f t="shared" si="13"/>
        <v>1185</v>
      </c>
      <c r="I7" s="11">
        <f t="shared" si="13"/>
        <v>2716347</v>
      </c>
      <c r="J7" s="11">
        <f>I7/H7</f>
        <v>2292.2759493670887</v>
      </c>
      <c r="K7" s="11">
        <f t="shared" si="13"/>
        <v>1006</v>
      </c>
      <c r="L7" s="11">
        <f t="shared" si="13"/>
        <v>2446325</v>
      </c>
      <c r="M7" s="11">
        <f>L7/K7</f>
        <v>2431.734592445328</v>
      </c>
      <c r="N7" s="11">
        <f t="shared" si="13"/>
        <v>1120</v>
      </c>
      <c r="O7" s="11">
        <f t="shared" si="13"/>
        <v>2680047</v>
      </c>
      <c r="P7" s="11">
        <f>O7/N7</f>
        <v>2392.8991071428572</v>
      </c>
      <c r="Q7" s="11">
        <f t="shared" si="13"/>
        <v>1045</v>
      </c>
      <c r="R7" s="11">
        <f t="shared" si="13"/>
        <v>2573886</v>
      </c>
      <c r="S7" s="11">
        <f>R7/Q7</f>
        <v>2463.0488038277513</v>
      </c>
      <c r="T7" s="11">
        <f t="shared" si="13"/>
        <v>1086</v>
      </c>
      <c r="U7" s="11">
        <f t="shared" si="13"/>
        <v>2611702</v>
      </c>
      <c r="V7" s="11">
        <f>U7/T7</f>
        <v>2404.8821362799263</v>
      </c>
      <c r="W7" s="11">
        <f t="shared" si="13"/>
        <v>1128</v>
      </c>
      <c r="X7" s="11">
        <f t="shared" si="13"/>
        <v>2721080</v>
      </c>
      <c r="Y7" s="11">
        <f>X7/W7</f>
        <v>2412.304964539007</v>
      </c>
      <c r="Z7" s="11">
        <f t="shared" si="13"/>
        <v>1168</v>
      </c>
      <c r="AA7" s="11">
        <f t="shared" si="13"/>
        <v>2761610</v>
      </c>
      <c r="AB7" s="11">
        <f>AA7/Z7</f>
        <v>2364.3921232876714</v>
      </c>
      <c r="AC7" s="11">
        <f t="shared" si="13"/>
        <v>1150</v>
      </c>
      <c r="AD7" s="11">
        <f t="shared" si="13"/>
        <v>2735966</v>
      </c>
      <c r="AE7" s="11">
        <f>AD7/AC7</f>
        <v>2379.1008695652172</v>
      </c>
      <c r="AF7" s="11">
        <f t="shared" si="13"/>
        <v>1195</v>
      </c>
      <c r="AG7" s="11">
        <f t="shared" si="13"/>
        <v>2810810</v>
      </c>
      <c r="AH7" s="11">
        <f>AG7/AF7</f>
        <v>2352.1422594142259</v>
      </c>
      <c r="AI7" s="11">
        <f t="shared" si="13"/>
        <v>1063</v>
      </c>
      <c r="AJ7" s="11">
        <f t="shared" si="13"/>
        <v>2608415</v>
      </c>
      <c r="AK7" s="139">
        <f>AJ7/AI7</f>
        <v>2453.8240827845721</v>
      </c>
      <c r="AM7" s="23">
        <f t="shared" si="12"/>
        <v>1118.1666666666667</v>
      </c>
      <c r="AN7" s="21">
        <f t="shared" si="12"/>
        <v>2670546.9166666665</v>
      </c>
      <c r="AO7" s="22">
        <f t="shared" si="12"/>
        <v>2390.5719836693374</v>
      </c>
    </row>
    <row r="8" spans="1:43" ht="15.75" hidden="1" thickBot="1" x14ac:dyDescent="0.25">
      <c r="A8" s="9" t="s">
        <v>9</v>
      </c>
      <c r="B8" s="10">
        <v>176</v>
      </c>
      <c r="C8" s="11">
        <v>785714</v>
      </c>
      <c r="D8" s="13">
        <f t="shared" si="0"/>
        <v>4464.284090909091</v>
      </c>
      <c r="E8" s="11">
        <v>175</v>
      </c>
      <c r="F8" s="11">
        <v>781292</v>
      </c>
      <c r="G8" s="13">
        <f t="shared" si="1"/>
        <v>4464.5257142857145</v>
      </c>
      <c r="H8" s="11">
        <v>153</v>
      </c>
      <c r="I8" s="11">
        <v>676413</v>
      </c>
      <c r="J8" s="13">
        <f t="shared" si="2"/>
        <v>4421</v>
      </c>
      <c r="K8" s="11">
        <v>198</v>
      </c>
      <c r="L8" s="11">
        <v>888890</v>
      </c>
      <c r="M8" s="13">
        <f t="shared" si="3"/>
        <v>4489.3434343434346</v>
      </c>
      <c r="N8" s="11">
        <v>166</v>
      </c>
      <c r="O8" s="11">
        <v>741810</v>
      </c>
      <c r="P8" s="13">
        <f t="shared" si="4"/>
        <v>4468.734939759036</v>
      </c>
      <c r="Q8" s="11">
        <v>192</v>
      </c>
      <c r="R8" s="11">
        <v>859896</v>
      </c>
      <c r="S8" s="13">
        <f t="shared" si="5"/>
        <v>4478.625</v>
      </c>
      <c r="T8" s="11">
        <v>202</v>
      </c>
      <c r="U8" s="11">
        <v>902293</v>
      </c>
      <c r="V8" s="13">
        <f t="shared" si="6"/>
        <v>4466.7970297029706</v>
      </c>
      <c r="W8" s="11">
        <v>204</v>
      </c>
      <c r="X8" s="11">
        <v>908524</v>
      </c>
      <c r="Y8" s="13">
        <f t="shared" si="7"/>
        <v>4453.5490196078435</v>
      </c>
      <c r="Z8" s="11">
        <v>182</v>
      </c>
      <c r="AA8" s="11">
        <v>807909</v>
      </c>
      <c r="AB8" s="13">
        <f t="shared" si="8"/>
        <v>4439.0604395604396</v>
      </c>
      <c r="AC8" s="11">
        <v>198</v>
      </c>
      <c r="AD8" s="11">
        <v>875699</v>
      </c>
      <c r="AE8" s="13">
        <f t="shared" si="9"/>
        <v>4422.7222222222226</v>
      </c>
      <c r="AF8" s="11">
        <v>170</v>
      </c>
      <c r="AG8" s="11">
        <v>757323</v>
      </c>
      <c r="AH8" s="13">
        <f t="shared" si="10"/>
        <v>4454.8411764705879</v>
      </c>
      <c r="AI8" s="11">
        <v>217</v>
      </c>
      <c r="AJ8" s="11">
        <v>970579</v>
      </c>
      <c r="AK8" s="12">
        <f t="shared" si="11"/>
        <v>4472.7142857142853</v>
      </c>
      <c r="AM8" s="23">
        <f t="shared" si="12"/>
        <v>186.08333333333334</v>
      </c>
      <c r="AN8" s="21">
        <f t="shared" si="12"/>
        <v>829695.16666666663</v>
      </c>
      <c r="AO8" s="22">
        <f t="shared" si="12"/>
        <v>4458.0164460479682</v>
      </c>
    </row>
    <row r="9" spans="1:43" ht="15.75" hidden="1" thickBot="1" x14ac:dyDescent="0.25">
      <c r="A9" s="9" t="s">
        <v>10</v>
      </c>
      <c r="B9" s="10">
        <v>125</v>
      </c>
      <c r="C9" s="11">
        <v>677700</v>
      </c>
      <c r="D9" s="13">
        <f t="shared" si="0"/>
        <v>5421.6</v>
      </c>
      <c r="E9" s="11">
        <v>76</v>
      </c>
      <c r="F9" s="11">
        <v>411072</v>
      </c>
      <c r="G9" s="13">
        <f t="shared" si="1"/>
        <v>5408.8421052631575</v>
      </c>
      <c r="H9" s="11">
        <v>78</v>
      </c>
      <c r="I9" s="11">
        <v>416775</v>
      </c>
      <c r="J9" s="13">
        <f t="shared" si="2"/>
        <v>5343.2692307692305</v>
      </c>
      <c r="K9" s="11">
        <v>156</v>
      </c>
      <c r="L9" s="11">
        <v>851470</v>
      </c>
      <c r="M9" s="13">
        <f t="shared" si="3"/>
        <v>5458.1410256410254</v>
      </c>
      <c r="N9" s="11">
        <v>122</v>
      </c>
      <c r="O9" s="11">
        <v>662685</v>
      </c>
      <c r="P9" s="13">
        <f t="shared" si="4"/>
        <v>5431.8442622950815</v>
      </c>
      <c r="Q9" s="11">
        <v>139</v>
      </c>
      <c r="R9" s="11">
        <v>759340</v>
      </c>
      <c r="S9" s="13">
        <f t="shared" si="5"/>
        <v>5462.8776978417263</v>
      </c>
      <c r="T9" s="11">
        <v>130</v>
      </c>
      <c r="U9" s="11">
        <v>714018</v>
      </c>
      <c r="V9" s="13">
        <f t="shared" si="6"/>
        <v>5492.4461538461537</v>
      </c>
      <c r="W9" s="11">
        <v>121</v>
      </c>
      <c r="X9" s="11">
        <v>662100</v>
      </c>
      <c r="Y9" s="13">
        <f t="shared" si="7"/>
        <v>5471.9008264462809</v>
      </c>
      <c r="Z9" s="11">
        <v>102</v>
      </c>
      <c r="AA9" s="11">
        <v>555592</v>
      </c>
      <c r="AB9" s="13">
        <f t="shared" si="8"/>
        <v>5446.9803921568628</v>
      </c>
      <c r="AC9" s="11">
        <v>123</v>
      </c>
      <c r="AD9" s="11">
        <v>671861</v>
      </c>
      <c r="AE9" s="13">
        <f t="shared" si="9"/>
        <v>5462.2845528455282</v>
      </c>
      <c r="AF9" s="11">
        <v>96</v>
      </c>
      <c r="AG9" s="11">
        <v>527400</v>
      </c>
      <c r="AH9" s="13">
        <f t="shared" si="10"/>
        <v>5493.75</v>
      </c>
      <c r="AI9" s="11">
        <v>130</v>
      </c>
      <c r="AJ9" s="11">
        <v>705150</v>
      </c>
      <c r="AK9" s="12">
        <f t="shared" si="11"/>
        <v>5424.2307692307695</v>
      </c>
      <c r="AM9" s="23">
        <f t="shared" si="12"/>
        <v>116.5</v>
      </c>
      <c r="AN9" s="21">
        <f t="shared" si="12"/>
        <v>634596.91666666663</v>
      </c>
      <c r="AO9" s="22">
        <f t="shared" si="12"/>
        <v>5443.1805846946518</v>
      </c>
    </row>
    <row r="10" spans="1:43" ht="15.75" hidden="1" thickBot="1" x14ac:dyDescent="0.25">
      <c r="A10" s="9" t="s">
        <v>11</v>
      </c>
      <c r="B10" s="10">
        <v>73</v>
      </c>
      <c r="C10" s="11">
        <v>473572</v>
      </c>
      <c r="D10" s="13">
        <f t="shared" si="0"/>
        <v>6487.2876712328771</v>
      </c>
      <c r="E10" s="11">
        <v>44</v>
      </c>
      <c r="F10" s="11">
        <v>283810</v>
      </c>
      <c r="G10" s="13">
        <f t="shared" si="1"/>
        <v>6450.227272727273</v>
      </c>
      <c r="H10" s="11">
        <v>45</v>
      </c>
      <c r="I10" s="11">
        <v>291460</v>
      </c>
      <c r="J10" s="13">
        <f t="shared" si="2"/>
        <v>6476.8888888888887</v>
      </c>
      <c r="K10" s="11">
        <v>94</v>
      </c>
      <c r="L10" s="11">
        <v>606620</v>
      </c>
      <c r="M10" s="13">
        <f t="shared" si="3"/>
        <v>6453.4042553191493</v>
      </c>
      <c r="N10" s="11">
        <v>64</v>
      </c>
      <c r="O10" s="11">
        <v>418354</v>
      </c>
      <c r="P10" s="13">
        <f t="shared" si="4"/>
        <v>6536.78125</v>
      </c>
      <c r="Q10" s="11">
        <v>102</v>
      </c>
      <c r="R10" s="11">
        <v>659480</v>
      </c>
      <c r="S10" s="13">
        <f t="shared" si="5"/>
        <v>6465.4901960784309</v>
      </c>
      <c r="T10" s="11">
        <v>71</v>
      </c>
      <c r="U10" s="11">
        <v>459590</v>
      </c>
      <c r="V10" s="13">
        <f t="shared" si="6"/>
        <v>6473.0985915492956</v>
      </c>
      <c r="W10" s="11">
        <v>61</v>
      </c>
      <c r="X10" s="11">
        <v>397190</v>
      </c>
      <c r="Y10" s="13">
        <f t="shared" si="7"/>
        <v>6511.311475409836</v>
      </c>
      <c r="Z10" s="11">
        <v>56</v>
      </c>
      <c r="AA10" s="11">
        <v>359450</v>
      </c>
      <c r="AB10" s="13">
        <f t="shared" si="8"/>
        <v>6418.75</v>
      </c>
      <c r="AC10" s="11">
        <v>46</v>
      </c>
      <c r="AD10" s="11">
        <v>298210</v>
      </c>
      <c r="AE10" s="13">
        <f t="shared" si="9"/>
        <v>6482.826086956522</v>
      </c>
      <c r="AF10" s="11">
        <v>50</v>
      </c>
      <c r="AG10" s="11">
        <v>324920</v>
      </c>
      <c r="AH10" s="13">
        <f t="shared" si="10"/>
        <v>6498.4</v>
      </c>
      <c r="AI10" s="11">
        <v>75</v>
      </c>
      <c r="AJ10" s="11">
        <v>478860</v>
      </c>
      <c r="AK10" s="12">
        <f t="shared" si="11"/>
        <v>6384.8</v>
      </c>
      <c r="AM10" s="23">
        <f t="shared" si="12"/>
        <v>65.083333333333329</v>
      </c>
      <c r="AN10" s="21">
        <f t="shared" si="12"/>
        <v>420959.66666666669</v>
      </c>
      <c r="AO10" s="22">
        <f t="shared" si="12"/>
        <v>6469.9388073468554</v>
      </c>
    </row>
    <row r="11" spans="1:43" ht="15.75" hidden="1" thickBot="1" x14ac:dyDescent="0.25">
      <c r="A11" s="9" t="s">
        <v>12</v>
      </c>
      <c r="B11" s="10">
        <v>36</v>
      </c>
      <c r="C11" s="11">
        <v>265190</v>
      </c>
      <c r="D11" s="13">
        <f t="shared" si="0"/>
        <v>7366.3888888888887</v>
      </c>
      <c r="E11" s="11">
        <v>15</v>
      </c>
      <c r="F11" s="11">
        <v>112520</v>
      </c>
      <c r="G11" s="13">
        <f t="shared" si="1"/>
        <v>7501.333333333333</v>
      </c>
      <c r="H11" s="11">
        <v>27</v>
      </c>
      <c r="I11" s="11">
        <v>201900</v>
      </c>
      <c r="J11" s="13">
        <f t="shared" si="2"/>
        <v>7477.7777777777774</v>
      </c>
      <c r="K11" s="11">
        <v>46</v>
      </c>
      <c r="L11" s="11">
        <v>344360</v>
      </c>
      <c r="M11" s="13">
        <f t="shared" si="3"/>
        <v>7486.086956521739</v>
      </c>
      <c r="N11" s="11">
        <v>41</v>
      </c>
      <c r="O11" s="11">
        <v>305690</v>
      </c>
      <c r="P11" s="13">
        <f t="shared" si="4"/>
        <v>7455.8536585365855</v>
      </c>
      <c r="Q11" s="11">
        <v>65</v>
      </c>
      <c r="R11" s="11">
        <v>487650</v>
      </c>
      <c r="S11" s="13">
        <f t="shared" si="5"/>
        <v>7502.3076923076924</v>
      </c>
      <c r="T11" s="11">
        <v>37</v>
      </c>
      <c r="U11" s="11">
        <v>278860</v>
      </c>
      <c r="V11" s="13">
        <f t="shared" si="6"/>
        <v>7536.7567567567567</v>
      </c>
      <c r="W11" s="11">
        <v>42</v>
      </c>
      <c r="X11" s="11">
        <v>311960</v>
      </c>
      <c r="Y11" s="13">
        <f t="shared" si="7"/>
        <v>7427.6190476190477</v>
      </c>
      <c r="Z11" s="11">
        <v>27</v>
      </c>
      <c r="AA11" s="11">
        <v>201738</v>
      </c>
      <c r="AB11" s="13">
        <f t="shared" si="8"/>
        <v>7471.7777777777774</v>
      </c>
      <c r="AC11" s="11">
        <v>41</v>
      </c>
      <c r="AD11" s="11">
        <v>306350</v>
      </c>
      <c r="AE11" s="13">
        <f t="shared" si="9"/>
        <v>7471.9512195121952</v>
      </c>
      <c r="AF11" s="11">
        <v>22</v>
      </c>
      <c r="AG11" s="11">
        <v>162100</v>
      </c>
      <c r="AH11" s="13">
        <f t="shared" si="10"/>
        <v>7368.181818181818</v>
      </c>
      <c r="AI11" s="11">
        <v>55</v>
      </c>
      <c r="AJ11" s="11">
        <v>409640</v>
      </c>
      <c r="AK11" s="12">
        <f t="shared" si="11"/>
        <v>7448</v>
      </c>
      <c r="AM11" s="23">
        <f t="shared" si="12"/>
        <v>37.833333333333336</v>
      </c>
      <c r="AN11" s="21">
        <f t="shared" si="12"/>
        <v>282329.83333333331</v>
      </c>
      <c r="AO11" s="22">
        <f t="shared" si="12"/>
        <v>7459.5029106011343</v>
      </c>
    </row>
    <row r="12" spans="1:43" ht="15.75" hidden="1" thickBot="1" x14ac:dyDescent="0.25">
      <c r="A12" s="9" t="s">
        <v>13</v>
      </c>
      <c r="B12" s="10">
        <v>21</v>
      </c>
      <c r="C12" s="11">
        <v>178410</v>
      </c>
      <c r="D12" s="13">
        <f t="shared" si="0"/>
        <v>8495.7142857142862</v>
      </c>
      <c r="E12" s="11">
        <v>23</v>
      </c>
      <c r="F12" s="11">
        <v>196070</v>
      </c>
      <c r="G12" s="13">
        <f t="shared" si="1"/>
        <v>8524.782608695652</v>
      </c>
      <c r="H12" s="11">
        <v>19</v>
      </c>
      <c r="I12" s="11">
        <v>161190</v>
      </c>
      <c r="J12" s="13">
        <f t="shared" si="2"/>
        <v>8483.6842105263149</v>
      </c>
      <c r="K12" s="11">
        <v>32</v>
      </c>
      <c r="L12" s="11">
        <v>270950</v>
      </c>
      <c r="M12" s="13">
        <f t="shared" si="3"/>
        <v>8467.1875</v>
      </c>
      <c r="N12" s="11">
        <v>26</v>
      </c>
      <c r="O12" s="11">
        <v>219960</v>
      </c>
      <c r="P12" s="13">
        <f t="shared" si="4"/>
        <v>8460</v>
      </c>
      <c r="Q12" s="11">
        <v>36</v>
      </c>
      <c r="R12" s="11">
        <v>309460</v>
      </c>
      <c r="S12" s="13">
        <f t="shared" si="5"/>
        <v>8596.1111111111113</v>
      </c>
      <c r="T12" s="11">
        <v>26</v>
      </c>
      <c r="U12" s="11">
        <v>219740</v>
      </c>
      <c r="V12" s="13">
        <f t="shared" si="6"/>
        <v>8451.538461538461</v>
      </c>
      <c r="W12" s="11">
        <v>27</v>
      </c>
      <c r="X12" s="11">
        <v>229000</v>
      </c>
      <c r="Y12" s="13">
        <f t="shared" si="7"/>
        <v>8481.4814814814818</v>
      </c>
      <c r="Z12" s="11">
        <v>26</v>
      </c>
      <c r="AA12" s="11">
        <v>221390</v>
      </c>
      <c r="AB12" s="13">
        <f t="shared" si="8"/>
        <v>8515</v>
      </c>
      <c r="AC12" s="11">
        <v>27</v>
      </c>
      <c r="AD12" s="11">
        <v>228430</v>
      </c>
      <c r="AE12" s="13">
        <f t="shared" si="9"/>
        <v>8460.3703703703704</v>
      </c>
      <c r="AF12" s="11">
        <v>16</v>
      </c>
      <c r="AG12" s="11">
        <v>134270</v>
      </c>
      <c r="AH12" s="13">
        <f t="shared" si="10"/>
        <v>8391.875</v>
      </c>
      <c r="AI12" s="11">
        <v>31</v>
      </c>
      <c r="AJ12" s="11">
        <v>262710</v>
      </c>
      <c r="AK12" s="12">
        <f t="shared" si="11"/>
        <v>8474.5161290322576</v>
      </c>
      <c r="AM12" s="23">
        <f t="shared" si="12"/>
        <v>25.833333333333332</v>
      </c>
      <c r="AN12" s="21">
        <f t="shared" si="12"/>
        <v>219298.33333333334</v>
      </c>
      <c r="AO12" s="22">
        <f t="shared" si="12"/>
        <v>8483.5217632058284</v>
      </c>
    </row>
    <row r="13" spans="1:43" ht="15.75" hidden="1" thickBot="1" x14ac:dyDescent="0.25">
      <c r="A13" s="9" t="s">
        <v>14</v>
      </c>
      <c r="B13" s="10">
        <v>13</v>
      </c>
      <c r="C13" s="11">
        <v>125010</v>
      </c>
      <c r="D13" s="13">
        <f t="shared" si="0"/>
        <v>9616.1538461538457</v>
      </c>
      <c r="E13" s="11">
        <v>14</v>
      </c>
      <c r="F13" s="11">
        <v>130700</v>
      </c>
      <c r="G13" s="13">
        <f t="shared" si="1"/>
        <v>9335.7142857142862</v>
      </c>
      <c r="H13" s="11">
        <v>10</v>
      </c>
      <c r="I13" s="11">
        <v>94250</v>
      </c>
      <c r="J13" s="13">
        <f t="shared" si="2"/>
        <v>9425</v>
      </c>
      <c r="K13" s="11">
        <v>32</v>
      </c>
      <c r="L13" s="11">
        <v>304250</v>
      </c>
      <c r="M13" s="13">
        <f t="shared" si="3"/>
        <v>9507.8125</v>
      </c>
      <c r="N13" s="11">
        <v>21</v>
      </c>
      <c r="O13" s="11">
        <v>198800</v>
      </c>
      <c r="P13" s="13">
        <f t="shared" si="4"/>
        <v>9466.6666666666661</v>
      </c>
      <c r="Q13" s="11">
        <v>27</v>
      </c>
      <c r="R13" s="11">
        <v>256440</v>
      </c>
      <c r="S13" s="13">
        <f t="shared" si="5"/>
        <v>9497.7777777777774</v>
      </c>
      <c r="T13" s="11">
        <v>27</v>
      </c>
      <c r="U13" s="11">
        <v>256400</v>
      </c>
      <c r="V13" s="13">
        <f t="shared" si="6"/>
        <v>9496.2962962962956</v>
      </c>
      <c r="W13" s="11">
        <v>26</v>
      </c>
      <c r="X13" s="11">
        <v>245002</v>
      </c>
      <c r="Y13" s="13">
        <f t="shared" si="7"/>
        <v>9423.1538461538457</v>
      </c>
      <c r="Z13" s="11">
        <v>16</v>
      </c>
      <c r="AA13" s="11">
        <v>150668</v>
      </c>
      <c r="AB13" s="13">
        <f t="shared" si="8"/>
        <v>9416.75</v>
      </c>
      <c r="AC13" s="11">
        <v>16</v>
      </c>
      <c r="AD13" s="11">
        <v>150520</v>
      </c>
      <c r="AE13" s="13">
        <f t="shared" si="9"/>
        <v>9407.5</v>
      </c>
      <c r="AF13" s="11">
        <v>14</v>
      </c>
      <c r="AG13" s="11">
        <v>132860</v>
      </c>
      <c r="AH13" s="13">
        <f t="shared" si="10"/>
        <v>9490</v>
      </c>
      <c r="AI13" s="11">
        <v>19</v>
      </c>
      <c r="AJ13" s="11">
        <v>181550</v>
      </c>
      <c r="AK13" s="12">
        <f t="shared" si="11"/>
        <v>9555.2631578947367</v>
      </c>
      <c r="AM13" s="23">
        <f t="shared" si="12"/>
        <v>19.583333333333332</v>
      </c>
      <c r="AN13" s="21">
        <f t="shared" si="12"/>
        <v>185537.5</v>
      </c>
      <c r="AO13" s="22">
        <f t="shared" si="12"/>
        <v>9469.8406980547861</v>
      </c>
    </row>
    <row r="14" spans="1:43" s="102" customFormat="1" ht="15.75" thickBot="1" x14ac:dyDescent="0.25">
      <c r="A14" s="9" t="s">
        <v>78</v>
      </c>
      <c r="B14" s="10">
        <f>SUM(B8:B13)</f>
        <v>444</v>
      </c>
      <c r="C14" s="11">
        <f t="shared" ref="C14:AJ14" si="14">SUM(C8:C13)</f>
        <v>2505596</v>
      </c>
      <c r="D14" s="11">
        <f>C14/B14</f>
        <v>5643.2342342342345</v>
      </c>
      <c r="E14" s="11">
        <f t="shared" si="14"/>
        <v>347</v>
      </c>
      <c r="F14" s="11">
        <f t="shared" si="14"/>
        <v>1915464</v>
      </c>
      <c r="G14" s="11">
        <f>F14/E14</f>
        <v>5520.06916426513</v>
      </c>
      <c r="H14" s="11">
        <f t="shared" si="14"/>
        <v>332</v>
      </c>
      <c r="I14" s="11">
        <f t="shared" si="14"/>
        <v>1841988</v>
      </c>
      <c r="J14" s="11">
        <f>I14/H14</f>
        <v>5548.1566265060237</v>
      </c>
      <c r="K14" s="11">
        <f t="shared" si="14"/>
        <v>558</v>
      </c>
      <c r="L14" s="11">
        <f t="shared" si="14"/>
        <v>3266540</v>
      </c>
      <c r="M14" s="11">
        <f>L14/K14</f>
        <v>5854.014336917563</v>
      </c>
      <c r="N14" s="11">
        <f t="shared" si="14"/>
        <v>440</v>
      </c>
      <c r="O14" s="11">
        <f t="shared" si="14"/>
        <v>2547299</v>
      </c>
      <c r="P14" s="11">
        <f>O14/N14</f>
        <v>5789.3159090909094</v>
      </c>
      <c r="Q14" s="11">
        <f t="shared" si="14"/>
        <v>561</v>
      </c>
      <c r="R14" s="11">
        <f t="shared" si="14"/>
        <v>3332266</v>
      </c>
      <c r="S14" s="11">
        <f>R14/Q14</f>
        <v>5939.8680926916222</v>
      </c>
      <c r="T14" s="11">
        <f t="shared" si="14"/>
        <v>493</v>
      </c>
      <c r="U14" s="11">
        <f t="shared" si="14"/>
        <v>2830901</v>
      </c>
      <c r="V14" s="11">
        <f>U14/T14</f>
        <v>5742.1926977687626</v>
      </c>
      <c r="W14" s="11">
        <f t="shared" si="14"/>
        <v>481</v>
      </c>
      <c r="X14" s="11">
        <f t="shared" si="14"/>
        <v>2753776</v>
      </c>
      <c r="Y14" s="11">
        <f>X14/W14</f>
        <v>5725.1060291060294</v>
      </c>
      <c r="Z14" s="11">
        <f t="shared" si="14"/>
        <v>409</v>
      </c>
      <c r="AA14" s="11">
        <f t="shared" si="14"/>
        <v>2296747</v>
      </c>
      <c r="AB14" s="11">
        <f>AA14/Z14</f>
        <v>5615.5183374083126</v>
      </c>
      <c r="AC14" s="11">
        <f t="shared" si="14"/>
        <v>451</v>
      </c>
      <c r="AD14" s="11">
        <f t="shared" si="14"/>
        <v>2531070</v>
      </c>
      <c r="AE14" s="11">
        <f>AD14/AC14</f>
        <v>5612.1286031042127</v>
      </c>
      <c r="AF14" s="11">
        <f t="shared" si="14"/>
        <v>368</v>
      </c>
      <c r="AG14" s="11">
        <f t="shared" si="14"/>
        <v>2038873</v>
      </c>
      <c r="AH14" s="11">
        <f>AG14/AF14</f>
        <v>5540.415760869565</v>
      </c>
      <c r="AI14" s="11">
        <f t="shared" si="14"/>
        <v>527</v>
      </c>
      <c r="AJ14" s="11">
        <f t="shared" si="14"/>
        <v>3008489</v>
      </c>
      <c r="AK14" s="139">
        <f>AJ14/AI14</f>
        <v>5708.7077798861483</v>
      </c>
      <c r="AM14" s="23">
        <f t="shared" si="12"/>
        <v>450.91666666666669</v>
      </c>
      <c r="AN14" s="21">
        <f t="shared" si="12"/>
        <v>2572417.4166666665</v>
      </c>
      <c r="AO14" s="22">
        <f t="shared" si="12"/>
        <v>5686.5606309873765</v>
      </c>
    </row>
    <row r="15" spans="1:43" ht="15.75" hidden="1" thickBot="1" x14ac:dyDescent="0.25">
      <c r="A15" s="9" t="s">
        <v>15</v>
      </c>
      <c r="B15" s="10">
        <v>14</v>
      </c>
      <c r="C15" s="11">
        <v>145830</v>
      </c>
      <c r="D15" s="13">
        <f t="shared" si="0"/>
        <v>10416.428571428571</v>
      </c>
      <c r="E15" s="11">
        <v>4</v>
      </c>
      <c r="F15" s="11">
        <v>41430</v>
      </c>
      <c r="G15" s="13">
        <f t="shared" si="1"/>
        <v>10357.5</v>
      </c>
      <c r="H15" s="11">
        <v>7</v>
      </c>
      <c r="I15" s="11">
        <v>73140</v>
      </c>
      <c r="J15" s="13">
        <f t="shared" si="2"/>
        <v>10448.571428571429</v>
      </c>
      <c r="K15" s="11">
        <v>24</v>
      </c>
      <c r="L15" s="11">
        <v>253230</v>
      </c>
      <c r="M15" s="13">
        <f t="shared" si="3"/>
        <v>10551.25</v>
      </c>
      <c r="N15" s="11">
        <v>21</v>
      </c>
      <c r="O15" s="11">
        <v>221940</v>
      </c>
      <c r="P15" s="13">
        <f t="shared" si="4"/>
        <v>10568.571428571429</v>
      </c>
      <c r="Q15" s="11">
        <v>17</v>
      </c>
      <c r="R15" s="11">
        <v>176620</v>
      </c>
      <c r="S15" s="13">
        <f t="shared" si="5"/>
        <v>10389.411764705883</v>
      </c>
      <c r="T15" s="11">
        <v>14</v>
      </c>
      <c r="U15" s="11">
        <v>147750</v>
      </c>
      <c r="V15" s="13">
        <f t="shared" si="6"/>
        <v>10553.571428571429</v>
      </c>
      <c r="W15" s="11">
        <v>16</v>
      </c>
      <c r="X15" s="11">
        <v>169340</v>
      </c>
      <c r="Y15" s="13">
        <f t="shared" si="7"/>
        <v>10583.75</v>
      </c>
      <c r="Z15" s="11">
        <v>12</v>
      </c>
      <c r="AA15" s="11">
        <v>124990</v>
      </c>
      <c r="AB15" s="13">
        <f t="shared" si="8"/>
        <v>10415.833333333334</v>
      </c>
      <c r="AC15" s="11">
        <v>10</v>
      </c>
      <c r="AD15" s="11">
        <v>104880</v>
      </c>
      <c r="AE15" s="13">
        <f t="shared" si="9"/>
        <v>10488</v>
      </c>
      <c r="AF15" s="11">
        <v>16</v>
      </c>
      <c r="AG15" s="11">
        <v>166490</v>
      </c>
      <c r="AH15" s="13">
        <f t="shared" si="10"/>
        <v>10405.625</v>
      </c>
      <c r="AI15" s="11">
        <v>14</v>
      </c>
      <c r="AJ15" s="11">
        <v>148200</v>
      </c>
      <c r="AK15" s="12">
        <f t="shared" si="11"/>
        <v>10585.714285714286</v>
      </c>
      <c r="AM15" s="23">
        <f t="shared" si="12"/>
        <v>14.083333333333334</v>
      </c>
      <c r="AN15" s="21">
        <f t="shared" si="12"/>
        <v>147820</v>
      </c>
      <c r="AO15" s="22">
        <f t="shared" si="12"/>
        <v>10480.352270074696</v>
      </c>
    </row>
    <row r="16" spans="1:43" ht="15.75" hidden="1" thickBot="1" x14ac:dyDescent="0.25">
      <c r="A16" s="9" t="s">
        <v>16</v>
      </c>
      <c r="B16" s="10">
        <v>9</v>
      </c>
      <c r="C16" s="11">
        <v>102120</v>
      </c>
      <c r="D16" s="13">
        <f t="shared" si="0"/>
        <v>11346.666666666666</v>
      </c>
      <c r="E16" s="11">
        <v>5</v>
      </c>
      <c r="F16" s="11">
        <v>56870</v>
      </c>
      <c r="G16" s="13">
        <f t="shared" si="1"/>
        <v>11374</v>
      </c>
      <c r="H16" s="11">
        <v>3</v>
      </c>
      <c r="I16" s="11">
        <v>34030</v>
      </c>
      <c r="J16" s="13">
        <f t="shared" si="2"/>
        <v>11343.333333333334</v>
      </c>
      <c r="K16" s="11">
        <v>15</v>
      </c>
      <c r="L16" s="11">
        <v>171120</v>
      </c>
      <c r="M16" s="13">
        <f t="shared" si="3"/>
        <v>11408</v>
      </c>
      <c r="N16" s="11">
        <v>14</v>
      </c>
      <c r="O16" s="11">
        <v>159620</v>
      </c>
      <c r="P16" s="13">
        <f t="shared" si="4"/>
        <v>11401.428571428571</v>
      </c>
      <c r="Q16" s="11">
        <v>16</v>
      </c>
      <c r="R16" s="11">
        <v>185520</v>
      </c>
      <c r="S16" s="13">
        <f t="shared" si="5"/>
        <v>11595</v>
      </c>
      <c r="T16" s="11">
        <v>14</v>
      </c>
      <c r="U16" s="11">
        <v>160280</v>
      </c>
      <c r="V16" s="13">
        <f t="shared" si="6"/>
        <v>11448.571428571429</v>
      </c>
      <c r="W16" s="11">
        <v>9</v>
      </c>
      <c r="X16" s="11">
        <v>103960</v>
      </c>
      <c r="Y16" s="13">
        <f t="shared" si="7"/>
        <v>11551.111111111111</v>
      </c>
      <c r="Z16" s="11">
        <v>6</v>
      </c>
      <c r="AA16" s="11">
        <v>67520</v>
      </c>
      <c r="AB16" s="13">
        <f t="shared" si="8"/>
        <v>11253.333333333334</v>
      </c>
      <c r="AC16" s="11">
        <v>9</v>
      </c>
      <c r="AD16" s="11">
        <v>101920</v>
      </c>
      <c r="AE16" s="13">
        <f t="shared" si="9"/>
        <v>11324.444444444445</v>
      </c>
      <c r="AF16" s="11">
        <v>3</v>
      </c>
      <c r="AG16" s="11">
        <v>35220</v>
      </c>
      <c r="AH16" s="13">
        <f t="shared" si="10"/>
        <v>11740</v>
      </c>
      <c r="AI16" s="11">
        <v>5</v>
      </c>
      <c r="AJ16" s="11">
        <v>57780</v>
      </c>
      <c r="AK16" s="12">
        <f t="shared" si="11"/>
        <v>11556</v>
      </c>
      <c r="AM16" s="23">
        <f t="shared" si="12"/>
        <v>9</v>
      </c>
      <c r="AN16" s="21">
        <f t="shared" si="12"/>
        <v>102996.66666666667</v>
      </c>
      <c r="AO16" s="22">
        <f t="shared" si="12"/>
        <v>11445.157407407409</v>
      </c>
    </row>
    <row r="17" spans="1:41" ht="15.75" hidden="1" thickBot="1" x14ac:dyDescent="0.25">
      <c r="A17" s="9" t="s">
        <v>17</v>
      </c>
      <c r="B17" s="10">
        <v>6</v>
      </c>
      <c r="C17" s="11">
        <v>74960</v>
      </c>
      <c r="D17" s="13">
        <f t="shared" si="0"/>
        <v>12493.333333333334</v>
      </c>
      <c r="E17" s="11">
        <v>6</v>
      </c>
      <c r="F17" s="11">
        <v>75940</v>
      </c>
      <c r="G17" s="13">
        <f t="shared" si="1"/>
        <v>12656.666666666666</v>
      </c>
      <c r="H17" s="11">
        <v>2</v>
      </c>
      <c r="I17" s="11">
        <v>24890</v>
      </c>
      <c r="J17" s="13">
        <f t="shared" si="2"/>
        <v>12445</v>
      </c>
      <c r="K17" s="11">
        <v>10</v>
      </c>
      <c r="L17" s="11">
        <v>125230</v>
      </c>
      <c r="M17" s="13">
        <f t="shared" si="3"/>
        <v>12523</v>
      </c>
      <c r="N17" s="11">
        <v>8</v>
      </c>
      <c r="O17" s="11">
        <v>99680</v>
      </c>
      <c r="P17" s="13">
        <f t="shared" si="4"/>
        <v>12460</v>
      </c>
      <c r="Q17" s="11">
        <v>9</v>
      </c>
      <c r="R17" s="11">
        <v>113550</v>
      </c>
      <c r="S17" s="13">
        <f t="shared" si="5"/>
        <v>12616.666666666666</v>
      </c>
      <c r="T17" s="11">
        <v>11</v>
      </c>
      <c r="U17" s="11">
        <v>137870</v>
      </c>
      <c r="V17" s="13">
        <f t="shared" si="6"/>
        <v>12533.636363636364</v>
      </c>
      <c r="W17" s="11">
        <v>13</v>
      </c>
      <c r="X17" s="11">
        <v>162930</v>
      </c>
      <c r="Y17" s="13">
        <f t="shared" si="7"/>
        <v>12533.076923076924</v>
      </c>
      <c r="Z17" s="11">
        <v>6</v>
      </c>
      <c r="AA17" s="11">
        <v>75880</v>
      </c>
      <c r="AB17" s="13">
        <f t="shared" si="8"/>
        <v>12646.666666666666</v>
      </c>
      <c r="AC17" s="11">
        <v>6</v>
      </c>
      <c r="AD17" s="11">
        <v>75730</v>
      </c>
      <c r="AE17" s="13">
        <f t="shared" si="9"/>
        <v>12621.666666666666</v>
      </c>
      <c r="AF17" s="11">
        <v>4</v>
      </c>
      <c r="AG17" s="11">
        <v>49480</v>
      </c>
      <c r="AH17" s="13">
        <f t="shared" si="10"/>
        <v>12370</v>
      </c>
      <c r="AI17" s="11">
        <v>4</v>
      </c>
      <c r="AJ17" s="11">
        <v>50380</v>
      </c>
      <c r="AK17" s="12">
        <f t="shared" si="11"/>
        <v>12595</v>
      </c>
      <c r="AM17" s="23">
        <f t="shared" si="12"/>
        <v>7.083333333333333</v>
      </c>
      <c r="AN17" s="21">
        <f t="shared" si="12"/>
        <v>88876.666666666672</v>
      </c>
      <c r="AO17" s="22">
        <f t="shared" si="12"/>
        <v>12541.226107226108</v>
      </c>
    </row>
    <row r="18" spans="1:41" ht="15.75" hidden="1" thickBot="1" x14ac:dyDescent="0.25">
      <c r="A18" s="9" t="s">
        <v>18</v>
      </c>
      <c r="B18" s="10">
        <v>6</v>
      </c>
      <c r="C18" s="11">
        <v>80850</v>
      </c>
      <c r="D18" s="13">
        <f t="shared" si="0"/>
        <v>13475</v>
      </c>
      <c r="E18" s="11">
        <v>2</v>
      </c>
      <c r="F18" s="11">
        <v>26780</v>
      </c>
      <c r="G18" s="13">
        <f t="shared" si="1"/>
        <v>13390</v>
      </c>
      <c r="H18" s="11">
        <v>1</v>
      </c>
      <c r="I18" s="11">
        <v>13240</v>
      </c>
      <c r="J18" s="13">
        <f t="shared" si="2"/>
        <v>13240</v>
      </c>
      <c r="K18" s="11">
        <v>6</v>
      </c>
      <c r="L18" s="11">
        <v>81640</v>
      </c>
      <c r="M18" s="13">
        <f t="shared" si="3"/>
        <v>13606.666666666666</v>
      </c>
      <c r="N18" s="11">
        <v>11</v>
      </c>
      <c r="O18" s="11">
        <v>147420</v>
      </c>
      <c r="P18" s="13">
        <f t="shared" si="4"/>
        <v>13401.818181818182</v>
      </c>
      <c r="Q18" s="11">
        <v>7</v>
      </c>
      <c r="R18" s="11">
        <v>94700</v>
      </c>
      <c r="S18" s="13">
        <f t="shared" si="5"/>
        <v>13528.571428571429</v>
      </c>
      <c r="T18" s="11">
        <v>3</v>
      </c>
      <c r="U18" s="11">
        <v>40000</v>
      </c>
      <c r="V18" s="13">
        <f t="shared" si="6"/>
        <v>13333.333333333334</v>
      </c>
      <c r="W18" s="11">
        <v>4</v>
      </c>
      <c r="X18" s="11">
        <v>54970</v>
      </c>
      <c r="Y18" s="13">
        <f t="shared" si="7"/>
        <v>13742.5</v>
      </c>
      <c r="Z18" s="11">
        <v>4</v>
      </c>
      <c r="AA18" s="11">
        <v>53960</v>
      </c>
      <c r="AB18" s="13">
        <f t="shared" si="8"/>
        <v>13490</v>
      </c>
      <c r="AC18" s="11">
        <v>8</v>
      </c>
      <c r="AD18" s="11">
        <v>108590</v>
      </c>
      <c r="AE18" s="13">
        <f t="shared" si="9"/>
        <v>13573.75</v>
      </c>
      <c r="AF18" s="11">
        <v>6</v>
      </c>
      <c r="AG18" s="11">
        <v>79480</v>
      </c>
      <c r="AH18" s="13">
        <f t="shared" si="10"/>
        <v>13246.666666666666</v>
      </c>
      <c r="AI18" s="11">
        <v>3</v>
      </c>
      <c r="AJ18" s="11">
        <v>40490</v>
      </c>
      <c r="AK18" s="12">
        <f t="shared" si="11"/>
        <v>13496.666666666666</v>
      </c>
      <c r="AM18" s="23">
        <f t="shared" si="12"/>
        <v>5.083333333333333</v>
      </c>
      <c r="AN18" s="21">
        <f t="shared" si="12"/>
        <v>68510</v>
      </c>
      <c r="AO18" s="22">
        <f t="shared" si="12"/>
        <v>13460.41441197691</v>
      </c>
    </row>
    <row r="19" spans="1:41" ht="15.75" hidden="1" thickBot="1" x14ac:dyDescent="0.25">
      <c r="A19" s="9" t="s">
        <v>19</v>
      </c>
      <c r="B19" s="10">
        <v>2</v>
      </c>
      <c r="C19" s="11">
        <v>28580</v>
      </c>
      <c r="D19" s="13">
        <f t="shared" si="0"/>
        <v>14290</v>
      </c>
      <c r="E19" s="11">
        <v>1</v>
      </c>
      <c r="F19" s="11">
        <v>14660</v>
      </c>
      <c r="G19" s="13">
        <f t="shared" si="1"/>
        <v>14660</v>
      </c>
      <c r="H19" s="11">
        <v>2</v>
      </c>
      <c r="I19" s="11">
        <v>29080</v>
      </c>
      <c r="J19" s="13">
        <f t="shared" si="2"/>
        <v>14540</v>
      </c>
      <c r="K19" s="11">
        <v>7</v>
      </c>
      <c r="L19" s="11">
        <v>102180</v>
      </c>
      <c r="M19" s="13">
        <f t="shared" si="3"/>
        <v>14597.142857142857</v>
      </c>
      <c r="N19" s="11">
        <v>9</v>
      </c>
      <c r="O19" s="11">
        <v>129850</v>
      </c>
      <c r="P19" s="13">
        <f t="shared" si="4"/>
        <v>14427.777777777777</v>
      </c>
      <c r="Q19" s="11">
        <v>15</v>
      </c>
      <c r="R19" s="11">
        <v>217700</v>
      </c>
      <c r="S19" s="13">
        <f t="shared" si="5"/>
        <v>14513.333333333334</v>
      </c>
      <c r="T19" s="11">
        <v>5</v>
      </c>
      <c r="U19" s="11">
        <v>72550</v>
      </c>
      <c r="V19" s="13">
        <f t="shared" si="6"/>
        <v>14510</v>
      </c>
      <c r="W19" s="11">
        <v>1</v>
      </c>
      <c r="X19" s="11">
        <v>14980</v>
      </c>
      <c r="Y19" s="13">
        <f t="shared" si="7"/>
        <v>14980</v>
      </c>
      <c r="Z19" s="11">
        <v>4</v>
      </c>
      <c r="AA19" s="11">
        <v>58410</v>
      </c>
      <c r="AB19" s="13">
        <f t="shared" si="8"/>
        <v>14602.5</v>
      </c>
      <c r="AC19" s="11">
        <v>4</v>
      </c>
      <c r="AD19" s="11">
        <v>58670</v>
      </c>
      <c r="AE19" s="13">
        <f t="shared" si="9"/>
        <v>14667.5</v>
      </c>
      <c r="AF19" s="11">
        <v>2</v>
      </c>
      <c r="AG19" s="11">
        <v>28570</v>
      </c>
      <c r="AH19" s="13">
        <f t="shared" si="10"/>
        <v>14285</v>
      </c>
      <c r="AI19" s="11">
        <v>3</v>
      </c>
      <c r="AJ19" s="11">
        <v>43440</v>
      </c>
      <c r="AK19" s="12">
        <f t="shared" si="11"/>
        <v>14480</v>
      </c>
      <c r="AM19" s="23">
        <f t="shared" si="12"/>
        <v>4.583333333333333</v>
      </c>
      <c r="AN19" s="21">
        <f t="shared" si="12"/>
        <v>66555.833333333328</v>
      </c>
      <c r="AO19" s="22">
        <f t="shared" si="12"/>
        <v>14546.104497354498</v>
      </c>
    </row>
    <row r="20" spans="1:41" ht="15.75" hidden="1" thickBot="1" x14ac:dyDescent="0.25">
      <c r="A20" s="9" t="s">
        <v>20</v>
      </c>
      <c r="B20" s="10">
        <v>1</v>
      </c>
      <c r="C20" s="11">
        <v>15100</v>
      </c>
      <c r="D20" s="13">
        <f t="shared" si="0"/>
        <v>15100</v>
      </c>
      <c r="E20" s="11">
        <v>1</v>
      </c>
      <c r="F20" s="11">
        <v>15700</v>
      </c>
      <c r="G20" s="13">
        <f t="shared" si="1"/>
        <v>15700</v>
      </c>
      <c r="H20" s="11">
        <v>2</v>
      </c>
      <c r="I20" s="11">
        <v>30820</v>
      </c>
      <c r="J20" s="13">
        <f t="shared" si="2"/>
        <v>15410</v>
      </c>
      <c r="K20" s="11">
        <v>8</v>
      </c>
      <c r="L20" s="11">
        <v>124000</v>
      </c>
      <c r="M20" s="13">
        <f t="shared" si="3"/>
        <v>15500</v>
      </c>
      <c r="N20" s="11">
        <v>3</v>
      </c>
      <c r="O20" s="11">
        <v>45840</v>
      </c>
      <c r="P20" s="13">
        <f t="shared" si="4"/>
        <v>15280</v>
      </c>
      <c r="Q20" s="11">
        <v>6</v>
      </c>
      <c r="R20" s="11">
        <v>92800</v>
      </c>
      <c r="S20" s="13">
        <f t="shared" si="5"/>
        <v>15466.666666666666</v>
      </c>
      <c r="T20" s="11">
        <v>8</v>
      </c>
      <c r="U20" s="11">
        <v>123790</v>
      </c>
      <c r="V20" s="13">
        <f t="shared" si="6"/>
        <v>15473.75</v>
      </c>
      <c r="W20" s="11">
        <v>5</v>
      </c>
      <c r="X20" s="11">
        <v>76760</v>
      </c>
      <c r="Y20" s="13">
        <f t="shared" si="7"/>
        <v>15352</v>
      </c>
      <c r="Z20" s="11">
        <v>3</v>
      </c>
      <c r="AA20" s="11">
        <v>45920</v>
      </c>
      <c r="AB20" s="13">
        <f t="shared" si="8"/>
        <v>15306.666666666666</v>
      </c>
      <c r="AC20" s="11">
        <v>3</v>
      </c>
      <c r="AD20" s="11">
        <v>46800</v>
      </c>
      <c r="AE20" s="13">
        <f t="shared" si="9"/>
        <v>15600</v>
      </c>
      <c r="AF20" s="11">
        <v>4</v>
      </c>
      <c r="AG20" s="11">
        <v>61420</v>
      </c>
      <c r="AH20" s="13">
        <f t="shared" si="10"/>
        <v>15355</v>
      </c>
      <c r="AI20" s="11">
        <v>2</v>
      </c>
      <c r="AJ20" s="11">
        <v>31830</v>
      </c>
      <c r="AK20" s="12">
        <f t="shared" si="11"/>
        <v>15915</v>
      </c>
      <c r="AM20" s="23">
        <f t="shared" si="12"/>
        <v>3.8333333333333335</v>
      </c>
      <c r="AN20" s="21">
        <f t="shared" si="12"/>
        <v>59231.666666666664</v>
      </c>
      <c r="AO20" s="22">
        <f t="shared" si="12"/>
        <v>15454.923611111111</v>
      </c>
    </row>
    <row r="21" spans="1:41" ht="15.75" hidden="1" thickBot="1" x14ac:dyDescent="0.25">
      <c r="A21" s="9" t="s">
        <v>21</v>
      </c>
      <c r="B21" s="10">
        <v>1</v>
      </c>
      <c r="C21" s="11">
        <v>16210</v>
      </c>
      <c r="D21" s="13">
        <f t="shared" si="0"/>
        <v>16210</v>
      </c>
      <c r="E21" s="11">
        <v>2</v>
      </c>
      <c r="F21" s="11">
        <v>32790</v>
      </c>
      <c r="G21" s="13">
        <f t="shared" si="1"/>
        <v>16395</v>
      </c>
      <c r="H21" s="11">
        <v>1</v>
      </c>
      <c r="I21" s="11">
        <v>16990</v>
      </c>
      <c r="J21" s="13">
        <f t="shared" si="2"/>
        <v>16990</v>
      </c>
      <c r="K21" s="11">
        <v>3</v>
      </c>
      <c r="L21" s="11">
        <v>50020</v>
      </c>
      <c r="M21" s="13">
        <f t="shared" si="3"/>
        <v>16673.333333333332</v>
      </c>
      <c r="N21" s="11">
        <v>3</v>
      </c>
      <c r="O21" s="11">
        <v>48800</v>
      </c>
      <c r="P21" s="13">
        <f t="shared" si="4"/>
        <v>16266.666666666666</v>
      </c>
      <c r="Q21" s="11">
        <v>5</v>
      </c>
      <c r="R21" s="11">
        <v>82770</v>
      </c>
      <c r="S21" s="13">
        <f t="shared" si="5"/>
        <v>16554</v>
      </c>
      <c r="T21" s="11">
        <v>2</v>
      </c>
      <c r="U21" s="11">
        <v>32210</v>
      </c>
      <c r="V21" s="13">
        <f t="shared" si="6"/>
        <v>16105</v>
      </c>
      <c r="W21" s="11">
        <v>4</v>
      </c>
      <c r="X21" s="11">
        <v>66320</v>
      </c>
      <c r="Y21" s="13">
        <f t="shared" si="7"/>
        <v>16580</v>
      </c>
      <c r="Z21" s="11">
        <v>3</v>
      </c>
      <c r="AA21" s="11">
        <v>49610</v>
      </c>
      <c r="AB21" s="13">
        <f t="shared" si="8"/>
        <v>16536.666666666668</v>
      </c>
      <c r="AC21" s="11"/>
      <c r="AD21" s="11"/>
      <c r="AE21" s="13"/>
      <c r="AF21" s="11">
        <v>1</v>
      </c>
      <c r="AG21" s="11">
        <v>16180</v>
      </c>
      <c r="AH21" s="13">
        <f t="shared" si="10"/>
        <v>16180</v>
      </c>
      <c r="AI21" s="11">
        <v>4</v>
      </c>
      <c r="AJ21" s="11">
        <v>66550</v>
      </c>
      <c r="AK21" s="12">
        <f t="shared" si="11"/>
        <v>16637.5</v>
      </c>
      <c r="AM21" s="23">
        <f t="shared" si="12"/>
        <v>2.6363636363636362</v>
      </c>
      <c r="AN21" s="21">
        <f t="shared" si="12"/>
        <v>43495.454545454544</v>
      </c>
      <c r="AO21" s="22">
        <f t="shared" si="12"/>
        <v>16466.196969696968</v>
      </c>
    </row>
    <row r="22" spans="1:41" ht="15.75" hidden="1" thickBot="1" x14ac:dyDescent="0.25">
      <c r="A22" s="9" t="s">
        <v>22</v>
      </c>
      <c r="B22" s="10">
        <v>2</v>
      </c>
      <c r="C22" s="11">
        <v>35400</v>
      </c>
      <c r="D22" s="13">
        <f t="shared" si="0"/>
        <v>17700</v>
      </c>
      <c r="E22" s="11"/>
      <c r="F22" s="11"/>
      <c r="G22" s="13"/>
      <c r="H22" s="11">
        <v>1</v>
      </c>
      <c r="I22" s="11">
        <v>17010</v>
      </c>
      <c r="J22" s="13">
        <f t="shared" si="2"/>
        <v>17010</v>
      </c>
      <c r="K22" s="11"/>
      <c r="L22" s="11"/>
      <c r="M22" s="13"/>
      <c r="N22" s="11">
        <v>3</v>
      </c>
      <c r="O22" s="11">
        <v>52150</v>
      </c>
      <c r="P22" s="13">
        <f t="shared" si="4"/>
        <v>17383.333333333332</v>
      </c>
      <c r="Q22" s="11">
        <v>2</v>
      </c>
      <c r="R22" s="11">
        <v>34460</v>
      </c>
      <c r="S22" s="13">
        <f t="shared" si="5"/>
        <v>17230</v>
      </c>
      <c r="T22" s="11">
        <v>1</v>
      </c>
      <c r="U22" s="11">
        <v>17320</v>
      </c>
      <c r="V22" s="13">
        <f t="shared" si="6"/>
        <v>17320</v>
      </c>
      <c r="W22" s="11">
        <v>3</v>
      </c>
      <c r="X22" s="11">
        <v>52750</v>
      </c>
      <c r="Y22" s="13">
        <f t="shared" si="7"/>
        <v>17583.333333333332</v>
      </c>
      <c r="Z22" s="11">
        <v>1</v>
      </c>
      <c r="AA22" s="11">
        <v>17080</v>
      </c>
      <c r="AB22" s="13">
        <f t="shared" si="8"/>
        <v>17080</v>
      </c>
      <c r="AC22" s="11">
        <v>6</v>
      </c>
      <c r="AD22" s="11">
        <v>104620</v>
      </c>
      <c r="AE22" s="13">
        <f t="shared" si="9"/>
        <v>17436.666666666668</v>
      </c>
      <c r="AF22" s="11">
        <v>3</v>
      </c>
      <c r="AG22" s="11">
        <v>51390</v>
      </c>
      <c r="AH22" s="13">
        <f t="shared" si="10"/>
        <v>17130</v>
      </c>
      <c r="AI22" s="11">
        <v>4</v>
      </c>
      <c r="AJ22" s="11">
        <v>70220</v>
      </c>
      <c r="AK22" s="12">
        <f t="shared" si="11"/>
        <v>17555</v>
      </c>
      <c r="AM22" s="23">
        <f t="shared" si="12"/>
        <v>2.6</v>
      </c>
      <c r="AN22" s="21">
        <f t="shared" si="12"/>
        <v>45240</v>
      </c>
      <c r="AO22" s="22">
        <f t="shared" si="12"/>
        <v>17342.833333333332</v>
      </c>
    </row>
    <row r="23" spans="1:41" ht="15.75" hidden="1" thickBot="1" x14ac:dyDescent="0.25">
      <c r="A23" s="9" t="s">
        <v>23</v>
      </c>
      <c r="B23" s="10">
        <v>2</v>
      </c>
      <c r="C23" s="11">
        <v>36500</v>
      </c>
      <c r="D23" s="13">
        <f t="shared" si="0"/>
        <v>18250</v>
      </c>
      <c r="E23" s="11">
        <v>1</v>
      </c>
      <c r="F23" s="11">
        <v>18200</v>
      </c>
      <c r="G23" s="13">
        <f t="shared" si="1"/>
        <v>18200</v>
      </c>
      <c r="H23" s="11">
        <v>2</v>
      </c>
      <c r="I23" s="11">
        <v>36630</v>
      </c>
      <c r="J23" s="13">
        <f t="shared" si="2"/>
        <v>18315</v>
      </c>
      <c r="K23" s="11">
        <v>5</v>
      </c>
      <c r="L23" s="11">
        <v>91570</v>
      </c>
      <c r="M23" s="13">
        <f t="shared" si="3"/>
        <v>18314</v>
      </c>
      <c r="N23" s="11">
        <v>1</v>
      </c>
      <c r="O23" s="11">
        <v>18980</v>
      </c>
      <c r="P23" s="13">
        <f t="shared" si="4"/>
        <v>18980</v>
      </c>
      <c r="Q23" s="11">
        <v>5</v>
      </c>
      <c r="R23" s="11">
        <v>92600</v>
      </c>
      <c r="S23" s="13">
        <f t="shared" si="5"/>
        <v>18520</v>
      </c>
      <c r="T23" s="11">
        <v>1</v>
      </c>
      <c r="U23" s="11">
        <v>18850</v>
      </c>
      <c r="V23" s="13">
        <f t="shared" si="6"/>
        <v>18850</v>
      </c>
      <c r="W23" s="11">
        <v>1</v>
      </c>
      <c r="X23" s="11">
        <v>18160</v>
      </c>
      <c r="Y23" s="13">
        <f t="shared" si="7"/>
        <v>18160</v>
      </c>
      <c r="Z23" s="11">
        <v>4</v>
      </c>
      <c r="AA23" s="11">
        <v>74930</v>
      </c>
      <c r="AB23" s="13">
        <f t="shared" si="8"/>
        <v>18732.5</v>
      </c>
      <c r="AC23" s="11">
        <v>1</v>
      </c>
      <c r="AD23" s="11">
        <v>18940</v>
      </c>
      <c r="AE23" s="13">
        <f t="shared" si="9"/>
        <v>18940</v>
      </c>
      <c r="AF23" s="11"/>
      <c r="AG23" s="11"/>
      <c r="AH23" s="13"/>
      <c r="AI23" s="11">
        <v>2</v>
      </c>
      <c r="AJ23" s="11">
        <v>37140</v>
      </c>
      <c r="AK23" s="12">
        <f t="shared" si="11"/>
        <v>18570</v>
      </c>
      <c r="AM23" s="23">
        <f t="shared" si="12"/>
        <v>2.2727272727272729</v>
      </c>
      <c r="AN23" s="21">
        <f t="shared" si="12"/>
        <v>42045.454545454544</v>
      </c>
      <c r="AO23" s="22">
        <f t="shared" si="12"/>
        <v>18530.136363636364</v>
      </c>
    </row>
    <row r="24" spans="1:41" ht="15.75" hidden="1" thickBot="1" x14ac:dyDescent="0.25">
      <c r="A24" s="9" t="s">
        <v>24</v>
      </c>
      <c r="B24" s="10"/>
      <c r="C24" s="11"/>
      <c r="D24" s="13"/>
      <c r="E24" s="11">
        <v>2</v>
      </c>
      <c r="F24" s="11">
        <v>39100</v>
      </c>
      <c r="G24" s="13">
        <f t="shared" si="1"/>
        <v>19550</v>
      </c>
      <c r="H24" s="11"/>
      <c r="I24" s="11"/>
      <c r="J24" s="13"/>
      <c r="K24" s="11">
        <v>4</v>
      </c>
      <c r="L24" s="11">
        <v>77520</v>
      </c>
      <c r="M24" s="13">
        <f t="shared" si="3"/>
        <v>19380</v>
      </c>
      <c r="N24" s="11">
        <v>2</v>
      </c>
      <c r="O24" s="11">
        <v>38850</v>
      </c>
      <c r="P24" s="13">
        <f t="shared" si="4"/>
        <v>19425</v>
      </c>
      <c r="Q24" s="11">
        <v>2</v>
      </c>
      <c r="R24" s="11">
        <v>39170</v>
      </c>
      <c r="S24" s="13">
        <f t="shared" si="5"/>
        <v>19585</v>
      </c>
      <c r="T24" s="11">
        <v>3</v>
      </c>
      <c r="U24" s="11">
        <v>58250</v>
      </c>
      <c r="V24" s="13">
        <f t="shared" si="6"/>
        <v>19416.666666666668</v>
      </c>
      <c r="W24" s="11">
        <v>1</v>
      </c>
      <c r="X24" s="11">
        <v>19050</v>
      </c>
      <c r="Y24" s="13">
        <f t="shared" si="7"/>
        <v>19050</v>
      </c>
      <c r="Z24" s="11"/>
      <c r="AA24" s="11"/>
      <c r="AB24" s="13"/>
      <c r="AC24" s="11">
        <v>2</v>
      </c>
      <c r="AD24" s="11">
        <v>39140</v>
      </c>
      <c r="AE24" s="13">
        <f t="shared" si="9"/>
        <v>19570</v>
      </c>
      <c r="AF24" s="11">
        <v>1</v>
      </c>
      <c r="AG24" s="11">
        <v>19550</v>
      </c>
      <c r="AH24" s="13">
        <f t="shared" si="10"/>
        <v>19550</v>
      </c>
      <c r="AI24" s="11">
        <v>4</v>
      </c>
      <c r="AJ24" s="11">
        <v>78460</v>
      </c>
      <c r="AK24" s="12">
        <f t="shared" ref="AK24:AK29" si="15">AJ24/AI24</f>
        <v>19615</v>
      </c>
      <c r="AM24" s="23">
        <f t="shared" si="12"/>
        <v>2.3333333333333335</v>
      </c>
      <c r="AN24" s="21">
        <f t="shared" si="12"/>
        <v>45454.444444444445</v>
      </c>
      <c r="AO24" s="22">
        <f t="shared" si="12"/>
        <v>19460.185185185186</v>
      </c>
    </row>
    <row r="25" spans="1:41" ht="15.75" hidden="1" thickBot="1" x14ac:dyDescent="0.25">
      <c r="A25" s="9" t="s">
        <v>25</v>
      </c>
      <c r="B25" s="10"/>
      <c r="C25" s="11"/>
      <c r="D25" s="13"/>
      <c r="E25" s="11"/>
      <c r="F25" s="11"/>
      <c r="G25" s="13"/>
      <c r="H25" s="11">
        <v>1</v>
      </c>
      <c r="I25" s="11">
        <v>20720</v>
      </c>
      <c r="J25" s="13">
        <f t="shared" si="2"/>
        <v>20720</v>
      </c>
      <c r="K25" s="11">
        <v>1</v>
      </c>
      <c r="L25" s="11">
        <v>20430</v>
      </c>
      <c r="M25" s="13">
        <f t="shared" si="3"/>
        <v>20430</v>
      </c>
      <c r="N25" s="11">
        <v>1</v>
      </c>
      <c r="O25" s="11">
        <v>20480</v>
      </c>
      <c r="P25" s="13">
        <f t="shared" si="4"/>
        <v>20480</v>
      </c>
      <c r="Q25" s="11">
        <v>2</v>
      </c>
      <c r="R25" s="11">
        <v>40970</v>
      </c>
      <c r="S25" s="13">
        <f t="shared" si="5"/>
        <v>20485</v>
      </c>
      <c r="T25" s="11">
        <v>1</v>
      </c>
      <c r="U25" s="11">
        <v>20540</v>
      </c>
      <c r="V25" s="13">
        <f t="shared" si="6"/>
        <v>20540</v>
      </c>
      <c r="W25" s="11">
        <v>2</v>
      </c>
      <c r="X25" s="11">
        <v>41650</v>
      </c>
      <c r="Y25" s="13">
        <f t="shared" si="7"/>
        <v>20825</v>
      </c>
      <c r="Z25" s="11"/>
      <c r="AA25" s="11"/>
      <c r="AB25" s="13"/>
      <c r="AC25" s="11">
        <v>1</v>
      </c>
      <c r="AD25" s="11">
        <v>20090</v>
      </c>
      <c r="AE25" s="13">
        <f t="shared" si="9"/>
        <v>20090</v>
      </c>
      <c r="AF25" s="11">
        <v>1</v>
      </c>
      <c r="AG25" s="11">
        <v>20440</v>
      </c>
      <c r="AH25" s="13">
        <f t="shared" si="10"/>
        <v>20440</v>
      </c>
      <c r="AI25" s="11">
        <v>1</v>
      </c>
      <c r="AJ25" s="11">
        <v>20320</v>
      </c>
      <c r="AK25" s="12">
        <f t="shared" si="15"/>
        <v>20320</v>
      </c>
      <c r="AM25" s="23">
        <f t="shared" si="12"/>
        <v>1.2222222222222223</v>
      </c>
      <c r="AN25" s="21">
        <f t="shared" si="12"/>
        <v>25071.111111111109</v>
      </c>
      <c r="AO25" s="22">
        <f t="shared" si="12"/>
        <v>20481.111111111109</v>
      </c>
    </row>
    <row r="26" spans="1:41" ht="15.75" hidden="1" thickBot="1" x14ac:dyDescent="0.25">
      <c r="A26" s="9" t="s">
        <v>26</v>
      </c>
      <c r="B26" s="10"/>
      <c r="C26" s="11"/>
      <c r="D26" s="13"/>
      <c r="E26" s="11"/>
      <c r="F26" s="11"/>
      <c r="G26" s="13"/>
      <c r="H26" s="11"/>
      <c r="I26" s="11"/>
      <c r="J26" s="13"/>
      <c r="K26" s="11">
        <v>3</v>
      </c>
      <c r="L26" s="11">
        <v>65690</v>
      </c>
      <c r="M26" s="13">
        <f t="shared" si="3"/>
        <v>21896.666666666668</v>
      </c>
      <c r="N26" s="11">
        <v>2</v>
      </c>
      <c r="O26" s="11">
        <v>43020</v>
      </c>
      <c r="P26" s="13">
        <f t="shared" si="4"/>
        <v>21510</v>
      </c>
      <c r="Q26" s="11">
        <v>4</v>
      </c>
      <c r="R26" s="11">
        <v>85540</v>
      </c>
      <c r="S26" s="13">
        <f t="shared" si="5"/>
        <v>21385</v>
      </c>
      <c r="T26" s="11">
        <v>1</v>
      </c>
      <c r="U26" s="11">
        <v>21130</v>
      </c>
      <c r="V26" s="13">
        <f t="shared" si="6"/>
        <v>21130</v>
      </c>
      <c r="W26" s="11">
        <v>1</v>
      </c>
      <c r="X26" s="11">
        <v>21380</v>
      </c>
      <c r="Y26" s="13">
        <f t="shared" si="7"/>
        <v>21380</v>
      </c>
      <c r="Z26" s="11"/>
      <c r="AA26" s="11"/>
      <c r="AB26" s="13"/>
      <c r="AC26" s="11"/>
      <c r="AD26" s="11"/>
      <c r="AE26" s="13"/>
      <c r="AF26" s="11"/>
      <c r="AG26" s="11"/>
      <c r="AH26" s="13"/>
      <c r="AI26" s="11">
        <v>2</v>
      </c>
      <c r="AJ26" s="11">
        <v>42860</v>
      </c>
      <c r="AK26" s="12">
        <f t="shared" si="15"/>
        <v>21430</v>
      </c>
      <c r="AM26" s="23">
        <f t="shared" si="12"/>
        <v>2.1666666666666665</v>
      </c>
      <c r="AN26" s="21">
        <f t="shared" si="12"/>
        <v>46603.333333333336</v>
      </c>
      <c r="AO26" s="22">
        <f t="shared" si="12"/>
        <v>21455.277777777777</v>
      </c>
    </row>
    <row r="27" spans="1:41" ht="15.75" hidden="1" thickBot="1" x14ac:dyDescent="0.25">
      <c r="A27" s="9" t="s">
        <v>27</v>
      </c>
      <c r="B27" s="10">
        <v>3</v>
      </c>
      <c r="C27" s="11">
        <v>66930</v>
      </c>
      <c r="D27" s="13">
        <f t="shared" si="0"/>
        <v>22310</v>
      </c>
      <c r="E27" s="11"/>
      <c r="F27" s="11"/>
      <c r="G27" s="13"/>
      <c r="H27" s="11">
        <v>2</v>
      </c>
      <c r="I27" s="11">
        <v>44310</v>
      </c>
      <c r="J27" s="13">
        <f>I27/H27</f>
        <v>22155</v>
      </c>
      <c r="K27" s="11">
        <v>2</v>
      </c>
      <c r="L27" s="11">
        <v>45960</v>
      </c>
      <c r="M27" s="13">
        <f t="shared" si="3"/>
        <v>22980</v>
      </c>
      <c r="N27" s="11">
        <v>2</v>
      </c>
      <c r="O27" s="11">
        <v>44590</v>
      </c>
      <c r="P27" s="13">
        <f t="shared" si="4"/>
        <v>22295</v>
      </c>
      <c r="Q27" s="11">
        <v>1</v>
      </c>
      <c r="R27" s="11">
        <v>22980</v>
      </c>
      <c r="S27" s="13">
        <f t="shared" si="5"/>
        <v>22980</v>
      </c>
      <c r="T27" s="11">
        <v>1</v>
      </c>
      <c r="U27" s="11">
        <v>22650</v>
      </c>
      <c r="V27" s="13">
        <f t="shared" si="6"/>
        <v>22650</v>
      </c>
      <c r="W27" s="11">
        <v>2</v>
      </c>
      <c r="X27" s="11">
        <v>44920</v>
      </c>
      <c r="Y27" s="13">
        <f t="shared" si="7"/>
        <v>22460</v>
      </c>
      <c r="Z27" s="11"/>
      <c r="AA27" s="11"/>
      <c r="AB27" s="13"/>
      <c r="AC27" s="11">
        <v>1</v>
      </c>
      <c r="AD27" s="11">
        <v>22080</v>
      </c>
      <c r="AE27" s="13">
        <f t="shared" si="9"/>
        <v>22080</v>
      </c>
      <c r="AF27" s="11"/>
      <c r="AG27" s="11"/>
      <c r="AH27" s="13"/>
      <c r="AI27" s="11"/>
      <c r="AJ27" s="11"/>
      <c r="AK27" s="12"/>
      <c r="AM27" s="23">
        <f t="shared" si="12"/>
        <v>1.75</v>
      </c>
      <c r="AN27" s="21">
        <f t="shared" si="12"/>
        <v>39302.5</v>
      </c>
      <c r="AO27" s="22">
        <f t="shared" si="12"/>
        <v>22488.75</v>
      </c>
    </row>
    <row r="28" spans="1:41" ht="15.75" hidden="1" thickBot="1" x14ac:dyDescent="0.25">
      <c r="A28" s="9" t="s">
        <v>28</v>
      </c>
      <c r="B28" s="10"/>
      <c r="C28" s="11"/>
      <c r="D28" s="13"/>
      <c r="E28" s="11">
        <v>1</v>
      </c>
      <c r="F28" s="11">
        <v>23770</v>
      </c>
      <c r="G28" s="13">
        <f t="shared" si="1"/>
        <v>23770</v>
      </c>
      <c r="H28" s="11">
        <v>1</v>
      </c>
      <c r="I28" s="11">
        <v>23840</v>
      </c>
      <c r="J28" s="13">
        <f t="shared" si="2"/>
        <v>23840</v>
      </c>
      <c r="K28" s="11"/>
      <c r="L28" s="11"/>
      <c r="M28" s="13"/>
      <c r="N28" s="11">
        <v>2</v>
      </c>
      <c r="O28" s="11">
        <v>46520</v>
      </c>
      <c r="P28" s="13">
        <f t="shared" si="4"/>
        <v>23260</v>
      </c>
      <c r="Q28" s="11">
        <v>1</v>
      </c>
      <c r="R28" s="11">
        <v>23050</v>
      </c>
      <c r="S28" s="13">
        <f t="shared" si="5"/>
        <v>23050</v>
      </c>
      <c r="T28" s="11">
        <v>2</v>
      </c>
      <c r="U28" s="11">
        <v>47870</v>
      </c>
      <c r="V28" s="13">
        <f t="shared" si="6"/>
        <v>23935</v>
      </c>
      <c r="W28" s="11"/>
      <c r="X28" s="11"/>
      <c r="Y28" s="13"/>
      <c r="Z28" s="11"/>
      <c r="AA28" s="11"/>
      <c r="AB28" s="13"/>
      <c r="AC28" s="11"/>
      <c r="AD28" s="11"/>
      <c r="AE28" s="13"/>
      <c r="AF28" s="11"/>
      <c r="AG28" s="11"/>
      <c r="AH28" s="13"/>
      <c r="AI28" s="11">
        <v>2</v>
      </c>
      <c r="AJ28" s="11">
        <v>46600</v>
      </c>
      <c r="AK28" s="12">
        <f t="shared" si="15"/>
        <v>23300</v>
      </c>
      <c r="AM28" s="23">
        <f t="shared" si="12"/>
        <v>1.5</v>
      </c>
      <c r="AN28" s="21">
        <f t="shared" si="12"/>
        <v>35275</v>
      </c>
      <c r="AO28" s="22">
        <f t="shared" si="12"/>
        <v>23525.833333333332</v>
      </c>
    </row>
    <row r="29" spans="1:41" ht="15.75" hidden="1" thickBot="1" x14ac:dyDescent="0.25">
      <c r="A29" s="9" t="s">
        <v>29</v>
      </c>
      <c r="B29" s="10"/>
      <c r="C29" s="11"/>
      <c r="D29" s="13"/>
      <c r="E29" s="13">
        <v>1</v>
      </c>
      <c r="F29" s="13">
        <v>24240</v>
      </c>
      <c r="G29" s="13">
        <f t="shared" si="1"/>
        <v>24240</v>
      </c>
      <c r="H29" s="13"/>
      <c r="I29" s="13"/>
      <c r="J29" s="13"/>
      <c r="K29" s="13">
        <v>1</v>
      </c>
      <c r="L29" s="13">
        <v>24580</v>
      </c>
      <c r="M29" s="13">
        <f t="shared" si="3"/>
        <v>24580</v>
      </c>
      <c r="N29" s="11"/>
      <c r="O29" s="11"/>
      <c r="P29" s="13"/>
      <c r="Q29" s="11">
        <v>1</v>
      </c>
      <c r="R29" s="11">
        <v>24300</v>
      </c>
      <c r="S29" s="13">
        <f t="shared" si="5"/>
        <v>24300</v>
      </c>
      <c r="T29" s="11"/>
      <c r="U29" s="11"/>
      <c r="V29" s="13"/>
      <c r="W29" s="11">
        <v>3</v>
      </c>
      <c r="X29" s="11">
        <v>73670</v>
      </c>
      <c r="Y29" s="13">
        <f t="shared" si="7"/>
        <v>24556.666666666668</v>
      </c>
      <c r="Z29" s="11">
        <v>1</v>
      </c>
      <c r="AA29" s="11">
        <v>24860</v>
      </c>
      <c r="AB29" s="13">
        <f t="shared" si="8"/>
        <v>24860</v>
      </c>
      <c r="AC29" s="11"/>
      <c r="AD29" s="11"/>
      <c r="AE29" s="13"/>
      <c r="AF29" s="11"/>
      <c r="AG29" s="11"/>
      <c r="AH29" s="13"/>
      <c r="AI29" s="11">
        <v>1</v>
      </c>
      <c r="AJ29" s="11">
        <v>24130</v>
      </c>
      <c r="AK29" s="12">
        <f t="shared" si="15"/>
        <v>24130</v>
      </c>
      <c r="AM29" s="23">
        <f t="shared" si="12"/>
        <v>1.3333333333333333</v>
      </c>
      <c r="AN29" s="21">
        <f t="shared" si="12"/>
        <v>32630</v>
      </c>
      <c r="AO29" s="22">
        <f t="shared" si="12"/>
        <v>24444.444444444449</v>
      </c>
    </row>
    <row r="30" spans="1:41" ht="15.75" hidden="1" thickBot="1" x14ac:dyDescent="0.25">
      <c r="A30" s="9" t="s">
        <v>69</v>
      </c>
      <c r="B30" s="10"/>
      <c r="C30" s="11"/>
      <c r="D30" s="13"/>
      <c r="E30" s="13"/>
      <c r="F30" s="11"/>
      <c r="G30" s="13"/>
      <c r="H30" s="13"/>
      <c r="I30" s="13"/>
      <c r="J30" s="13"/>
      <c r="K30" s="13">
        <v>1</v>
      </c>
      <c r="L30" s="13">
        <v>25600</v>
      </c>
      <c r="M30" s="13">
        <f t="shared" si="3"/>
        <v>25600</v>
      </c>
      <c r="N30" s="11"/>
      <c r="O30" s="11"/>
      <c r="P30" s="13"/>
      <c r="Q30" s="11"/>
      <c r="R30" s="11"/>
      <c r="S30" s="13"/>
      <c r="T30" s="11">
        <v>2</v>
      </c>
      <c r="U30" s="13">
        <v>50880</v>
      </c>
      <c r="V30" s="13"/>
      <c r="W30" s="11">
        <v>1</v>
      </c>
      <c r="X30" s="11">
        <v>25700</v>
      </c>
      <c r="Y30" s="13">
        <f t="shared" si="7"/>
        <v>25700</v>
      </c>
      <c r="Z30" s="11">
        <v>1</v>
      </c>
      <c r="AA30" s="11">
        <v>25170</v>
      </c>
      <c r="AB30" s="13"/>
      <c r="AC30" s="11"/>
      <c r="AD30" s="11"/>
      <c r="AE30" s="13"/>
      <c r="AF30" s="11">
        <v>1</v>
      </c>
      <c r="AG30" s="13">
        <v>25500</v>
      </c>
      <c r="AH30" s="13"/>
      <c r="AI30" s="11"/>
      <c r="AJ30" s="11"/>
      <c r="AK30" s="12"/>
      <c r="AM30" s="23">
        <f t="shared" si="12"/>
        <v>1.2</v>
      </c>
      <c r="AN30" s="21">
        <f t="shared" si="12"/>
        <v>30570</v>
      </c>
      <c r="AO30" s="22">
        <f t="shared" si="12"/>
        <v>25650</v>
      </c>
    </row>
    <row r="31" spans="1:41" s="71" customFormat="1" ht="15.75" hidden="1" thickBot="1" x14ac:dyDescent="0.25">
      <c r="A31" s="9" t="s">
        <v>70</v>
      </c>
      <c r="B31" s="10">
        <v>1</v>
      </c>
      <c r="C31" s="11">
        <v>26550</v>
      </c>
      <c r="D31" s="13"/>
      <c r="E31" s="13"/>
      <c r="F31" s="11"/>
      <c r="G31" s="13"/>
      <c r="H31" s="13"/>
      <c r="I31" s="13"/>
      <c r="J31" s="13"/>
      <c r="K31" s="13">
        <v>1</v>
      </c>
      <c r="L31" s="13">
        <v>26650</v>
      </c>
      <c r="M31" s="13">
        <f t="shared" si="3"/>
        <v>26650</v>
      </c>
      <c r="N31" s="11">
        <v>1</v>
      </c>
      <c r="O31" s="11">
        <v>26500</v>
      </c>
      <c r="P31" s="13"/>
      <c r="Q31" s="11"/>
      <c r="R31" s="11"/>
      <c r="S31" s="13"/>
      <c r="T31" s="11">
        <v>1</v>
      </c>
      <c r="U31" s="13">
        <v>26870</v>
      </c>
      <c r="V31" s="13"/>
      <c r="W31" s="11"/>
      <c r="X31" s="11"/>
      <c r="Y31" s="13"/>
      <c r="Z31" s="11"/>
      <c r="AA31" s="11"/>
      <c r="AB31" s="13"/>
      <c r="AC31" s="11"/>
      <c r="AD31" s="11"/>
      <c r="AE31" s="13"/>
      <c r="AF31" s="11">
        <v>1</v>
      </c>
      <c r="AG31" s="13">
        <v>26430</v>
      </c>
      <c r="AH31" s="13"/>
      <c r="AI31" s="11">
        <v>1</v>
      </c>
      <c r="AJ31" s="11">
        <v>26503</v>
      </c>
      <c r="AK31" s="12"/>
      <c r="AM31" s="23">
        <f t="shared" ref="AM31:AO35" si="16">AVERAGE(B31,E31,H31,K31,N31,Q31,T31,W31,Z31,AC31,AF31,AI31)</f>
        <v>1</v>
      </c>
      <c r="AN31" s="21">
        <f t="shared" si="16"/>
        <v>26583.833333333332</v>
      </c>
      <c r="AO31" s="22">
        <f t="shared" si="16"/>
        <v>26650</v>
      </c>
    </row>
    <row r="32" spans="1:41" s="71" customFormat="1" ht="15.75" hidden="1" thickBot="1" x14ac:dyDescent="0.25">
      <c r="A32" s="9" t="s">
        <v>71</v>
      </c>
      <c r="B32" s="10"/>
      <c r="C32" s="11"/>
      <c r="D32" s="13"/>
      <c r="E32" s="13"/>
      <c r="F32" s="11"/>
      <c r="G32" s="13"/>
      <c r="H32" s="13"/>
      <c r="I32" s="13"/>
      <c r="J32" s="13"/>
      <c r="K32" s="13">
        <v>2</v>
      </c>
      <c r="L32" s="13">
        <v>55010</v>
      </c>
      <c r="M32" s="13">
        <f t="shared" si="3"/>
        <v>27505</v>
      </c>
      <c r="N32" s="11"/>
      <c r="O32" s="11"/>
      <c r="P32" s="13"/>
      <c r="Q32" s="11"/>
      <c r="R32" s="11"/>
      <c r="S32" s="13"/>
      <c r="T32" s="11">
        <v>3</v>
      </c>
      <c r="U32" s="13">
        <v>82130</v>
      </c>
      <c r="V32" s="13"/>
      <c r="W32" s="11"/>
      <c r="X32" s="11"/>
      <c r="Y32" s="13"/>
      <c r="Z32" s="11">
        <v>2</v>
      </c>
      <c r="AA32" s="11">
        <v>54540</v>
      </c>
      <c r="AB32" s="13"/>
      <c r="AC32" s="11">
        <v>1</v>
      </c>
      <c r="AD32" s="11">
        <v>27590</v>
      </c>
      <c r="AE32" s="13"/>
      <c r="AF32" s="11"/>
      <c r="AG32" s="13"/>
      <c r="AH32" s="13"/>
      <c r="AI32" s="11"/>
      <c r="AJ32" s="11"/>
      <c r="AK32" s="12"/>
      <c r="AM32" s="23">
        <f t="shared" si="16"/>
        <v>2</v>
      </c>
      <c r="AN32" s="21">
        <f t="shared" si="16"/>
        <v>54817.5</v>
      </c>
      <c r="AO32" s="22">
        <f t="shared" si="16"/>
        <v>27505</v>
      </c>
    </row>
    <row r="33" spans="1:42" s="71" customFormat="1" ht="15.75" hidden="1" thickBot="1" x14ac:dyDescent="0.25">
      <c r="A33" s="9" t="s">
        <v>72</v>
      </c>
      <c r="B33" s="10"/>
      <c r="C33" s="11"/>
      <c r="D33" s="13"/>
      <c r="E33" s="13">
        <v>1</v>
      </c>
      <c r="F33" s="11">
        <v>28480</v>
      </c>
      <c r="G33" s="13"/>
      <c r="H33" s="13">
        <v>1</v>
      </c>
      <c r="I33" s="13">
        <v>28500</v>
      </c>
      <c r="J33" s="13"/>
      <c r="K33" s="13">
        <v>2</v>
      </c>
      <c r="L33" s="13">
        <v>57280</v>
      </c>
      <c r="M33" s="13">
        <f t="shared" si="3"/>
        <v>28640</v>
      </c>
      <c r="N33" s="11">
        <v>1</v>
      </c>
      <c r="O33" s="11">
        <v>28240</v>
      </c>
      <c r="P33" s="13"/>
      <c r="Q33" s="11">
        <v>1</v>
      </c>
      <c r="R33" s="11">
        <v>28120</v>
      </c>
      <c r="S33" s="13"/>
      <c r="T33" s="11"/>
      <c r="U33" s="13"/>
      <c r="V33" s="13"/>
      <c r="W33" s="11">
        <v>1</v>
      </c>
      <c r="X33" s="11">
        <v>28400</v>
      </c>
      <c r="Y33" s="13"/>
      <c r="Z33" s="11">
        <v>1</v>
      </c>
      <c r="AA33" s="11">
        <v>28020</v>
      </c>
      <c r="AB33" s="13"/>
      <c r="AC33" s="11"/>
      <c r="AD33" s="11"/>
      <c r="AE33" s="13"/>
      <c r="AF33" s="11">
        <v>1</v>
      </c>
      <c r="AG33" s="13">
        <v>28500</v>
      </c>
      <c r="AH33" s="13"/>
      <c r="AI33" s="11"/>
      <c r="AJ33" s="11"/>
      <c r="AK33" s="12"/>
      <c r="AM33" s="23">
        <f t="shared" si="16"/>
        <v>1.125</v>
      </c>
      <c r="AN33" s="21">
        <f t="shared" si="16"/>
        <v>31942.5</v>
      </c>
      <c r="AO33" s="22">
        <f t="shared" si="16"/>
        <v>28640</v>
      </c>
    </row>
    <row r="34" spans="1:42" s="71" customFormat="1" ht="15.75" hidden="1" thickBot="1" x14ac:dyDescent="0.25">
      <c r="A34" s="9" t="s">
        <v>73</v>
      </c>
      <c r="B34" s="10">
        <v>1</v>
      </c>
      <c r="C34" s="11">
        <v>29920</v>
      </c>
      <c r="D34" s="13"/>
      <c r="E34" s="13"/>
      <c r="F34" s="11"/>
      <c r="G34" s="13"/>
      <c r="H34" s="13"/>
      <c r="I34" s="13"/>
      <c r="J34" s="13"/>
      <c r="K34" s="13">
        <v>1</v>
      </c>
      <c r="L34" s="13">
        <v>29830</v>
      </c>
      <c r="M34" s="13">
        <f t="shared" si="3"/>
        <v>29830</v>
      </c>
      <c r="N34" s="11">
        <v>1</v>
      </c>
      <c r="O34" s="11">
        <v>29170</v>
      </c>
      <c r="P34" s="13"/>
      <c r="Q34" s="11">
        <v>1</v>
      </c>
      <c r="R34" s="11">
        <v>29480</v>
      </c>
      <c r="S34" s="13"/>
      <c r="T34" s="11"/>
      <c r="U34" s="13"/>
      <c r="V34" s="13"/>
      <c r="W34" s="11"/>
      <c r="X34" s="11"/>
      <c r="Y34" s="13"/>
      <c r="Z34" s="11">
        <v>1</v>
      </c>
      <c r="AA34" s="11">
        <v>29610</v>
      </c>
      <c r="AB34" s="13"/>
      <c r="AC34" s="11"/>
      <c r="AD34" s="11"/>
      <c r="AE34" s="13"/>
      <c r="AF34" s="11"/>
      <c r="AG34" s="13"/>
      <c r="AH34" s="13"/>
      <c r="AI34" s="11"/>
      <c r="AJ34" s="11"/>
      <c r="AK34" s="12"/>
      <c r="AM34" s="23">
        <f t="shared" si="16"/>
        <v>1</v>
      </c>
      <c r="AN34" s="21">
        <f t="shared" si="16"/>
        <v>29602</v>
      </c>
      <c r="AO34" s="22">
        <f t="shared" si="16"/>
        <v>29830</v>
      </c>
    </row>
    <row r="35" spans="1:42" s="102" customFormat="1" ht="15.75" thickBot="1" x14ac:dyDescent="0.25">
      <c r="A35" s="9" t="s">
        <v>79</v>
      </c>
      <c r="B35" s="10">
        <f>SUM(B15:B34)</f>
        <v>48</v>
      </c>
      <c r="C35" s="11">
        <f t="shared" ref="C35:AK35" si="17">SUM(C15:C34)</f>
        <v>658950</v>
      </c>
      <c r="D35" s="11">
        <f>C35/B35</f>
        <v>13728.125</v>
      </c>
      <c r="E35" s="11">
        <f t="shared" si="17"/>
        <v>27</v>
      </c>
      <c r="F35" s="11">
        <f t="shared" si="17"/>
        <v>397960</v>
      </c>
      <c r="G35" s="11">
        <f>F35/E35</f>
        <v>14739.259259259259</v>
      </c>
      <c r="H35" s="11">
        <f t="shared" si="17"/>
        <v>26</v>
      </c>
      <c r="I35" s="11">
        <f t="shared" si="17"/>
        <v>393200</v>
      </c>
      <c r="J35" s="11">
        <f>I35/H35</f>
        <v>15123.076923076924</v>
      </c>
      <c r="K35" s="11">
        <f t="shared" si="17"/>
        <v>96</v>
      </c>
      <c r="L35" s="11">
        <f t="shared" si="17"/>
        <v>1427540</v>
      </c>
      <c r="M35" s="11">
        <f>L35/K35</f>
        <v>14870.208333333334</v>
      </c>
      <c r="N35" s="11">
        <f t="shared" si="17"/>
        <v>85</v>
      </c>
      <c r="O35" s="11">
        <f t="shared" si="17"/>
        <v>1201650</v>
      </c>
      <c r="P35" s="11">
        <f>O35/N35</f>
        <v>14137.058823529413</v>
      </c>
      <c r="Q35" s="11">
        <f t="shared" si="17"/>
        <v>95</v>
      </c>
      <c r="R35" s="11">
        <f t="shared" si="17"/>
        <v>1384330</v>
      </c>
      <c r="S35" s="11">
        <f>R35/Q35</f>
        <v>14571.894736842105</v>
      </c>
      <c r="T35" s="11">
        <f t="shared" si="17"/>
        <v>73</v>
      </c>
      <c r="U35" s="11">
        <f t="shared" si="17"/>
        <v>1080940</v>
      </c>
      <c r="V35" s="11">
        <f>U35/T35</f>
        <v>14807.397260273972</v>
      </c>
      <c r="W35" s="11">
        <f t="shared" si="17"/>
        <v>67</v>
      </c>
      <c r="X35" s="11">
        <f t="shared" si="17"/>
        <v>974940</v>
      </c>
      <c r="Y35" s="11">
        <f>X35/W35</f>
        <v>14551.343283582089</v>
      </c>
      <c r="Z35" s="11">
        <f t="shared" si="17"/>
        <v>49</v>
      </c>
      <c r="AA35" s="11">
        <f t="shared" si="17"/>
        <v>730500</v>
      </c>
      <c r="AB35" s="11">
        <f>AA35/Z35</f>
        <v>14908.163265306122</v>
      </c>
      <c r="AC35" s="11">
        <f t="shared" si="17"/>
        <v>52</v>
      </c>
      <c r="AD35" s="11">
        <f t="shared" si="17"/>
        <v>729050</v>
      </c>
      <c r="AE35" s="11">
        <f>AD35/AC35</f>
        <v>14020.192307692309</v>
      </c>
      <c r="AF35" s="11">
        <f t="shared" si="17"/>
        <v>44</v>
      </c>
      <c r="AG35" s="11">
        <f t="shared" si="17"/>
        <v>608650</v>
      </c>
      <c r="AH35" s="11">
        <f>AG35/AF35</f>
        <v>13832.954545454546</v>
      </c>
      <c r="AI35" s="11">
        <f t="shared" si="17"/>
        <v>52</v>
      </c>
      <c r="AJ35" s="11">
        <f t="shared" si="17"/>
        <v>784903</v>
      </c>
      <c r="AK35" s="139">
        <f>AJ35/AI35</f>
        <v>15094.288461538461</v>
      </c>
      <c r="AM35" s="20">
        <f t="shared" si="16"/>
        <v>59.5</v>
      </c>
      <c r="AN35" s="91">
        <f t="shared" si="16"/>
        <v>864384.41666666663</v>
      </c>
      <c r="AO35" s="24">
        <f t="shared" si="16"/>
        <v>14531.996849990712</v>
      </c>
    </row>
    <row r="36" spans="1:42" s="71" customFormat="1" ht="15.75" thickBot="1" x14ac:dyDescent="0.25">
      <c r="A36" s="9" t="s">
        <v>74</v>
      </c>
      <c r="B36" s="14">
        <v>6</v>
      </c>
      <c r="C36" s="15">
        <v>664220</v>
      </c>
      <c r="D36" s="16"/>
      <c r="E36" s="16">
        <v>4</v>
      </c>
      <c r="F36" s="15">
        <v>248850</v>
      </c>
      <c r="G36" s="16"/>
      <c r="H36" s="16">
        <v>8</v>
      </c>
      <c r="I36" s="16">
        <v>415940</v>
      </c>
      <c r="J36" s="16"/>
      <c r="K36" s="16">
        <v>8</v>
      </c>
      <c r="L36" s="16">
        <v>524840</v>
      </c>
      <c r="M36" s="16">
        <f t="shared" si="3"/>
        <v>65605</v>
      </c>
      <c r="N36" s="15">
        <v>11</v>
      </c>
      <c r="O36" s="15">
        <v>578720</v>
      </c>
      <c r="P36" s="16"/>
      <c r="Q36" s="15">
        <v>11</v>
      </c>
      <c r="R36" s="15">
        <v>545110</v>
      </c>
      <c r="S36" s="16"/>
      <c r="T36" s="15">
        <v>5</v>
      </c>
      <c r="U36" s="16">
        <v>356500</v>
      </c>
      <c r="V36" s="16"/>
      <c r="W36" s="15">
        <v>7</v>
      </c>
      <c r="X36" s="15">
        <v>360330</v>
      </c>
      <c r="Y36" s="16"/>
      <c r="Z36" s="15">
        <v>7</v>
      </c>
      <c r="AA36" s="15">
        <v>388480</v>
      </c>
      <c r="AB36" s="16"/>
      <c r="AC36" s="15">
        <v>10</v>
      </c>
      <c r="AD36" s="15">
        <v>480320</v>
      </c>
      <c r="AE36" s="16"/>
      <c r="AF36" s="15">
        <v>7</v>
      </c>
      <c r="AG36" s="16">
        <v>366180</v>
      </c>
      <c r="AH36" s="16"/>
      <c r="AI36" s="15">
        <v>9</v>
      </c>
      <c r="AJ36" s="15">
        <v>776460</v>
      </c>
      <c r="AK36" s="17"/>
      <c r="AM36" s="3">
        <f t="shared" ref="AM31:AO36" si="18">AVERAGE(B36,E36,H36,K36,N36,Q36,T36,W36,Z36,AC36,AF36,AI36)</f>
        <v>7.75</v>
      </c>
      <c r="AN36" s="4">
        <f t="shared" si="18"/>
        <v>475495.83333333331</v>
      </c>
      <c r="AO36" s="7">
        <f t="shared" si="18"/>
        <v>65605</v>
      </c>
    </row>
    <row r="37" spans="1:42" x14ac:dyDescent="0.2">
      <c r="A37" s="18"/>
      <c r="B37" s="19">
        <f>B3+B7+B14+B35+B36</f>
        <v>2097</v>
      </c>
      <c r="C37" s="19">
        <f>C3+C7+C14+C35+C36</f>
        <v>6632940</v>
      </c>
      <c r="D37" s="19"/>
      <c r="E37" s="19">
        <f t="shared" ref="D37:AJ37" si="19">E3+E7+E14+E35+E36</f>
        <v>2094</v>
      </c>
      <c r="F37" s="19">
        <f t="shared" si="19"/>
        <v>5481877</v>
      </c>
      <c r="G37" s="19"/>
      <c r="H37" s="19">
        <f t="shared" si="19"/>
        <v>2094</v>
      </c>
      <c r="I37" s="19">
        <f t="shared" si="19"/>
        <v>5569865</v>
      </c>
      <c r="J37" s="19"/>
      <c r="K37" s="19">
        <f t="shared" si="19"/>
        <v>2100</v>
      </c>
      <c r="L37" s="19">
        <f t="shared" si="19"/>
        <v>7802963</v>
      </c>
      <c r="M37" s="19"/>
      <c r="N37" s="19">
        <f t="shared" si="19"/>
        <v>2109</v>
      </c>
      <c r="O37" s="19">
        <f t="shared" si="19"/>
        <v>7178592</v>
      </c>
      <c r="P37" s="19"/>
      <c r="Q37" s="19">
        <f t="shared" si="19"/>
        <v>2113</v>
      </c>
      <c r="R37" s="19">
        <f t="shared" si="19"/>
        <v>7983077</v>
      </c>
      <c r="S37" s="19"/>
      <c r="T37" s="19">
        <f t="shared" si="19"/>
        <v>2113</v>
      </c>
      <c r="U37" s="19">
        <f t="shared" si="19"/>
        <v>7050650</v>
      </c>
      <c r="V37" s="19"/>
      <c r="W37" s="19">
        <f t="shared" si="19"/>
        <v>2119</v>
      </c>
      <c r="X37" s="19">
        <f t="shared" si="19"/>
        <v>6967992</v>
      </c>
      <c r="Y37" s="19"/>
      <c r="Z37" s="19">
        <f t="shared" si="19"/>
        <v>2131</v>
      </c>
      <c r="AA37" s="19">
        <f t="shared" si="19"/>
        <v>6360307</v>
      </c>
      <c r="AB37" s="19"/>
      <c r="AC37" s="19">
        <f t="shared" si="19"/>
        <v>2128</v>
      </c>
      <c r="AD37" s="19">
        <f t="shared" si="19"/>
        <v>6635851</v>
      </c>
      <c r="AE37" s="19"/>
      <c r="AF37" s="19">
        <f t="shared" si="19"/>
        <v>2125</v>
      </c>
      <c r="AG37" s="19">
        <f t="shared" si="19"/>
        <v>6012363</v>
      </c>
      <c r="AH37" s="19"/>
      <c r="AI37" s="19">
        <f t="shared" si="19"/>
        <v>2122</v>
      </c>
      <c r="AJ37" s="19">
        <f t="shared" si="19"/>
        <v>7323795</v>
      </c>
      <c r="AM37" s="19">
        <f>AVERAGE(B37,E37,H37,K37,N37,Q37,T37,W37,Z37,AC37,AF37,AI37)</f>
        <v>2112.0833333333335</v>
      </c>
      <c r="AN37" s="19">
        <f>AVERAGE(C37,F37,I37,L37,O37,R37,U37,X37,AA37,AD37,AG37,AJ37)</f>
        <v>6750022.666666667</v>
      </c>
    </row>
    <row r="38" spans="1:42" x14ac:dyDescent="0.2">
      <c r="A38" s="18"/>
      <c r="AM38" s="106"/>
      <c r="AN38" s="106"/>
      <c r="AO38" s="106"/>
      <c r="AP38" s="26"/>
    </row>
    <row r="39" spans="1:42" x14ac:dyDescent="0.2">
      <c r="A39" s="84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M39" s="26"/>
      <c r="AN39" s="26"/>
      <c r="AO39" s="26"/>
      <c r="AP39" s="26"/>
    </row>
    <row r="40" spans="1:42" ht="15" x14ac:dyDescent="0.2">
      <c r="A40" s="8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19"/>
      <c r="AM40" s="27"/>
      <c r="AN40" s="27"/>
      <c r="AO40" s="27"/>
      <c r="AP40" s="26"/>
    </row>
    <row r="41" spans="1:42" ht="15" x14ac:dyDescent="0.2">
      <c r="A41" s="85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19"/>
      <c r="AM41" s="27"/>
      <c r="AN41" s="27"/>
      <c r="AO41" s="27"/>
      <c r="AP41" s="27"/>
    </row>
    <row r="42" spans="1:42" ht="15" x14ac:dyDescent="0.2">
      <c r="A42" s="8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9"/>
      <c r="AM42" s="27"/>
      <c r="AN42" s="27"/>
      <c r="AO42" s="27"/>
      <c r="AP42" s="26"/>
    </row>
    <row r="43" spans="1:42" ht="15" x14ac:dyDescent="0.2">
      <c r="A43" s="85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9"/>
      <c r="AM43" s="27"/>
      <c r="AN43" s="27"/>
      <c r="AO43" s="27"/>
      <c r="AP43" s="26"/>
    </row>
    <row r="44" spans="1:42" x14ac:dyDescent="0.2">
      <c r="A44" s="10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19"/>
      <c r="AM44" s="27"/>
      <c r="AN44" s="27"/>
      <c r="AO44" s="27"/>
      <c r="AP44" s="26"/>
    </row>
    <row r="45" spans="1:42" x14ac:dyDescent="0.2">
      <c r="A45" s="10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19"/>
      <c r="AM45" s="27"/>
      <c r="AN45" s="27"/>
      <c r="AO45" s="27"/>
      <c r="AP45" s="26"/>
    </row>
    <row r="46" spans="1:42" ht="15" x14ac:dyDescent="0.2">
      <c r="A46" s="107"/>
      <c r="B46" s="27"/>
      <c r="C46" s="27"/>
      <c r="D46" s="27"/>
      <c r="E46" s="27"/>
      <c r="F46" s="86"/>
      <c r="G46" s="27"/>
      <c r="H46" s="27"/>
      <c r="I46" s="86"/>
      <c r="J46" s="27"/>
      <c r="K46" s="27"/>
      <c r="L46" s="86"/>
      <c r="M46" s="27"/>
      <c r="N46" s="27"/>
      <c r="O46" s="86"/>
      <c r="P46" s="27"/>
      <c r="Q46" s="27"/>
      <c r="R46" s="86"/>
      <c r="S46" s="27"/>
      <c r="T46" s="27"/>
      <c r="U46" s="86"/>
      <c r="V46" s="27"/>
      <c r="W46" s="27"/>
      <c r="X46" s="86"/>
      <c r="Y46" s="27"/>
      <c r="Z46" s="27"/>
      <c r="AA46" s="86"/>
      <c r="AB46" s="27"/>
      <c r="AC46" s="27"/>
      <c r="AD46" s="86"/>
      <c r="AE46" s="27"/>
      <c r="AF46" s="27"/>
      <c r="AG46" s="86"/>
      <c r="AH46" s="27"/>
      <c r="AI46" s="27"/>
      <c r="AJ46" s="86"/>
      <c r="AK46" s="27"/>
      <c r="AL46" s="19"/>
      <c r="AM46" s="27"/>
      <c r="AN46" s="27"/>
      <c r="AO46" s="27"/>
      <c r="AP46" s="26"/>
    </row>
    <row r="47" spans="1:42" ht="15" x14ac:dyDescent="0.2">
      <c r="A47" s="107"/>
      <c r="B47" s="27"/>
      <c r="C47" s="86"/>
      <c r="D47" s="27"/>
      <c r="E47" s="27"/>
      <c r="F47" s="86"/>
      <c r="G47" s="27"/>
      <c r="H47" s="27"/>
      <c r="I47" s="86"/>
      <c r="J47" s="27"/>
      <c r="K47" s="27"/>
      <c r="L47" s="86"/>
      <c r="M47" s="27"/>
      <c r="N47" s="27"/>
      <c r="O47" s="86"/>
      <c r="P47" s="27"/>
      <c r="Q47" s="27"/>
      <c r="R47" s="86"/>
      <c r="S47" s="27"/>
      <c r="T47" s="27"/>
      <c r="U47" s="86"/>
      <c r="V47" s="27"/>
      <c r="W47" s="27"/>
      <c r="X47" s="86"/>
      <c r="Y47" s="27"/>
      <c r="Z47" s="27"/>
      <c r="AA47" s="86"/>
      <c r="AB47" s="27"/>
      <c r="AC47" s="27"/>
      <c r="AD47" s="86"/>
      <c r="AE47" s="27"/>
      <c r="AF47" s="27"/>
      <c r="AG47" s="86"/>
      <c r="AH47" s="27"/>
      <c r="AI47" s="27"/>
      <c r="AJ47" s="86"/>
      <c r="AK47" s="27"/>
      <c r="AL47" s="19"/>
      <c r="AM47" s="27"/>
      <c r="AN47" s="27"/>
      <c r="AO47" s="27"/>
      <c r="AP47" s="26"/>
    </row>
    <row r="48" spans="1:42" ht="15" x14ac:dyDescent="0.2">
      <c r="A48" s="107"/>
      <c r="B48" s="27"/>
      <c r="C48" s="8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86"/>
      <c r="P48" s="27"/>
      <c r="Q48" s="27"/>
      <c r="R48" s="86"/>
      <c r="S48" s="27"/>
      <c r="T48" s="27"/>
      <c r="U48" s="86"/>
      <c r="V48" s="27"/>
      <c r="W48" s="27"/>
      <c r="X48" s="86"/>
      <c r="Y48" s="27"/>
      <c r="Z48" s="27"/>
      <c r="AA48" s="86"/>
      <c r="AB48" s="27"/>
      <c r="AC48" s="27"/>
      <c r="AD48" s="86"/>
      <c r="AE48" s="27"/>
      <c r="AF48" s="27"/>
      <c r="AG48" s="86"/>
      <c r="AH48" s="27"/>
      <c r="AI48" s="27"/>
      <c r="AJ48" s="86"/>
      <c r="AK48" s="27"/>
      <c r="AL48" s="19"/>
      <c r="AM48" s="27"/>
      <c r="AN48" s="27"/>
      <c r="AO48" s="27"/>
      <c r="AP48" s="26"/>
    </row>
    <row r="49" spans="1:42" ht="15" x14ac:dyDescent="0.2">
      <c r="A49" s="10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86"/>
      <c r="P49" s="27"/>
      <c r="Q49" s="27"/>
      <c r="R49" s="86"/>
      <c r="S49" s="27"/>
      <c r="T49" s="27"/>
      <c r="U49" s="86"/>
      <c r="V49" s="27"/>
      <c r="W49" s="27"/>
      <c r="X49" s="86"/>
      <c r="Y49" s="27"/>
      <c r="Z49" s="27"/>
      <c r="AA49" s="86"/>
      <c r="AB49" s="27"/>
      <c r="AC49" s="27"/>
      <c r="AD49" s="86"/>
      <c r="AE49" s="27"/>
      <c r="AF49" s="27"/>
      <c r="AG49" s="86"/>
      <c r="AH49" s="27"/>
      <c r="AI49" s="27"/>
      <c r="AJ49" s="86"/>
      <c r="AK49" s="27"/>
      <c r="AL49" s="19"/>
      <c r="AM49" s="27"/>
      <c r="AN49" s="27"/>
      <c r="AO49" s="27"/>
      <c r="AP49" s="26"/>
    </row>
    <row r="50" spans="1:42" x14ac:dyDescent="0.2">
      <c r="A50" s="26"/>
      <c r="B50" s="27"/>
      <c r="C50" s="26"/>
      <c r="D50" s="26"/>
      <c r="E50" s="27"/>
      <c r="F50" s="26"/>
      <c r="G50" s="26"/>
      <c r="H50" s="27"/>
      <c r="I50" s="26"/>
      <c r="J50" s="26"/>
      <c r="K50" s="27"/>
      <c r="L50" s="26"/>
      <c r="M50" s="26"/>
      <c r="N50" s="27"/>
      <c r="O50" s="26"/>
      <c r="P50" s="26"/>
      <c r="Q50" s="27"/>
      <c r="R50" s="26"/>
      <c r="S50" s="26"/>
      <c r="T50" s="27"/>
      <c r="U50" s="26"/>
      <c r="V50" s="26"/>
      <c r="W50" s="27"/>
      <c r="X50" s="26"/>
      <c r="Y50" s="26"/>
      <c r="Z50" s="27"/>
      <c r="AA50" s="26"/>
      <c r="AB50" s="26"/>
      <c r="AC50" s="27"/>
      <c r="AD50" s="26"/>
      <c r="AE50" s="26"/>
      <c r="AF50" s="27"/>
      <c r="AG50" s="26"/>
      <c r="AH50" s="26"/>
      <c r="AI50" s="27"/>
      <c r="AJ50" s="26"/>
      <c r="AK50" s="26"/>
      <c r="AM50" s="27"/>
      <c r="AN50" s="26"/>
      <c r="AO50" s="26"/>
      <c r="AP50" s="26"/>
    </row>
    <row r="51" spans="1:42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M51" s="26"/>
      <c r="AN51" s="26"/>
      <c r="AO51" s="26"/>
      <c r="AP51" s="26"/>
    </row>
    <row r="52" spans="1:42" x14ac:dyDescent="0.2">
      <c r="A52" s="26"/>
      <c r="B52" s="27"/>
      <c r="C52" s="26"/>
      <c r="D52" s="26"/>
      <c r="E52" s="27"/>
      <c r="F52" s="26"/>
      <c r="G52" s="26"/>
      <c r="H52" s="27"/>
      <c r="I52" s="26"/>
      <c r="J52" s="26"/>
      <c r="K52" s="27"/>
      <c r="L52" s="26"/>
      <c r="M52" s="26"/>
      <c r="N52" s="27"/>
      <c r="O52" s="26"/>
      <c r="P52" s="26"/>
      <c r="Q52" s="27"/>
      <c r="R52" s="26"/>
      <c r="S52" s="26"/>
      <c r="T52" s="27"/>
      <c r="U52" s="26"/>
      <c r="V52" s="26"/>
      <c r="W52" s="27"/>
      <c r="X52" s="26"/>
      <c r="Y52" s="26"/>
      <c r="Z52" s="27"/>
      <c r="AA52" s="26"/>
      <c r="AB52" s="26"/>
      <c r="AC52" s="27"/>
      <c r="AD52" s="26"/>
      <c r="AE52" s="26"/>
      <c r="AF52" s="27"/>
      <c r="AG52" s="26"/>
      <c r="AH52" s="26"/>
      <c r="AI52" s="27"/>
      <c r="AJ52" s="26"/>
      <c r="AK52" s="26"/>
      <c r="AM52" s="27"/>
      <c r="AN52" s="26"/>
      <c r="AO52" s="26"/>
      <c r="AP52" s="26"/>
    </row>
  </sheetData>
  <mergeCells count="17">
    <mergeCell ref="A48:A49"/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Q1:S1"/>
    <mergeCell ref="AM1:AO1"/>
    <mergeCell ref="AM38:AO38"/>
    <mergeCell ref="A44:A45"/>
    <mergeCell ref="A46:A47"/>
    <mergeCell ref="AF1:AH1"/>
    <mergeCell ref="AI1:AK1"/>
  </mergeCells>
  <phoneticPr fontId="12" type="noConversion"/>
  <pageMargins left="0.2" right="0.2" top="0.5" bottom="0.25" header="0.3" footer="0.3"/>
  <pageSetup scale="66" fitToWidth="2" orientation="landscape" r:id="rId1"/>
  <headerFooter>
    <oddHeader>&amp;C&amp;"Arial,Bold"2020 Caldwell County Water District Usage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79"/>
  <sheetViews>
    <sheetView workbookViewId="0">
      <selection activeCell="D12" sqref="D12"/>
    </sheetView>
  </sheetViews>
  <sheetFormatPr defaultRowHeight="12.75" x14ac:dyDescent="0.2"/>
  <cols>
    <col min="1" max="1" width="2.85546875" style="28" customWidth="1"/>
    <col min="2" max="3" width="6.7109375" style="28" customWidth="1"/>
    <col min="4" max="4" width="9.7109375" style="28" customWidth="1"/>
    <col min="5" max="5" width="7.7109375" style="28" customWidth="1"/>
    <col min="6" max="6" width="12.28515625" style="28" customWidth="1"/>
    <col min="7" max="7" width="14.42578125" style="28" bestFit="1" customWidth="1"/>
    <col min="8" max="8" width="2.85546875" style="28" customWidth="1"/>
    <col min="9" max="10" width="6.7109375" style="28" customWidth="1"/>
    <col min="11" max="11" width="9.7109375" style="28" customWidth="1"/>
    <col min="12" max="12" width="7.7109375" style="28" customWidth="1"/>
    <col min="13" max="13" width="9.85546875" style="28" customWidth="1"/>
    <col min="14" max="14" width="13.7109375" style="28" customWidth="1"/>
    <col min="15" max="16" width="2.85546875" style="28" customWidth="1"/>
    <col min="17" max="17" width="11.7109375" style="28" customWidth="1"/>
    <col min="18" max="18" width="10.7109375" style="28" bestFit="1" customWidth="1"/>
    <col min="19" max="19" width="10.7109375" style="28" customWidth="1"/>
    <col min="20" max="256" width="9.140625" style="28"/>
    <col min="257" max="257" width="2.85546875" style="28" customWidth="1"/>
    <col min="258" max="259" width="6.7109375" style="28" customWidth="1"/>
    <col min="260" max="260" width="9.7109375" style="28" customWidth="1"/>
    <col min="261" max="261" width="7.7109375" style="28" customWidth="1"/>
    <col min="262" max="262" width="12.28515625" style="28" customWidth="1"/>
    <col min="263" max="263" width="14.42578125" style="28" bestFit="1" customWidth="1"/>
    <col min="264" max="264" width="2.85546875" style="28" customWidth="1"/>
    <col min="265" max="266" width="6.7109375" style="28" customWidth="1"/>
    <col min="267" max="267" width="9.7109375" style="28" customWidth="1"/>
    <col min="268" max="268" width="7.7109375" style="28" customWidth="1"/>
    <col min="269" max="269" width="9.85546875" style="28" customWidth="1"/>
    <col min="270" max="270" width="13.7109375" style="28" customWidth="1"/>
    <col min="271" max="272" width="2.85546875" style="28" customWidth="1"/>
    <col min="273" max="273" width="11.7109375" style="28" customWidth="1"/>
    <col min="274" max="274" width="10.7109375" style="28" bestFit="1" customWidth="1"/>
    <col min="275" max="275" width="10.7109375" style="28" customWidth="1"/>
    <col min="276" max="512" width="9.140625" style="28"/>
    <col min="513" max="513" width="2.85546875" style="28" customWidth="1"/>
    <col min="514" max="515" width="6.7109375" style="28" customWidth="1"/>
    <col min="516" max="516" width="9.7109375" style="28" customWidth="1"/>
    <col min="517" max="517" width="7.7109375" style="28" customWidth="1"/>
    <col min="518" max="518" width="12.28515625" style="28" customWidth="1"/>
    <col min="519" max="519" width="14.42578125" style="28" bestFit="1" customWidth="1"/>
    <col min="520" max="520" width="2.85546875" style="28" customWidth="1"/>
    <col min="521" max="522" width="6.7109375" style="28" customWidth="1"/>
    <col min="523" max="523" width="9.7109375" style="28" customWidth="1"/>
    <col min="524" max="524" width="7.7109375" style="28" customWidth="1"/>
    <col min="525" max="525" width="9.85546875" style="28" customWidth="1"/>
    <col min="526" max="526" width="13.7109375" style="28" customWidth="1"/>
    <col min="527" max="528" width="2.85546875" style="28" customWidth="1"/>
    <col min="529" max="529" width="11.7109375" style="28" customWidth="1"/>
    <col min="530" max="530" width="10.7109375" style="28" bestFit="1" customWidth="1"/>
    <col min="531" max="531" width="10.7109375" style="28" customWidth="1"/>
    <col min="532" max="768" width="9.140625" style="28"/>
    <col min="769" max="769" width="2.85546875" style="28" customWidth="1"/>
    <col min="770" max="771" width="6.7109375" style="28" customWidth="1"/>
    <col min="772" max="772" width="9.7109375" style="28" customWidth="1"/>
    <col min="773" max="773" width="7.7109375" style="28" customWidth="1"/>
    <col min="774" max="774" width="12.28515625" style="28" customWidth="1"/>
    <col min="775" max="775" width="14.42578125" style="28" bestFit="1" customWidth="1"/>
    <col min="776" max="776" width="2.85546875" style="28" customWidth="1"/>
    <col min="777" max="778" width="6.7109375" style="28" customWidth="1"/>
    <col min="779" max="779" width="9.7109375" style="28" customWidth="1"/>
    <col min="780" max="780" width="7.7109375" style="28" customWidth="1"/>
    <col min="781" max="781" width="9.85546875" style="28" customWidth="1"/>
    <col min="782" max="782" width="13.7109375" style="28" customWidth="1"/>
    <col min="783" max="784" width="2.85546875" style="28" customWidth="1"/>
    <col min="785" max="785" width="11.7109375" style="28" customWidth="1"/>
    <col min="786" max="786" width="10.7109375" style="28" bestFit="1" customWidth="1"/>
    <col min="787" max="787" width="10.7109375" style="28" customWidth="1"/>
    <col min="788" max="1024" width="9.140625" style="28"/>
    <col min="1025" max="1025" width="2.85546875" style="28" customWidth="1"/>
    <col min="1026" max="1027" width="6.7109375" style="28" customWidth="1"/>
    <col min="1028" max="1028" width="9.7109375" style="28" customWidth="1"/>
    <col min="1029" max="1029" width="7.7109375" style="28" customWidth="1"/>
    <col min="1030" max="1030" width="12.28515625" style="28" customWidth="1"/>
    <col min="1031" max="1031" width="14.42578125" style="28" bestFit="1" customWidth="1"/>
    <col min="1032" max="1032" width="2.85546875" style="28" customWidth="1"/>
    <col min="1033" max="1034" width="6.7109375" style="28" customWidth="1"/>
    <col min="1035" max="1035" width="9.7109375" style="28" customWidth="1"/>
    <col min="1036" max="1036" width="7.7109375" style="28" customWidth="1"/>
    <col min="1037" max="1037" width="9.85546875" style="28" customWidth="1"/>
    <col min="1038" max="1038" width="13.7109375" style="28" customWidth="1"/>
    <col min="1039" max="1040" width="2.85546875" style="28" customWidth="1"/>
    <col min="1041" max="1041" width="11.7109375" style="28" customWidth="1"/>
    <col min="1042" max="1042" width="10.7109375" style="28" bestFit="1" customWidth="1"/>
    <col min="1043" max="1043" width="10.7109375" style="28" customWidth="1"/>
    <col min="1044" max="1280" width="9.140625" style="28"/>
    <col min="1281" max="1281" width="2.85546875" style="28" customWidth="1"/>
    <col min="1282" max="1283" width="6.7109375" style="28" customWidth="1"/>
    <col min="1284" max="1284" width="9.7109375" style="28" customWidth="1"/>
    <col min="1285" max="1285" width="7.7109375" style="28" customWidth="1"/>
    <col min="1286" max="1286" width="12.28515625" style="28" customWidth="1"/>
    <col min="1287" max="1287" width="14.42578125" style="28" bestFit="1" customWidth="1"/>
    <col min="1288" max="1288" width="2.85546875" style="28" customWidth="1"/>
    <col min="1289" max="1290" width="6.7109375" style="28" customWidth="1"/>
    <col min="1291" max="1291" width="9.7109375" style="28" customWidth="1"/>
    <col min="1292" max="1292" width="7.7109375" style="28" customWidth="1"/>
    <col min="1293" max="1293" width="9.85546875" style="28" customWidth="1"/>
    <col min="1294" max="1294" width="13.7109375" style="28" customWidth="1"/>
    <col min="1295" max="1296" width="2.85546875" style="28" customWidth="1"/>
    <col min="1297" max="1297" width="11.7109375" style="28" customWidth="1"/>
    <col min="1298" max="1298" width="10.7109375" style="28" bestFit="1" customWidth="1"/>
    <col min="1299" max="1299" width="10.7109375" style="28" customWidth="1"/>
    <col min="1300" max="1536" width="9.140625" style="28"/>
    <col min="1537" max="1537" width="2.85546875" style="28" customWidth="1"/>
    <col min="1538" max="1539" width="6.7109375" style="28" customWidth="1"/>
    <col min="1540" max="1540" width="9.7109375" style="28" customWidth="1"/>
    <col min="1541" max="1541" width="7.7109375" style="28" customWidth="1"/>
    <col min="1542" max="1542" width="12.28515625" style="28" customWidth="1"/>
    <col min="1543" max="1543" width="14.42578125" style="28" bestFit="1" customWidth="1"/>
    <col min="1544" max="1544" width="2.85546875" style="28" customWidth="1"/>
    <col min="1545" max="1546" width="6.7109375" style="28" customWidth="1"/>
    <col min="1547" max="1547" width="9.7109375" style="28" customWidth="1"/>
    <col min="1548" max="1548" width="7.7109375" style="28" customWidth="1"/>
    <col min="1549" max="1549" width="9.85546875" style="28" customWidth="1"/>
    <col min="1550" max="1550" width="13.7109375" style="28" customWidth="1"/>
    <col min="1551" max="1552" width="2.85546875" style="28" customWidth="1"/>
    <col min="1553" max="1553" width="11.7109375" style="28" customWidth="1"/>
    <col min="1554" max="1554" width="10.7109375" style="28" bestFit="1" customWidth="1"/>
    <col min="1555" max="1555" width="10.7109375" style="28" customWidth="1"/>
    <col min="1556" max="1792" width="9.140625" style="28"/>
    <col min="1793" max="1793" width="2.85546875" style="28" customWidth="1"/>
    <col min="1794" max="1795" width="6.7109375" style="28" customWidth="1"/>
    <col min="1796" max="1796" width="9.7109375" style="28" customWidth="1"/>
    <col min="1797" max="1797" width="7.7109375" style="28" customWidth="1"/>
    <col min="1798" max="1798" width="12.28515625" style="28" customWidth="1"/>
    <col min="1799" max="1799" width="14.42578125" style="28" bestFit="1" customWidth="1"/>
    <col min="1800" max="1800" width="2.85546875" style="28" customWidth="1"/>
    <col min="1801" max="1802" width="6.7109375" style="28" customWidth="1"/>
    <col min="1803" max="1803" width="9.7109375" style="28" customWidth="1"/>
    <col min="1804" max="1804" width="7.7109375" style="28" customWidth="1"/>
    <col min="1805" max="1805" width="9.85546875" style="28" customWidth="1"/>
    <col min="1806" max="1806" width="13.7109375" style="28" customWidth="1"/>
    <col min="1807" max="1808" width="2.85546875" style="28" customWidth="1"/>
    <col min="1809" max="1809" width="11.7109375" style="28" customWidth="1"/>
    <col min="1810" max="1810" width="10.7109375" style="28" bestFit="1" customWidth="1"/>
    <col min="1811" max="1811" width="10.7109375" style="28" customWidth="1"/>
    <col min="1812" max="2048" width="9.140625" style="28"/>
    <col min="2049" max="2049" width="2.85546875" style="28" customWidth="1"/>
    <col min="2050" max="2051" width="6.7109375" style="28" customWidth="1"/>
    <col min="2052" max="2052" width="9.7109375" style="28" customWidth="1"/>
    <col min="2053" max="2053" width="7.7109375" style="28" customWidth="1"/>
    <col min="2054" max="2054" width="12.28515625" style="28" customWidth="1"/>
    <col min="2055" max="2055" width="14.42578125" style="28" bestFit="1" customWidth="1"/>
    <col min="2056" max="2056" width="2.85546875" style="28" customWidth="1"/>
    <col min="2057" max="2058" width="6.7109375" style="28" customWidth="1"/>
    <col min="2059" max="2059" width="9.7109375" style="28" customWidth="1"/>
    <col min="2060" max="2060" width="7.7109375" style="28" customWidth="1"/>
    <col min="2061" max="2061" width="9.85546875" style="28" customWidth="1"/>
    <col min="2062" max="2062" width="13.7109375" style="28" customWidth="1"/>
    <col min="2063" max="2064" width="2.85546875" style="28" customWidth="1"/>
    <col min="2065" max="2065" width="11.7109375" style="28" customWidth="1"/>
    <col min="2066" max="2066" width="10.7109375" style="28" bestFit="1" customWidth="1"/>
    <col min="2067" max="2067" width="10.7109375" style="28" customWidth="1"/>
    <col min="2068" max="2304" width="9.140625" style="28"/>
    <col min="2305" max="2305" width="2.85546875" style="28" customWidth="1"/>
    <col min="2306" max="2307" width="6.7109375" style="28" customWidth="1"/>
    <col min="2308" max="2308" width="9.7109375" style="28" customWidth="1"/>
    <col min="2309" max="2309" width="7.7109375" style="28" customWidth="1"/>
    <col min="2310" max="2310" width="12.28515625" style="28" customWidth="1"/>
    <col min="2311" max="2311" width="14.42578125" style="28" bestFit="1" customWidth="1"/>
    <col min="2312" max="2312" width="2.85546875" style="28" customWidth="1"/>
    <col min="2313" max="2314" width="6.7109375" style="28" customWidth="1"/>
    <col min="2315" max="2315" width="9.7109375" style="28" customWidth="1"/>
    <col min="2316" max="2316" width="7.7109375" style="28" customWidth="1"/>
    <col min="2317" max="2317" width="9.85546875" style="28" customWidth="1"/>
    <col min="2318" max="2318" width="13.7109375" style="28" customWidth="1"/>
    <col min="2319" max="2320" width="2.85546875" style="28" customWidth="1"/>
    <col min="2321" max="2321" width="11.7109375" style="28" customWidth="1"/>
    <col min="2322" max="2322" width="10.7109375" style="28" bestFit="1" customWidth="1"/>
    <col min="2323" max="2323" width="10.7109375" style="28" customWidth="1"/>
    <col min="2324" max="2560" width="9.140625" style="28"/>
    <col min="2561" max="2561" width="2.85546875" style="28" customWidth="1"/>
    <col min="2562" max="2563" width="6.7109375" style="28" customWidth="1"/>
    <col min="2564" max="2564" width="9.7109375" style="28" customWidth="1"/>
    <col min="2565" max="2565" width="7.7109375" style="28" customWidth="1"/>
    <col min="2566" max="2566" width="12.28515625" style="28" customWidth="1"/>
    <col min="2567" max="2567" width="14.42578125" style="28" bestFit="1" customWidth="1"/>
    <col min="2568" max="2568" width="2.85546875" style="28" customWidth="1"/>
    <col min="2569" max="2570" width="6.7109375" style="28" customWidth="1"/>
    <col min="2571" max="2571" width="9.7109375" style="28" customWidth="1"/>
    <col min="2572" max="2572" width="7.7109375" style="28" customWidth="1"/>
    <col min="2573" max="2573" width="9.85546875" style="28" customWidth="1"/>
    <col min="2574" max="2574" width="13.7109375" style="28" customWidth="1"/>
    <col min="2575" max="2576" width="2.85546875" style="28" customWidth="1"/>
    <col min="2577" max="2577" width="11.7109375" style="28" customWidth="1"/>
    <col min="2578" max="2578" width="10.7109375" style="28" bestFit="1" customWidth="1"/>
    <col min="2579" max="2579" width="10.7109375" style="28" customWidth="1"/>
    <col min="2580" max="2816" width="9.140625" style="28"/>
    <col min="2817" max="2817" width="2.85546875" style="28" customWidth="1"/>
    <col min="2818" max="2819" width="6.7109375" style="28" customWidth="1"/>
    <col min="2820" max="2820" width="9.7109375" style="28" customWidth="1"/>
    <col min="2821" max="2821" width="7.7109375" style="28" customWidth="1"/>
    <col min="2822" max="2822" width="12.28515625" style="28" customWidth="1"/>
    <col min="2823" max="2823" width="14.42578125" style="28" bestFit="1" customWidth="1"/>
    <col min="2824" max="2824" width="2.85546875" style="28" customWidth="1"/>
    <col min="2825" max="2826" width="6.7109375" style="28" customWidth="1"/>
    <col min="2827" max="2827" width="9.7109375" style="28" customWidth="1"/>
    <col min="2828" max="2828" width="7.7109375" style="28" customWidth="1"/>
    <col min="2829" max="2829" width="9.85546875" style="28" customWidth="1"/>
    <col min="2830" max="2830" width="13.7109375" style="28" customWidth="1"/>
    <col min="2831" max="2832" width="2.85546875" style="28" customWidth="1"/>
    <col min="2833" max="2833" width="11.7109375" style="28" customWidth="1"/>
    <col min="2834" max="2834" width="10.7109375" style="28" bestFit="1" customWidth="1"/>
    <col min="2835" max="2835" width="10.7109375" style="28" customWidth="1"/>
    <col min="2836" max="3072" width="9.140625" style="28"/>
    <col min="3073" max="3073" width="2.85546875" style="28" customWidth="1"/>
    <col min="3074" max="3075" width="6.7109375" style="28" customWidth="1"/>
    <col min="3076" max="3076" width="9.7109375" style="28" customWidth="1"/>
    <col min="3077" max="3077" width="7.7109375" style="28" customWidth="1"/>
    <col min="3078" max="3078" width="12.28515625" style="28" customWidth="1"/>
    <col min="3079" max="3079" width="14.42578125" style="28" bestFit="1" customWidth="1"/>
    <col min="3080" max="3080" width="2.85546875" style="28" customWidth="1"/>
    <col min="3081" max="3082" width="6.7109375" style="28" customWidth="1"/>
    <col min="3083" max="3083" width="9.7109375" style="28" customWidth="1"/>
    <col min="3084" max="3084" width="7.7109375" style="28" customWidth="1"/>
    <col min="3085" max="3085" width="9.85546875" style="28" customWidth="1"/>
    <col min="3086" max="3086" width="13.7109375" style="28" customWidth="1"/>
    <col min="3087" max="3088" width="2.85546875" style="28" customWidth="1"/>
    <col min="3089" max="3089" width="11.7109375" style="28" customWidth="1"/>
    <col min="3090" max="3090" width="10.7109375" style="28" bestFit="1" customWidth="1"/>
    <col min="3091" max="3091" width="10.7109375" style="28" customWidth="1"/>
    <col min="3092" max="3328" width="9.140625" style="28"/>
    <col min="3329" max="3329" width="2.85546875" style="28" customWidth="1"/>
    <col min="3330" max="3331" width="6.7109375" style="28" customWidth="1"/>
    <col min="3332" max="3332" width="9.7109375" style="28" customWidth="1"/>
    <col min="3333" max="3333" width="7.7109375" style="28" customWidth="1"/>
    <col min="3334" max="3334" width="12.28515625" style="28" customWidth="1"/>
    <col min="3335" max="3335" width="14.42578125" style="28" bestFit="1" customWidth="1"/>
    <col min="3336" max="3336" width="2.85546875" style="28" customWidth="1"/>
    <col min="3337" max="3338" width="6.7109375" style="28" customWidth="1"/>
    <col min="3339" max="3339" width="9.7109375" style="28" customWidth="1"/>
    <col min="3340" max="3340" width="7.7109375" style="28" customWidth="1"/>
    <col min="3341" max="3341" width="9.85546875" style="28" customWidth="1"/>
    <col min="3342" max="3342" width="13.7109375" style="28" customWidth="1"/>
    <col min="3343" max="3344" width="2.85546875" style="28" customWidth="1"/>
    <col min="3345" max="3345" width="11.7109375" style="28" customWidth="1"/>
    <col min="3346" max="3346" width="10.7109375" style="28" bestFit="1" customWidth="1"/>
    <col min="3347" max="3347" width="10.7109375" style="28" customWidth="1"/>
    <col min="3348" max="3584" width="9.140625" style="28"/>
    <col min="3585" max="3585" width="2.85546875" style="28" customWidth="1"/>
    <col min="3586" max="3587" width="6.7109375" style="28" customWidth="1"/>
    <col min="3588" max="3588" width="9.7109375" style="28" customWidth="1"/>
    <col min="3589" max="3589" width="7.7109375" style="28" customWidth="1"/>
    <col min="3590" max="3590" width="12.28515625" style="28" customWidth="1"/>
    <col min="3591" max="3591" width="14.42578125" style="28" bestFit="1" customWidth="1"/>
    <col min="3592" max="3592" width="2.85546875" style="28" customWidth="1"/>
    <col min="3593" max="3594" width="6.7109375" style="28" customWidth="1"/>
    <col min="3595" max="3595" width="9.7109375" style="28" customWidth="1"/>
    <col min="3596" max="3596" width="7.7109375" style="28" customWidth="1"/>
    <col min="3597" max="3597" width="9.85546875" style="28" customWidth="1"/>
    <col min="3598" max="3598" width="13.7109375" style="28" customWidth="1"/>
    <col min="3599" max="3600" width="2.85546875" style="28" customWidth="1"/>
    <col min="3601" max="3601" width="11.7109375" style="28" customWidth="1"/>
    <col min="3602" max="3602" width="10.7109375" style="28" bestFit="1" customWidth="1"/>
    <col min="3603" max="3603" width="10.7109375" style="28" customWidth="1"/>
    <col min="3604" max="3840" width="9.140625" style="28"/>
    <col min="3841" max="3841" width="2.85546875" style="28" customWidth="1"/>
    <col min="3842" max="3843" width="6.7109375" style="28" customWidth="1"/>
    <col min="3844" max="3844" width="9.7109375" style="28" customWidth="1"/>
    <col min="3845" max="3845" width="7.7109375" style="28" customWidth="1"/>
    <col min="3846" max="3846" width="12.28515625" style="28" customWidth="1"/>
    <col min="3847" max="3847" width="14.42578125" style="28" bestFit="1" customWidth="1"/>
    <col min="3848" max="3848" width="2.85546875" style="28" customWidth="1"/>
    <col min="3849" max="3850" width="6.7109375" style="28" customWidth="1"/>
    <col min="3851" max="3851" width="9.7109375" style="28" customWidth="1"/>
    <col min="3852" max="3852" width="7.7109375" style="28" customWidth="1"/>
    <col min="3853" max="3853" width="9.85546875" style="28" customWidth="1"/>
    <col min="3854" max="3854" width="13.7109375" style="28" customWidth="1"/>
    <col min="3855" max="3856" width="2.85546875" style="28" customWidth="1"/>
    <col min="3857" max="3857" width="11.7109375" style="28" customWidth="1"/>
    <col min="3858" max="3858" width="10.7109375" style="28" bestFit="1" customWidth="1"/>
    <col min="3859" max="3859" width="10.7109375" style="28" customWidth="1"/>
    <col min="3860" max="4096" width="9.140625" style="28"/>
    <col min="4097" max="4097" width="2.85546875" style="28" customWidth="1"/>
    <col min="4098" max="4099" width="6.7109375" style="28" customWidth="1"/>
    <col min="4100" max="4100" width="9.7109375" style="28" customWidth="1"/>
    <col min="4101" max="4101" width="7.7109375" style="28" customWidth="1"/>
    <col min="4102" max="4102" width="12.28515625" style="28" customWidth="1"/>
    <col min="4103" max="4103" width="14.42578125" style="28" bestFit="1" customWidth="1"/>
    <col min="4104" max="4104" width="2.85546875" style="28" customWidth="1"/>
    <col min="4105" max="4106" width="6.7109375" style="28" customWidth="1"/>
    <col min="4107" max="4107" width="9.7109375" style="28" customWidth="1"/>
    <col min="4108" max="4108" width="7.7109375" style="28" customWidth="1"/>
    <col min="4109" max="4109" width="9.85546875" style="28" customWidth="1"/>
    <col min="4110" max="4110" width="13.7109375" style="28" customWidth="1"/>
    <col min="4111" max="4112" width="2.85546875" style="28" customWidth="1"/>
    <col min="4113" max="4113" width="11.7109375" style="28" customWidth="1"/>
    <col min="4114" max="4114" width="10.7109375" style="28" bestFit="1" customWidth="1"/>
    <col min="4115" max="4115" width="10.7109375" style="28" customWidth="1"/>
    <col min="4116" max="4352" width="9.140625" style="28"/>
    <col min="4353" max="4353" width="2.85546875" style="28" customWidth="1"/>
    <col min="4354" max="4355" width="6.7109375" style="28" customWidth="1"/>
    <col min="4356" max="4356" width="9.7109375" style="28" customWidth="1"/>
    <col min="4357" max="4357" width="7.7109375" style="28" customWidth="1"/>
    <col min="4358" max="4358" width="12.28515625" style="28" customWidth="1"/>
    <col min="4359" max="4359" width="14.42578125" style="28" bestFit="1" customWidth="1"/>
    <col min="4360" max="4360" width="2.85546875" style="28" customWidth="1"/>
    <col min="4361" max="4362" width="6.7109375" style="28" customWidth="1"/>
    <col min="4363" max="4363" width="9.7109375" style="28" customWidth="1"/>
    <col min="4364" max="4364" width="7.7109375" style="28" customWidth="1"/>
    <col min="4365" max="4365" width="9.85546875" style="28" customWidth="1"/>
    <col min="4366" max="4366" width="13.7109375" style="28" customWidth="1"/>
    <col min="4367" max="4368" width="2.85546875" style="28" customWidth="1"/>
    <col min="4369" max="4369" width="11.7109375" style="28" customWidth="1"/>
    <col min="4370" max="4370" width="10.7109375" style="28" bestFit="1" customWidth="1"/>
    <col min="4371" max="4371" width="10.7109375" style="28" customWidth="1"/>
    <col min="4372" max="4608" width="9.140625" style="28"/>
    <col min="4609" max="4609" width="2.85546875" style="28" customWidth="1"/>
    <col min="4610" max="4611" width="6.7109375" style="28" customWidth="1"/>
    <col min="4612" max="4612" width="9.7109375" style="28" customWidth="1"/>
    <col min="4613" max="4613" width="7.7109375" style="28" customWidth="1"/>
    <col min="4614" max="4614" width="12.28515625" style="28" customWidth="1"/>
    <col min="4615" max="4615" width="14.42578125" style="28" bestFit="1" customWidth="1"/>
    <col min="4616" max="4616" width="2.85546875" style="28" customWidth="1"/>
    <col min="4617" max="4618" width="6.7109375" style="28" customWidth="1"/>
    <col min="4619" max="4619" width="9.7109375" style="28" customWidth="1"/>
    <col min="4620" max="4620" width="7.7109375" style="28" customWidth="1"/>
    <col min="4621" max="4621" width="9.85546875" style="28" customWidth="1"/>
    <col min="4622" max="4622" width="13.7109375" style="28" customWidth="1"/>
    <col min="4623" max="4624" width="2.85546875" style="28" customWidth="1"/>
    <col min="4625" max="4625" width="11.7109375" style="28" customWidth="1"/>
    <col min="4626" max="4626" width="10.7109375" style="28" bestFit="1" customWidth="1"/>
    <col min="4627" max="4627" width="10.7109375" style="28" customWidth="1"/>
    <col min="4628" max="4864" width="9.140625" style="28"/>
    <col min="4865" max="4865" width="2.85546875" style="28" customWidth="1"/>
    <col min="4866" max="4867" width="6.7109375" style="28" customWidth="1"/>
    <col min="4868" max="4868" width="9.7109375" style="28" customWidth="1"/>
    <col min="4869" max="4869" width="7.7109375" style="28" customWidth="1"/>
    <col min="4870" max="4870" width="12.28515625" style="28" customWidth="1"/>
    <col min="4871" max="4871" width="14.42578125" style="28" bestFit="1" customWidth="1"/>
    <col min="4872" max="4872" width="2.85546875" style="28" customWidth="1"/>
    <col min="4873" max="4874" width="6.7109375" style="28" customWidth="1"/>
    <col min="4875" max="4875" width="9.7109375" style="28" customWidth="1"/>
    <col min="4876" max="4876" width="7.7109375" style="28" customWidth="1"/>
    <col min="4877" max="4877" width="9.85546875" style="28" customWidth="1"/>
    <col min="4878" max="4878" width="13.7109375" style="28" customWidth="1"/>
    <col min="4879" max="4880" width="2.85546875" style="28" customWidth="1"/>
    <col min="4881" max="4881" width="11.7109375" style="28" customWidth="1"/>
    <col min="4882" max="4882" width="10.7109375" style="28" bestFit="1" customWidth="1"/>
    <col min="4883" max="4883" width="10.7109375" style="28" customWidth="1"/>
    <col min="4884" max="5120" width="9.140625" style="28"/>
    <col min="5121" max="5121" width="2.85546875" style="28" customWidth="1"/>
    <col min="5122" max="5123" width="6.7109375" style="28" customWidth="1"/>
    <col min="5124" max="5124" width="9.7109375" style="28" customWidth="1"/>
    <col min="5125" max="5125" width="7.7109375" style="28" customWidth="1"/>
    <col min="5126" max="5126" width="12.28515625" style="28" customWidth="1"/>
    <col min="5127" max="5127" width="14.42578125" style="28" bestFit="1" customWidth="1"/>
    <col min="5128" max="5128" width="2.85546875" style="28" customWidth="1"/>
    <col min="5129" max="5130" width="6.7109375" style="28" customWidth="1"/>
    <col min="5131" max="5131" width="9.7109375" style="28" customWidth="1"/>
    <col min="5132" max="5132" width="7.7109375" style="28" customWidth="1"/>
    <col min="5133" max="5133" width="9.85546875" style="28" customWidth="1"/>
    <col min="5134" max="5134" width="13.7109375" style="28" customWidth="1"/>
    <col min="5135" max="5136" width="2.85546875" style="28" customWidth="1"/>
    <col min="5137" max="5137" width="11.7109375" style="28" customWidth="1"/>
    <col min="5138" max="5138" width="10.7109375" style="28" bestFit="1" customWidth="1"/>
    <col min="5139" max="5139" width="10.7109375" style="28" customWidth="1"/>
    <col min="5140" max="5376" width="9.140625" style="28"/>
    <col min="5377" max="5377" width="2.85546875" style="28" customWidth="1"/>
    <col min="5378" max="5379" width="6.7109375" style="28" customWidth="1"/>
    <col min="5380" max="5380" width="9.7109375" style="28" customWidth="1"/>
    <col min="5381" max="5381" width="7.7109375" style="28" customWidth="1"/>
    <col min="5382" max="5382" width="12.28515625" style="28" customWidth="1"/>
    <col min="5383" max="5383" width="14.42578125" style="28" bestFit="1" customWidth="1"/>
    <col min="5384" max="5384" width="2.85546875" style="28" customWidth="1"/>
    <col min="5385" max="5386" width="6.7109375" style="28" customWidth="1"/>
    <col min="5387" max="5387" width="9.7109375" style="28" customWidth="1"/>
    <col min="5388" max="5388" width="7.7109375" style="28" customWidth="1"/>
    <col min="5389" max="5389" width="9.85546875" style="28" customWidth="1"/>
    <col min="5390" max="5390" width="13.7109375" style="28" customWidth="1"/>
    <col min="5391" max="5392" width="2.85546875" style="28" customWidth="1"/>
    <col min="5393" max="5393" width="11.7109375" style="28" customWidth="1"/>
    <col min="5394" max="5394" width="10.7109375" style="28" bestFit="1" customWidth="1"/>
    <col min="5395" max="5395" width="10.7109375" style="28" customWidth="1"/>
    <col min="5396" max="5632" width="9.140625" style="28"/>
    <col min="5633" max="5633" width="2.85546875" style="28" customWidth="1"/>
    <col min="5634" max="5635" width="6.7109375" style="28" customWidth="1"/>
    <col min="5636" max="5636" width="9.7109375" style="28" customWidth="1"/>
    <col min="5637" max="5637" width="7.7109375" style="28" customWidth="1"/>
    <col min="5638" max="5638" width="12.28515625" style="28" customWidth="1"/>
    <col min="5639" max="5639" width="14.42578125" style="28" bestFit="1" customWidth="1"/>
    <col min="5640" max="5640" width="2.85546875" style="28" customWidth="1"/>
    <col min="5641" max="5642" width="6.7109375" style="28" customWidth="1"/>
    <col min="5643" max="5643" width="9.7109375" style="28" customWidth="1"/>
    <col min="5644" max="5644" width="7.7109375" style="28" customWidth="1"/>
    <col min="5645" max="5645" width="9.85546875" style="28" customWidth="1"/>
    <col min="5646" max="5646" width="13.7109375" style="28" customWidth="1"/>
    <col min="5647" max="5648" width="2.85546875" style="28" customWidth="1"/>
    <col min="5649" max="5649" width="11.7109375" style="28" customWidth="1"/>
    <col min="5650" max="5650" width="10.7109375" style="28" bestFit="1" customWidth="1"/>
    <col min="5651" max="5651" width="10.7109375" style="28" customWidth="1"/>
    <col min="5652" max="5888" width="9.140625" style="28"/>
    <col min="5889" max="5889" width="2.85546875" style="28" customWidth="1"/>
    <col min="5890" max="5891" width="6.7109375" style="28" customWidth="1"/>
    <col min="5892" max="5892" width="9.7109375" style="28" customWidth="1"/>
    <col min="5893" max="5893" width="7.7109375" style="28" customWidth="1"/>
    <col min="5894" max="5894" width="12.28515625" style="28" customWidth="1"/>
    <col min="5895" max="5895" width="14.42578125" style="28" bestFit="1" customWidth="1"/>
    <col min="5896" max="5896" width="2.85546875" style="28" customWidth="1"/>
    <col min="5897" max="5898" width="6.7109375" style="28" customWidth="1"/>
    <col min="5899" max="5899" width="9.7109375" style="28" customWidth="1"/>
    <col min="5900" max="5900" width="7.7109375" style="28" customWidth="1"/>
    <col min="5901" max="5901" width="9.85546875" style="28" customWidth="1"/>
    <col min="5902" max="5902" width="13.7109375" style="28" customWidth="1"/>
    <col min="5903" max="5904" width="2.85546875" style="28" customWidth="1"/>
    <col min="5905" max="5905" width="11.7109375" style="28" customWidth="1"/>
    <col min="5906" max="5906" width="10.7109375" style="28" bestFit="1" customWidth="1"/>
    <col min="5907" max="5907" width="10.7109375" style="28" customWidth="1"/>
    <col min="5908" max="6144" width="9.140625" style="28"/>
    <col min="6145" max="6145" width="2.85546875" style="28" customWidth="1"/>
    <col min="6146" max="6147" width="6.7109375" style="28" customWidth="1"/>
    <col min="6148" max="6148" width="9.7109375" style="28" customWidth="1"/>
    <col min="6149" max="6149" width="7.7109375" style="28" customWidth="1"/>
    <col min="6150" max="6150" width="12.28515625" style="28" customWidth="1"/>
    <col min="6151" max="6151" width="14.42578125" style="28" bestFit="1" customWidth="1"/>
    <col min="6152" max="6152" width="2.85546875" style="28" customWidth="1"/>
    <col min="6153" max="6154" width="6.7109375" style="28" customWidth="1"/>
    <col min="6155" max="6155" width="9.7109375" style="28" customWidth="1"/>
    <col min="6156" max="6156" width="7.7109375" style="28" customWidth="1"/>
    <col min="6157" max="6157" width="9.85546875" style="28" customWidth="1"/>
    <col min="6158" max="6158" width="13.7109375" style="28" customWidth="1"/>
    <col min="6159" max="6160" width="2.85546875" style="28" customWidth="1"/>
    <col min="6161" max="6161" width="11.7109375" style="28" customWidth="1"/>
    <col min="6162" max="6162" width="10.7109375" style="28" bestFit="1" customWidth="1"/>
    <col min="6163" max="6163" width="10.7109375" style="28" customWidth="1"/>
    <col min="6164" max="6400" width="9.140625" style="28"/>
    <col min="6401" max="6401" width="2.85546875" style="28" customWidth="1"/>
    <col min="6402" max="6403" width="6.7109375" style="28" customWidth="1"/>
    <col min="6404" max="6404" width="9.7109375" style="28" customWidth="1"/>
    <col min="6405" max="6405" width="7.7109375" style="28" customWidth="1"/>
    <col min="6406" max="6406" width="12.28515625" style="28" customWidth="1"/>
    <col min="6407" max="6407" width="14.42578125" style="28" bestFit="1" customWidth="1"/>
    <col min="6408" max="6408" width="2.85546875" style="28" customWidth="1"/>
    <col min="6409" max="6410" width="6.7109375" style="28" customWidth="1"/>
    <col min="6411" max="6411" width="9.7109375" style="28" customWidth="1"/>
    <col min="6412" max="6412" width="7.7109375" style="28" customWidth="1"/>
    <col min="6413" max="6413" width="9.85546875" style="28" customWidth="1"/>
    <col min="6414" max="6414" width="13.7109375" style="28" customWidth="1"/>
    <col min="6415" max="6416" width="2.85546875" style="28" customWidth="1"/>
    <col min="6417" max="6417" width="11.7109375" style="28" customWidth="1"/>
    <col min="6418" max="6418" width="10.7109375" style="28" bestFit="1" customWidth="1"/>
    <col min="6419" max="6419" width="10.7109375" style="28" customWidth="1"/>
    <col min="6420" max="6656" width="9.140625" style="28"/>
    <col min="6657" max="6657" width="2.85546875" style="28" customWidth="1"/>
    <col min="6658" max="6659" width="6.7109375" style="28" customWidth="1"/>
    <col min="6660" max="6660" width="9.7109375" style="28" customWidth="1"/>
    <col min="6661" max="6661" width="7.7109375" style="28" customWidth="1"/>
    <col min="6662" max="6662" width="12.28515625" style="28" customWidth="1"/>
    <col min="6663" max="6663" width="14.42578125" style="28" bestFit="1" customWidth="1"/>
    <col min="6664" max="6664" width="2.85546875" style="28" customWidth="1"/>
    <col min="6665" max="6666" width="6.7109375" style="28" customWidth="1"/>
    <col min="6667" max="6667" width="9.7109375" style="28" customWidth="1"/>
    <col min="6668" max="6668" width="7.7109375" style="28" customWidth="1"/>
    <col min="6669" max="6669" width="9.85546875" style="28" customWidth="1"/>
    <col min="6670" max="6670" width="13.7109375" style="28" customWidth="1"/>
    <col min="6671" max="6672" width="2.85546875" style="28" customWidth="1"/>
    <col min="6673" max="6673" width="11.7109375" style="28" customWidth="1"/>
    <col min="6674" max="6674" width="10.7109375" style="28" bestFit="1" customWidth="1"/>
    <col min="6675" max="6675" width="10.7109375" style="28" customWidth="1"/>
    <col min="6676" max="6912" width="9.140625" style="28"/>
    <col min="6913" max="6913" width="2.85546875" style="28" customWidth="1"/>
    <col min="6914" max="6915" width="6.7109375" style="28" customWidth="1"/>
    <col min="6916" max="6916" width="9.7109375" style="28" customWidth="1"/>
    <col min="6917" max="6917" width="7.7109375" style="28" customWidth="1"/>
    <col min="6918" max="6918" width="12.28515625" style="28" customWidth="1"/>
    <col min="6919" max="6919" width="14.42578125" style="28" bestFit="1" customWidth="1"/>
    <col min="6920" max="6920" width="2.85546875" style="28" customWidth="1"/>
    <col min="6921" max="6922" width="6.7109375" style="28" customWidth="1"/>
    <col min="6923" max="6923" width="9.7109375" style="28" customWidth="1"/>
    <col min="6924" max="6924" width="7.7109375" style="28" customWidth="1"/>
    <col min="6925" max="6925" width="9.85546875" style="28" customWidth="1"/>
    <col min="6926" max="6926" width="13.7109375" style="28" customWidth="1"/>
    <col min="6927" max="6928" width="2.85546875" style="28" customWidth="1"/>
    <col min="6929" max="6929" width="11.7109375" style="28" customWidth="1"/>
    <col min="6930" max="6930" width="10.7109375" style="28" bestFit="1" customWidth="1"/>
    <col min="6931" max="6931" width="10.7109375" style="28" customWidth="1"/>
    <col min="6932" max="7168" width="9.140625" style="28"/>
    <col min="7169" max="7169" width="2.85546875" style="28" customWidth="1"/>
    <col min="7170" max="7171" width="6.7109375" style="28" customWidth="1"/>
    <col min="7172" max="7172" width="9.7109375" style="28" customWidth="1"/>
    <col min="7173" max="7173" width="7.7109375" style="28" customWidth="1"/>
    <col min="7174" max="7174" width="12.28515625" style="28" customWidth="1"/>
    <col min="7175" max="7175" width="14.42578125" style="28" bestFit="1" customWidth="1"/>
    <col min="7176" max="7176" width="2.85546875" style="28" customWidth="1"/>
    <col min="7177" max="7178" width="6.7109375" style="28" customWidth="1"/>
    <col min="7179" max="7179" width="9.7109375" style="28" customWidth="1"/>
    <col min="7180" max="7180" width="7.7109375" style="28" customWidth="1"/>
    <col min="7181" max="7181" width="9.85546875" style="28" customWidth="1"/>
    <col min="7182" max="7182" width="13.7109375" style="28" customWidth="1"/>
    <col min="7183" max="7184" width="2.85546875" style="28" customWidth="1"/>
    <col min="7185" max="7185" width="11.7109375" style="28" customWidth="1"/>
    <col min="7186" max="7186" width="10.7109375" style="28" bestFit="1" customWidth="1"/>
    <col min="7187" max="7187" width="10.7109375" style="28" customWidth="1"/>
    <col min="7188" max="7424" width="9.140625" style="28"/>
    <col min="7425" max="7425" width="2.85546875" style="28" customWidth="1"/>
    <col min="7426" max="7427" width="6.7109375" style="28" customWidth="1"/>
    <col min="7428" max="7428" width="9.7109375" style="28" customWidth="1"/>
    <col min="7429" max="7429" width="7.7109375" style="28" customWidth="1"/>
    <col min="7430" max="7430" width="12.28515625" style="28" customWidth="1"/>
    <col min="7431" max="7431" width="14.42578125" style="28" bestFit="1" customWidth="1"/>
    <col min="7432" max="7432" width="2.85546875" style="28" customWidth="1"/>
    <col min="7433" max="7434" width="6.7109375" style="28" customWidth="1"/>
    <col min="7435" max="7435" width="9.7109375" style="28" customWidth="1"/>
    <col min="7436" max="7436" width="7.7109375" style="28" customWidth="1"/>
    <col min="7437" max="7437" width="9.85546875" style="28" customWidth="1"/>
    <col min="7438" max="7438" width="13.7109375" style="28" customWidth="1"/>
    <col min="7439" max="7440" width="2.85546875" style="28" customWidth="1"/>
    <col min="7441" max="7441" width="11.7109375" style="28" customWidth="1"/>
    <col min="7442" max="7442" width="10.7109375" style="28" bestFit="1" customWidth="1"/>
    <col min="7443" max="7443" width="10.7109375" style="28" customWidth="1"/>
    <col min="7444" max="7680" width="9.140625" style="28"/>
    <col min="7681" max="7681" width="2.85546875" style="28" customWidth="1"/>
    <col min="7682" max="7683" width="6.7109375" style="28" customWidth="1"/>
    <col min="7684" max="7684" width="9.7109375" style="28" customWidth="1"/>
    <col min="7685" max="7685" width="7.7109375" style="28" customWidth="1"/>
    <col min="7686" max="7686" width="12.28515625" style="28" customWidth="1"/>
    <col min="7687" max="7687" width="14.42578125" style="28" bestFit="1" customWidth="1"/>
    <col min="7688" max="7688" width="2.85546875" style="28" customWidth="1"/>
    <col min="7689" max="7690" width="6.7109375" style="28" customWidth="1"/>
    <col min="7691" max="7691" width="9.7109375" style="28" customWidth="1"/>
    <col min="7692" max="7692" width="7.7109375" style="28" customWidth="1"/>
    <col min="7693" max="7693" width="9.85546875" style="28" customWidth="1"/>
    <col min="7694" max="7694" width="13.7109375" style="28" customWidth="1"/>
    <col min="7695" max="7696" width="2.85546875" style="28" customWidth="1"/>
    <col min="7697" max="7697" width="11.7109375" style="28" customWidth="1"/>
    <col min="7698" max="7698" width="10.7109375" style="28" bestFit="1" customWidth="1"/>
    <col min="7699" max="7699" width="10.7109375" style="28" customWidth="1"/>
    <col min="7700" max="7936" width="9.140625" style="28"/>
    <col min="7937" max="7937" width="2.85546875" style="28" customWidth="1"/>
    <col min="7938" max="7939" width="6.7109375" style="28" customWidth="1"/>
    <col min="7940" max="7940" width="9.7109375" style="28" customWidth="1"/>
    <col min="7941" max="7941" width="7.7109375" style="28" customWidth="1"/>
    <col min="7942" max="7942" width="12.28515625" style="28" customWidth="1"/>
    <col min="7943" max="7943" width="14.42578125" style="28" bestFit="1" customWidth="1"/>
    <col min="7944" max="7944" width="2.85546875" style="28" customWidth="1"/>
    <col min="7945" max="7946" width="6.7109375" style="28" customWidth="1"/>
    <col min="7947" max="7947" width="9.7109375" style="28" customWidth="1"/>
    <col min="7948" max="7948" width="7.7109375" style="28" customWidth="1"/>
    <col min="7949" max="7949" width="9.85546875" style="28" customWidth="1"/>
    <col min="7950" max="7950" width="13.7109375" style="28" customWidth="1"/>
    <col min="7951" max="7952" width="2.85546875" style="28" customWidth="1"/>
    <col min="7953" max="7953" width="11.7109375" style="28" customWidth="1"/>
    <col min="7954" max="7954" width="10.7109375" style="28" bestFit="1" customWidth="1"/>
    <col min="7955" max="7955" width="10.7109375" style="28" customWidth="1"/>
    <col min="7956" max="8192" width="9.140625" style="28"/>
    <col min="8193" max="8193" width="2.85546875" style="28" customWidth="1"/>
    <col min="8194" max="8195" width="6.7109375" style="28" customWidth="1"/>
    <col min="8196" max="8196" width="9.7109375" style="28" customWidth="1"/>
    <col min="8197" max="8197" width="7.7109375" style="28" customWidth="1"/>
    <col min="8198" max="8198" width="12.28515625" style="28" customWidth="1"/>
    <col min="8199" max="8199" width="14.42578125" style="28" bestFit="1" customWidth="1"/>
    <col min="8200" max="8200" width="2.85546875" style="28" customWidth="1"/>
    <col min="8201" max="8202" width="6.7109375" style="28" customWidth="1"/>
    <col min="8203" max="8203" width="9.7109375" style="28" customWidth="1"/>
    <col min="8204" max="8204" width="7.7109375" style="28" customWidth="1"/>
    <col min="8205" max="8205" width="9.85546875" style="28" customWidth="1"/>
    <col min="8206" max="8206" width="13.7109375" style="28" customWidth="1"/>
    <col min="8207" max="8208" width="2.85546875" style="28" customWidth="1"/>
    <col min="8209" max="8209" width="11.7109375" style="28" customWidth="1"/>
    <col min="8210" max="8210" width="10.7109375" style="28" bestFit="1" customWidth="1"/>
    <col min="8211" max="8211" width="10.7109375" style="28" customWidth="1"/>
    <col min="8212" max="8448" width="9.140625" style="28"/>
    <col min="8449" max="8449" width="2.85546875" style="28" customWidth="1"/>
    <col min="8450" max="8451" width="6.7109375" style="28" customWidth="1"/>
    <col min="8452" max="8452" width="9.7109375" style="28" customWidth="1"/>
    <col min="8453" max="8453" width="7.7109375" style="28" customWidth="1"/>
    <col min="8454" max="8454" width="12.28515625" style="28" customWidth="1"/>
    <col min="8455" max="8455" width="14.42578125" style="28" bestFit="1" customWidth="1"/>
    <col min="8456" max="8456" width="2.85546875" style="28" customWidth="1"/>
    <col min="8457" max="8458" width="6.7109375" style="28" customWidth="1"/>
    <col min="8459" max="8459" width="9.7109375" style="28" customWidth="1"/>
    <col min="8460" max="8460" width="7.7109375" style="28" customWidth="1"/>
    <col min="8461" max="8461" width="9.85546875" style="28" customWidth="1"/>
    <col min="8462" max="8462" width="13.7109375" style="28" customWidth="1"/>
    <col min="8463" max="8464" width="2.85546875" style="28" customWidth="1"/>
    <col min="8465" max="8465" width="11.7109375" style="28" customWidth="1"/>
    <col min="8466" max="8466" width="10.7109375" style="28" bestFit="1" customWidth="1"/>
    <col min="8467" max="8467" width="10.7109375" style="28" customWidth="1"/>
    <col min="8468" max="8704" width="9.140625" style="28"/>
    <col min="8705" max="8705" width="2.85546875" style="28" customWidth="1"/>
    <col min="8706" max="8707" width="6.7109375" style="28" customWidth="1"/>
    <col min="8708" max="8708" width="9.7109375" style="28" customWidth="1"/>
    <col min="8709" max="8709" width="7.7109375" style="28" customWidth="1"/>
    <col min="8710" max="8710" width="12.28515625" style="28" customWidth="1"/>
    <col min="8711" max="8711" width="14.42578125" style="28" bestFit="1" customWidth="1"/>
    <col min="8712" max="8712" width="2.85546875" style="28" customWidth="1"/>
    <col min="8713" max="8714" width="6.7109375" style="28" customWidth="1"/>
    <col min="8715" max="8715" width="9.7109375" style="28" customWidth="1"/>
    <col min="8716" max="8716" width="7.7109375" style="28" customWidth="1"/>
    <col min="8717" max="8717" width="9.85546875" style="28" customWidth="1"/>
    <col min="8718" max="8718" width="13.7109375" style="28" customWidth="1"/>
    <col min="8719" max="8720" width="2.85546875" style="28" customWidth="1"/>
    <col min="8721" max="8721" width="11.7109375" style="28" customWidth="1"/>
    <col min="8722" max="8722" width="10.7109375" style="28" bestFit="1" customWidth="1"/>
    <col min="8723" max="8723" width="10.7109375" style="28" customWidth="1"/>
    <col min="8724" max="8960" width="9.140625" style="28"/>
    <col min="8961" max="8961" width="2.85546875" style="28" customWidth="1"/>
    <col min="8962" max="8963" width="6.7109375" style="28" customWidth="1"/>
    <col min="8964" max="8964" width="9.7109375" style="28" customWidth="1"/>
    <col min="8965" max="8965" width="7.7109375" style="28" customWidth="1"/>
    <col min="8966" max="8966" width="12.28515625" style="28" customWidth="1"/>
    <col min="8967" max="8967" width="14.42578125" style="28" bestFit="1" customWidth="1"/>
    <col min="8968" max="8968" width="2.85546875" style="28" customWidth="1"/>
    <col min="8969" max="8970" width="6.7109375" style="28" customWidth="1"/>
    <col min="8971" max="8971" width="9.7109375" style="28" customWidth="1"/>
    <col min="8972" max="8972" width="7.7109375" style="28" customWidth="1"/>
    <col min="8973" max="8973" width="9.85546875" style="28" customWidth="1"/>
    <col min="8974" max="8974" width="13.7109375" style="28" customWidth="1"/>
    <col min="8975" max="8976" width="2.85546875" style="28" customWidth="1"/>
    <col min="8977" max="8977" width="11.7109375" style="28" customWidth="1"/>
    <col min="8978" max="8978" width="10.7109375" style="28" bestFit="1" customWidth="1"/>
    <col min="8979" max="8979" width="10.7109375" style="28" customWidth="1"/>
    <col min="8980" max="9216" width="9.140625" style="28"/>
    <col min="9217" max="9217" width="2.85546875" style="28" customWidth="1"/>
    <col min="9218" max="9219" width="6.7109375" style="28" customWidth="1"/>
    <col min="9220" max="9220" width="9.7109375" style="28" customWidth="1"/>
    <col min="9221" max="9221" width="7.7109375" style="28" customWidth="1"/>
    <col min="9222" max="9222" width="12.28515625" style="28" customWidth="1"/>
    <col min="9223" max="9223" width="14.42578125" style="28" bestFit="1" customWidth="1"/>
    <col min="9224" max="9224" width="2.85546875" style="28" customWidth="1"/>
    <col min="9225" max="9226" width="6.7109375" style="28" customWidth="1"/>
    <col min="9227" max="9227" width="9.7109375" style="28" customWidth="1"/>
    <col min="9228" max="9228" width="7.7109375" style="28" customWidth="1"/>
    <col min="9229" max="9229" width="9.85546875" style="28" customWidth="1"/>
    <col min="9230" max="9230" width="13.7109375" style="28" customWidth="1"/>
    <col min="9231" max="9232" width="2.85546875" style="28" customWidth="1"/>
    <col min="9233" max="9233" width="11.7109375" style="28" customWidth="1"/>
    <col min="9234" max="9234" width="10.7109375" style="28" bestFit="1" customWidth="1"/>
    <col min="9235" max="9235" width="10.7109375" style="28" customWidth="1"/>
    <col min="9236" max="9472" width="9.140625" style="28"/>
    <col min="9473" max="9473" width="2.85546875" style="28" customWidth="1"/>
    <col min="9474" max="9475" width="6.7109375" style="28" customWidth="1"/>
    <col min="9476" max="9476" width="9.7109375" style="28" customWidth="1"/>
    <col min="9477" max="9477" width="7.7109375" style="28" customWidth="1"/>
    <col min="9478" max="9478" width="12.28515625" style="28" customWidth="1"/>
    <col min="9479" max="9479" width="14.42578125" style="28" bestFit="1" customWidth="1"/>
    <col min="9480" max="9480" width="2.85546875" style="28" customWidth="1"/>
    <col min="9481" max="9482" width="6.7109375" style="28" customWidth="1"/>
    <col min="9483" max="9483" width="9.7109375" style="28" customWidth="1"/>
    <col min="9484" max="9484" width="7.7109375" style="28" customWidth="1"/>
    <col min="9485" max="9485" width="9.85546875" style="28" customWidth="1"/>
    <col min="9486" max="9486" width="13.7109375" style="28" customWidth="1"/>
    <col min="9487" max="9488" width="2.85546875" style="28" customWidth="1"/>
    <col min="9489" max="9489" width="11.7109375" style="28" customWidth="1"/>
    <col min="9490" max="9490" width="10.7109375" style="28" bestFit="1" customWidth="1"/>
    <col min="9491" max="9491" width="10.7109375" style="28" customWidth="1"/>
    <col min="9492" max="9728" width="9.140625" style="28"/>
    <col min="9729" max="9729" width="2.85546875" style="28" customWidth="1"/>
    <col min="9730" max="9731" width="6.7109375" style="28" customWidth="1"/>
    <col min="9732" max="9732" width="9.7109375" style="28" customWidth="1"/>
    <col min="9733" max="9733" width="7.7109375" style="28" customWidth="1"/>
    <col min="9734" max="9734" width="12.28515625" style="28" customWidth="1"/>
    <col min="9735" max="9735" width="14.42578125" style="28" bestFit="1" customWidth="1"/>
    <col min="9736" max="9736" width="2.85546875" style="28" customWidth="1"/>
    <col min="9737" max="9738" width="6.7109375" style="28" customWidth="1"/>
    <col min="9739" max="9739" width="9.7109375" style="28" customWidth="1"/>
    <col min="9740" max="9740" width="7.7109375" style="28" customWidth="1"/>
    <col min="9741" max="9741" width="9.85546875" style="28" customWidth="1"/>
    <col min="9742" max="9742" width="13.7109375" style="28" customWidth="1"/>
    <col min="9743" max="9744" width="2.85546875" style="28" customWidth="1"/>
    <col min="9745" max="9745" width="11.7109375" style="28" customWidth="1"/>
    <col min="9746" max="9746" width="10.7109375" style="28" bestFit="1" customWidth="1"/>
    <col min="9747" max="9747" width="10.7109375" style="28" customWidth="1"/>
    <col min="9748" max="9984" width="9.140625" style="28"/>
    <col min="9985" max="9985" width="2.85546875" style="28" customWidth="1"/>
    <col min="9986" max="9987" width="6.7109375" style="28" customWidth="1"/>
    <col min="9988" max="9988" width="9.7109375" style="28" customWidth="1"/>
    <col min="9989" max="9989" width="7.7109375" style="28" customWidth="1"/>
    <col min="9990" max="9990" width="12.28515625" style="28" customWidth="1"/>
    <col min="9991" max="9991" width="14.42578125" style="28" bestFit="1" customWidth="1"/>
    <col min="9992" max="9992" width="2.85546875" style="28" customWidth="1"/>
    <col min="9993" max="9994" width="6.7109375" style="28" customWidth="1"/>
    <col min="9995" max="9995" width="9.7109375" style="28" customWidth="1"/>
    <col min="9996" max="9996" width="7.7109375" style="28" customWidth="1"/>
    <col min="9997" max="9997" width="9.85546875" style="28" customWidth="1"/>
    <col min="9998" max="9998" width="13.7109375" style="28" customWidth="1"/>
    <col min="9999" max="10000" width="2.85546875" style="28" customWidth="1"/>
    <col min="10001" max="10001" width="11.7109375" style="28" customWidth="1"/>
    <col min="10002" max="10002" width="10.7109375" style="28" bestFit="1" customWidth="1"/>
    <col min="10003" max="10003" width="10.7109375" style="28" customWidth="1"/>
    <col min="10004" max="10240" width="9.140625" style="28"/>
    <col min="10241" max="10241" width="2.85546875" style="28" customWidth="1"/>
    <col min="10242" max="10243" width="6.7109375" style="28" customWidth="1"/>
    <col min="10244" max="10244" width="9.7109375" style="28" customWidth="1"/>
    <col min="10245" max="10245" width="7.7109375" style="28" customWidth="1"/>
    <col min="10246" max="10246" width="12.28515625" style="28" customWidth="1"/>
    <col min="10247" max="10247" width="14.42578125" style="28" bestFit="1" customWidth="1"/>
    <col min="10248" max="10248" width="2.85546875" style="28" customWidth="1"/>
    <col min="10249" max="10250" width="6.7109375" style="28" customWidth="1"/>
    <col min="10251" max="10251" width="9.7109375" style="28" customWidth="1"/>
    <col min="10252" max="10252" width="7.7109375" style="28" customWidth="1"/>
    <col min="10253" max="10253" width="9.85546875" style="28" customWidth="1"/>
    <col min="10254" max="10254" width="13.7109375" style="28" customWidth="1"/>
    <col min="10255" max="10256" width="2.85546875" style="28" customWidth="1"/>
    <col min="10257" max="10257" width="11.7109375" style="28" customWidth="1"/>
    <col min="10258" max="10258" width="10.7109375" style="28" bestFit="1" customWidth="1"/>
    <col min="10259" max="10259" width="10.7109375" style="28" customWidth="1"/>
    <col min="10260" max="10496" width="9.140625" style="28"/>
    <col min="10497" max="10497" width="2.85546875" style="28" customWidth="1"/>
    <col min="10498" max="10499" width="6.7109375" style="28" customWidth="1"/>
    <col min="10500" max="10500" width="9.7109375" style="28" customWidth="1"/>
    <col min="10501" max="10501" width="7.7109375" style="28" customWidth="1"/>
    <col min="10502" max="10502" width="12.28515625" style="28" customWidth="1"/>
    <col min="10503" max="10503" width="14.42578125" style="28" bestFit="1" customWidth="1"/>
    <col min="10504" max="10504" width="2.85546875" style="28" customWidth="1"/>
    <col min="10505" max="10506" width="6.7109375" style="28" customWidth="1"/>
    <col min="10507" max="10507" width="9.7109375" style="28" customWidth="1"/>
    <col min="10508" max="10508" width="7.7109375" style="28" customWidth="1"/>
    <col min="10509" max="10509" width="9.85546875" style="28" customWidth="1"/>
    <col min="10510" max="10510" width="13.7109375" style="28" customWidth="1"/>
    <col min="10511" max="10512" width="2.85546875" style="28" customWidth="1"/>
    <col min="10513" max="10513" width="11.7109375" style="28" customWidth="1"/>
    <col min="10514" max="10514" width="10.7109375" style="28" bestFit="1" customWidth="1"/>
    <col min="10515" max="10515" width="10.7109375" style="28" customWidth="1"/>
    <col min="10516" max="10752" width="9.140625" style="28"/>
    <col min="10753" max="10753" width="2.85546875" style="28" customWidth="1"/>
    <col min="10754" max="10755" width="6.7109375" style="28" customWidth="1"/>
    <col min="10756" max="10756" width="9.7109375" style="28" customWidth="1"/>
    <col min="10757" max="10757" width="7.7109375" style="28" customWidth="1"/>
    <col min="10758" max="10758" width="12.28515625" style="28" customWidth="1"/>
    <col min="10759" max="10759" width="14.42578125" style="28" bestFit="1" customWidth="1"/>
    <col min="10760" max="10760" width="2.85546875" style="28" customWidth="1"/>
    <col min="10761" max="10762" width="6.7109375" style="28" customWidth="1"/>
    <col min="10763" max="10763" width="9.7109375" style="28" customWidth="1"/>
    <col min="10764" max="10764" width="7.7109375" style="28" customWidth="1"/>
    <col min="10765" max="10765" width="9.85546875" style="28" customWidth="1"/>
    <col min="10766" max="10766" width="13.7109375" style="28" customWidth="1"/>
    <col min="10767" max="10768" width="2.85546875" style="28" customWidth="1"/>
    <col min="10769" max="10769" width="11.7109375" style="28" customWidth="1"/>
    <col min="10770" max="10770" width="10.7109375" style="28" bestFit="1" customWidth="1"/>
    <col min="10771" max="10771" width="10.7109375" style="28" customWidth="1"/>
    <col min="10772" max="11008" width="9.140625" style="28"/>
    <col min="11009" max="11009" width="2.85546875" style="28" customWidth="1"/>
    <col min="11010" max="11011" width="6.7109375" style="28" customWidth="1"/>
    <col min="11012" max="11012" width="9.7109375" style="28" customWidth="1"/>
    <col min="11013" max="11013" width="7.7109375" style="28" customWidth="1"/>
    <col min="11014" max="11014" width="12.28515625" style="28" customWidth="1"/>
    <col min="11015" max="11015" width="14.42578125" style="28" bestFit="1" customWidth="1"/>
    <col min="11016" max="11016" width="2.85546875" style="28" customWidth="1"/>
    <col min="11017" max="11018" width="6.7109375" style="28" customWidth="1"/>
    <col min="11019" max="11019" width="9.7109375" style="28" customWidth="1"/>
    <col min="11020" max="11020" width="7.7109375" style="28" customWidth="1"/>
    <col min="11021" max="11021" width="9.85546875" style="28" customWidth="1"/>
    <col min="11022" max="11022" width="13.7109375" style="28" customWidth="1"/>
    <col min="11023" max="11024" width="2.85546875" style="28" customWidth="1"/>
    <col min="11025" max="11025" width="11.7109375" style="28" customWidth="1"/>
    <col min="11026" max="11026" width="10.7109375" style="28" bestFit="1" customWidth="1"/>
    <col min="11027" max="11027" width="10.7109375" style="28" customWidth="1"/>
    <col min="11028" max="11264" width="9.140625" style="28"/>
    <col min="11265" max="11265" width="2.85546875" style="28" customWidth="1"/>
    <col min="11266" max="11267" width="6.7109375" style="28" customWidth="1"/>
    <col min="11268" max="11268" width="9.7109375" style="28" customWidth="1"/>
    <col min="11269" max="11269" width="7.7109375" style="28" customWidth="1"/>
    <col min="11270" max="11270" width="12.28515625" style="28" customWidth="1"/>
    <col min="11271" max="11271" width="14.42578125" style="28" bestFit="1" customWidth="1"/>
    <col min="11272" max="11272" width="2.85546875" style="28" customWidth="1"/>
    <col min="11273" max="11274" width="6.7109375" style="28" customWidth="1"/>
    <col min="11275" max="11275" width="9.7109375" style="28" customWidth="1"/>
    <col min="11276" max="11276" width="7.7109375" style="28" customWidth="1"/>
    <col min="11277" max="11277" width="9.85546875" style="28" customWidth="1"/>
    <col min="11278" max="11278" width="13.7109375" style="28" customWidth="1"/>
    <col min="11279" max="11280" width="2.85546875" style="28" customWidth="1"/>
    <col min="11281" max="11281" width="11.7109375" style="28" customWidth="1"/>
    <col min="11282" max="11282" width="10.7109375" style="28" bestFit="1" customWidth="1"/>
    <col min="11283" max="11283" width="10.7109375" style="28" customWidth="1"/>
    <col min="11284" max="11520" width="9.140625" style="28"/>
    <col min="11521" max="11521" width="2.85546875" style="28" customWidth="1"/>
    <col min="11522" max="11523" width="6.7109375" style="28" customWidth="1"/>
    <col min="11524" max="11524" width="9.7109375" style="28" customWidth="1"/>
    <col min="11525" max="11525" width="7.7109375" style="28" customWidth="1"/>
    <col min="11526" max="11526" width="12.28515625" style="28" customWidth="1"/>
    <col min="11527" max="11527" width="14.42578125" style="28" bestFit="1" customWidth="1"/>
    <col min="11528" max="11528" width="2.85546875" style="28" customWidth="1"/>
    <col min="11529" max="11530" width="6.7109375" style="28" customWidth="1"/>
    <col min="11531" max="11531" width="9.7109375" style="28" customWidth="1"/>
    <col min="11532" max="11532" width="7.7109375" style="28" customWidth="1"/>
    <col min="11533" max="11533" width="9.85546875" style="28" customWidth="1"/>
    <col min="11534" max="11534" width="13.7109375" style="28" customWidth="1"/>
    <col min="11535" max="11536" width="2.85546875" style="28" customWidth="1"/>
    <col min="11537" max="11537" width="11.7109375" style="28" customWidth="1"/>
    <col min="11538" max="11538" width="10.7109375" style="28" bestFit="1" customWidth="1"/>
    <col min="11539" max="11539" width="10.7109375" style="28" customWidth="1"/>
    <col min="11540" max="11776" width="9.140625" style="28"/>
    <col min="11777" max="11777" width="2.85546875" style="28" customWidth="1"/>
    <col min="11778" max="11779" width="6.7109375" style="28" customWidth="1"/>
    <col min="11780" max="11780" width="9.7109375" style="28" customWidth="1"/>
    <col min="11781" max="11781" width="7.7109375" style="28" customWidth="1"/>
    <col min="11782" max="11782" width="12.28515625" style="28" customWidth="1"/>
    <col min="11783" max="11783" width="14.42578125" style="28" bestFit="1" customWidth="1"/>
    <col min="11784" max="11784" width="2.85546875" style="28" customWidth="1"/>
    <col min="11785" max="11786" width="6.7109375" style="28" customWidth="1"/>
    <col min="11787" max="11787" width="9.7109375" style="28" customWidth="1"/>
    <col min="11788" max="11788" width="7.7109375" style="28" customWidth="1"/>
    <col min="11789" max="11789" width="9.85546875" style="28" customWidth="1"/>
    <col min="11790" max="11790" width="13.7109375" style="28" customWidth="1"/>
    <col min="11791" max="11792" width="2.85546875" style="28" customWidth="1"/>
    <col min="11793" max="11793" width="11.7109375" style="28" customWidth="1"/>
    <col min="11794" max="11794" width="10.7109375" style="28" bestFit="1" customWidth="1"/>
    <col min="11795" max="11795" width="10.7109375" style="28" customWidth="1"/>
    <col min="11796" max="12032" width="9.140625" style="28"/>
    <col min="12033" max="12033" width="2.85546875" style="28" customWidth="1"/>
    <col min="12034" max="12035" width="6.7109375" style="28" customWidth="1"/>
    <col min="12036" max="12036" width="9.7109375" style="28" customWidth="1"/>
    <col min="12037" max="12037" width="7.7109375" style="28" customWidth="1"/>
    <col min="12038" max="12038" width="12.28515625" style="28" customWidth="1"/>
    <col min="12039" max="12039" width="14.42578125" style="28" bestFit="1" customWidth="1"/>
    <col min="12040" max="12040" width="2.85546875" style="28" customWidth="1"/>
    <col min="12041" max="12042" width="6.7109375" style="28" customWidth="1"/>
    <col min="12043" max="12043" width="9.7109375" style="28" customWidth="1"/>
    <col min="12044" max="12044" width="7.7109375" style="28" customWidth="1"/>
    <col min="12045" max="12045" width="9.85546875" style="28" customWidth="1"/>
    <col min="12046" max="12046" width="13.7109375" style="28" customWidth="1"/>
    <col min="12047" max="12048" width="2.85546875" style="28" customWidth="1"/>
    <col min="12049" max="12049" width="11.7109375" style="28" customWidth="1"/>
    <col min="12050" max="12050" width="10.7109375" style="28" bestFit="1" customWidth="1"/>
    <col min="12051" max="12051" width="10.7109375" style="28" customWidth="1"/>
    <col min="12052" max="12288" width="9.140625" style="28"/>
    <col min="12289" max="12289" width="2.85546875" style="28" customWidth="1"/>
    <col min="12290" max="12291" width="6.7109375" style="28" customWidth="1"/>
    <col min="12292" max="12292" width="9.7109375" style="28" customWidth="1"/>
    <col min="12293" max="12293" width="7.7109375" style="28" customWidth="1"/>
    <col min="12294" max="12294" width="12.28515625" style="28" customWidth="1"/>
    <col min="12295" max="12295" width="14.42578125" style="28" bestFit="1" customWidth="1"/>
    <col min="12296" max="12296" width="2.85546875" style="28" customWidth="1"/>
    <col min="12297" max="12298" width="6.7109375" style="28" customWidth="1"/>
    <col min="12299" max="12299" width="9.7109375" style="28" customWidth="1"/>
    <col min="12300" max="12300" width="7.7109375" style="28" customWidth="1"/>
    <col min="12301" max="12301" width="9.85546875" style="28" customWidth="1"/>
    <col min="12302" max="12302" width="13.7109375" style="28" customWidth="1"/>
    <col min="12303" max="12304" width="2.85546875" style="28" customWidth="1"/>
    <col min="12305" max="12305" width="11.7109375" style="28" customWidth="1"/>
    <col min="12306" max="12306" width="10.7109375" style="28" bestFit="1" customWidth="1"/>
    <col min="12307" max="12307" width="10.7109375" style="28" customWidth="1"/>
    <col min="12308" max="12544" width="9.140625" style="28"/>
    <col min="12545" max="12545" width="2.85546875" style="28" customWidth="1"/>
    <col min="12546" max="12547" width="6.7109375" style="28" customWidth="1"/>
    <col min="12548" max="12548" width="9.7109375" style="28" customWidth="1"/>
    <col min="12549" max="12549" width="7.7109375" style="28" customWidth="1"/>
    <col min="12550" max="12550" width="12.28515625" style="28" customWidth="1"/>
    <col min="12551" max="12551" width="14.42578125" style="28" bestFit="1" customWidth="1"/>
    <col min="12552" max="12552" width="2.85546875" style="28" customWidth="1"/>
    <col min="12553" max="12554" width="6.7109375" style="28" customWidth="1"/>
    <col min="12555" max="12555" width="9.7109375" style="28" customWidth="1"/>
    <col min="12556" max="12556" width="7.7109375" style="28" customWidth="1"/>
    <col min="12557" max="12557" width="9.85546875" style="28" customWidth="1"/>
    <col min="12558" max="12558" width="13.7109375" style="28" customWidth="1"/>
    <col min="12559" max="12560" width="2.85546875" style="28" customWidth="1"/>
    <col min="12561" max="12561" width="11.7109375" style="28" customWidth="1"/>
    <col min="12562" max="12562" width="10.7109375" style="28" bestFit="1" customWidth="1"/>
    <col min="12563" max="12563" width="10.7109375" style="28" customWidth="1"/>
    <col min="12564" max="12800" width="9.140625" style="28"/>
    <col min="12801" max="12801" width="2.85546875" style="28" customWidth="1"/>
    <col min="12802" max="12803" width="6.7109375" style="28" customWidth="1"/>
    <col min="12804" max="12804" width="9.7109375" style="28" customWidth="1"/>
    <col min="12805" max="12805" width="7.7109375" style="28" customWidth="1"/>
    <col min="12806" max="12806" width="12.28515625" style="28" customWidth="1"/>
    <col min="12807" max="12807" width="14.42578125" style="28" bestFit="1" customWidth="1"/>
    <col min="12808" max="12808" width="2.85546875" style="28" customWidth="1"/>
    <col min="12809" max="12810" width="6.7109375" style="28" customWidth="1"/>
    <col min="12811" max="12811" width="9.7109375" style="28" customWidth="1"/>
    <col min="12812" max="12812" width="7.7109375" style="28" customWidth="1"/>
    <col min="12813" max="12813" width="9.85546875" style="28" customWidth="1"/>
    <col min="12814" max="12814" width="13.7109375" style="28" customWidth="1"/>
    <col min="12815" max="12816" width="2.85546875" style="28" customWidth="1"/>
    <col min="12817" max="12817" width="11.7109375" style="28" customWidth="1"/>
    <col min="12818" max="12818" width="10.7109375" style="28" bestFit="1" customWidth="1"/>
    <col min="12819" max="12819" width="10.7109375" style="28" customWidth="1"/>
    <col min="12820" max="13056" width="9.140625" style="28"/>
    <col min="13057" max="13057" width="2.85546875" style="28" customWidth="1"/>
    <col min="13058" max="13059" width="6.7109375" style="28" customWidth="1"/>
    <col min="13060" max="13060" width="9.7109375" style="28" customWidth="1"/>
    <col min="13061" max="13061" width="7.7109375" style="28" customWidth="1"/>
    <col min="13062" max="13062" width="12.28515625" style="28" customWidth="1"/>
    <col min="13063" max="13063" width="14.42578125" style="28" bestFit="1" customWidth="1"/>
    <col min="13064" max="13064" width="2.85546875" style="28" customWidth="1"/>
    <col min="13065" max="13066" width="6.7109375" style="28" customWidth="1"/>
    <col min="13067" max="13067" width="9.7109375" style="28" customWidth="1"/>
    <col min="13068" max="13068" width="7.7109375" style="28" customWidth="1"/>
    <col min="13069" max="13069" width="9.85546875" style="28" customWidth="1"/>
    <col min="13070" max="13070" width="13.7109375" style="28" customWidth="1"/>
    <col min="13071" max="13072" width="2.85546875" style="28" customWidth="1"/>
    <col min="13073" max="13073" width="11.7109375" style="28" customWidth="1"/>
    <col min="13074" max="13074" width="10.7109375" style="28" bestFit="1" customWidth="1"/>
    <col min="13075" max="13075" width="10.7109375" style="28" customWidth="1"/>
    <col min="13076" max="13312" width="9.140625" style="28"/>
    <col min="13313" max="13313" width="2.85546875" style="28" customWidth="1"/>
    <col min="13314" max="13315" width="6.7109375" style="28" customWidth="1"/>
    <col min="13316" max="13316" width="9.7109375" style="28" customWidth="1"/>
    <col min="13317" max="13317" width="7.7109375" style="28" customWidth="1"/>
    <col min="13318" max="13318" width="12.28515625" style="28" customWidth="1"/>
    <col min="13319" max="13319" width="14.42578125" style="28" bestFit="1" customWidth="1"/>
    <col min="13320" max="13320" width="2.85546875" style="28" customWidth="1"/>
    <col min="13321" max="13322" width="6.7109375" style="28" customWidth="1"/>
    <col min="13323" max="13323" width="9.7109375" style="28" customWidth="1"/>
    <col min="13324" max="13324" width="7.7109375" style="28" customWidth="1"/>
    <col min="13325" max="13325" width="9.85546875" style="28" customWidth="1"/>
    <col min="13326" max="13326" width="13.7109375" style="28" customWidth="1"/>
    <col min="13327" max="13328" width="2.85546875" style="28" customWidth="1"/>
    <col min="13329" max="13329" width="11.7109375" style="28" customWidth="1"/>
    <col min="13330" max="13330" width="10.7109375" style="28" bestFit="1" customWidth="1"/>
    <col min="13331" max="13331" width="10.7109375" style="28" customWidth="1"/>
    <col min="13332" max="13568" width="9.140625" style="28"/>
    <col min="13569" max="13569" width="2.85546875" style="28" customWidth="1"/>
    <col min="13570" max="13571" width="6.7109375" style="28" customWidth="1"/>
    <col min="13572" max="13572" width="9.7109375" style="28" customWidth="1"/>
    <col min="13573" max="13573" width="7.7109375" style="28" customWidth="1"/>
    <col min="13574" max="13574" width="12.28515625" style="28" customWidth="1"/>
    <col min="13575" max="13575" width="14.42578125" style="28" bestFit="1" customWidth="1"/>
    <col min="13576" max="13576" width="2.85546875" style="28" customWidth="1"/>
    <col min="13577" max="13578" width="6.7109375" style="28" customWidth="1"/>
    <col min="13579" max="13579" width="9.7109375" style="28" customWidth="1"/>
    <col min="13580" max="13580" width="7.7109375" style="28" customWidth="1"/>
    <col min="13581" max="13581" width="9.85546875" style="28" customWidth="1"/>
    <col min="13582" max="13582" width="13.7109375" style="28" customWidth="1"/>
    <col min="13583" max="13584" width="2.85546875" style="28" customWidth="1"/>
    <col min="13585" max="13585" width="11.7109375" style="28" customWidth="1"/>
    <col min="13586" max="13586" width="10.7109375" style="28" bestFit="1" customWidth="1"/>
    <col min="13587" max="13587" width="10.7109375" style="28" customWidth="1"/>
    <col min="13588" max="13824" width="9.140625" style="28"/>
    <col min="13825" max="13825" width="2.85546875" style="28" customWidth="1"/>
    <col min="13826" max="13827" width="6.7109375" style="28" customWidth="1"/>
    <col min="13828" max="13828" width="9.7109375" style="28" customWidth="1"/>
    <col min="13829" max="13829" width="7.7109375" style="28" customWidth="1"/>
    <col min="13830" max="13830" width="12.28515625" style="28" customWidth="1"/>
    <col min="13831" max="13831" width="14.42578125" style="28" bestFit="1" customWidth="1"/>
    <col min="13832" max="13832" width="2.85546875" style="28" customWidth="1"/>
    <col min="13833" max="13834" width="6.7109375" style="28" customWidth="1"/>
    <col min="13835" max="13835" width="9.7109375" style="28" customWidth="1"/>
    <col min="13836" max="13836" width="7.7109375" style="28" customWidth="1"/>
    <col min="13837" max="13837" width="9.85546875" style="28" customWidth="1"/>
    <col min="13838" max="13838" width="13.7109375" style="28" customWidth="1"/>
    <col min="13839" max="13840" width="2.85546875" style="28" customWidth="1"/>
    <col min="13841" max="13841" width="11.7109375" style="28" customWidth="1"/>
    <col min="13842" max="13842" width="10.7109375" style="28" bestFit="1" customWidth="1"/>
    <col min="13843" max="13843" width="10.7109375" style="28" customWidth="1"/>
    <col min="13844" max="14080" width="9.140625" style="28"/>
    <col min="14081" max="14081" width="2.85546875" style="28" customWidth="1"/>
    <col min="14082" max="14083" width="6.7109375" style="28" customWidth="1"/>
    <col min="14084" max="14084" width="9.7109375" style="28" customWidth="1"/>
    <col min="14085" max="14085" width="7.7109375" style="28" customWidth="1"/>
    <col min="14086" max="14086" width="12.28515625" style="28" customWidth="1"/>
    <col min="14087" max="14087" width="14.42578125" style="28" bestFit="1" customWidth="1"/>
    <col min="14088" max="14088" width="2.85546875" style="28" customWidth="1"/>
    <col min="14089" max="14090" width="6.7109375" style="28" customWidth="1"/>
    <col min="14091" max="14091" width="9.7109375" style="28" customWidth="1"/>
    <col min="14092" max="14092" width="7.7109375" style="28" customWidth="1"/>
    <col min="14093" max="14093" width="9.85546875" style="28" customWidth="1"/>
    <col min="14094" max="14094" width="13.7109375" style="28" customWidth="1"/>
    <col min="14095" max="14096" width="2.85546875" style="28" customWidth="1"/>
    <col min="14097" max="14097" width="11.7109375" style="28" customWidth="1"/>
    <col min="14098" max="14098" width="10.7109375" style="28" bestFit="1" customWidth="1"/>
    <col min="14099" max="14099" width="10.7109375" style="28" customWidth="1"/>
    <col min="14100" max="14336" width="9.140625" style="28"/>
    <col min="14337" max="14337" width="2.85546875" style="28" customWidth="1"/>
    <col min="14338" max="14339" width="6.7109375" style="28" customWidth="1"/>
    <col min="14340" max="14340" width="9.7109375" style="28" customWidth="1"/>
    <col min="14341" max="14341" width="7.7109375" style="28" customWidth="1"/>
    <col min="14342" max="14342" width="12.28515625" style="28" customWidth="1"/>
    <col min="14343" max="14343" width="14.42578125" style="28" bestFit="1" customWidth="1"/>
    <col min="14344" max="14344" width="2.85546875" style="28" customWidth="1"/>
    <col min="14345" max="14346" width="6.7109375" style="28" customWidth="1"/>
    <col min="14347" max="14347" width="9.7109375" style="28" customWidth="1"/>
    <col min="14348" max="14348" width="7.7109375" style="28" customWidth="1"/>
    <col min="14349" max="14349" width="9.85546875" style="28" customWidth="1"/>
    <col min="14350" max="14350" width="13.7109375" style="28" customWidth="1"/>
    <col min="14351" max="14352" width="2.85546875" style="28" customWidth="1"/>
    <col min="14353" max="14353" width="11.7109375" style="28" customWidth="1"/>
    <col min="14354" max="14354" width="10.7109375" style="28" bestFit="1" customWidth="1"/>
    <col min="14355" max="14355" width="10.7109375" style="28" customWidth="1"/>
    <col min="14356" max="14592" width="9.140625" style="28"/>
    <col min="14593" max="14593" width="2.85546875" style="28" customWidth="1"/>
    <col min="14594" max="14595" width="6.7109375" style="28" customWidth="1"/>
    <col min="14596" max="14596" width="9.7109375" style="28" customWidth="1"/>
    <col min="14597" max="14597" width="7.7109375" style="28" customWidth="1"/>
    <col min="14598" max="14598" width="12.28515625" style="28" customWidth="1"/>
    <col min="14599" max="14599" width="14.42578125" style="28" bestFit="1" customWidth="1"/>
    <col min="14600" max="14600" width="2.85546875" style="28" customWidth="1"/>
    <col min="14601" max="14602" width="6.7109375" style="28" customWidth="1"/>
    <col min="14603" max="14603" width="9.7109375" style="28" customWidth="1"/>
    <col min="14604" max="14604" width="7.7109375" style="28" customWidth="1"/>
    <col min="14605" max="14605" width="9.85546875" style="28" customWidth="1"/>
    <col min="14606" max="14606" width="13.7109375" style="28" customWidth="1"/>
    <col min="14607" max="14608" width="2.85546875" style="28" customWidth="1"/>
    <col min="14609" max="14609" width="11.7109375" style="28" customWidth="1"/>
    <col min="14610" max="14610" width="10.7109375" style="28" bestFit="1" customWidth="1"/>
    <col min="14611" max="14611" width="10.7109375" style="28" customWidth="1"/>
    <col min="14612" max="14848" width="9.140625" style="28"/>
    <col min="14849" max="14849" width="2.85546875" style="28" customWidth="1"/>
    <col min="14850" max="14851" width="6.7109375" style="28" customWidth="1"/>
    <col min="14852" max="14852" width="9.7109375" style="28" customWidth="1"/>
    <col min="14853" max="14853" width="7.7109375" style="28" customWidth="1"/>
    <col min="14854" max="14854" width="12.28515625" style="28" customWidth="1"/>
    <col min="14855" max="14855" width="14.42578125" style="28" bestFit="1" customWidth="1"/>
    <col min="14856" max="14856" width="2.85546875" style="28" customWidth="1"/>
    <col min="14857" max="14858" width="6.7109375" style="28" customWidth="1"/>
    <col min="14859" max="14859" width="9.7109375" style="28" customWidth="1"/>
    <col min="14860" max="14860" width="7.7109375" style="28" customWidth="1"/>
    <col min="14861" max="14861" width="9.85546875" style="28" customWidth="1"/>
    <col min="14862" max="14862" width="13.7109375" style="28" customWidth="1"/>
    <col min="14863" max="14864" width="2.85546875" style="28" customWidth="1"/>
    <col min="14865" max="14865" width="11.7109375" style="28" customWidth="1"/>
    <col min="14866" max="14866" width="10.7109375" style="28" bestFit="1" customWidth="1"/>
    <col min="14867" max="14867" width="10.7109375" style="28" customWidth="1"/>
    <col min="14868" max="15104" width="9.140625" style="28"/>
    <col min="15105" max="15105" width="2.85546875" style="28" customWidth="1"/>
    <col min="15106" max="15107" width="6.7109375" style="28" customWidth="1"/>
    <col min="15108" max="15108" width="9.7109375" style="28" customWidth="1"/>
    <col min="15109" max="15109" width="7.7109375" style="28" customWidth="1"/>
    <col min="15110" max="15110" width="12.28515625" style="28" customWidth="1"/>
    <col min="15111" max="15111" width="14.42578125" style="28" bestFit="1" customWidth="1"/>
    <col min="15112" max="15112" width="2.85546875" style="28" customWidth="1"/>
    <col min="15113" max="15114" width="6.7109375" style="28" customWidth="1"/>
    <col min="15115" max="15115" width="9.7109375" style="28" customWidth="1"/>
    <col min="15116" max="15116" width="7.7109375" style="28" customWidth="1"/>
    <col min="15117" max="15117" width="9.85546875" style="28" customWidth="1"/>
    <col min="15118" max="15118" width="13.7109375" style="28" customWidth="1"/>
    <col min="15119" max="15120" width="2.85546875" style="28" customWidth="1"/>
    <col min="15121" max="15121" width="11.7109375" style="28" customWidth="1"/>
    <col min="15122" max="15122" width="10.7109375" style="28" bestFit="1" customWidth="1"/>
    <col min="15123" max="15123" width="10.7109375" style="28" customWidth="1"/>
    <col min="15124" max="15360" width="9.140625" style="28"/>
    <col min="15361" max="15361" width="2.85546875" style="28" customWidth="1"/>
    <col min="15362" max="15363" width="6.7109375" style="28" customWidth="1"/>
    <col min="15364" max="15364" width="9.7109375" style="28" customWidth="1"/>
    <col min="15365" max="15365" width="7.7109375" style="28" customWidth="1"/>
    <col min="15366" max="15366" width="12.28515625" style="28" customWidth="1"/>
    <col min="15367" max="15367" width="14.42578125" style="28" bestFit="1" customWidth="1"/>
    <col min="15368" max="15368" width="2.85546875" style="28" customWidth="1"/>
    <col min="15369" max="15370" width="6.7109375" style="28" customWidth="1"/>
    <col min="15371" max="15371" width="9.7109375" style="28" customWidth="1"/>
    <col min="15372" max="15372" width="7.7109375" style="28" customWidth="1"/>
    <col min="15373" max="15373" width="9.85546875" style="28" customWidth="1"/>
    <col min="15374" max="15374" width="13.7109375" style="28" customWidth="1"/>
    <col min="15375" max="15376" width="2.85546875" style="28" customWidth="1"/>
    <col min="15377" max="15377" width="11.7109375" style="28" customWidth="1"/>
    <col min="15378" max="15378" width="10.7109375" style="28" bestFit="1" customWidth="1"/>
    <col min="15379" max="15379" width="10.7109375" style="28" customWidth="1"/>
    <col min="15380" max="15616" width="9.140625" style="28"/>
    <col min="15617" max="15617" width="2.85546875" style="28" customWidth="1"/>
    <col min="15618" max="15619" width="6.7109375" style="28" customWidth="1"/>
    <col min="15620" max="15620" width="9.7109375" style="28" customWidth="1"/>
    <col min="15621" max="15621" width="7.7109375" style="28" customWidth="1"/>
    <col min="15622" max="15622" width="12.28515625" style="28" customWidth="1"/>
    <col min="15623" max="15623" width="14.42578125" style="28" bestFit="1" customWidth="1"/>
    <col min="15624" max="15624" width="2.85546875" style="28" customWidth="1"/>
    <col min="15625" max="15626" width="6.7109375" style="28" customWidth="1"/>
    <col min="15627" max="15627" width="9.7109375" style="28" customWidth="1"/>
    <col min="15628" max="15628" width="7.7109375" style="28" customWidth="1"/>
    <col min="15629" max="15629" width="9.85546875" style="28" customWidth="1"/>
    <col min="15630" max="15630" width="13.7109375" style="28" customWidth="1"/>
    <col min="15631" max="15632" width="2.85546875" style="28" customWidth="1"/>
    <col min="15633" max="15633" width="11.7109375" style="28" customWidth="1"/>
    <col min="15634" max="15634" width="10.7109375" style="28" bestFit="1" customWidth="1"/>
    <col min="15635" max="15635" width="10.7109375" style="28" customWidth="1"/>
    <col min="15636" max="15872" width="9.140625" style="28"/>
    <col min="15873" max="15873" width="2.85546875" style="28" customWidth="1"/>
    <col min="15874" max="15875" width="6.7109375" style="28" customWidth="1"/>
    <col min="15876" max="15876" width="9.7109375" style="28" customWidth="1"/>
    <col min="15877" max="15877" width="7.7109375" style="28" customWidth="1"/>
    <col min="15878" max="15878" width="12.28515625" style="28" customWidth="1"/>
    <col min="15879" max="15879" width="14.42578125" style="28" bestFit="1" customWidth="1"/>
    <col min="15880" max="15880" width="2.85546875" style="28" customWidth="1"/>
    <col min="15881" max="15882" width="6.7109375" style="28" customWidth="1"/>
    <col min="15883" max="15883" width="9.7109375" style="28" customWidth="1"/>
    <col min="15884" max="15884" width="7.7109375" style="28" customWidth="1"/>
    <col min="15885" max="15885" width="9.85546875" style="28" customWidth="1"/>
    <col min="15886" max="15886" width="13.7109375" style="28" customWidth="1"/>
    <col min="15887" max="15888" width="2.85546875" style="28" customWidth="1"/>
    <col min="15889" max="15889" width="11.7109375" style="28" customWidth="1"/>
    <col min="15890" max="15890" width="10.7109375" style="28" bestFit="1" customWidth="1"/>
    <col min="15891" max="15891" width="10.7109375" style="28" customWidth="1"/>
    <col min="15892" max="16128" width="9.140625" style="28"/>
    <col min="16129" max="16129" width="2.85546875" style="28" customWidth="1"/>
    <col min="16130" max="16131" width="6.7109375" style="28" customWidth="1"/>
    <col min="16132" max="16132" width="9.7109375" style="28" customWidth="1"/>
    <col min="16133" max="16133" width="7.7109375" style="28" customWidth="1"/>
    <col min="16134" max="16134" width="12.28515625" style="28" customWidth="1"/>
    <col min="16135" max="16135" width="14.42578125" style="28" bestFit="1" customWidth="1"/>
    <col min="16136" max="16136" width="2.85546875" style="28" customWidth="1"/>
    <col min="16137" max="16138" width="6.7109375" style="28" customWidth="1"/>
    <col min="16139" max="16139" width="9.7109375" style="28" customWidth="1"/>
    <col min="16140" max="16140" width="7.7109375" style="28" customWidth="1"/>
    <col min="16141" max="16141" width="9.85546875" style="28" customWidth="1"/>
    <col min="16142" max="16142" width="13.7109375" style="28" customWidth="1"/>
    <col min="16143" max="16144" width="2.85546875" style="28" customWidth="1"/>
    <col min="16145" max="16145" width="11.7109375" style="28" customWidth="1"/>
    <col min="16146" max="16146" width="10.7109375" style="28" bestFit="1" customWidth="1"/>
    <col min="16147" max="16147" width="10.7109375" style="28" customWidth="1"/>
    <col min="16148" max="16384" width="9.140625" style="28"/>
  </cols>
  <sheetData>
    <row r="1" spans="2:21" ht="21" customHeight="1" x14ac:dyDescent="0.25">
      <c r="B1" s="118" t="s">
        <v>42</v>
      </c>
      <c r="C1" s="118"/>
      <c r="D1" s="118"/>
      <c r="E1" s="118"/>
      <c r="F1" s="118"/>
      <c r="G1" s="118"/>
      <c r="I1" s="119"/>
      <c r="J1" s="119"/>
      <c r="K1" s="119"/>
      <c r="L1" s="119"/>
      <c r="M1" s="119"/>
      <c r="N1" s="119"/>
    </row>
    <row r="2" spans="2:21" ht="21" customHeight="1" x14ac:dyDescent="0.25">
      <c r="B2" s="29"/>
      <c r="C2" s="29"/>
      <c r="D2" s="29"/>
      <c r="E2" s="29"/>
      <c r="F2" s="29"/>
      <c r="G2" s="29"/>
      <c r="I2" s="30"/>
      <c r="J2" s="30"/>
      <c r="K2" s="30"/>
      <c r="L2" s="30"/>
      <c r="M2" s="30"/>
      <c r="N2" s="30"/>
    </row>
    <row r="3" spans="2:21" ht="21" customHeight="1" x14ac:dyDescent="0.25">
      <c r="B3" s="31" t="s">
        <v>43</v>
      </c>
      <c r="C3" s="29"/>
      <c r="D3" s="29"/>
      <c r="E3" s="29"/>
      <c r="F3" s="29"/>
      <c r="G3" s="29"/>
      <c r="I3" s="30"/>
      <c r="J3" s="30"/>
      <c r="K3" s="30"/>
      <c r="L3" s="30"/>
      <c r="M3" s="30"/>
      <c r="N3" s="30"/>
    </row>
    <row r="4" spans="2:21" ht="18.75" customHeight="1" thickBot="1" x14ac:dyDescent="0.25">
      <c r="B4" s="32" t="s">
        <v>44</v>
      </c>
      <c r="C4" s="30"/>
      <c r="D4" s="30"/>
      <c r="E4" s="30"/>
      <c r="F4" s="30"/>
      <c r="G4" s="30"/>
      <c r="I4" s="32"/>
      <c r="J4" s="30"/>
      <c r="K4" s="30"/>
      <c r="L4" s="30"/>
      <c r="M4" s="30"/>
      <c r="N4" s="30"/>
      <c r="P4" s="30"/>
      <c r="Q4" s="30"/>
    </row>
    <row r="5" spans="2:21" ht="13.5" thickBot="1" x14ac:dyDescent="0.25">
      <c r="B5" s="33"/>
      <c r="C5" s="34"/>
      <c r="D5" s="35" t="s">
        <v>45</v>
      </c>
      <c r="E5" s="36">
        <v>25.44</v>
      </c>
      <c r="F5" s="37" t="s">
        <v>46</v>
      </c>
      <c r="G5" s="38"/>
      <c r="K5" s="39"/>
      <c r="L5"/>
      <c r="M5" s="40"/>
      <c r="N5" s="41"/>
      <c r="U5" s="42"/>
    </row>
    <row r="6" spans="2:21" ht="13.5" thickBot="1" x14ac:dyDescent="0.25">
      <c r="B6" s="43"/>
      <c r="C6" s="81"/>
      <c r="D6" s="82" t="s">
        <v>64</v>
      </c>
      <c r="E6" s="36">
        <v>13.31</v>
      </c>
      <c r="F6" s="83" t="s">
        <v>47</v>
      </c>
      <c r="G6" s="44"/>
      <c r="K6" s="39"/>
      <c r="L6"/>
      <c r="M6" s="40"/>
      <c r="N6" s="45"/>
      <c r="U6" s="42"/>
    </row>
    <row r="7" spans="2:21" ht="13.5" thickBot="1" x14ac:dyDescent="0.25">
      <c r="B7" s="43"/>
      <c r="C7" s="81"/>
      <c r="D7" s="82" t="s">
        <v>65</v>
      </c>
      <c r="E7" s="36">
        <v>10.87</v>
      </c>
      <c r="F7" s="83" t="s">
        <v>47</v>
      </c>
      <c r="G7" s="44"/>
      <c r="K7" s="39"/>
      <c r="L7"/>
      <c r="M7" s="40"/>
      <c r="N7" s="45"/>
      <c r="U7" s="42"/>
    </row>
    <row r="8" spans="2:21" ht="13.5" thickBot="1" x14ac:dyDescent="0.25">
      <c r="B8" s="43"/>
      <c r="C8" s="81"/>
      <c r="D8" s="82" t="s">
        <v>66</v>
      </c>
      <c r="E8" s="36">
        <v>8.4499999999999993</v>
      </c>
      <c r="F8" s="83"/>
      <c r="G8" s="44"/>
      <c r="K8" s="39"/>
      <c r="L8" s="71"/>
      <c r="M8" s="40"/>
      <c r="N8" s="45"/>
      <c r="U8" s="42"/>
    </row>
    <row r="9" spans="2:21" ht="13.5" thickBot="1" x14ac:dyDescent="0.25">
      <c r="B9" s="43"/>
      <c r="C9" s="81"/>
      <c r="D9" s="82" t="s">
        <v>67</v>
      </c>
      <c r="E9" s="36">
        <v>7.42</v>
      </c>
      <c r="F9" s="83" t="s">
        <v>47</v>
      </c>
      <c r="G9" s="44"/>
      <c r="K9" s="39"/>
      <c r="L9"/>
      <c r="M9" s="40"/>
      <c r="N9" s="45"/>
      <c r="O9" s="46"/>
      <c r="P9" s="46"/>
      <c r="Q9" s="46"/>
      <c r="R9" s="46"/>
      <c r="S9" s="46"/>
      <c r="T9" s="46"/>
      <c r="U9" s="42"/>
    </row>
    <row r="10" spans="2:21" s="47" customFormat="1" ht="38.25" customHeight="1" thickBot="1" x14ac:dyDescent="0.25">
      <c r="B10" s="120" t="s">
        <v>48</v>
      </c>
      <c r="C10" s="121"/>
      <c r="D10" s="122" t="s">
        <v>49</v>
      </c>
      <c r="E10" s="122" t="s">
        <v>50</v>
      </c>
      <c r="F10" s="122" t="s">
        <v>51</v>
      </c>
      <c r="G10" s="122" t="s">
        <v>52</v>
      </c>
      <c r="I10" s="48"/>
      <c r="J10" s="48"/>
      <c r="K10" s="48"/>
      <c r="L10" s="48"/>
      <c r="M10" s="48"/>
      <c r="N10" s="48"/>
    </row>
    <row r="11" spans="2:21" ht="13.5" thickBot="1" x14ac:dyDescent="0.25">
      <c r="B11" s="49" t="s">
        <v>53</v>
      </c>
      <c r="C11" s="49" t="s">
        <v>54</v>
      </c>
      <c r="D11" s="123"/>
      <c r="E11" s="123"/>
      <c r="F11" s="123"/>
      <c r="G11" s="123"/>
      <c r="I11" s="30"/>
      <c r="J11" s="30"/>
      <c r="K11" s="48"/>
      <c r="L11" s="48"/>
      <c r="M11" s="48"/>
      <c r="N11" s="48"/>
    </row>
    <row r="12" spans="2:21" x14ac:dyDescent="0.2">
      <c r="B12" s="50">
        <v>0</v>
      </c>
      <c r="C12" s="51">
        <v>1000</v>
      </c>
      <c r="D12" s="87">
        <f>Data!AO3</f>
        <v>351.4429227651915</v>
      </c>
      <c r="E12" s="88">
        <f>Data!AM3</f>
        <v>475.75</v>
      </c>
      <c r="F12" s="89">
        <f>Data!AN3</f>
        <v>167178.08333333334</v>
      </c>
      <c r="G12" s="52">
        <f>E12*$E$5</f>
        <v>12103.08</v>
      </c>
      <c r="H12" s="53"/>
      <c r="I12" s="54"/>
      <c r="J12" s="54"/>
      <c r="K12" s="55"/>
      <c r="L12" s="56"/>
      <c r="M12" s="57"/>
      <c r="N12" s="53"/>
    </row>
    <row r="13" spans="2:21" x14ac:dyDescent="0.2">
      <c r="B13" s="58">
        <v>1000</v>
      </c>
      <c r="C13" s="59">
        <v>2000</v>
      </c>
      <c r="D13" s="60">
        <f>Data!AO4</f>
        <v>1515.6590956145171</v>
      </c>
      <c r="E13" s="61">
        <f>Data!AM4</f>
        <v>418.16666666666669</v>
      </c>
      <c r="F13" s="62">
        <f>Data!AN4</f>
        <v>633775.91666666663</v>
      </c>
      <c r="G13" s="63">
        <f>(E13*$E$5)+(((D13-1000)*E13/1000)*$E$6)</f>
        <v>13508.214534939456</v>
      </c>
      <c r="H13" s="53"/>
      <c r="I13" s="54"/>
      <c r="J13" s="54"/>
      <c r="K13" s="55"/>
      <c r="L13" s="56"/>
      <c r="M13" s="57"/>
      <c r="N13" s="53"/>
    </row>
    <row r="14" spans="2:21" x14ac:dyDescent="0.2">
      <c r="B14" s="64">
        <v>2000</v>
      </c>
      <c r="C14" s="65">
        <v>3000</v>
      </c>
      <c r="D14" s="60">
        <f>Data!AO5</f>
        <v>2485.9247618126983</v>
      </c>
      <c r="E14" s="61">
        <f>Data!AM5</f>
        <v>398.66666666666669</v>
      </c>
      <c r="F14" s="62">
        <f>Data!AN5</f>
        <v>990860.58333333337</v>
      </c>
      <c r="G14" s="63">
        <f t="shared" ref="G14:G15" si="0">(E14*$E$5)+(((D14-1000)*E14/1000)*$E$6)</f>
        <v>18026.773220451174</v>
      </c>
      <c r="H14" s="53"/>
      <c r="I14" s="66"/>
      <c r="J14" s="66"/>
      <c r="K14" s="55"/>
      <c r="L14" s="56"/>
      <c r="M14" s="57"/>
      <c r="N14" s="53"/>
    </row>
    <row r="15" spans="2:21" x14ac:dyDescent="0.2">
      <c r="B15" s="58">
        <v>3000</v>
      </c>
      <c r="C15" s="59">
        <v>4000</v>
      </c>
      <c r="D15" s="60">
        <f>Data!AO6</f>
        <v>3470.961080309477</v>
      </c>
      <c r="E15" s="61">
        <f>Data!AM6</f>
        <v>301.33333333333331</v>
      </c>
      <c r="F15" s="62">
        <f>Data!AN6</f>
        <v>1045910.4166666666</v>
      </c>
      <c r="G15" s="63">
        <f t="shared" si="0"/>
        <v>17576.3189163143</v>
      </c>
      <c r="H15" s="53"/>
      <c r="I15" s="54"/>
      <c r="J15" s="54"/>
      <c r="K15" s="55"/>
      <c r="L15" s="56"/>
      <c r="M15" s="57"/>
      <c r="N15" s="53"/>
    </row>
    <row r="16" spans="2:21" x14ac:dyDescent="0.2">
      <c r="B16" s="58">
        <v>4000</v>
      </c>
      <c r="C16" s="59">
        <v>5000</v>
      </c>
      <c r="D16" s="60">
        <f>Data!AO8</f>
        <v>4458.0164460479682</v>
      </c>
      <c r="E16" s="61">
        <f>Data!AM8</f>
        <v>186.08333333333334</v>
      </c>
      <c r="F16" s="62">
        <f>Data!AN8</f>
        <v>829695.16666666663</v>
      </c>
      <c r="G16" s="63">
        <f>($E$5+$E$6*3+((D16-5000)/1000)*$E$7)*E16</f>
        <v>11067.983364179416</v>
      </c>
      <c r="H16" s="53"/>
      <c r="I16" s="54"/>
      <c r="J16" s="54"/>
      <c r="K16" s="55"/>
      <c r="L16" s="56"/>
      <c r="M16" s="57"/>
      <c r="N16" s="53"/>
    </row>
    <row r="17" spans="2:14" x14ac:dyDescent="0.2">
      <c r="B17" s="58">
        <v>5000</v>
      </c>
      <c r="C17" s="59">
        <v>6000</v>
      </c>
      <c r="D17" s="60">
        <f>Data!AO9</f>
        <v>5443.1805846946518</v>
      </c>
      <c r="E17" s="61">
        <f>Data!AM9</f>
        <v>116.5</v>
      </c>
      <c r="F17" s="62">
        <f>Data!AN9</f>
        <v>634596.91666666663</v>
      </c>
      <c r="G17" s="63">
        <f t="shared" ref="G17:G21" si="1">($E$5+$E$6*3+((D17-5000)/1000)*$E$7)*E17</f>
        <v>8176.8289493309958</v>
      </c>
      <c r="H17" s="53"/>
      <c r="I17" s="54"/>
      <c r="J17" s="54"/>
      <c r="K17" s="55"/>
      <c r="L17" s="56"/>
      <c r="M17" s="57"/>
      <c r="N17" s="53"/>
    </row>
    <row r="18" spans="2:14" x14ac:dyDescent="0.2">
      <c r="B18" s="58">
        <v>6000</v>
      </c>
      <c r="C18" s="59">
        <v>7000</v>
      </c>
      <c r="D18" s="60">
        <f>Data!AO10</f>
        <v>6469.9388073468554</v>
      </c>
      <c r="E18" s="61">
        <f>Data!AM10</f>
        <v>65.083333333333329</v>
      </c>
      <c r="F18" s="62">
        <f>Data!AN10</f>
        <v>420959.66666666669</v>
      </c>
      <c r="G18" s="63">
        <f t="shared" si="1"/>
        <v>5294.4142839005754</v>
      </c>
      <c r="H18" s="53"/>
      <c r="I18" s="54"/>
      <c r="J18" s="54"/>
      <c r="K18" s="55"/>
      <c r="L18" s="56"/>
      <c r="M18" s="57"/>
      <c r="N18" s="53"/>
    </row>
    <row r="19" spans="2:14" x14ac:dyDescent="0.2">
      <c r="B19" s="58">
        <v>7000</v>
      </c>
      <c r="C19" s="59">
        <v>8000</v>
      </c>
      <c r="D19" s="60">
        <f>Data!AO11</f>
        <v>7459.5029106011343</v>
      </c>
      <c r="E19" s="61">
        <f>Data!AM11</f>
        <v>37.833333333333336</v>
      </c>
      <c r="F19" s="62">
        <f>Data!AN11</f>
        <v>282329.83333333331</v>
      </c>
      <c r="G19" s="63">
        <f t="shared" si="1"/>
        <v>3484.6314728131993</v>
      </c>
      <c r="H19" s="53"/>
      <c r="I19" s="54"/>
      <c r="J19" s="54"/>
      <c r="K19" s="55"/>
      <c r="L19" s="56"/>
      <c r="M19" s="57"/>
      <c r="N19" s="53"/>
    </row>
    <row r="20" spans="2:14" x14ac:dyDescent="0.2">
      <c r="B20" s="58">
        <v>8000</v>
      </c>
      <c r="C20" s="59">
        <v>9000</v>
      </c>
      <c r="D20" s="60">
        <f>Data!AO12</f>
        <v>8483.5217632058284</v>
      </c>
      <c r="E20" s="61">
        <f>Data!AM12</f>
        <v>25.833333333333332</v>
      </c>
      <c r="F20" s="62">
        <f>Data!AN12</f>
        <v>219298.33333333334</v>
      </c>
      <c r="G20" s="63">
        <f t="shared" si="1"/>
        <v>2666.9269404562233</v>
      </c>
      <c r="H20" s="53"/>
      <c r="I20" s="54"/>
      <c r="J20" s="54"/>
      <c r="K20" s="55"/>
      <c r="L20" s="56"/>
      <c r="M20" s="57"/>
      <c r="N20" s="53"/>
    </row>
    <row r="21" spans="2:14" x14ac:dyDescent="0.2">
      <c r="B21" s="58">
        <v>9000</v>
      </c>
      <c r="C21" s="59">
        <v>10000</v>
      </c>
      <c r="D21" s="60">
        <f>Data!AO13</f>
        <v>9469.8406980547861</v>
      </c>
      <c r="E21" s="61">
        <f>Data!AM13</f>
        <v>19.583333333333332</v>
      </c>
      <c r="F21" s="62">
        <f>Data!AN13</f>
        <v>185537.5</v>
      </c>
      <c r="G21" s="63">
        <f t="shared" si="1"/>
        <v>2231.6612142621702</v>
      </c>
      <c r="H21" s="53"/>
      <c r="I21" s="54"/>
      <c r="J21" s="54"/>
      <c r="K21" s="55"/>
      <c r="L21" s="56"/>
      <c r="M21" s="57"/>
      <c r="N21" s="53"/>
    </row>
    <row r="22" spans="2:14" x14ac:dyDescent="0.2">
      <c r="B22" s="58">
        <v>10000</v>
      </c>
      <c r="C22" s="59">
        <v>11000</v>
      </c>
      <c r="D22" s="60">
        <f>Data!AO15</f>
        <v>10480.352270074696</v>
      </c>
      <c r="E22" s="61">
        <f>Data!AM15</f>
        <v>14.083333333333334</v>
      </c>
      <c r="F22" s="62">
        <f>Data!AN15</f>
        <v>147820</v>
      </c>
      <c r="G22" s="63">
        <f>($E$5+$E$6*3+$E$7*6+(((D22-10000)/1000)*$E$8))*E22</f>
        <v>1896.3064216066809</v>
      </c>
      <c r="H22" s="53"/>
      <c r="I22" s="54"/>
      <c r="J22" s="54"/>
      <c r="K22" s="55"/>
      <c r="L22" s="56"/>
      <c r="M22" s="57"/>
      <c r="N22" s="53"/>
    </row>
    <row r="23" spans="2:14" x14ac:dyDescent="0.2">
      <c r="B23" s="58">
        <f>C22</f>
        <v>11000</v>
      </c>
      <c r="C23" s="59">
        <f>C22+1000</f>
        <v>12000</v>
      </c>
      <c r="D23" s="60">
        <f>Data!AO16</f>
        <v>11445.157407407409</v>
      </c>
      <c r="E23" s="61">
        <f>Data!AM16</f>
        <v>9</v>
      </c>
      <c r="F23" s="62">
        <f>Data!AN16</f>
        <v>102996.66666666667</v>
      </c>
      <c r="G23" s="63">
        <f t="shared" ref="G23:G42" si="2">($E$5+$E$6*4+$E$7*5+(((D23-10000)/1000)*$E$9))*E23</f>
        <v>1293.7776116666669</v>
      </c>
      <c r="H23" s="53"/>
      <c r="I23" s="54"/>
      <c r="J23" s="54"/>
      <c r="K23" s="55"/>
      <c r="L23" s="56"/>
      <c r="M23" s="57"/>
      <c r="N23" s="53"/>
    </row>
    <row r="24" spans="2:14" x14ac:dyDescent="0.2">
      <c r="B24" s="58">
        <f t="shared" ref="B24:B42" si="3">C23</f>
        <v>12000</v>
      </c>
      <c r="C24" s="59">
        <f t="shared" ref="C24:C41" si="4">C23+1000</f>
        <v>13000</v>
      </c>
      <c r="D24" s="60">
        <f>Data!AO17</f>
        <v>12541.226107226108</v>
      </c>
      <c r="E24" s="61">
        <f>Data!AM17</f>
        <v>7.083333333333333</v>
      </c>
      <c r="F24" s="62">
        <f>Data!AN17</f>
        <v>88876.666666666672</v>
      </c>
      <c r="G24" s="63">
        <f t="shared" si="2"/>
        <v>1075.8584421522921</v>
      </c>
      <c r="H24" s="53"/>
      <c r="I24" s="54"/>
      <c r="J24" s="54"/>
      <c r="K24" s="55"/>
      <c r="L24" s="56"/>
      <c r="M24" s="57"/>
      <c r="N24" s="53"/>
    </row>
    <row r="25" spans="2:14" x14ac:dyDescent="0.2">
      <c r="B25" s="58">
        <f t="shared" si="3"/>
        <v>13000</v>
      </c>
      <c r="C25" s="59">
        <f t="shared" si="4"/>
        <v>14000</v>
      </c>
      <c r="D25" s="60">
        <f>Data!AO18</f>
        <v>13460.41441197691</v>
      </c>
      <c r="E25" s="61">
        <f>Data!AM18</f>
        <v>5.083333333333333</v>
      </c>
      <c r="F25" s="62">
        <f>Data!AN18</f>
        <v>68510</v>
      </c>
      <c r="G25" s="63">
        <f t="shared" si="2"/>
        <v>806.75689759574914</v>
      </c>
      <c r="H25" s="53"/>
      <c r="I25" s="54"/>
      <c r="J25" s="54"/>
      <c r="K25" s="55"/>
      <c r="L25" s="56"/>
      <c r="M25" s="57"/>
      <c r="N25" s="53"/>
    </row>
    <row r="26" spans="2:14" x14ac:dyDescent="0.2">
      <c r="B26" s="58">
        <f t="shared" si="3"/>
        <v>14000</v>
      </c>
      <c r="C26" s="59">
        <f t="shared" si="4"/>
        <v>15000</v>
      </c>
      <c r="D26" s="60">
        <f>Data!AO19</f>
        <v>14546.104497354498</v>
      </c>
      <c r="E26" s="61">
        <f>Data!AM19</f>
        <v>4.583333333333333</v>
      </c>
      <c r="F26" s="62">
        <f>Data!AN19</f>
        <v>66555.833333333328</v>
      </c>
      <c r="G26" s="63">
        <f t="shared" si="2"/>
        <v>764.32627044753087</v>
      </c>
      <c r="H26" s="53"/>
      <c r="I26" s="54"/>
      <c r="J26" s="54"/>
      <c r="K26" s="55"/>
      <c r="L26" s="56"/>
      <c r="M26" s="57"/>
      <c r="N26" s="53"/>
    </row>
    <row r="27" spans="2:14" x14ac:dyDescent="0.2">
      <c r="B27" s="58">
        <f t="shared" si="3"/>
        <v>15000</v>
      </c>
      <c r="C27" s="59">
        <f t="shared" si="4"/>
        <v>16000</v>
      </c>
      <c r="D27" s="60">
        <f>Data!AO20</f>
        <v>15454.923611111111</v>
      </c>
      <c r="E27" s="61">
        <f>Data!AM20</f>
        <v>3.8333333333333335</v>
      </c>
      <c r="F27" s="62">
        <f>Data!AN20</f>
        <v>59231.666666666664</v>
      </c>
      <c r="G27" s="63">
        <f t="shared" si="2"/>
        <v>665.104543912037</v>
      </c>
      <c r="H27" s="53"/>
      <c r="I27" s="54"/>
      <c r="J27" s="54"/>
      <c r="K27" s="55"/>
      <c r="L27" s="56"/>
      <c r="M27" s="57"/>
      <c r="N27" s="53"/>
    </row>
    <row r="28" spans="2:14" x14ac:dyDescent="0.2">
      <c r="B28" s="58">
        <f t="shared" si="3"/>
        <v>16000</v>
      </c>
      <c r="C28" s="59">
        <f t="shared" si="4"/>
        <v>17000</v>
      </c>
      <c r="D28" s="60">
        <f>Data!AO21</f>
        <v>16466.196969696968</v>
      </c>
      <c r="E28" s="61">
        <f>Data!AM21</f>
        <v>2.6363636363636362</v>
      </c>
      <c r="F28" s="62">
        <f>Data!AN21</f>
        <v>43495.454545454544</v>
      </c>
      <c r="G28" s="63">
        <f t="shared" si="2"/>
        <v>477.20602399449035</v>
      </c>
      <c r="H28" s="53"/>
      <c r="I28" s="54"/>
      <c r="J28" s="54"/>
      <c r="K28" s="55"/>
      <c r="L28" s="56"/>
      <c r="M28" s="57"/>
      <c r="N28" s="53"/>
    </row>
    <row r="29" spans="2:14" x14ac:dyDescent="0.2">
      <c r="B29" s="58">
        <f t="shared" si="3"/>
        <v>17000</v>
      </c>
      <c r="C29" s="59">
        <f t="shared" si="4"/>
        <v>18000</v>
      </c>
      <c r="D29" s="60">
        <f>Data!AO22</f>
        <v>17342.833333333332</v>
      </c>
      <c r="E29" s="61">
        <f>Data!AM22</f>
        <v>2.6</v>
      </c>
      <c r="F29" s="62">
        <f>Data!AN22</f>
        <v>45240</v>
      </c>
      <c r="G29" s="63">
        <f t="shared" si="2"/>
        <v>487.5359406666667</v>
      </c>
      <c r="H29" s="53"/>
      <c r="I29" s="54"/>
      <c r="J29" s="54"/>
      <c r="K29" s="55"/>
      <c r="L29" s="56"/>
      <c r="M29" s="57"/>
      <c r="N29" s="53"/>
    </row>
    <row r="30" spans="2:14" x14ac:dyDescent="0.2">
      <c r="B30" s="58">
        <f t="shared" si="3"/>
        <v>18000</v>
      </c>
      <c r="C30" s="59">
        <f t="shared" si="4"/>
        <v>19000</v>
      </c>
      <c r="D30" s="60">
        <f>Data!AO23</f>
        <v>18530.136363636364</v>
      </c>
      <c r="E30" s="61">
        <f>Data!AM23</f>
        <v>2.2727272727272729</v>
      </c>
      <c r="F30" s="62">
        <f>Data!AN23</f>
        <v>42045.454545454544</v>
      </c>
      <c r="G30" s="63">
        <f t="shared" si="2"/>
        <v>446.1900268595042</v>
      </c>
      <c r="H30" s="53"/>
      <c r="I30" s="54"/>
      <c r="J30" s="54"/>
      <c r="K30" s="55"/>
      <c r="L30" s="56"/>
      <c r="M30" s="57"/>
      <c r="N30" s="53"/>
    </row>
    <row r="31" spans="2:14" x14ac:dyDescent="0.2">
      <c r="B31" s="58">
        <f t="shared" si="3"/>
        <v>19000</v>
      </c>
      <c r="C31" s="59">
        <f t="shared" si="4"/>
        <v>20000</v>
      </c>
      <c r="D31" s="60">
        <f>Data!AO24</f>
        <v>19460.185185185186</v>
      </c>
      <c r="E31" s="61">
        <f>Data!AM24</f>
        <v>2.3333333333333335</v>
      </c>
      <c r="F31" s="62">
        <f>Data!AN24</f>
        <v>45454.444444444445</v>
      </c>
      <c r="G31" s="63">
        <f t="shared" si="2"/>
        <v>474.19067283950619</v>
      </c>
      <c r="H31" s="53"/>
      <c r="I31" s="54"/>
      <c r="J31" s="54"/>
      <c r="K31" s="55"/>
      <c r="L31" s="56"/>
      <c r="M31" s="57"/>
      <c r="N31" s="53"/>
    </row>
    <row r="32" spans="2:14" x14ac:dyDescent="0.2">
      <c r="B32" s="58">
        <f t="shared" si="3"/>
        <v>20000</v>
      </c>
      <c r="C32" s="59">
        <f t="shared" si="4"/>
        <v>21000</v>
      </c>
      <c r="D32" s="60">
        <f>Data!AO25</f>
        <v>20481.111111111109</v>
      </c>
      <c r="E32" s="61">
        <f>Data!AM25</f>
        <v>1.2222222222222223</v>
      </c>
      <c r="F32" s="62">
        <f>Data!AN25</f>
        <v>25071.111111111109</v>
      </c>
      <c r="G32" s="63">
        <f t="shared" si="2"/>
        <v>257.64425432098767</v>
      </c>
      <c r="H32" s="53"/>
      <c r="I32" s="54"/>
      <c r="J32" s="54"/>
      <c r="K32" s="55"/>
      <c r="L32" s="56"/>
      <c r="M32" s="57"/>
      <c r="N32" s="53"/>
    </row>
    <row r="33" spans="2:14" x14ac:dyDescent="0.2">
      <c r="B33" s="58">
        <f t="shared" si="3"/>
        <v>21000</v>
      </c>
      <c r="C33" s="59">
        <f t="shared" si="4"/>
        <v>22000</v>
      </c>
      <c r="D33" s="60">
        <f>Data!AO26</f>
        <v>21455.277777777777</v>
      </c>
      <c r="E33" s="61">
        <f>Data!AM26</f>
        <v>2.1666666666666665</v>
      </c>
      <c r="F33" s="62">
        <f>Data!AN26</f>
        <v>46603.333333333336</v>
      </c>
      <c r="G33" s="63">
        <f t="shared" si="2"/>
        <v>472.394349074074</v>
      </c>
      <c r="H33" s="53"/>
      <c r="I33" s="54"/>
      <c r="J33" s="54"/>
      <c r="K33" s="55"/>
      <c r="L33" s="56"/>
      <c r="M33" s="57"/>
      <c r="N33" s="53"/>
    </row>
    <row r="34" spans="2:14" x14ac:dyDescent="0.2">
      <c r="B34" s="58">
        <f t="shared" si="3"/>
        <v>22000</v>
      </c>
      <c r="C34" s="59">
        <f t="shared" si="4"/>
        <v>23000</v>
      </c>
      <c r="D34" s="60">
        <f>Data!AO27</f>
        <v>22488.75</v>
      </c>
      <c r="E34" s="61">
        <f>Data!AM27</f>
        <v>1.75</v>
      </c>
      <c r="F34" s="62">
        <f>Data!AN27</f>
        <v>39302.5</v>
      </c>
      <c r="G34" s="63">
        <f t="shared" si="2"/>
        <v>394.96891875</v>
      </c>
      <c r="H34" s="53"/>
      <c r="I34" s="54"/>
      <c r="J34" s="54"/>
      <c r="K34" s="55"/>
      <c r="L34" s="56"/>
      <c r="M34" s="57"/>
      <c r="N34" s="53"/>
    </row>
    <row r="35" spans="2:14" x14ac:dyDescent="0.2">
      <c r="B35" s="58">
        <f t="shared" si="3"/>
        <v>23000</v>
      </c>
      <c r="C35" s="59">
        <f t="shared" si="4"/>
        <v>24000</v>
      </c>
      <c r="D35" s="60">
        <f>Data!AO28</f>
        <v>23525.833333333332</v>
      </c>
      <c r="E35" s="61">
        <f>Data!AM28</f>
        <v>1.5</v>
      </c>
      <c r="F35" s="62">
        <f>Data!AN28</f>
        <v>35275</v>
      </c>
      <c r="G35" s="63">
        <f t="shared" si="2"/>
        <v>350.08752500000003</v>
      </c>
      <c r="H35" s="53"/>
      <c r="I35" s="54"/>
      <c r="J35" s="54"/>
      <c r="K35" s="55"/>
      <c r="L35" s="56"/>
      <c r="M35" s="57"/>
      <c r="N35" s="53"/>
    </row>
    <row r="36" spans="2:14" x14ac:dyDescent="0.2">
      <c r="B36" s="58">
        <f t="shared" si="3"/>
        <v>24000</v>
      </c>
      <c r="C36" s="59">
        <f t="shared" si="4"/>
        <v>25000</v>
      </c>
      <c r="D36" s="60">
        <f>Data!AO29</f>
        <v>24444.444444444449</v>
      </c>
      <c r="E36" s="61">
        <f>Data!AM29</f>
        <v>1.3333333333333333</v>
      </c>
      <c r="F36" s="62">
        <f>Data!AN29</f>
        <v>32630</v>
      </c>
      <c r="G36" s="63">
        <f t="shared" si="2"/>
        <v>320.27703703703708</v>
      </c>
      <c r="H36" s="53"/>
      <c r="I36" s="54"/>
      <c r="J36" s="54"/>
      <c r="K36" s="55"/>
      <c r="L36" s="56"/>
      <c r="M36" s="57"/>
      <c r="N36" s="53"/>
    </row>
    <row r="37" spans="2:14" x14ac:dyDescent="0.2">
      <c r="B37" s="58">
        <f t="shared" si="3"/>
        <v>25000</v>
      </c>
      <c r="C37" s="59">
        <f t="shared" si="4"/>
        <v>26000</v>
      </c>
      <c r="D37" s="60">
        <f>Data!AO30</f>
        <v>25650</v>
      </c>
      <c r="E37" s="61">
        <f>Data!AM30</f>
        <v>1.2</v>
      </c>
      <c r="F37" s="62">
        <f>Data!AN30</f>
        <v>30570</v>
      </c>
      <c r="G37" s="63">
        <f t="shared" si="2"/>
        <v>298.98360000000002</v>
      </c>
      <c r="H37" s="53"/>
      <c r="I37" s="54"/>
      <c r="J37" s="54"/>
      <c r="K37" s="55"/>
      <c r="L37" s="56"/>
      <c r="M37" s="57"/>
      <c r="N37" s="53"/>
    </row>
    <row r="38" spans="2:14" x14ac:dyDescent="0.2">
      <c r="B38" s="58">
        <f t="shared" si="3"/>
        <v>26000</v>
      </c>
      <c r="C38" s="59">
        <f t="shared" si="4"/>
        <v>27000</v>
      </c>
      <c r="D38" s="60">
        <f>Data!AO31</f>
        <v>26650</v>
      </c>
      <c r="E38" s="61">
        <f>Data!AM31</f>
        <v>1</v>
      </c>
      <c r="F38" s="62">
        <f>Data!AN31</f>
        <v>26583.833333333332</v>
      </c>
      <c r="G38" s="63">
        <f t="shared" si="2"/>
        <v>256.57299999999998</v>
      </c>
      <c r="H38" s="53"/>
      <c r="I38" s="54"/>
      <c r="J38" s="54"/>
      <c r="K38" s="55"/>
      <c r="L38" s="56"/>
      <c r="M38" s="57"/>
      <c r="N38" s="53"/>
    </row>
    <row r="39" spans="2:14" x14ac:dyDescent="0.2">
      <c r="B39" s="58">
        <f t="shared" si="3"/>
        <v>27000</v>
      </c>
      <c r="C39" s="59">
        <f t="shared" si="4"/>
        <v>28000</v>
      </c>
      <c r="D39" s="60">
        <f>Data!AO32</f>
        <v>27505</v>
      </c>
      <c r="E39" s="61">
        <f>Data!AM32</f>
        <v>2</v>
      </c>
      <c r="F39" s="62">
        <f>Data!AN32</f>
        <v>54817.5</v>
      </c>
      <c r="G39" s="63">
        <f t="shared" si="2"/>
        <v>525.83420000000001</v>
      </c>
      <c r="H39" s="53"/>
      <c r="I39" s="54"/>
      <c r="J39" s="54"/>
      <c r="K39" s="55"/>
      <c r="L39" s="56"/>
      <c r="M39" s="57"/>
      <c r="N39" s="53"/>
    </row>
    <row r="40" spans="2:14" x14ac:dyDescent="0.2">
      <c r="B40" s="58">
        <f t="shared" si="3"/>
        <v>28000</v>
      </c>
      <c r="C40" s="59">
        <f t="shared" si="4"/>
        <v>29000</v>
      </c>
      <c r="D40" s="60">
        <f>Data!AO33</f>
        <v>28640</v>
      </c>
      <c r="E40" s="61">
        <f>Data!AM33</f>
        <v>1.125</v>
      </c>
      <c r="F40" s="62">
        <f>Data!AN33</f>
        <v>31942.5</v>
      </c>
      <c r="G40" s="63">
        <f t="shared" si="2"/>
        <v>305.25614999999999</v>
      </c>
      <c r="H40" s="53"/>
      <c r="I40" s="54"/>
      <c r="J40" s="54"/>
      <c r="K40" s="55"/>
      <c r="L40" s="56"/>
      <c r="M40" s="57"/>
      <c r="N40" s="53"/>
    </row>
    <row r="41" spans="2:14" x14ac:dyDescent="0.2">
      <c r="B41" s="58">
        <f t="shared" si="3"/>
        <v>29000</v>
      </c>
      <c r="C41" s="59">
        <f t="shared" si="4"/>
        <v>30000</v>
      </c>
      <c r="D41" s="60">
        <f>Data!AO34</f>
        <v>29830</v>
      </c>
      <c r="E41" s="61">
        <f>Data!AM34</f>
        <v>1</v>
      </c>
      <c r="F41" s="62">
        <f>Data!AN34</f>
        <v>29602</v>
      </c>
      <c r="G41" s="63">
        <f t="shared" si="2"/>
        <v>280.16859999999997</v>
      </c>
      <c r="H41" s="53"/>
      <c r="I41" s="54"/>
      <c r="J41" s="54"/>
      <c r="K41" s="55"/>
      <c r="L41" s="56"/>
      <c r="M41" s="57"/>
      <c r="N41" s="53"/>
    </row>
    <row r="42" spans="2:14" ht="13.5" thickBot="1" x14ac:dyDescent="0.25">
      <c r="B42" s="92">
        <f t="shared" si="3"/>
        <v>30000</v>
      </c>
      <c r="C42" s="93" t="s">
        <v>68</v>
      </c>
      <c r="D42" s="93">
        <f>Data!AO36</f>
        <v>65605</v>
      </c>
      <c r="E42" s="94">
        <f>Data!AM36</f>
        <v>7.75</v>
      </c>
      <c r="F42" s="62">
        <f>Data!AN36</f>
        <v>475495.83333333331</v>
      </c>
      <c r="G42" s="63">
        <f t="shared" si="2"/>
        <v>4228.5480250000001</v>
      </c>
      <c r="H42" s="53"/>
      <c r="I42" s="54"/>
      <c r="J42" s="54"/>
      <c r="K42" s="55"/>
      <c r="L42" s="56"/>
      <c r="M42" s="57"/>
      <c r="N42" s="53"/>
    </row>
    <row r="43" spans="2:14" ht="13.5" thickBot="1" x14ac:dyDescent="0.25">
      <c r="B43" s="124" t="s">
        <v>55</v>
      </c>
      <c r="C43" s="125"/>
      <c r="D43" s="97"/>
      <c r="E43" s="98">
        <f>SUM(E12:E42)</f>
        <v>2120.3896464646468</v>
      </c>
      <c r="F43" s="99">
        <f>SUM(F12:F42)</f>
        <v>6948262.2146464624</v>
      </c>
      <c r="G43" s="100">
        <f>SUM(G12:G42)</f>
        <v>110214.82140757077</v>
      </c>
      <c r="I43" s="119"/>
      <c r="J43" s="119"/>
      <c r="K43" s="67"/>
      <c r="L43" s="68"/>
      <c r="M43" s="69"/>
      <c r="N43" s="69"/>
    </row>
    <row r="44" spans="2:14" ht="13.5" thickBot="1" x14ac:dyDescent="0.25"/>
    <row r="45" spans="2:14" ht="13.5" thickBot="1" x14ac:dyDescent="0.25">
      <c r="D45" s="116" t="s">
        <v>56</v>
      </c>
      <c r="E45" s="117"/>
      <c r="F45" s="117"/>
      <c r="G45" s="70">
        <f>G43*12</f>
        <v>1322577.8568908493</v>
      </c>
      <c r="J45" s="126"/>
      <c r="K45" s="127"/>
      <c r="L45" s="127"/>
      <c r="M45" s="127"/>
      <c r="N45" s="72"/>
    </row>
    <row r="46" spans="2:14" ht="13.5" thickBot="1" x14ac:dyDescent="0.25"/>
    <row r="47" spans="2:14" ht="13.5" thickBot="1" x14ac:dyDescent="0.25">
      <c r="B47" s="116" t="s">
        <v>57</v>
      </c>
      <c r="C47" s="117"/>
      <c r="D47" s="117"/>
      <c r="E47" s="117"/>
      <c r="F47" s="117"/>
      <c r="G47" s="73">
        <f>G49*1.06</f>
        <v>88387724462.943024</v>
      </c>
    </row>
    <row r="48" spans="2:14" ht="13.5" thickBot="1" x14ac:dyDescent="0.25"/>
    <row r="49" spans="4:7" ht="13.5" thickBot="1" x14ac:dyDescent="0.25">
      <c r="D49" s="116" t="s">
        <v>58</v>
      </c>
      <c r="E49" s="117"/>
      <c r="F49" s="117"/>
      <c r="G49" s="73">
        <f>(F43+M43+'[1].75" and 1.0"'!F20+'[1].75" and 1.0"'!M14+'[1]1.5" and 2.0"'!F13+'[1]1.5" and 2.0"'!M13)*1000*12</f>
        <v>83384645719.757568</v>
      </c>
    </row>
    <row r="50" spans="4:7" ht="13.5" thickBot="1" x14ac:dyDescent="0.25"/>
    <row r="51" spans="4:7" ht="13.5" thickBot="1" x14ac:dyDescent="0.25">
      <c r="D51" s="130" t="s">
        <v>59</v>
      </c>
      <c r="E51" s="117"/>
      <c r="F51" s="117"/>
      <c r="G51" s="131"/>
    </row>
    <row r="52" spans="4:7" x14ac:dyDescent="0.2">
      <c r="D52" s="132"/>
      <c r="E52" s="133"/>
      <c r="F52" s="133"/>
      <c r="G52" s="75"/>
    </row>
    <row r="53" spans="4:7" x14ac:dyDescent="0.2">
      <c r="D53" s="134" t="s">
        <v>60</v>
      </c>
      <c r="E53" s="127"/>
      <c r="F53" s="127"/>
      <c r="G53" s="76">
        <f>E43</f>
        <v>2120.3896464646468</v>
      </c>
    </row>
    <row r="54" spans="4:7" x14ac:dyDescent="0.2">
      <c r="D54" s="134" t="s">
        <v>61</v>
      </c>
      <c r="E54" s="127"/>
      <c r="F54" s="127"/>
      <c r="G54" s="77">
        <f>G45</f>
        <v>1322577.8568908493</v>
      </c>
    </row>
    <row r="55" spans="4:7" x14ac:dyDescent="0.2">
      <c r="D55" s="134" t="s">
        <v>62</v>
      </c>
      <c r="E55" s="127"/>
      <c r="F55" s="127"/>
      <c r="G55" s="77">
        <f>G54/12/G53</f>
        <v>51.978569878103954</v>
      </c>
    </row>
    <row r="56" spans="4:7" x14ac:dyDescent="0.2">
      <c r="D56" s="134" t="s">
        <v>63</v>
      </c>
      <c r="E56" s="127"/>
      <c r="F56" s="127"/>
      <c r="G56" s="78">
        <f>G49/G53/12/1000</f>
        <v>3277.0960225315926</v>
      </c>
    </row>
    <row r="57" spans="4:7" ht="13.5" thickBot="1" x14ac:dyDescent="0.25">
      <c r="D57" s="128"/>
      <c r="E57" s="129"/>
      <c r="F57" s="129"/>
      <c r="G57" s="79"/>
    </row>
    <row r="64" spans="4:7" x14ac:dyDescent="0.2">
      <c r="D64" s="56"/>
      <c r="E64" s="56"/>
      <c r="F64" s="80"/>
    </row>
    <row r="65" spans="4:6" x14ac:dyDescent="0.2">
      <c r="D65" s="56"/>
      <c r="E65" s="56"/>
      <c r="F65" s="80"/>
    </row>
    <row r="66" spans="4:6" x14ac:dyDescent="0.2">
      <c r="D66" s="56"/>
      <c r="E66" s="56"/>
      <c r="F66" s="80"/>
    </row>
    <row r="67" spans="4:6" x14ac:dyDescent="0.2">
      <c r="D67" s="56"/>
      <c r="E67" s="56"/>
      <c r="F67" s="80"/>
    </row>
    <row r="68" spans="4:6" x14ac:dyDescent="0.2">
      <c r="D68" s="56"/>
      <c r="E68" s="56"/>
      <c r="F68" s="80"/>
    </row>
    <row r="69" spans="4:6" x14ac:dyDescent="0.2">
      <c r="D69" s="56"/>
      <c r="E69" s="56"/>
      <c r="F69" s="80"/>
    </row>
    <row r="70" spans="4:6" x14ac:dyDescent="0.2">
      <c r="D70" s="56"/>
      <c r="E70" s="56"/>
      <c r="F70" s="80"/>
    </row>
    <row r="71" spans="4:6" x14ac:dyDescent="0.2">
      <c r="D71" s="56"/>
      <c r="E71" s="56"/>
      <c r="F71" s="80"/>
    </row>
    <row r="72" spans="4:6" x14ac:dyDescent="0.2">
      <c r="D72" s="56"/>
      <c r="E72" s="56"/>
      <c r="F72" s="80"/>
    </row>
    <row r="73" spans="4:6" x14ac:dyDescent="0.2">
      <c r="D73" s="56"/>
      <c r="E73" s="56"/>
      <c r="F73" s="80"/>
    </row>
    <row r="74" spans="4:6" x14ac:dyDescent="0.2">
      <c r="D74" s="56"/>
      <c r="E74" s="56"/>
      <c r="F74" s="80"/>
    </row>
    <row r="75" spans="4:6" x14ac:dyDescent="0.2">
      <c r="D75" s="56"/>
      <c r="E75" s="56"/>
      <c r="F75" s="80"/>
    </row>
    <row r="76" spans="4:6" x14ac:dyDescent="0.2">
      <c r="D76" s="56"/>
      <c r="E76" s="56"/>
      <c r="F76" s="80"/>
    </row>
    <row r="77" spans="4:6" x14ac:dyDescent="0.2">
      <c r="D77" s="56"/>
      <c r="E77" s="56"/>
      <c r="F77" s="80"/>
    </row>
    <row r="78" spans="4:6" x14ac:dyDescent="0.2">
      <c r="D78" s="56"/>
      <c r="E78" s="56"/>
      <c r="F78" s="80"/>
    </row>
    <row r="79" spans="4:6" x14ac:dyDescent="0.2">
      <c r="F79" s="80"/>
    </row>
  </sheetData>
  <mergeCells count="20">
    <mergeCell ref="D57:F57"/>
    <mergeCell ref="D51:G51"/>
    <mergeCell ref="D52:F52"/>
    <mergeCell ref="D53:F53"/>
    <mergeCell ref="D54:F54"/>
    <mergeCell ref="D55:F55"/>
    <mergeCell ref="D56:F56"/>
    <mergeCell ref="D49:F49"/>
    <mergeCell ref="B1:G1"/>
    <mergeCell ref="I1:N1"/>
    <mergeCell ref="B10:C10"/>
    <mergeCell ref="D10:D11"/>
    <mergeCell ref="E10:E11"/>
    <mergeCell ref="F10:F11"/>
    <mergeCell ref="G10:G11"/>
    <mergeCell ref="B43:C43"/>
    <mergeCell ref="I43:J43"/>
    <mergeCell ref="D45:F45"/>
    <mergeCell ref="J45:M45"/>
    <mergeCell ref="B47:F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79"/>
  <sheetViews>
    <sheetView workbookViewId="0">
      <selection activeCell="R23" sqref="R23"/>
    </sheetView>
  </sheetViews>
  <sheetFormatPr defaultRowHeight="12.75" x14ac:dyDescent="0.2"/>
  <cols>
    <col min="1" max="1" width="2.85546875" style="28" customWidth="1"/>
    <col min="2" max="3" width="6.7109375" style="28" customWidth="1"/>
    <col min="4" max="4" width="9.7109375" style="28" customWidth="1"/>
    <col min="5" max="5" width="7.7109375" style="28" customWidth="1"/>
    <col min="6" max="6" width="12.28515625" style="28" customWidth="1"/>
    <col min="7" max="7" width="14.42578125" style="28" bestFit="1" customWidth="1"/>
    <col min="8" max="8" width="2.85546875" style="28" customWidth="1"/>
    <col min="9" max="10" width="6.7109375" style="28" customWidth="1"/>
    <col min="11" max="11" width="9.7109375" style="28" customWidth="1"/>
    <col min="12" max="12" width="7.7109375" style="28" customWidth="1"/>
    <col min="13" max="13" width="9.85546875" style="28" customWidth="1"/>
    <col min="14" max="14" width="13.7109375" style="28" customWidth="1"/>
    <col min="15" max="16" width="2.85546875" style="28" customWidth="1"/>
    <col min="17" max="17" width="11.7109375" style="28" customWidth="1"/>
    <col min="18" max="18" width="10.7109375" style="28" bestFit="1" customWidth="1"/>
    <col min="19" max="19" width="10.7109375" style="28" customWidth="1"/>
    <col min="20" max="256" width="9.140625" style="28"/>
    <col min="257" max="257" width="2.85546875" style="28" customWidth="1"/>
    <col min="258" max="259" width="6.7109375" style="28" customWidth="1"/>
    <col min="260" max="260" width="9.7109375" style="28" customWidth="1"/>
    <col min="261" max="261" width="7.7109375" style="28" customWidth="1"/>
    <col min="262" max="262" width="12.28515625" style="28" customWidth="1"/>
    <col min="263" max="263" width="14.42578125" style="28" bestFit="1" customWidth="1"/>
    <col min="264" max="264" width="2.85546875" style="28" customWidth="1"/>
    <col min="265" max="266" width="6.7109375" style="28" customWidth="1"/>
    <col min="267" max="267" width="9.7109375" style="28" customWidth="1"/>
    <col min="268" max="268" width="7.7109375" style="28" customWidth="1"/>
    <col min="269" max="269" width="9.85546875" style="28" customWidth="1"/>
    <col min="270" max="270" width="13.7109375" style="28" customWidth="1"/>
    <col min="271" max="272" width="2.85546875" style="28" customWidth="1"/>
    <col min="273" max="273" width="11.7109375" style="28" customWidth="1"/>
    <col min="274" max="274" width="10.7109375" style="28" bestFit="1" customWidth="1"/>
    <col min="275" max="275" width="10.7109375" style="28" customWidth="1"/>
    <col min="276" max="512" width="9.140625" style="28"/>
    <col min="513" max="513" width="2.85546875" style="28" customWidth="1"/>
    <col min="514" max="515" width="6.7109375" style="28" customWidth="1"/>
    <col min="516" max="516" width="9.7109375" style="28" customWidth="1"/>
    <col min="517" max="517" width="7.7109375" style="28" customWidth="1"/>
    <col min="518" max="518" width="12.28515625" style="28" customWidth="1"/>
    <col min="519" max="519" width="14.42578125" style="28" bestFit="1" customWidth="1"/>
    <col min="520" max="520" width="2.85546875" style="28" customWidth="1"/>
    <col min="521" max="522" width="6.7109375" style="28" customWidth="1"/>
    <col min="523" max="523" width="9.7109375" style="28" customWidth="1"/>
    <col min="524" max="524" width="7.7109375" style="28" customWidth="1"/>
    <col min="525" max="525" width="9.85546875" style="28" customWidth="1"/>
    <col min="526" max="526" width="13.7109375" style="28" customWidth="1"/>
    <col min="527" max="528" width="2.85546875" style="28" customWidth="1"/>
    <col min="529" max="529" width="11.7109375" style="28" customWidth="1"/>
    <col min="530" max="530" width="10.7109375" style="28" bestFit="1" customWidth="1"/>
    <col min="531" max="531" width="10.7109375" style="28" customWidth="1"/>
    <col min="532" max="768" width="9.140625" style="28"/>
    <col min="769" max="769" width="2.85546875" style="28" customWidth="1"/>
    <col min="770" max="771" width="6.7109375" style="28" customWidth="1"/>
    <col min="772" max="772" width="9.7109375" style="28" customWidth="1"/>
    <col min="773" max="773" width="7.7109375" style="28" customWidth="1"/>
    <col min="774" max="774" width="12.28515625" style="28" customWidth="1"/>
    <col min="775" max="775" width="14.42578125" style="28" bestFit="1" customWidth="1"/>
    <col min="776" max="776" width="2.85546875" style="28" customWidth="1"/>
    <col min="777" max="778" width="6.7109375" style="28" customWidth="1"/>
    <col min="779" max="779" width="9.7109375" style="28" customWidth="1"/>
    <col min="780" max="780" width="7.7109375" style="28" customWidth="1"/>
    <col min="781" max="781" width="9.85546875" style="28" customWidth="1"/>
    <col min="782" max="782" width="13.7109375" style="28" customWidth="1"/>
    <col min="783" max="784" width="2.85546875" style="28" customWidth="1"/>
    <col min="785" max="785" width="11.7109375" style="28" customWidth="1"/>
    <col min="786" max="786" width="10.7109375" style="28" bestFit="1" customWidth="1"/>
    <col min="787" max="787" width="10.7109375" style="28" customWidth="1"/>
    <col min="788" max="1024" width="9.140625" style="28"/>
    <col min="1025" max="1025" width="2.85546875" style="28" customWidth="1"/>
    <col min="1026" max="1027" width="6.7109375" style="28" customWidth="1"/>
    <col min="1028" max="1028" width="9.7109375" style="28" customWidth="1"/>
    <col min="1029" max="1029" width="7.7109375" style="28" customWidth="1"/>
    <col min="1030" max="1030" width="12.28515625" style="28" customWidth="1"/>
    <col min="1031" max="1031" width="14.42578125" style="28" bestFit="1" customWidth="1"/>
    <col min="1032" max="1032" width="2.85546875" style="28" customWidth="1"/>
    <col min="1033" max="1034" width="6.7109375" style="28" customWidth="1"/>
    <col min="1035" max="1035" width="9.7109375" style="28" customWidth="1"/>
    <col min="1036" max="1036" width="7.7109375" style="28" customWidth="1"/>
    <col min="1037" max="1037" width="9.85546875" style="28" customWidth="1"/>
    <col min="1038" max="1038" width="13.7109375" style="28" customWidth="1"/>
    <col min="1039" max="1040" width="2.85546875" style="28" customWidth="1"/>
    <col min="1041" max="1041" width="11.7109375" style="28" customWidth="1"/>
    <col min="1042" max="1042" width="10.7109375" style="28" bestFit="1" customWidth="1"/>
    <col min="1043" max="1043" width="10.7109375" style="28" customWidth="1"/>
    <col min="1044" max="1280" width="9.140625" style="28"/>
    <col min="1281" max="1281" width="2.85546875" style="28" customWidth="1"/>
    <col min="1282" max="1283" width="6.7109375" style="28" customWidth="1"/>
    <col min="1284" max="1284" width="9.7109375" style="28" customWidth="1"/>
    <col min="1285" max="1285" width="7.7109375" style="28" customWidth="1"/>
    <col min="1286" max="1286" width="12.28515625" style="28" customWidth="1"/>
    <col min="1287" max="1287" width="14.42578125" style="28" bestFit="1" customWidth="1"/>
    <col min="1288" max="1288" width="2.85546875" style="28" customWidth="1"/>
    <col min="1289" max="1290" width="6.7109375" style="28" customWidth="1"/>
    <col min="1291" max="1291" width="9.7109375" style="28" customWidth="1"/>
    <col min="1292" max="1292" width="7.7109375" style="28" customWidth="1"/>
    <col min="1293" max="1293" width="9.85546875" style="28" customWidth="1"/>
    <col min="1294" max="1294" width="13.7109375" style="28" customWidth="1"/>
    <col min="1295" max="1296" width="2.85546875" style="28" customWidth="1"/>
    <col min="1297" max="1297" width="11.7109375" style="28" customWidth="1"/>
    <col min="1298" max="1298" width="10.7109375" style="28" bestFit="1" customWidth="1"/>
    <col min="1299" max="1299" width="10.7109375" style="28" customWidth="1"/>
    <col min="1300" max="1536" width="9.140625" style="28"/>
    <col min="1537" max="1537" width="2.85546875" style="28" customWidth="1"/>
    <col min="1538" max="1539" width="6.7109375" style="28" customWidth="1"/>
    <col min="1540" max="1540" width="9.7109375" style="28" customWidth="1"/>
    <col min="1541" max="1541" width="7.7109375" style="28" customWidth="1"/>
    <col min="1542" max="1542" width="12.28515625" style="28" customWidth="1"/>
    <col min="1543" max="1543" width="14.42578125" style="28" bestFit="1" customWidth="1"/>
    <col min="1544" max="1544" width="2.85546875" style="28" customWidth="1"/>
    <col min="1545" max="1546" width="6.7109375" style="28" customWidth="1"/>
    <col min="1547" max="1547" width="9.7109375" style="28" customWidth="1"/>
    <col min="1548" max="1548" width="7.7109375" style="28" customWidth="1"/>
    <col min="1549" max="1549" width="9.85546875" style="28" customWidth="1"/>
    <col min="1550" max="1550" width="13.7109375" style="28" customWidth="1"/>
    <col min="1551" max="1552" width="2.85546875" style="28" customWidth="1"/>
    <col min="1553" max="1553" width="11.7109375" style="28" customWidth="1"/>
    <col min="1554" max="1554" width="10.7109375" style="28" bestFit="1" customWidth="1"/>
    <col min="1555" max="1555" width="10.7109375" style="28" customWidth="1"/>
    <col min="1556" max="1792" width="9.140625" style="28"/>
    <col min="1793" max="1793" width="2.85546875" style="28" customWidth="1"/>
    <col min="1794" max="1795" width="6.7109375" style="28" customWidth="1"/>
    <col min="1796" max="1796" width="9.7109375" style="28" customWidth="1"/>
    <col min="1797" max="1797" width="7.7109375" style="28" customWidth="1"/>
    <col min="1798" max="1798" width="12.28515625" style="28" customWidth="1"/>
    <col min="1799" max="1799" width="14.42578125" style="28" bestFit="1" customWidth="1"/>
    <col min="1800" max="1800" width="2.85546875" style="28" customWidth="1"/>
    <col min="1801" max="1802" width="6.7109375" style="28" customWidth="1"/>
    <col min="1803" max="1803" width="9.7109375" style="28" customWidth="1"/>
    <col min="1804" max="1804" width="7.7109375" style="28" customWidth="1"/>
    <col min="1805" max="1805" width="9.85546875" style="28" customWidth="1"/>
    <col min="1806" max="1806" width="13.7109375" style="28" customWidth="1"/>
    <col min="1807" max="1808" width="2.85546875" style="28" customWidth="1"/>
    <col min="1809" max="1809" width="11.7109375" style="28" customWidth="1"/>
    <col min="1810" max="1810" width="10.7109375" style="28" bestFit="1" customWidth="1"/>
    <col min="1811" max="1811" width="10.7109375" style="28" customWidth="1"/>
    <col min="1812" max="2048" width="9.140625" style="28"/>
    <col min="2049" max="2049" width="2.85546875" style="28" customWidth="1"/>
    <col min="2050" max="2051" width="6.7109375" style="28" customWidth="1"/>
    <col min="2052" max="2052" width="9.7109375" style="28" customWidth="1"/>
    <col min="2053" max="2053" width="7.7109375" style="28" customWidth="1"/>
    <col min="2054" max="2054" width="12.28515625" style="28" customWidth="1"/>
    <col min="2055" max="2055" width="14.42578125" style="28" bestFit="1" customWidth="1"/>
    <col min="2056" max="2056" width="2.85546875" style="28" customWidth="1"/>
    <col min="2057" max="2058" width="6.7109375" style="28" customWidth="1"/>
    <col min="2059" max="2059" width="9.7109375" style="28" customWidth="1"/>
    <col min="2060" max="2060" width="7.7109375" style="28" customWidth="1"/>
    <col min="2061" max="2061" width="9.85546875" style="28" customWidth="1"/>
    <col min="2062" max="2062" width="13.7109375" style="28" customWidth="1"/>
    <col min="2063" max="2064" width="2.85546875" style="28" customWidth="1"/>
    <col min="2065" max="2065" width="11.7109375" style="28" customWidth="1"/>
    <col min="2066" max="2066" width="10.7109375" style="28" bestFit="1" customWidth="1"/>
    <col min="2067" max="2067" width="10.7109375" style="28" customWidth="1"/>
    <col min="2068" max="2304" width="9.140625" style="28"/>
    <col min="2305" max="2305" width="2.85546875" style="28" customWidth="1"/>
    <col min="2306" max="2307" width="6.7109375" style="28" customWidth="1"/>
    <col min="2308" max="2308" width="9.7109375" style="28" customWidth="1"/>
    <col min="2309" max="2309" width="7.7109375" style="28" customWidth="1"/>
    <col min="2310" max="2310" width="12.28515625" style="28" customWidth="1"/>
    <col min="2311" max="2311" width="14.42578125" style="28" bestFit="1" customWidth="1"/>
    <col min="2312" max="2312" width="2.85546875" style="28" customWidth="1"/>
    <col min="2313" max="2314" width="6.7109375" style="28" customWidth="1"/>
    <col min="2315" max="2315" width="9.7109375" style="28" customWidth="1"/>
    <col min="2316" max="2316" width="7.7109375" style="28" customWidth="1"/>
    <col min="2317" max="2317" width="9.85546875" style="28" customWidth="1"/>
    <col min="2318" max="2318" width="13.7109375" style="28" customWidth="1"/>
    <col min="2319" max="2320" width="2.85546875" style="28" customWidth="1"/>
    <col min="2321" max="2321" width="11.7109375" style="28" customWidth="1"/>
    <col min="2322" max="2322" width="10.7109375" style="28" bestFit="1" customWidth="1"/>
    <col min="2323" max="2323" width="10.7109375" style="28" customWidth="1"/>
    <col min="2324" max="2560" width="9.140625" style="28"/>
    <col min="2561" max="2561" width="2.85546875" style="28" customWidth="1"/>
    <col min="2562" max="2563" width="6.7109375" style="28" customWidth="1"/>
    <col min="2564" max="2564" width="9.7109375" style="28" customWidth="1"/>
    <col min="2565" max="2565" width="7.7109375" style="28" customWidth="1"/>
    <col min="2566" max="2566" width="12.28515625" style="28" customWidth="1"/>
    <col min="2567" max="2567" width="14.42578125" style="28" bestFit="1" customWidth="1"/>
    <col min="2568" max="2568" width="2.85546875" style="28" customWidth="1"/>
    <col min="2569" max="2570" width="6.7109375" style="28" customWidth="1"/>
    <col min="2571" max="2571" width="9.7109375" style="28" customWidth="1"/>
    <col min="2572" max="2572" width="7.7109375" style="28" customWidth="1"/>
    <col min="2573" max="2573" width="9.85546875" style="28" customWidth="1"/>
    <col min="2574" max="2574" width="13.7109375" style="28" customWidth="1"/>
    <col min="2575" max="2576" width="2.85546875" style="28" customWidth="1"/>
    <col min="2577" max="2577" width="11.7109375" style="28" customWidth="1"/>
    <col min="2578" max="2578" width="10.7109375" style="28" bestFit="1" customWidth="1"/>
    <col min="2579" max="2579" width="10.7109375" style="28" customWidth="1"/>
    <col min="2580" max="2816" width="9.140625" style="28"/>
    <col min="2817" max="2817" width="2.85546875" style="28" customWidth="1"/>
    <col min="2818" max="2819" width="6.7109375" style="28" customWidth="1"/>
    <col min="2820" max="2820" width="9.7109375" style="28" customWidth="1"/>
    <col min="2821" max="2821" width="7.7109375" style="28" customWidth="1"/>
    <col min="2822" max="2822" width="12.28515625" style="28" customWidth="1"/>
    <col min="2823" max="2823" width="14.42578125" style="28" bestFit="1" customWidth="1"/>
    <col min="2824" max="2824" width="2.85546875" style="28" customWidth="1"/>
    <col min="2825" max="2826" width="6.7109375" style="28" customWidth="1"/>
    <col min="2827" max="2827" width="9.7109375" style="28" customWidth="1"/>
    <col min="2828" max="2828" width="7.7109375" style="28" customWidth="1"/>
    <col min="2829" max="2829" width="9.85546875" style="28" customWidth="1"/>
    <col min="2830" max="2830" width="13.7109375" style="28" customWidth="1"/>
    <col min="2831" max="2832" width="2.85546875" style="28" customWidth="1"/>
    <col min="2833" max="2833" width="11.7109375" style="28" customWidth="1"/>
    <col min="2834" max="2834" width="10.7109375" style="28" bestFit="1" customWidth="1"/>
    <col min="2835" max="2835" width="10.7109375" style="28" customWidth="1"/>
    <col min="2836" max="3072" width="9.140625" style="28"/>
    <col min="3073" max="3073" width="2.85546875" style="28" customWidth="1"/>
    <col min="3074" max="3075" width="6.7109375" style="28" customWidth="1"/>
    <col min="3076" max="3076" width="9.7109375" style="28" customWidth="1"/>
    <col min="3077" max="3077" width="7.7109375" style="28" customWidth="1"/>
    <col min="3078" max="3078" width="12.28515625" style="28" customWidth="1"/>
    <col min="3079" max="3079" width="14.42578125" style="28" bestFit="1" customWidth="1"/>
    <col min="3080" max="3080" width="2.85546875" style="28" customWidth="1"/>
    <col min="3081" max="3082" width="6.7109375" style="28" customWidth="1"/>
    <col min="3083" max="3083" width="9.7109375" style="28" customWidth="1"/>
    <col min="3084" max="3084" width="7.7109375" style="28" customWidth="1"/>
    <col min="3085" max="3085" width="9.85546875" style="28" customWidth="1"/>
    <col min="3086" max="3086" width="13.7109375" style="28" customWidth="1"/>
    <col min="3087" max="3088" width="2.85546875" style="28" customWidth="1"/>
    <col min="3089" max="3089" width="11.7109375" style="28" customWidth="1"/>
    <col min="3090" max="3090" width="10.7109375" style="28" bestFit="1" customWidth="1"/>
    <col min="3091" max="3091" width="10.7109375" style="28" customWidth="1"/>
    <col min="3092" max="3328" width="9.140625" style="28"/>
    <col min="3329" max="3329" width="2.85546875" style="28" customWidth="1"/>
    <col min="3330" max="3331" width="6.7109375" style="28" customWidth="1"/>
    <col min="3332" max="3332" width="9.7109375" style="28" customWidth="1"/>
    <col min="3333" max="3333" width="7.7109375" style="28" customWidth="1"/>
    <col min="3334" max="3334" width="12.28515625" style="28" customWidth="1"/>
    <col min="3335" max="3335" width="14.42578125" style="28" bestFit="1" customWidth="1"/>
    <col min="3336" max="3336" width="2.85546875" style="28" customWidth="1"/>
    <col min="3337" max="3338" width="6.7109375" style="28" customWidth="1"/>
    <col min="3339" max="3339" width="9.7109375" style="28" customWidth="1"/>
    <col min="3340" max="3340" width="7.7109375" style="28" customWidth="1"/>
    <col min="3341" max="3341" width="9.85546875" style="28" customWidth="1"/>
    <col min="3342" max="3342" width="13.7109375" style="28" customWidth="1"/>
    <col min="3343" max="3344" width="2.85546875" style="28" customWidth="1"/>
    <col min="3345" max="3345" width="11.7109375" style="28" customWidth="1"/>
    <col min="3346" max="3346" width="10.7109375" style="28" bestFit="1" customWidth="1"/>
    <col min="3347" max="3347" width="10.7109375" style="28" customWidth="1"/>
    <col min="3348" max="3584" width="9.140625" style="28"/>
    <col min="3585" max="3585" width="2.85546875" style="28" customWidth="1"/>
    <col min="3586" max="3587" width="6.7109375" style="28" customWidth="1"/>
    <col min="3588" max="3588" width="9.7109375" style="28" customWidth="1"/>
    <col min="3589" max="3589" width="7.7109375" style="28" customWidth="1"/>
    <col min="3590" max="3590" width="12.28515625" style="28" customWidth="1"/>
    <col min="3591" max="3591" width="14.42578125" style="28" bestFit="1" customWidth="1"/>
    <col min="3592" max="3592" width="2.85546875" style="28" customWidth="1"/>
    <col min="3593" max="3594" width="6.7109375" style="28" customWidth="1"/>
    <col min="3595" max="3595" width="9.7109375" style="28" customWidth="1"/>
    <col min="3596" max="3596" width="7.7109375" style="28" customWidth="1"/>
    <col min="3597" max="3597" width="9.85546875" style="28" customWidth="1"/>
    <col min="3598" max="3598" width="13.7109375" style="28" customWidth="1"/>
    <col min="3599" max="3600" width="2.85546875" style="28" customWidth="1"/>
    <col min="3601" max="3601" width="11.7109375" style="28" customWidth="1"/>
    <col min="3602" max="3602" width="10.7109375" style="28" bestFit="1" customWidth="1"/>
    <col min="3603" max="3603" width="10.7109375" style="28" customWidth="1"/>
    <col min="3604" max="3840" width="9.140625" style="28"/>
    <col min="3841" max="3841" width="2.85546875" style="28" customWidth="1"/>
    <col min="3842" max="3843" width="6.7109375" style="28" customWidth="1"/>
    <col min="3844" max="3844" width="9.7109375" style="28" customWidth="1"/>
    <col min="3845" max="3845" width="7.7109375" style="28" customWidth="1"/>
    <col min="3846" max="3846" width="12.28515625" style="28" customWidth="1"/>
    <col min="3847" max="3847" width="14.42578125" style="28" bestFit="1" customWidth="1"/>
    <col min="3848" max="3848" width="2.85546875" style="28" customWidth="1"/>
    <col min="3849" max="3850" width="6.7109375" style="28" customWidth="1"/>
    <col min="3851" max="3851" width="9.7109375" style="28" customWidth="1"/>
    <col min="3852" max="3852" width="7.7109375" style="28" customWidth="1"/>
    <col min="3853" max="3853" width="9.85546875" style="28" customWidth="1"/>
    <col min="3854" max="3854" width="13.7109375" style="28" customWidth="1"/>
    <col min="3855" max="3856" width="2.85546875" style="28" customWidth="1"/>
    <col min="3857" max="3857" width="11.7109375" style="28" customWidth="1"/>
    <col min="3858" max="3858" width="10.7109375" style="28" bestFit="1" customWidth="1"/>
    <col min="3859" max="3859" width="10.7109375" style="28" customWidth="1"/>
    <col min="3860" max="4096" width="9.140625" style="28"/>
    <col min="4097" max="4097" width="2.85546875" style="28" customWidth="1"/>
    <col min="4098" max="4099" width="6.7109375" style="28" customWidth="1"/>
    <col min="4100" max="4100" width="9.7109375" style="28" customWidth="1"/>
    <col min="4101" max="4101" width="7.7109375" style="28" customWidth="1"/>
    <col min="4102" max="4102" width="12.28515625" style="28" customWidth="1"/>
    <col min="4103" max="4103" width="14.42578125" style="28" bestFit="1" customWidth="1"/>
    <col min="4104" max="4104" width="2.85546875" style="28" customWidth="1"/>
    <col min="4105" max="4106" width="6.7109375" style="28" customWidth="1"/>
    <col min="4107" max="4107" width="9.7109375" style="28" customWidth="1"/>
    <col min="4108" max="4108" width="7.7109375" style="28" customWidth="1"/>
    <col min="4109" max="4109" width="9.85546875" style="28" customWidth="1"/>
    <col min="4110" max="4110" width="13.7109375" style="28" customWidth="1"/>
    <col min="4111" max="4112" width="2.85546875" style="28" customWidth="1"/>
    <col min="4113" max="4113" width="11.7109375" style="28" customWidth="1"/>
    <col min="4114" max="4114" width="10.7109375" style="28" bestFit="1" customWidth="1"/>
    <col min="4115" max="4115" width="10.7109375" style="28" customWidth="1"/>
    <col min="4116" max="4352" width="9.140625" style="28"/>
    <col min="4353" max="4353" width="2.85546875" style="28" customWidth="1"/>
    <col min="4354" max="4355" width="6.7109375" style="28" customWidth="1"/>
    <col min="4356" max="4356" width="9.7109375" style="28" customWidth="1"/>
    <col min="4357" max="4357" width="7.7109375" style="28" customWidth="1"/>
    <col min="4358" max="4358" width="12.28515625" style="28" customWidth="1"/>
    <col min="4359" max="4359" width="14.42578125" style="28" bestFit="1" customWidth="1"/>
    <col min="4360" max="4360" width="2.85546875" style="28" customWidth="1"/>
    <col min="4361" max="4362" width="6.7109375" style="28" customWidth="1"/>
    <col min="4363" max="4363" width="9.7109375" style="28" customWidth="1"/>
    <col min="4364" max="4364" width="7.7109375" style="28" customWidth="1"/>
    <col min="4365" max="4365" width="9.85546875" style="28" customWidth="1"/>
    <col min="4366" max="4366" width="13.7109375" style="28" customWidth="1"/>
    <col min="4367" max="4368" width="2.85546875" style="28" customWidth="1"/>
    <col min="4369" max="4369" width="11.7109375" style="28" customWidth="1"/>
    <col min="4370" max="4370" width="10.7109375" style="28" bestFit="1" customWidth="1"/>
    <col min="4371" max="4371" width="10.7109375" style="28" customWidth="1"/>
    <col min="4372" max="4608" width="9.140625" style="28"/>
    <col min="4609" max="4609" width="2.85546875" style="28" customWidth="1"/>
    <col min="4610" max="4611" width="6.7109375" style="28" customWidth="1"/>
    <col min="4612" max="4612" width="9.7109375" style="28" customWidth="1"/>
    <col min="4613" max="4613" width="7.7109375" style="28" customWidth="1"/>
    <col min="4614" max="4614" width="12.28515625" style="28" customWidth="1"/>
    <col min="4615" max="4615" width="14.42578125" style="28" bestFit="1" customWidth="1"/>
    <col min="4616" max="4616" width="2.85546875" style="28" customWidth="1"/>
    <col min="4617" max="4618" width="6.7109375" style="28" customWidth="1"/>
    <col min="4619" max="4619" width="9.7109375" style="28" customWidth="1"/>
    <col min="4620" max="4620" width="7.7109375" style="28" customWidth="1"/>
    <col min="4621" max="4621" width="9.85546875" style="28" customWidth="1"/>
    <col min="4622" max="4622" width="13.7109375" style="28" customWidth="1"/>
    <col min="4623" max="4624" width="2.85546875" style="28" customWidth="1"/>
    <col min="4625" max="4625" width="11.7109375" style="28" customWidth="1"/>
    <col min="4626" max="4626" width="10.7109375" style="28" bestFit="1" customWidth="1"/>
    <col min="4627" max="4627" width="10.7109375" style="28" customWidth="1"/>
    <col min="4628" max="4864" width="9.140625" style="28"/>
    <col min="4865" max="4865" width="2.85546875" style="28" customWidth="1"/>
    <col min="4866" max="4867" width="6.7109375" style="28" customWidth="1"/>
    <col min="4868" max="4868" width="9.7109375" style="28" customWidth="1"/>
    <col min="4869" max="4869" width="7.7109375" style="28" customWidth="1"/>
    <col min="4870" max="4870" width="12.28515625" style="28" customWidth="1"/>
    <col min="4871" max="4871" width="14.42578125" style="28" bestFit="1" customWidth="1"/>
    <col min="4872" max="4872" width="2.85546875" style="28" customWidth="1"/>
    <col min="4873" max="4874" width="6.7109375" style="28" customWidth="1"/>
    <col min="4875" max="4875" width="9.7109375" style="28" customWidth="1"/>
    <col min="4876" max="4876" width="7.7109375" style="28" customWidth="1"/>
    <col min="4877" max="4877" width="9.85546875" style="28" customWidth="1"/>
    <col min="4878" max="4878" width="13.7109375" style="28" customWidth="1"/>
    <col min="4879" max="4880" width="2.85546875" style="28" customWidth="1"/>
    <col min="4881" max="4881" width="11.7109375" style="28" customWidth="1"/>
    <col min="4882" max="4882" width="10.7109375" style="28" bestFit="1" customWidth="1"/>
    <col min="4883" max="4883" width="10.7109375" style="28" customWidth="1"/>
    <col min="4884" max="5120" width="9.140625" style="28"/>
    <col min="5121" max="5121" width="2.85546875" style="28" customWidth="1"/>
    <col min="5122" max="5123" width="6.7109375" style="28" customWidth="1"/>
    <col min="5124" max="5124" width="9.7109375" style="28" customWidth="1"/>
    <col min="5125" max="5125" width="7.7109375" style="28" customWidth="1"/>
    <col min="5126" max="5126" width="12.28515625" style="28" customWidth="1"/>
    <col min="5127" max="5127" width="14.42578125" style="28" bestFit="1" customWidth="1"/>
    <col min="5128" max="5128" width="2.85546875" style="28" customWidth="1"/>
    <col min="5129" max="5130" width="6.7109375" style="28" customWidth="1"/>
    <col min="5131" max="5131" width="9.7109375" style="28" customWidth="1"/>
    <col min="5132" max="5132" width="7.7109375" style="28" customWidth="1"/>
    <col min="5133" max="5133" width="9.85546875" style="28" customWidth="1"/>
    <col min="5134" max="5134" width="13.7109375" style="28" customWidth="1"/>
    <col min="5135" max="5136" width="2.85546875" style="28" customWidth="1"/>
    <col min="5137" max="5137" width="11.7109375" style="28" customWidth="1"/>
    <col min="5138" max="5138" width="10.7109375" style="28" bestFit="1" customWidth="1"/>
    <col min="5139" max="5139" width="10.7109375" style="28" customWidth="1"/>
    <col min="5140" max="5376" width="9.140625" style="28"/>
    <col min="5377" max="5377" width="2.85546875" style="28" customWidth="1"/>
    <col min="5378" max="5379" width="6.7109375" style="28" customWidth="1"/>
    <col min="5380" max="5380" width="9.7109375" style="28" customWidth="1"/>
    <col min="5381" max="5381" width="7.7109375" style="28" customWidth="1"/>
    <col min="5382" max="5382" width="12.28515625" style="28" customWidth="1"/>
    <col min="5383" max="5383" width="14.42578125" style="28" bestFit="1" customWidth="1"/>
    <col min="5384" max="5384" width="2.85546875" style="28" customWidth="1"/>
    <col min="5385" max="5386" width="6.7109375" style="28" customWidth="1"/>
    <col min="5387" max="5387" width="9.7109375" style="28" customWidth="1"/>
    <col min="5388" max="5388" width="7.7109375" style="28" customWidth="1"/>
    <col min="5389" max="5389" width="9.85546875" style="28" customWidth="1"/>
    <col min="5390" max="5390" width="13.7109375" style="28" customWidth="1"/>
    <col min="5391" max="5392" width="2.85546875" style="28" customWidth="1"/>
    <col min="5393" max="5393" width="11.7109375" style="28" customWidth="1"/>
    <col min="5394" max="5394" width="10.7109375" style="28" bestFit="1" customWidth="1"/>
    <col min="5395" max="5395" width="10.7109375" style="28" customWidth="1"/>
    <col min="5396" max="5632" width="9.140625" style="28"/>
    <col min="5633" max="5633" width="2.85546875" style="28" customWidth="1"/>
    <col min="5634" max="5635" width="6.7109375" style="28" customWidth="1"/>
    <col min="5636" max="5636" width="9.7109375" style="28" customWidth="1"/>
    <col min="5637" max="5637" width="7.7109375" style="28" customWidth="1"/>
    <col min="5638" max="5638" width="12.28515625" style="28" customWidth="1"/>
    <col min="5639" max="5639" width="14.42578125" style="28" bestFit="1" customWidth="1"/>
    <col min="5640" max="5640" width="2.85546875" style="28" customWidth="1"/>
    <col min="5641" max="5642" width="6.7109375" style="28" customWidth="1"/>
    <col min="5643" max="5643" width="9.7109375" style="28" customWidth="1"/>
    <col min="5644" max="5644" width="7.7109375" style="28" customWidth="1"/>
    <col min="5645" max="5645" width="9.85546875" style="28" customWidth="1"/>
    <col min="5646" max="5646" width="13.7109375" style="28" customWidth="1"/>
    <col min="5647" max="5648" width="2.85546875" style="28" customWidth="1"/>
    <col min="5649" max="5649" width="11.7109375" style="28" customWidth="1"/>
    <col min="5650" max="5650" width="10.7109375" style="28" bestFit="1" customWidth="1"/>
    <col min="5651" max="5651" width="10.7109375" style="28" customWidth="1"/>
    <col min="5652" max="5888" width="9.140625" style="28"/>
    <col min="5889" max="5889" width="2.85546875" style="28" customWidth="1"/>
    <col min="5890" max="5891" width="6.7109375" style="28" customWidth="1"/>
    <col min="5892" max="5892" width="9.7109375" style="28" customWidth="1"/>
    <col min="5893" max="5893" width="7.7109375" style="28" customWidth="1"/>
    <col min="5894" max="5894" width="12.28515625" style="28" customWidth="1"/>
    <col min="5895" max="5895" width="14.42578125" style="28" bestFit="1" customWidth="1"/>
    <col min="5896" max="5896" width="2.85546875" style="28" customWidth="1"/>
    <col min="5897" max="5898" width="6.7109375" style="28" customWidth="1"/>
    <col min="5899" max="5899" width="9.7109375" style="28" customWidth="1"/>
    <col min="5900" max="5900" width="7.7109375" style="28" customWidth="1"/>
    <col min="5901" max="5901" width="9.85546875" style="28" customWidth="1"/>
    <col min="5902" max="5902" width="13.7109375" style="28" customWidth="1"/>
    <col min="5903" max="5904" width="2.85546875" style="28" customWidth="1"/>
    <col min="5905" max="5905" width="11.7109375" style="28" customWidth="1"/>
    <col min="5906" max="5906" width="10.7109375" style="28" bestFit="1" customWidth="1"/>
    <col min="5907" max="5907" width="10.7109375" style="28" customWidth="1"/>
    <col min="5908" max="6144" width="9.140625" style="28"/>
    <col min="6145" max="6145" width="2.85546875" style="28" customWidth="1"/>
    <col min="6146" max="6147" width="6.7109375" style="28" customWidth="1"/>
    <col min="6148" max="6148" width="9.7109375" style="28" customWidth="1"/>
    <col min="6149" max="6149" width="7.7109375" style="28" customWidth="1"/>
    <col min="6150" max="6150" width="12.28515625" style="28" customWidth="1"/>
    <col min="6151" max="6151" width="14.42578125" style="28" bestFit="1" customWidth="1"/>
    <col min="6152" max="6152" width="2.85546875" style="28" customWidth="1"/>
    <col min="6153" max="6154" width="6.7109375" style="28" customWidth="1"/>
    <col min="6155" max="6155" width="9.7109375" style="28" customWidth="1"/>
    <col min="6156" max="6156" width="7.7109375" style="28" customWidth="1"/>
    <col min="6157" max="6157" width="9.85546875" style="28" customWidth="1"/>
    <col min="6158" max="6158" width="13.7109375" style="28" customWidth="1"/>
    <col min="6159" max="6160" width="2.85546875" style="28" customWidth="1"/>
    <col min="6161" max="6161" width="11.7109375" style="28" customWidth="1"/>
    <col min="6162" max="6162" width="10.7109375" style="28" bestFit="1" customWidth="1"/>
    <col min="6163" max="6163" width="10.7109375" style="28" customWidth="1"/>
    <col min="6164" max="6400" width="9.140625" style="28"/>
    <col min="6401" max="6401" width="2.85546875" style="28" customWidth="1"/>
    <col min="6402" max="6403" width="6.7109375" style="28" customWidth="1"/>
    <col min="6404" max="6404" width="9.7109375" style="28" customWidth="1"/>
    <col min="6405" max="6405" width="7.7109375" style="28" customWidth="1"/>
    <col min="6406" max="6406" width="12.28515625" style="28" customWidth="1"/>
    <col min="6407" max="6407" width="14.42578125" style="28" bestFit="1" customWidth="1"/>
    <col min="6408" max="6408" width="2.85546875" style="28" customWidth="1"/>
    <col min="6409" max="6410" width="6.7109375" style="28" customWidth="1"/>
    <col min="6411" max="6411" width="9.7109375" style="28" customWidth="1"/>
    <col min="6412" max="6412" width="7.7109375" style="28" customWidth="1"/>
    <col min="6413" max="6413" width="9.85546875" style="28" customWidth="1"/>
    <col min="6414" max="6414" width="13.7109375" style="28" customWidth="1"/>
    <col min="6415" max="6416" width="2.85546875" style="28" customWidth="1"/>
    <col min="6417" max="6417" width="11.7109375" style="28" customWidth="1"/>
    <col min="6418" max="6418" width="10.7109375" style="28" bestFit="1" customWidth="1"/>
    <col min="6419" max="6419" width="10.7109375" style="28" customWidth="1"/>
    <col min="6420" max="6656" width="9.140625" style="28"/>
    <col min="6657" max="6657" width="2.85546875" style="28" customWidth="1"/>
    <col min="6658" max="6659" width="6.7109375" style="28" customWidth="1"/>
    <col min="6660" max="6660" width="9.7109375" style="28" customWidth="1"/>
    <col min="6661" max="6661" width="7.7109375" style="28" customWidth="1"/>
    <col min="6662" max="6662" width="12.28515625" style="28" customWidth="1"/>
    <col min="6663" max="6663" width="14.42578125" style="28" bestFit="1" customWidth="1"/>
    <col min="6664" max="6664" width="2.85546875" style="28" customWidth="1"/>
    <col min="6665" max="6666" width="6.7109375" style="28" customWidth="1"/>
    <col min="6667" max="6667" width="9.7109375" style="28" customWidth="1"/>
    <col min="6668" max="6668" width="7.7109375" style="28" customWidth="1"/>
    <col min="6669" max="6669" width="9.85546875" style="28" customWidth="1"/>
    <col min="6670" max="6670" width="13.7109375" style="28" customWidth="1"/>
    <col min="6671" max="6672" width="2.85546875" style="28" customWidth="1"/>
    <col min="6673" max="6673" width="11.7109375" style="28" customWidth="1"/>
    <col min="6674" max="6674" width="10.7109375" style="28" bestFit="1" customWidth="1"/>
    <col min="6675" max="6675" width="10.7109375" style="28" customWidth="1"/>
    <col min="6676" max="6912" width="9.140625" style="28"/>
    <col min="6913" max="6913" width="2.85546875" style="28" customWidth="1"/>
    <col min="6914" max="6915" width="6.7109375" style="28" customWidth="1"/>
    <col min="6916" max="6916" width="9.7109375" style="28" customWidth="1"/>
    <col min="6917" max="6917" width="7.7109375" style="28" customWidth="1"/>
    <col min="6918" max="6918" width="12.28515625" style="28" customWidth="1"/>
    <col min="6919" max="6919" width="14.42578125" style="28" bestFit="1" customWidth="1"/>
    <col min="6920" max="6920" width="2.85546875" style="28" customWidth="1"/>
    <col min="6921" max="6922" width="6.7109375" style="28" customWidth="1"/>
    <col min="6923" max="6923" width="9.7109375" style="28" customWidth="1"/>
    <col min="6924" max="6924" width="7.7109375" style="28" customWidth="1"/>
    <col min="6925" max="6925" width="9.85546875" style="28" customWidth="1"/>
    <col min="6926" max="6926" width="13.7109375" style="28" customWidth="1"/>
    <col min="6927" max="6928" width="2.85546875" style="28" customWidth="1"/>
    <col min="6929" max="6929" width="11.7109375" style="28" customWidth="1"/>
    <col min="6930" max="6930" width="10.7109375" style="28" bestFit="1" customWidth="1"/>
    <col min="6931" max="6931" width="10.7109375" style="28" customWidth="1"/>
    <col min="6932" max="7168" width="9.140625" style="28"/>
    <col min="7169" max="7169" width="2.85546875" style="28" customWidth="1"/>
    <col min="7170" max="7171" width="6.7109375" style="28" customWidth="1"/>
    <col min="7172" max="7172" width="9.7109375" style="28" customWidth="1"/>
    <col min="7173" max="7173" width="7.7109375" style="28" customWidth="1"/>
    <col min="7174" max="7174" width="12.28515625" style="28" customWidth="1"/>
    <col min="7175" max="7175" width="14.42578125" style="28" bestFit="1" customWidth="1"/>
    <col min="7176" max="7176" width="2.85546875" style="28" customWidth="1"/>
    <col min="7177" max="7178" width="6.7109375" style="28" customWidth="1"/>
    <col min="7179" max="7179" width="9.7109375" style="28" customWidth="1"/>
    <col min="7180" max="7180" width="7.7109375" style="28" customWidth="1"/>
    <col min="7181" max="7181" width="9.85546875" style="28" customWidth="1"/>
    <col min="7182" max="7182" width="13.7109375" style="28" customWidth="1"/>
    <col min="7183" max="7184" width="2.85546875" style="28" customWidth="1"/>
    <col min="7185" max="7185" width="11.7109375" style="28" customWidth="1"/>
    <col min="7186" max="7186" width="10.7109375" style="28" bestFit="1" customWidth="1"/>
    <col min="7187" max="7187" width="10.7109375" style="28" customWidth="1"/>
    <col min="7188" max="7424" width="9.140625" style="28"/>
    <col min="7425" max="7425" width="2.85546875" style="28" customWidth="1"/>
    <col min="7426" max="7427" width="6.7109375" style="28" customWidth="1"/>
    <col min="7428" max="7428" width="9.7109375" style="28" customWidth="1"/>
    <col min="7429" max="7429" width="7.7109375" style="28" customWidth="1"/>
    <col min="7430" max="7430" width="12.28515625" style="28" customWidth="1"/>
    <col min="7431" max="7431" width="14.42578125" style="28" bestFit="1" customWidth="1"/>
    <col min="7432" max="7432" width="2.85546875" style="28" customWidth="1"/>
    <col min="7433" max="7434" width="6.7109375" style="28" customWidth="1"/>
    <col min="7435" max="7435" width="9.7109375" style="28" customWidth="1"/>
    <col min="7436" max="7436" width="7.7109375" style="28" customWidth="1"/>
    <col min="7437" max="7437" width="9.85546875" style="28" customWidth="1"/>
    <col min="7438" max="7438" width="13.7109375" style="28" customWidth="1"/>
    <col min="7439" max="7440" width="2.85546875" style="28" customWidth="1"/>
    <col min="7441" max="7441" width="11.7109375" style="28" customWidth="1"/>
    <col min="7442" max="7442" width="10.7109375" style="28" bestFit="1" customWidth="1"/>
    <col min="7443" max="7443" width="10.7109375" style="28" customWidth="1"/>
    <col min="7444" max="7680" width="9.140625" style="28"/>
    <col min="7681" max="7681" width="2.85546875" style="28" customWidth="1"/>
    <col min="7682" max="7683" width="6.7109375" style="28" customWidth="1"/>
    <col min="7684" max="7684" width="9.7109375" style="28" customWidth="1"/>
    <col min="7685" max="7685" width="7.7109375" style="28" customWidth="1"/>
    <col min="7686" max="7686" width="12.28515625" style="28" customWidth="1"/>
    <col min="7687" max="7687" width="14.42578125" style="28" bestFit="1" customWidth="1"/>
    <col min="7688" max="7688" width="2.85546875" style="28" customWidth="1"/>
    <col min="7689" max="7690" width="6.7109375" style="28" customWidth="1"/>
    <col min="7691" max="7691" width="9.7109375" style="28" customWidth="1"/>
    <col min="7692" max="7692" width="7.7109375" style="28" customWidth="1"/>
    <col min="7693" max="7693" width="9.85546875" style="28" customWidth="1"/>
    <col min="7694" max="7694" width="13.7109375" style="28" customWidth="1"/>
    <col min="7695" max="7696" width="2.85546875" style="28" customWidth="1"/>
    <col min="7697" max="7697" width="11.7109375" style="28" customWidth="1"/>
    <col min="7698" max="7698" width="10.7109375" style="28" bestFit="1" customWidth="1"/>
    <col min="7699" max="7699" width="10.7109375" style="28" customWidth="1"/>
    <col min="7700" max="7936" width="9.140625" style="28"/>
    <col min="7937" max="7937" width="2.85546875" style="28" customWidth="1"/>
    <col min="7938" max="7939" width="6.7109375" style="28" customWidth="1"/>
    <col min="7940" max="7940" width="9.7109375" style="28" customWidth="1"/>
    <col min="7941" max="7941" width="7.7109375" style="28" customWidth="1"/>
    <col min="7942" max="7942" width="12.28515625" style="28" customWidth="1"/>
    <col min="7943" max="7943" width="14.42578125" style="28" bestFit="1" customWidth="1"/>
    <col min="7944" max="7944" width="2.85546875" style="28" customWidth="1"/>
    <col min="7945" max="7946" width="6.7109375" style="28" customWidth="1"/>
    <col min="7947" max="7947" width="9.7109375" style="28" customWidth="1"/>
    <col min="7948" max="7948" width="7.7109375" style="28" customWidth="1"/>
    <col min="7949" max="7949" width="9.85546875" style="28" customWidth="1"/>
    <col min="7950" max="7950" width="13.7109375" style="28" customWidth="1"/>
    <col min="7951" max="7952" width="2.85546875" style="28" customWidth="1"/>
    <col min="7953" max="7953" width="11.7109375" style="28" customWidth="1"/>
    <col min="7954" max="7954" width="10.7109375" style="28" bestFit="1" customWidth="1"/>
    <col min="7955" max="7955" width="10.7109375" style="28" customWidth="1"/>
    <col min="7956" max="8192" width="9.140625" style="28"/>
    <col min="8193" max="8193" width="2.85546875" style="28" customWidth="1"/>
    <col min="8194" max="8195" width="6.7109375" style="28" customWidth="1"/>
    <col min="8196" max="8196" width="9.7109375" style="28" customWidth="1"/>
    <col min="8197" max="8197" width="7.7109375" style="28" customWidth="1"/>
    <col min="8198" max="8198" width="12.28515625" style="28" customWidth="1"/>
    <col min="8199" max="8199" width="14.42578125" style="28" bestFit="1" customWidth="1"/>
    <col min="8200" max="8200" width="2.85546875" style="28" customWidth="1"/>
    <col min="8201" max="8202" width="6.7109375" style="28" customWidth="1"/>
    <col min="8203" max="8203" width="9.7109375" style="28" customWidth="1"/>
    <col min="8204" max="8204" width="7.7109375" style="28" customWidth="1"/>
    <col min="8205" max="8205" width="9.85546875" style="28" customWidth="1"/>
    <col min="8206" max="8206" width="13.7109375" style="28" customWidth="1"/>
    <col min="8207" max="8208" width="2.85546875" style="28" customWidth="1"/>
    <col min="8209" max="8209" width="11.7109375" style="28" customWidth="1"/>
    <col min="8210" max="8210" width="10.7109375" style="28" bestFit="1" customWidth="1"/>
    <col min="8211" max="8211" width="10.7109375" style="28" customWidth="1"/>
    <col min="8212" max="8448" width="9.140625" style="28"/>
    <col min="8449" max="8449" width="2.85546875" style="28" customWidth="1"/>
    <col min="8450" max="8451" width="6.7109375" style="28" customWidth="1"/>
    <col min="8452" max="8452" width="9.7109375" style="28" customWidth="1"/>
    <col min="8453" max="8453" width="7.7109375" style="28" customWidth="1"/>
    <col min="8454" max="8454" width="12.28515625" style="28" customWidth="1"/>
    <col min="8455" max="8455" width="14.42578125" style="28" bestFit="1" customWidth="1"/>
    <col min="8456" max="8456" width="2.85546875" style="28" customWidth="1"/>
    <col min="8457" max="8458" width="6.7109375" style="28" customWidth="1"/>
    <col min="8459" max="8459" width="9.7109375" style="28" customWidth="1"/>
    <col min="8460" max="8460" width="7.7109375" style="28" customWidth="1"/>
    <col min="8461" max="8461" width="9.85546875" style="28" customWidth="1"/>
    <col min="8462" max="8462" width="13.7109375" style="28" customWidth="1"/>
    <col min="8463" max="8464" width="2.85546875" style="28" customWidth="1"/>
    <col min="8465" max="8465" width="11.7109375" style="28" customWidth="1"/>
    <col min="8466" max="8466" width="10.7109375" style="28" bestFit="1" customWidth="1"/>
    <col min="8467" max="8467" width="10.7109375" style="28" customWidth="1"/>
    <col min="8468" max="8704" width="9.140625" style="28"/>
    <col min="8705" max="8705" width="2.85546875" style="28" customWidth="1"/>
    <col min="8706" max="8707" width="6.7109375" style="28" customWidth="1"/>
    <col min="8708" max="8708" width="9.7109375" style="28" customWidth="1"/>
    <col min="8709" max="8709" width="7.7109375" style="28" customWidth="1"/>
    <col min="8710" max="8710" width="12.28515625" style="28" customWidth="1"/>
    <col min="8711" max="8711" width="14.42578125" style="28" bestFit="1" customWidth="1"/>
    <col min="8712" max="8712" width="2.85546875" style="28" customWidth="1"/>
    <col min="8713" max="8714" width="6.7109375" style="28" customWidth="1"/>
    <col min="8715" max="8715" width="9.7109375" style="28" customWidth="1"/>
    <col min="8716" max="8716" width="7.7109375" style="28" customWidth="1"/>
    <col min="8717" max="8717" width="9.85546875" style="28" customWidth="1"/>
    <col min="8718" max="8718" width="13.7109375" style="28" customWidth="1"/>
    <col min="8719" max="8720" width="2.85546875" style="28" customWidth="1"/>
    <col min="8721" max="8721" width="11.7109375" style="28" customWidth="1"/>
    <col min="8722" max="8722" width="10.7109375" style="28" bestFit="1" customWidth="1"/>
    <col min="8723" max="8723" width="10.7109375" style="28" customWidth="1"/>
    <col min="8724" max="8960" width="9.140625" style="28"/>
    <col min="8961" max="8961" width="2.85546875" style="28" customWidth="1"/>
    <col min="8962" max="8963" width="6.7109375" style="28" customWidth="1"/>
    <col min="8964" max="8964" width="9.7109375" style="28" customWidth="1"/>
    <col min="8965" max="8965" width="7.7109375" style="28" customWidth="1"/>
    <col min="8966" max="8966" width="12.28515625" style="28" customWidth="1"/>
    <col min="8967" max="8967" width="14.42578125" style="28" bestFit="1" customWidth="1"/>
    <col min="8968" max="8968" width="2.85546875" style="28" customWidth="1"/>
    <col min="8969" max="8970" width="6.7109375" style="28" customWidth="1"/>
    <col min="8971" max="8971" width="9.7109375" style="28" customWidth="1"/>
    <col min="8972" max="8972" width="7.7109375" style="28" customWidth="1"/>
    <col min="8973" max="8973" width="9.85546875" style="28" customWidth="1"/>
    <col min="8974" max="8974" width="13.7109375" style="28" customWidth="1"/>
    <col min="8975" max="8976" width="2.85546875" style="28" customWidth="1"/>
    <col min="8977" max="8977" width="11.7109375" style="28" customWidth="1"/>
    <col min="8978" max="8978" width="10.7109375" style="28" bestFit="1" customWidth="1"/>
    <col min="8979" max="8979" width="10.7109375" style="28" customWidth="1"/>
    <col min="8980" max="9216" width="9.140625" style="28"/>
    <col min="9217" max="9217" width="2.85546875" style="28" customWidth="1"/>
    <col min="9218" max="9219" width="6.7109375" style="28" customWidth="1"/>
    <col min="9220" max="9220" width="9.7109375" style="28" customWidth="1"/>
    <col min="9221" max="9221" width="7.7109375" style="28" customWidth="1"/>
    <col min="9222" max="9222" width="12.28515625" style="28" customWidth="1"/>
    <col min="9223" max="9223" width="14.42578125" style="28" bestFit="1" customWidth="1"/>
    <col min="9224" max="9224" width="2.85546875" style="28" customWidth="1"/>
    <col min="9225" max="9226" width="6.7109375" style="28" customWidth="1"/>
    <col min="9227" max="9227" width="9.7109375" style="28" customWidth="1"/>
    <col min="9228" max="9228" width="7.7109375" style="28" customWidth="1"/>
    <col min="9229" max="9229" width="9.85546875" style="28" customWidth="1"/>
    <col min="9230" max="9230" width="13.7109375" style="28" customWidth="1"/>
    <col min="9231" max="9232" width="2.85546875" style="28" customWidth="1"/>
    <col min="9233" max="9233" width="11.7109375" style="28" customWidth="1"/>
    <col min="9234" max="9234" width="10.7109375" style="28" bestFit="1" customWidth="1"/>
    <col min="9235" max="9235" width="10.7109375" style="28" customWidth="1"/>
    <col min="9236" max="9472" width="9.140625" style="28"/>
    <col min="9473" max="9473" width="2.85546875" style="28" customWidth="1"/>
    <col min="9474" max="9475" width="6.7109375" style="28" customWidth="1"/>
    <col min="9476" max="9476" width="9.7109375" style="28" customWidth="1"/>
    <col min="9477" max="9477" width="7.7109375" style="28" customWidth="1"/>
    <col min="9478" max="9478" width="12.28515625" style="28" customWidth="1"/>
    <col min="9479" max="9479" width="14.42578125" style="28" bestFit="1" customWidth="1"/>
    <col min="9480" max="9480" width="2.85546875" style="28" customWidth="1"/>
    <col min="9481" max="9482" width="6.7109375" style="28" customWidth="1"/>
    <col min="9483" max="9483" width="9.7109375" style="28" customWidth="1"/>
    <col min="9484" max="9484" width="7.7109375" style="28" customWidth="1"/>
    <col min="9485" max="9485" width="9.85546875" style="28" customWidth="1"/>
    <col min="9486" max="9486" width="13.7109375" style="28" customWidth="1"/>
    <col min="9487" max="9488" width="2.85546875" style="28" customWidth="1"/>
    <col min="9489" max="9489" width="11.7109375" style="28" customWidth="1"/>
    <col min="9490" max="9490" width="10.7109375" style="28" bestFit="1" customWidth="1"/>
    <col min="9491" max="9491" width="10.7109375" style="28" customWidth="1"/>
    <col min="9492" max="9728" width="9.140625" style="28"/>
    <col min="9729" max="9729" width="2.85546875" style="28" customWidth="1"/>
    <col min="9730" max="9731" width="6.7109375" style="28" customWidth="1"/>
    <col min="9732" max="9732" width="9.7109375" style="28" customWidth="1"/>
    <col min="9733" max="9733" width="7.7109375" style="28" customWidth="1"/>
    <col min="9734" max="9734" width="12.28515625" style="28" customWidth="1"/>
    <col min="9735" max="9735" width="14.42578125" style="28" bestFit="1" customWidth="1"/>
    <col min="9736" max="9736" width="2.85546875" style="28" customWidth="1"/>
    <col min="9737" max="9738" width="6.7109375" style="28" customWidth="1"/>
    <col min="9739" max="9739" width="9.7109375" style="28" customWidth="1"/>
    <col min="9740" max="9740" width="7.7109375" style="28" customWidth="1"/>
    <col min="9741" max="9741" width="9.85546875" style="28" customWidth="1"/>
    <col min="9742" max="9742" width="13.7109375" style="28" customWidth="1"/>
    <col min="9743" max="9744" width="2.85546875" style="28" customWidth="1"/>
    <col min="9745" max="9745" width="11.7109375" style="28" customWidth="1"/>
    <col min="9746" max="9746" width="10.7109375" style="28" bestFit="1" customWidth="1"/>
    <col min="9747" max="9747" width="10.7109375" style="28" customWidth="1"/>
    <col min="9748" max="9984" width="9.140625" style="28"/>
    <col min="9985" max="9985" width="2.85546875" style="28" customWidth="1"/>
    <col min="9986" max="9987" width="6.7109375" style="28" customWidth="1"/>
    <col min="9988" max="9988" width="9.7109375" style="28" customWidth="1"/>
    <col min="9989" max="9989" width="7.7109375" style="28" customWidth="1"/>
    <col min="9990" max="9990" width="12.28515625" style="28" customWidth="1"/>
    <col min="9991" max="9991" width="14.42578125" style="28" bestFit="1" customWidth="1"/>
    <col min="9992" max="9992" width="2.85546875" style="28" customWidth="1"/>
    <col min="9993" max="9994" width="6.7109375" style="28" customWidth="1"/>
    <col min="9995" max="9995" width="9.7109375" style="28" customWidth="1"/>
    <col min="9996" max="9996" width="7.7109375" style="28" customWidth="1"/>
    <col min="9997" max="9997" width="9.85546875" style="28" customWidth="1"/>
    <col min="9998" max="9998" width="13.7109375" style="28" customWidth="1"/>
    <col min="9999" max="10000" width="2.85546875" style="28" customWidth="1"/>
    <col min="10001" max="10001" width="11.7109375" style="28" customWidth="1"/>
    <col min="10002" max="10002" width="10.7109375" style="28" bestFit="1" customWidth="1"/>
    <col min="10003" max="10003" width="10.7109375" style="28" customWidth="1"/>
    <col min="10004" max="10240" width="9.140625" style="28"/>
    <col min="10241" max="10241" width="2.85546875" style="28" customWidth="1"/>
    <col min="10242" max="10243" width="6.7109375" style="28" customWidth="1"/>
    <col min="10244" max="10244" width="9.7109375" style="28" customWidth="1"/>
    <col min="10245" max="10245" width="7.7109375" style="28" customWidth="1"/>
    <col min="10246" max="10246" width="12.28515625" style="28" customWidth="1"/>
    <col min="10247" max="10247" width="14.42578125" style="28" bestFit="1" customWidth="1"/>
    <col min="10248" max="10248" width="2.85546875" style="28" customWidth="1"/>
    <col min="10249" max="10250" width="6.7109375" style="28" customWidth="1"/>
    <col min="10251" max="10251" width="9.7109375" style="28" customWidth="1"/>
    <col min="10252" max="10252" width="7.7109375" style="28" customWidth="1"/>
    <col min="10253" max="10253" width="9.85546875" style="28" customWidth="1"/>
    <col min="10254" max="10254" width="13.7109375" style="28" customWidth="1"/>
    <col min="10255" max="10256" width="2.85546875" style="28" customWidth="1"/>
    <col min="10257" max="10257" width="11.7109375" style="28" customWidth="1"/>
    <col min="10258" max="10258" width="10.7109375" style="28" bestFit="1" customWidth="1"/>
    <col min="10259" max="10259" width="10.7109375" style="28" customWidth="1"/>
    <col min="10260" max="10496" width="9.140625" style="28"/>
    <col min="10497" max="10497" width="2.85546875" style="28" customWidth="1"/>
    <col min="10498" max="10499" width="6.7109375" style="28" customWidth="1"/>
    <col min="10500" max="10500" width="9.7109375" style="28" customWidth="1"/>
    <col min="10501" max="10501" width="7.7109375" style="28" customWidth="1"/>
    <col min="10502" max="10502" width="12.28515625" style="28" customWidth="1"/>
    <col min="10503" max="10503" width="14.42578125" style="28" bestFit="1" customWidth="1"/>
    <col min="10504" max="10504" width="2.85546875" style="28" customWidth="1"/>
    <col min="10505" max="10506" width="6.7109375" style="28" customWidth="1"/>
    <col min="10507" max="10507" width="9.7109375" style="28" customWidth="1"/>
    <col min="10508" max="10508" width="7.7109375" style="28" customWidth="1"/>
    <col min="10509" max="10509" width="9.85546875" style="28" customWidth="1"/>
    <col min="10510" max="10510" width="13.7109375" style="28" customWidth="1"/>
    <col min="10511" max="10512" width="2.85546875" style="28" customWidth="1"/>
    <col min="10513" max="10513" width="11.7109375" style="28" customWidth="1"/>
    <col min="10514" max="10514" width="10.7109375" style="28" bestFit="1" customWidth="1"/>
    <col min="10515" max="10515" width="10.7109375" style="28" customWidth="1"/>
    <col min="10516" max="10752" width="9.140625" style="28"/>
    <col min="10753" max="10753" width="2.85546875" style="28" customWidth="1"/>
    <col min="10754" max="10755" width="6.7109375" style="28" customWidth="1"/>
    <col min="10756" max="10756" width="9.7109375" style="28" customWidth="1"/>
    <col min="10757" max="10757" width="7.7109375" style="28" customWidth="1"/>
    <col min="10758" max="10758" width="12.28515625" style="28" customWidth="1"/>
    <col min="10759" max="10759" width="14.42578125" style="28" bestFit="1" customWidth="1"/>
    <col min="10760" max="10760" width="2.85546875" style="28" customWidth="1"/>
    <col min="10761" max="10762" width="6.7109375" style="28" customWidth="1"/>
    <col min="10763" max="10763" width="9.7109375" style="28" customWidth="1"/>
    <col min="10764" max="10764" width="7.7109375" style="28" customWidth="1"/>
    <col min="10765" max="10765" width="9.85546875" style="28" customWidth="1"/>
    <col min="10766" max="10766" width="13.7109375" style="28" customWidth="1"/>
    <col min="10767" max="10768" width="2.85546875" style="28" customWidth="1"/>
    <col min="10769" max="10769" width="11.7109375" style="28" customWidth="1"/>
    <col min="10770" max="10770" width="10.7109375" style="28" bestFit="1" customWidth="1"/>
    <col min="10771" max="10771" width="10.7109375" style="28" customWidth="1"/>
    <col min="10772" max="11008" width="9.140625" style="28"/>
    <col min="11009" max="11009" width="2.85546875" style="28" customWidth="1"/>
    <col min="11010" max="11011" width="6.7109375" style="28" customWidth="1"/>
    <col min="11012" max="11012" width="9.7109375" style="28" customWidth="1"/>
    <col min="11013" max="11013" width="7.7109375" style="28" customWidth="1"/>
    <col min="11014" max="11014" width="12.28515625" style="28" customWidth="1"/>
    <col min="11015" max="11015" width="14.42578125" style="28" bestFit="1" customWidth="1"/>
    <col min="11016" max="11016" width="2.85546875" style="28" customWidth="1"/>
    <col min="11017" max="11018" width="6.7109375" style="28" customWidth="1"/>
    <col min="11019" max="11019" width="9.7109375" style="28" customWidth="1"/>
    <col min="11020" max="11020" width="7.7109375" style="28" customWidth="1"/>
    <col min="11021" max="11021" width="9.85546875" style="28" customWidth="1"/>
    <col min="11022" max="11022" width="13.7109375" style="28" customWidth="1"/>
    <col min="11023" max="11024" width="2.85546875" style="28" customWidth="1"/>
    <col min="11025" max="11025" width="11.7109375" style="28" customWidth="1"/>
    <col min="11026" max="11026" width="10.7109375" style="28" bestFit="1" customWidth="1"/>
    <col min="11027" max="11027" width="10.7109375" style="28" customWidth="1"/>
    <col min="11028" max="11264" width="9.140625" style="28"/>
    <col min="11265" max="11265" width="2.85546875" style="28" customWidth="1"/>
    <col min="11266" max="11267" width="6.7109375" style="28" customWidth="1"/>
    <col min="11268" max="11268" width="9.7109375" style="28" customWidth="1"/>
    <col min="11269" max="11269" width="7.7109375" style="28" customWidth="1"/>
    <col min="11270" max="11270" width="12.28515625" style="28" customWidth="1"/>
    <col min="11271" max="11271" width="14.42578125" style="28" bestFit="1" customWidth="1"/>
    <col min="11272" max="11272" width="2.85546875" style="28" customWidth="1"/>
    <col min="11273" max="11274" width="6.7109375" style="28" customWidth="1"/>
    <col min="11275" max="11275" width="9.7109375" style="28" customWidth="1"/>
    <col min="11276" max="11276" width="7.7109375" style="28" customWidth="1"/>
    <col min="11277" max="11277" width="9.85546875" style="28" customWidth="1"/>
    <col min="11278" max="11278" width="13.7109375" style="28" customWidth="1"/>
    <col min="11279" max="11280" width="2.85546875" style="28" customWidth="1"/>
    <col min="11281" max="11281" width="11.7109375" style="28" customWidth="1"/>
    <col min="11282" max="11282" width="10.7109375" style="28" bestFit="1" customWidth="1"/>
    <col min="11283" max="11283" width="10.7109375" style="28" customWidth="1"/>
    <col min="11284" max="11520" width="9.140625" style="28"/>
    <col min="11521" max="11521" width="2.85546875" style="28" customWidth="1"/>
    <col min="11522" max="11523" width="6.7109375" style="28" customWidth="1"/>
    <col min="11524" max="11524" width="9.7109375" style="28" customWidth="1"/>
    <col min="11525" max="11525" width="7.7109375" style="28" customWidth="1"/>
    <col min="11526" max="11526" width="12.28515625" style="28" customWidth="1"/>
    <col min="11527" max="11527" width="14.42578125" style="28" bestFit="1" customWidth="1"/>
    <col min="11528" max="11528" width="2.85546875" style="28" customWidth="1"/>
    <col min="11529" max="11530" width="6.7109375" style="28" customWidth="1"/>
    <col min="11531" max="11531" width="9.7109375" style="28" customWidth="1"/>
    <col min="11532" max="11532" width="7.7109375" style="28" customWidth="1"/>
    <col min="11533" max="11533" width="9.85546875" style="28" customWidth="1"/>
    <col min="11534" max="11534" width="13.7109375" style="28" customWidth="1"/>
    <col min="11535" max="11536" width="2.85546875" style="28" customWidth="1"/>
    <col min="11537" max="11537" width="11.7109375" style="28" customWidth="1"/>
    <col min="11538" max="11538" width="10.7109375" style="28" bestFit="1" customWidth="1"/>
    <col min="11539" max="11539" width="10.7109375" style="28" customWidth="1"/>
    <col min="11540" max="11776" width="9.140625" style="28"/>
    <col min="11777" max="11777" width="2.85546875" style="28" customWidth="1"/>
    <col min="11778" max="11779" width="6.7109375" style="28" customWidth="1"/>
    <col min="11780" max="11780" width="9.7109375" style="28" customWidth="1"/>
    <col min="11781" max="11781" width="7.7109375" style="28" customWidth="1"/>
    <col min="11782" max="11782" width="12.28515625" style="28" customWidth="1"/>
    <col min="11783" max="11783" width="14.42578125" style="28" bestFit="1" customWidth="1"/>
    <col min="11784" max="11784" width="2.85546875" style="28" customWidth="1"/>
    <col min="11785" max="11786" width="6.7109375" style="28" customWidth="1"/>
    <col min="11787" max="11787" width="9.7109375" style="28" customWidth="1"/>
    <col min="11788" max="11788" width="7.7109375" style="28" customWidth="1"/>
    <col min="11789" max="11789" width="9.85546875" style="28" customWidth="1"/>
    <col min="11790" max="11790" width="13.7109375" style="28" customWidth="1"/>
    <col min="11791" max="11792" width="2.85546875" style="28" customWidth="1"/>
    <col min="11793" max="11793" width="11.7109375" style="28" customWidth="1"/>
    <col min="11794" max="11794" width="10.7109375" style="28" bestFit="1" customWidth="1"/>
    <col min="11795" max="11795" width="10.7109375" style="28" customWidth="1"/>
    <col min="11796" max="12032" width="9.140625" style="28"/>
    <col min="12033" max="12033" width="2.85546875" style="28" customWidth="1"/>
    <col min="12034" max="12035" width="6.7109375" style="28" customWidth="1"/>
    <col min="12036" max="12036" width="9.7109375" style="28" customWidth="1"/>
    <col min="12037" max="12037" width="7.7109375" style="28" customWidth="1"/>
    <col min="12038" max="12038" width="12.28515625" style="28" customWidth="1"/>
    <col min="12039" max="12039" width="14.42578125" style="28" bestFit="1" customWidth="1"/>
    <col min="12040" max="12040" width="2.85546875" style="28" customWidth="1"/>
    <col min="12041" max="12042" width="6.7109375" style="28" customWidth="1"/>
    <col min="12043" max="12043" width="9.7109375" style="28" customWidth="1"/>
    <col min="12044" max="12044" width="7.7109375" style="28" customWidth="1"/>
    <col min="12045" max="12045" width="9.85546875" style="28" customWidth="1"/>
    <col min="12046" max="12046" width="13.7109375" style="28" customWidth="1"/>
    <col min="12047" max="12048" width="2.85546875" style="28" customWidth="1"/>
    <col min="12049" max="12049" width="11.7109375" style="28" customWidth="1"/>
    <col min="12050" max="12050" width="10.7109375" style="28" bestFit="1" customWidth="1"/>
    <col min="12051" max="12051" width="10.7109375" style="28" customWidth="1"/>
    <col min="12052" max="12288" width="9.140625" style="28"/>
    <col min="12289" max="12289" width="2.85546875" style="28" customWidth="1"/>
    <col min="12290" max="12291" width="6.7109375" style="28" customWidth="1"/>
    <col min="12292" max="12292" width="9.7109375" style="28" customWidth="1"/>
    <col min="12293" max="12293" width="7.7109375" style="28" customWidth="1"/>
    <col min="12294" max="12294" width="12.28515625" style="28" customWidth="1"/>
    <col min="12295" max="12295" width="14.42578125" style="28" bestFit="1" customWidth="1"/>
    <col min="12296" max="12296" width="2.85546875" style="28" customWidth="1"/>
    <col min="12297" max="12298" width="6.7109375" style="28" customWidth="1"/>
    <col min="12299" max="12299" width="9.7109375" style="28" customWidth="1"/>
    <col min="12300" max="12300" width="7.7109375" style="28" customWidth="1"/>
    <col min="12301" max="12301" width="9.85546875" style="28" customWidth="1"/>
    <col min="12302" max="12302" width="13.7109375" style="28" customWidth="1"/>
    <col min="12303" max="12304" width="2.85546875" style="28" customWidth="1"/>
    <col min="12305" max="12305" width="11.7109375" style="28" customWidth="1"/>
    <col min="12306" max="12306" width="10.7109375" style="28" bestFit="1" customWidth="1"/>
    <col min="12307" max="12307" width="10.7109375" style="28" customWidth="1"/>
    <col min="12308" max="12544" width="9.140625" style="28"/>
    <col min="12545" max="12545" width="2.85546875" style="28" customWidth="1"/>
    <col min="12546" max="12547" width="6.7109375" style="28" customWidth="1"/>
    <col min="12548" max="12548" width="9.7109375" style="28" customWidth="1"/>
    <col min="12549" max="12549" width="7.7109375" style="28" customWidth="1"/>
    <col min="12550" max="12550" width="12.28515625" style="28" customWidth="1"/>
    <col min="12551" max="12551" width="14.42578125" style="28" bestFit="1" customWidth="1"/>
    <col min="12552" max="12552" width="2.85546875" style="28" customWidth="1"/>
    <col min="12553" max="12554" width="6.7109375" style="28" customWidth="1"/>
    <col min="12555" max="12555" width="9.7109375" style="28" customWidth="1"/>
    <col min="12556" max="12556" width="7.7109375" style="28" customWidth="1"/>
    <col min="12557" max="12557" width="9.85546875" style="28" customWidth="1"/>
    <col min="12558" max="12558" width="13.7109375" style="28" customWidth="1"/>
    <col min="12559" max="12560" width="2.85546875" style="28" customWidth="1"/>
    <col min="12561" max="12561" width="11.7109375" style="28" customWidth="1"/>
    <col min="12562" max="12562" width="10.7109375" style="28" bestFit="1" customWidth="1"/>
    <col min="12563" max="12563" width="10.7109375" style="28" customWidth="1"/>
    <col min="12564" max="12800" width="9.140625" style="28"/>
    <col min="12801" max="12801" width="2.85546875" style="28" customWidth="1"/>
    <col min="12802" max="12803" width="6.7109375" style="28" customWidth="1"/>
    <col min="12804" max="12804" width="9.7109375" style="28" customWidth="1"/>
    <col min="12805" max="12805" width="7.7109375" style="28" customWidth="1"/>
    <col min="12806" max="12806" width="12.28515625" style="28" customWidth="1"/>
    <col min="12807" max="12807" width="14.42578125" style="28" bestFit="1" customWidth="1"/>
    <col min="12808" max="12808" width="2.85546875" style="28" customWidth="1"/>
    <col min="12809" max="12810" width="6.7109375" style="28" customWidth="1"/>
    <col min="12811" max="12811" width="9.7109375" style="28" customWidth="1"/>
    <col min="12812" max="12812" width="7.7109375" style="28" customWidth="1"/>
    <col min="12813" max="12813" width="9.85546875" style="28" customWidth="1"/>
    <col min="12814" max="12814" width="13.7109375" style="28" customWidth="1"/>
    <col min="12815" max="12816" width="2.85546875" style="28" customWidth="1"/>
    <col min="12817" max="12817" width="11.7109375" style="28" customWidth="1"/>
    <col min="12818" max="12818" width="10.7109375" style="28" bestFit="1" customWidth="1"/>
    <col min="12819" max="12819" width="10.7109375" style="28" customWidth="1"/>
    <col min="12820" max="13056" width="9.140625" style="28"/>
    <col min="13057" max="13057" width="2.85546875" style="28" customWidth="1"/>
    <col min="13058" max="13059" width="6.7109375" style="28" customWidth="1"/>
    <col min="13060" max="13060" width="9.7109375" style="28" customWidth="1"/>
    <col min="13061" max="13061" width="7.7109375" style="28" customWidth="1"/>
    <col min="13062" max="13062" width="12.28515625" style="28" customWidth="1"/>
    <col min="13063" max="13063" width="14.42578125" style="28" bestFit="1" customWidth="1"/>
    <col min="13064" max="13064" width="2.85546875" style="28" customWidth="1"/>
    <col min="13065" max="13066" width="6.7109375" style="28" customWidth="1"/>
    <col min="13067" max="13067" width="9.7109375" style="28" customWidth="1"/>
    <col min="13068" max="13068" width="7.7109375" style="28" customWidth="1"/>
    <col min="13069" max="13069" width="9.85546875" style="28" customWidth="1"/>
    <col min="13070" max="13070" width="13.7109375" style="28" customWidth="1"/>
    <col min="13071" max="13072" width="2.85546875" style="28" customWidth="1"/>
    <col min="13073" max="13073" width="11.7109375" style="28" customWidth="1"/>
    <col min="13074" max="13074" width="10.7109375" style="28" bestFit="1" customWidth="1"/>
    <col min="13075" max="13075" width="10.7109375" style="28" customWidth="1"/>
    <col min="13076" max="13312" width="9.140625" style="28"/>
    <col min="13313" max="13313" width="2.85546875" style="28" customWidth="1"/>
    <col min="13314" max="13315" width="6.7109375" style="28" customWidth="1"/>
    <col min="13316" max="13316" width="9.7109375" style="28" customWidth="1"/>
    <col min="13317" max="13317" width="7.7109375" style="28" customWidth="1"/>
    <col min="13318" max="13318" width="12.28515625" style="28" customWidth="1"/>
    <col min="13319" max="13319" width="14.42578125" style="28" bestFit="1" customWidth="1"/>
    <col min="13320" max="13320" width="2.85546875" style="28" customWidth="1"/>
    <col min="13321" max="13322" width="6.7109375" style="28" customWidth="1"/>
    <col min="13323" max="13323" width="9.7109375" style="28" customWidth="1"/>
    <col min="13324" max="13324" width="7.7109375" style="28" customWidth="1"/>
    <col min="13325" max="13325" width="9.85546875" style="28" customWidth="1"/>
    <col min="13326" max="13326" width="13.7109375" style="28" customWidth="1"/>
    <col min="13327" max="13328" width="2.85546875" style="28" customWidth="1"/>
    <col min="13329" max="13329" width="11.7109375" style="28" customWidth="1"/>
    <col min="13330" max="13330" width="10.7109375" style="28" bestFit="1" customWidth="1"/>
    <col min="13331" max="13331" width="10.7109375" style="28" customWidth="1"/>
    <col min="13332" max="13568" width="9.140625" style="28"/>
    <col min="13569" max="13569" width="2.85546875" style="28" customWidth="1"/>
    <col min="13570" max="13571" width="6.7109375" style="28" customWidth="1"/>
    <col min="13572" max="13572" width="9.7109375" style="28" customWidth="1"/>
    <col min="13573" max="13573" width="7.7109375" style="28" customWidth="1"/>
    <col min="13574" max="13574" width="12.28515625" style="28" customWidth="1"/>
    <col min="13575" max="13575" width="14.42578125" style="28" bestFit="1" customWidth="1"/>
    <col min="13576" max="13576" width="2.85546875" style="28" customWidth="1"/>
    <col min="13577" max="13578" width="6.7109375" style="28" customWidth="1"/>
    <col min="13579" max="13579" width="9.7109375" style="28" customWidth="1"/>
    <col min="13580" max="13580" width="7.7109375" style="28" customWidth="1"/>
    <col min="13581" max="13581" width="9.85546875" style="28" customWidth="1"/>
    <col min="13582" max="13582" width="13.7109375" style="28" customWidth="1"/>
    <col min="13583" max="13584" width="2.85546875" style="28" customWidth="1"/>
    <col min="13585" max="13585" width="11.7109375" style="28" customWidth="1"/>
    <col min="13586" max="13586" width="10.7109375" style="28" bestFit="1" customWidth="1"/>
    <col min="13587" max="13587" width="10.7109375" style="28" customWidth="1"/>
    <col min="13588" max="13824" width="9.140625" style="28"/>
    <col min="13825" max="13825" width="2.85546875" style="28" customWidth="1"/>
    <col min="13826" max="13827" width="6.7109375" style="28" customWidth="1"/>
    <col min="13828" max="13828" width="9.7109375" style="28" customWidth="1"/>
    <col min="13829" max="13829" width="7.7109375" style="28" customWidth="1"/>
    <col min="13830" max="13830" width="12.28515625" style="28" customWidth="1"/>
    <col min="13831" max="13831" width="14.42578125" style="28" bestFit="1" customWidth="1"/>
    <col min="13832" max="13832" width="2.85546875" style="28" customWidth="1"/>
    <col min="13833" max="13834" width="6.7109375" style="28" customWidth="1"/>
    <col min="13835" max="13835" width="9.7109375" style="28" customWidth="1"/>
    <col min="13836" max="13836" width="7.7109375" style="28" customWidth="1"/>
    <col min="13837" max="13837" width="9.85546875" style="28" customWidth="1"/>
    <col min="13838" max="13838" width="13.7109375" style="28" customWidth="1"/>
    <col min="13839" max="13840" width="2.85546875" style="28" customWidth="1"/>
    <col min="13841" max="13841" width="11.7109375" style="28" customWidth="1"/>
    <col min="13842" max="13842" width="10.7109375" style="28" bestFit="1" customWidth="1"/>
    <col min="13843" max="13843" width="10.7109375" style="28" customWidth="1"/>
    <col min="13844" max="14080" width="9.140625" style="28"/>
    <col min="14081" max="14081" width="2.85546875" style="28" customWidth="1"/>
    <col min="14082" max="14083" width="6.7109375" style="28" customWidth="1"/>
    <col min="14084" max="14084" width="9.7109375" style="28" customWidth="1"/>
    <col min="14085" max="14085" width="7.7109375" style="28" customWidth="1"/>
    <col min="14086" max="14086" width="12.28515625" style="28" customWidth="1"/>
    <col min="14087" max="14087" width="14.42578125" style="28" bestFit="1" customWidth="1"/>
    <col min="14088" max="14088" width="2.85546875" style="28" customWidth="1"/>
    <col min="14089" max="14090" width="6.7109375" style="28" customWidth="1"/>
    <col min="14091" max="14091" width="9.7109375" style="28" customWidth="1"/>
    <col min="14092" max="14092" width="7.7109375" style="28" customWidth="1"/>
    <col min="14093" max="14093" width="9.85546875" style="28" customWidth="1"/>
    <col min="14094" max="14094" width="13.7109375" style="28" customWidth="1"/>
    <col min="14095" max="14096" width="2.85546875" style="28" customWidth="1"/>
    <col min="14097" max="14097" width="11.7109375" style="28" customWidth="1"/>
    <col min="14098" max="14098" width="10.7109375" style="28" bestFit="1" customWidth="1"/>
    <col min="14099" max="14099" width="10.7109375" style="28" customWidth="1"/>
    <col min="14100" max="14336" width="9.140625" style="28"/>
    <col min="14337" max="14337" width="2.85546875" style="28" customWidth="1"/>
    <col min="14338" max="14339" width="6.7109375" style="28" customWidth="1"/>
    <col min="14340" max="14340" width="9.7109375" style="28" customWidth="1"/>
    <col min="14341" max="14341" width="7.7109375" style="28" customWidth="1"/>
    <col min="14342" max="14342" width="12.28515625" style="28" customWidth="1"/>
    <col min="14343" max="14343" width="14.42578125" style="28" bestFit="1" customWidth="1"/>
    <col min="14344" max="14344" width="2.85546875" style="28" customWidth="1"/>
    <col min="14345" max="14346" width="6.7109375" style="28" customWidth="1"/>
    <col min="14347" max="14347" width="9.7109375" style="28" customWidth="1"/>
    <col min="14348" max="14348" width="7.7109375" style="28" customWidth="1"/>
    <col min="14349" max="14349" width="9.85546875" style="28" customWidth="1"/>
    <col min="14350" max="14350" width="13.7109375" style="28" customWidth="1"/>
    <col min="14351" max="14352" width="2.85546875" style="28" customWidth="1"/>
    <col min="14353" max="14353" width="11.7109375" style="28" customWidth="1"/>
    <col min="14354" max="14354" width="10.7109375" style="28" bestFit="1" customWidth="1"/>
    <col min="14355" max="14355" width="10.7109375" style="28" customWidth="1"/>
    <col min="14356" max="14592" width="9.140625" style="28"/>
    <col min="14593" max="14593" width="2.85546875" style="28" customWidth="1"/>
    <col min="14594" max="14595" width="6.7109375" style="28" customWidth="1"/>
    <col min="14596" max="14596" width="9.7109375" style="28" customWidth="1"/>
    <col min="14597" max="14597" width="7.7109375" style="28" customWidth="1"/>
    <col min="14598" max="14598" width="12.28515625" style="28" customWidth="1"/>
    <col min="14599" max="14599" width="14.42578125" style="28" bestFit="1" customWidth="1"/>
    <col min="14600" max="14600" width="2.85546875" style="28" customWidth="1"/>
    <col min="14601" max="14602" width="6.7109375" style="28" customWidth="1"/>
    <col min="14603" max="14603" width="9.7109375" style="28" customWidth="1"/>
    <col min="14604" max="14604" width="7.7109375" style="28" customWidth="1"/>
    <col min="14605" max="14605" width="9.85546875" style="28" customWidth="1"/>
    <col min="14606" max="14606" width="13.7109375" style="28" customWidth="1"/>
    <col min="14607" max="14608" width="2.85546875" style="28" customWidth="1"/>
    <col min="14609" max="14609" width="11.7109375" style="28" customWidth="1"/>
    <col min="14610" max="14610" width="10.7109375" style="28" bestFit="1" customWidth="1"/>
    <col min="14611" max="14611" width="10.7109375" style="28" customWidth="1"/>
    <col min="14612" max="14848" width="9.140625" style="28"/>
    <col min="14849" max="14849" width="2.85546875" style="28" customWidth="1"/>
    <col min="14850" max="14851" width="6.7109375" style="28" customWidth="1"/>
    <col min="14852" max="14852" width="9.7109375" style="28" customWidth="1"/>
    <col min="14853" max="14853" width="7.7109375" style="28" customWidth="1"/>
    <col min="14854" max="14854" width="12.28515625" style="28" customWidth="1"/>
    <col min="14855" max="14855" width="14.42578125" style="28" bestFit="1" customWidth="1"/>
    <col min="14856" max="14856" width="2.85546875" style="28" customWidth="1"/>
    <col min="14857" max="14858" width="6.7109375" style="28" customWidth="1"/>
    <col min="14859" max="14859" width="9.7109375" style="28" customWidth="1"/>
    <col min="14860" max="14860" width="7.7109375" style="28" customWidth="1"/>
    <col min="14861" max="14861" width="9.85546875" style="28" customWidth="1"/>
    <col min="14862" max="14862" width="13.7109375" style="28" customWidth="1"/>
    <col min="14863" max="14864" width="2.85546875" style="28" customWidth="1"/>
    <col min="14865" max="14865" width="11.7109375" style="28" customWidth="1"/>
    <col min="14866" max="14866" width="10.7109375" style="28" bestFit="1" customWidth="1"/>
    <col min="14867" max="14867" width="10.7109375" style="28" customWidth="1"/>
    <col min="14868" max="15104" width="9.140625" style="28"/>
    <col min="15105" max="15105" width="2.85546875" style="28" customWidth="1"/>
    <col min="15106" max="15107" width="6.7109375" style="28" customWidth="1"/>
    <col min="15108" max="15108" width="9.7109375" style="28" customWidth="1"/>
    <col min="15109" max="15109" width="7.7109375" style="28" customWidth="1"/>
    <col min="15110" max="15110" width="12.28515625" style="28" customWidth="1"/>
    <col min="15111" max="15111" width="14.42578125" style="28" bestFit="1" customWidth="1"/>
    <col min="15112" max="15112" width="2.85546875" style="28" customWidth="1"/>
    <col min="15113" max="15114" width="6.7109375" style="28" customWidth="1"/>
    <col min="15115" max="15115" width="9.7109375" style="28" customWidth="1"/>
    <col min="15116" max="15116" width="7.7109375" style="28" customWidth="1"/>
    <col min="15117" max="15117" width="9.85546875" style="28" customWidth="1"/>
    <col min="15118" max="15118" width="13.7109375" style="28" customWidth="1"/>
    <col min="15119" max="15120" width="2.85546875" style="28" customWidth="1"/>
    <col min="15121" max="15121" width="11.7109375" style="28" customWidth="1"/>
    <col min="15122" max="15122" width="10.7109375" style="28" bestFit="1" customWidth="1"/>
    <col min="15123" max="15123" width="10.7109375" style="28" customWidth="1"/>
    <col min="15124" max="15360" width="9.140625" style="28"/>
    <col min="15361" max="15361" width="2.85546875" style="28" customWidth="1"/>
    <col min="15362" max="15363" width="6.7109375" style="28" customWidth="1"/>
    <col min="15364" max="15364" width="9.7109375" style="28" customWidth="1"/>
    <col min="15365" max="15365" width="7.7109375" style="28" customWidth="1"/>
    <col min="15366" max="15366" width="12.28515625" style="28" customWidth="1"/>
    <col min="15367" max="15367" width="14.42578125" style="28" bestFit="1" customWidth="1"/>
    <col min="15368" max="15368" width="2.85546875" style="28" customWidth="1"/>
    <col min="15369" max="15370" width="6.7109375" style="28" customWidth="1"/>
    <col min="15371" max="15371" width="9.7109375" style="28" customWidth="1"/>
    <col min="15372" max="15372" width="7.7109375" style="28" customWidth="1"/>
    <col min="15373" max="15373" width="9.85546875" style="28" customWidth="1"/>
    <col min="15374" max="15374" width="13.7109375" style="28" customWidth="1"/>
    <col min="15375" max="15376" width="2.85546875" style="28" customWidth="1"/>
    <col min="15377" max="15377" width="11.7109375" style="28" customWidth="1"/>
    <col min="15378" max="15378" width="10.7109375" style="28" bestFit="1" customWidth="1"/>
    <col min="15379" max="15379" width="10.7109375" style="28" customWidth="1"/>
    <col min="15380" max="15616" width="9.140625" style="28"/>
    <col min="15617" max="15617" width="2.85546875" style="28" customWidth="1"/>
    <col min="15618" max="15619" width="6.7109375" style="28" customWidth="1"/>
    <col min="15620" max="15620" width="9.7109375" style="28" customWidth="1"/>
    <col min="15621" max="15621" width="7.7109375" style="28" customWidth="1"/>
    <col min="15622" max="15622" width="12.28515625" style="28" customWidth="1"/>
    <col min="15623" max="15623" width="14.42578125" style="28" bestFit="1" customWidth="1"/>
    <col min="15624" max="15624" width="2.85546875" style="28" customWidth="1"/>
    <col min="15625" max="15626" width="6.7109375" style="28" customWidth="1"/>
    <col min="15627" max="15627" width="9.7109375" style="28" customWidth="1"/>
    <col min="15628" max="15628" width="7.7109375" style="28" customWidth="1"/>
    <col min="15629" max="15629" width="9.85546875" style="28" customWidth="1"/>
    <col min="15630" max="15630" width="13.7109375" style="28" customWidth="1"/>
    <col min="15631" max="15632" width="2.85546875" style="28" customWidth="1"/>
    <col min="15633" max="15633" width="11.7109375" style="28" customWidth="1"/>
    <col min="15634" max="15634" width="10.7109375" style="28" bestFit="1" customWidth="1"/>
    <col min="15635" max="15635" width="10.7109375" style="28" customWidth="1"/>
    <col min="15636" max="15872" width="9.140625" style="28"/>
    <col min="15873" max="15873" width="2.85546875" style="28" customWidth="1"/>
    <col min="15874" max="15875" width="6.7109375" style="28" customWidth="1"/>
    <col min="15876" max="15876" width="9.7109375" style="28" customWidth="1"/>
    <col min="15877" max="15877" width="7.7109375" style="28" customWidth="1"/>
    <col min="15878" max="15878" width="12.28515625" style="28" customWidth="1"/>
    <col min="15879" max="15879" width="14.42578125" style="28" bestFit="1" customWidth="1"/>
    <col min="15880" max="15880" width="2.85546875" style="28" customWidth="1"/>
    <col min="15881" max="15882" width="6.7109375" style="28" customWidth="1"/>
    <col min="15883" max="15883" width="9.7109375" style="28" customWidth="1"/>
    <col min="15884" max="15884" width="7.7109375" style="28" customWidth="1"/>
    <col min="15885" max="15885" width="9.85546875" style="28" customWidth="1"/>
    <col min="15886" max="15886" width="13.7109375" style="28" customWidth="1"/>
    <col min="15887" max="15888" width="2.85546875" style="28" customWidth="1"/>
    <col min="15889" max="15889" width="11.7109375" style="28" customWidth="1"/>
    <col min="15890" max="15890" width="10.7109375" style="28" bestFit="1" customWidth="1"/>
    <col min="15891" max="15891" width="10.7109375" style="28" customWidth="1"/>
    <col min="15892" max="16128" width="9.140625" style="28"/>
    <col min="16129" max="16129" width="2.85546875" style="28" customWidth="1"/>
    <col min="16130" max="16131" width="6.7109375" style="28" customWidth="1"/>
    <col min="16132" max="16132" width="9.7109375" style="28" customWidth="1"/>
    <col min="16133" max="16133" width="7.7109375" style="28" customWidth="1"/>
    <col min="16134" max="16134" width="12.28515625" style="28" customWidth="1"/>
    <col min="16135" max="16135" width="14.42578125" style="28" bestFit="1" customWidth="1"/>
    <col min="16136" max="16136" width="2.85546875" style="28" customWidth="1"/>
    <col min="16137" max="16138" width="6.7109375" style="28" customWidth="1"/>
    <col min="16139" max="16139" width="9.7109375" style="28" customWidth="1"/>
    <col min="16140" max="16140" width="7.7109375" style="28" customWidth="1"/>
    <col min="16141" max="16141" width="9.85546875" style="28" customWidth="1"/>
    <col min="16142" max="16142" width="13.7109375" style="28" customWidth="1"/>
    <col min="16143" max="16144" width="2.85546875" style="28" customWidth="1"/>
    <col min="16145" max="16145" width="11.7109375" style="28" customWidth="1"/>
    <col min="16146" max="16146" width="10.7109375" style="28" bestFit="1" customWidth="1"/>
    <col min="16147" max="16147" width="10.7109375" style="28" customWidth="1"/>
    <col min="16148" max="16384" width="9.140625" style="28"/>
  </cols>
  <sheetData>
    <row r="1" spans="2:21" ht="21" customHeight="1" x14ac:dyDescent="0.25">
      <c r="B1" s="118" t="s">
        <v>75</v>
      </c>
      <c r="C1" s="118"/>
      <c r="D1" s="118"/>
      <c r="E1" s="118"/>
      <c r="F1" s="118"/>
      <c r="G1" s="118"/>
      <c r="I1" s="119"/>
      <c r="J1" s="119"/>
      <c r="K1" s="119"/>
      <c r="L1" s="119"/>
      <c r="M1" s="119"/>
      <c r="N1" s="119"/>
    </row>
    <row r="2" spans="2:21" ht="21" customHeight="1" x14ac:dyDescent="0.25">
      <c r="B2" s="29"/>
      <c r="C2" s="29"/>
      <c r="D2" s="29"/>
      <c r="E2" s="29"/>
      <c r="F2" s="29"/>
      <c r="G2" s="29"/>
      <c r="I2" s="30"/>
      <c r="J2" s="30"/>
      <c r="K2" s="30"/>
      <c r="L2" s="30"/>
      <c r="M2" s="30"/>
      <c r="N2" s="30"/>
    </row>
    <row r="3" spans="2:21" ht="21" customHeight="1" x14ac:dyDescent="0.25">
      <c r="B3" s="31"/>
      <c r="C3" s="29"/>
      <c r="D3" s="29"/>
      <c r="E3" s="29"/>
      <c r="F3" s="29"/>
      <c r="G3" s="29"/>
      <c r="I3" s="30"/>
      <c r="J3" s="30"/>
      <c r="K3" s="30"/>
      <c r="L3" s="30"/>
      <c r="M3" s="30"/>
      <c r="N3" s="30"/>
    </row>
    <row r="4" spans="2:21" ht="18.75" customHeight="1" thickBot="1" x14ac:dyDescent="0.25">
      <c r="B4" s="32" t="s">
        <v>44</v>
      </c>
      <c r="C4" s="30"/>
      <c r="D4" s="30"/>
      <c r="E4" s="30"/>
      <c r="F4" s="30"/>
      <c r="G4" s="30"/>
      <c r="I4" s="32"/>
      <c r="J4" s="30"/>
      <c r="K4" s="30"/>
      <c r="L4" s="30"/>
      <c r="M4" s="30"/>
      <c r="N4" s="30"/>
      <c r="P4" s="30"/>
      <c r="Q4" s="30"/>
    </row>
    <row r="5" spans="2:21" ht="13.5" thickBot="1" x14ac:dyDescent="0.25">
      <c r="B5" s="74"/>
      <c r="C5" s="34"/>
      <c r="D5" s="35" t="s">
        <v>45</v>
      </c>
      <c r="E5" s="36">
        <f>'Current Rate'!E5*Data!AQ2</f>
        <v>27.676176000000005</v>
      </c>
      <c r="F5" s="37" t="s">
        <v>46</v>
      </c>
      <c r="G5" s="38"/>
      <c r="K5" s="39"/>
      <c r="L5" s="71"/>
      <c r="M5" s="40"/>
      <c r="N5" s="41"/>
      <c r="U5" s="42"/>
    </row>
    <row r="6" spans="2:21" ht="13.5" thickBot="1" x14ac:dyDescent="0.25">
      <c r="B6" s="43"/>
      <c r="C6" s="81"/>
      <c r="D6" s="82" t="s">
        <v>64</v>
      </c>
      <c r="E6" s="36">
        <f>'Current Rate'!E6*Data!AQ2</f>
        <v>14.479949000000001</v>
      </c>
      <c r="F6" s="83" t="s">
        <v>47</v>
      </c>
      <c r="G6" s="44"/>
      <c r="K6" s="39"/>
      <c r="L6" s="71"/>
      <c r="M6" s="40"/>
      <c r="N6" s="45"/>
      <c r="U6" s="42"/>
    </row>
    <row r="7" spans="2:21" ht="13.5" thickBot="1" x14ac:dyDescent="0.25">
      <c r="B7" s="43"/>
      <c r="C7" s="81"/>
      <c r="D7" s="82" t="s">
        <v>65</v>
      </c>
      <c r="E7" s="36">
        <f>'Current Rate'!E7*Data!AQ2</f>
        <v>11.825473000000001</v>
      </c>
      <c r="F7" s="83" t="s">
        <v>47</v>
      </c>
      <c r="G7" s="44"/>
      <c r="K7" s="39"/>
      <c r="L7" s="71"/>
      <c r="M7" s="40"/>
      <c r="N7" s="45"/>
      <c r="U7" s="42"/>
    </row>
    <row r="8" spans="2:21" ht="13.5" thickBot="1" x14ac:dyDescent="0.25">
      <c r="B8" s="43"/>
      <c r="C8" s="81"/>
      <c r="D8" s="82" t="s">
        <v>66</v>
      </c>
      <c r="E8" s="36">
        <f>'Current Rate'!E8*Data!AQ2</f>
        <v>9.192755</v>
      </c>
      <c r="F8" s="83"/>
      <c r="G8" s="44"/>
      <c r="K8" s="39"/>
      <c r="L8" s="71"/>
      <c r="M8" s="40"/>
      <c r="N8" s="45"/>
      <c r="U8" s="42"/>
    </row>
    <row r="9" spans="2:21" ht="13.5" thickBot="1" x14ac:dyDescent="0.25">
      <c r="B9" s="43"/>
      <c r="C9" s="81"/>
      <c r="D9" s="82" t="s">
        <v>67</v>
      </c>
      <c r="E9" s="36">
        <f>'Current Rate'!E9*Data!AQ2</f>
        <v>8.0722180000000012</v>
      </c>
      <c r="F9" s="83" t="s">
        <v>47</v>
      </c>
      <c r="G9" s="44"/>
      <c r="K9" s="39"/>
      <c r="L9" s="71"/>
      <c r="M9" s="40"/>
      <c r="N9" s="45"/>
      <c r="O9" s="46"/>
      <c r="P9" s="46"/>
      <c r="Q9" s="46"/>
      <c r="R9" s="46"/>
      <c r="S9" s="46"/>
      <c r="T9" s="46"/>
      <c r="U9" s="42"/>
    </row>
    <row r="10" spans="2:21" s="47" customFormat="1" ht="38.25" customHeight="1" thickBot="1" x14ac:dyDescent="0.25">
      <c r="B10" s="120" t="s">
        <v>48</v>
      </c>
      <c r="C10" s="121"/>
      <c r="D10" s="122" t="s">
        <v>49</v>
      </c>
      <c r="E10" s="122" t="s">
        <v>50</v>
      </c>
      <c r="F10" s="122" t="s">
        <v>51</v>
      </c>
      <c r="G10" s="122" t="s">
        <v>52</v>
      </c>
      <c r="I10" s="48"/>
      <c r="J10" s="48"/>
      <c r="K10" s="48"/>
      <c r="L10" s="48"/>
      <c r="M10" s="48"/>
      <c r="N10" s="48"/>
    </row>
    <row r="11" spans="2:21" ht="13.5" thickBot="1" x14ac:dyDescent="0.25">
      <c r="B11" s="49" t="s">
        <v>53</v>
      </c>
      <c r="C11" s="49" t="s">
        <v>54</v>
      </c>
      <c r="D11" s="123"/>
      <c r="E11" s="123"/>
      <c r="F11" s="123"/>
      <c r="G11" s="123"/>
      <c r="I11" s="30"/>
      <c r="J11" s="30"/>
      <c r="K11" s="48"/>
      <c r="L11" s="48"/>
      <c r="M11" s="48"/>
      <c r="N11" s="48"/>
    </row>
    <row r="12" spans="2:21" x14ac:dyDescent="0.2">
      <c r="B12" s="50">
        <v>0</v>
      </c>
      <c r="C12" s="51">
        <v>1000</v>
      </c>
      <c r="D12" s="87">
        <f>Data!AO3</f>
        <v>351.4429227651915</v>
      </c>
      <c r="E12" s="88">
        <f>Data!AM3</f>
        <v>475.75</v>
      </c>
      <c r="F12" s="89">
        <f>Data!AN3</f>
        <v>167178.08333333334</v>
      </c>
      <c r="G12" s="52">
        <f>E12*$E$5</f>
        <v>13166.940732000003</v>
      </c>
      <c r="H12" s="53"/>
      <c r="I12" s="54"/>
      <c r="J12" s="54"/>
      <c r="K12" s="55"/>
      <c r="L12" s="56"/>
      <c r="M12" s="57"/>
      <c r="N12" s="53"/>
    </row>
    <row r="13" spans="2:21" x14ac:dyDescent="0.2">
      <c r="B13" s="58">
        <v>1000</v>
      </c>
      <c r="C13" s="59">
        <v>2000</v>
      </c>
      <c r="D13" s="60">
        <f>Data!AO4</f>
        <v>1515.6590956145171</v>
      </c>
      <c r="E13" s="61">
        <f>Data!AM4</f>
        <v>418.16666666666669</v>
      </c>
      <c r="F13" s="62">
        <f>Data!AN4</f>
        <v>633775.91666666663</v>
      </c>
      <c r="G13" s="63">
        <f>(E13*$E$5)+(((D13-1000)*E13/1000)*$E$6)</f>
        <v>14695.586592560634</v>
      </c>
      <c r="H13" s="53"/>
      <c r="I13" s="54"/>
      <c r="J13" s="54"/>
      <c r="K13" s="55"/>
      <c r="L13" s="56"/>
      <c r="M13" s="57"/>
      <c r="N13" s="53"/>
    </row>
    <row r="14" spans="2:21" x14ac:dyDescent="0.2">
      <c r="B14" s="64">
        <v>2000</v>
      </c>
      <c r="C14" s="65">
        <v>3000</v>
      </c>
      <c r="D14" s="60">
        <f>Data!AO5</f>
        <v>2485.9247618126983</v>
      </c>
      <c r="E14" s="61">
        <f>Data!AM5</f>
        <v>398.66666666666669</v>
      </c>
      <c r="F14" s="62">
        <f>Data!AN5</f>
        <v>990860.58333333337</v>
      </c>
      <c r="G14" s="63">
        <f t="shared" ref="G14:G15" si="0">(E14*$E$5)+(((D14-1000)*E14/1000)*$E$6)</f>
        <v>19611.326586528834</v>
      </c>
      <c r="H14" s="53"/>
      <c r="I14" s="66"/>
      <c r="J14" s="66"/>
      <c r="K14" s="55"/>
      <c r="L14" s="56"/>
      <c r="M14" s="57"/>
      <c r="N14" s="53"/>
    </row>
    <row r="15" spans="2:21" x14ac:dyDescent="0.2">
      <c r="B15" s="58">
        <v>3000</v>
      </c>
      <c r="C15" s="59">
        <v>4000</v>
      </c>
      <c r="D15" s="60">
        <f>Data!AO6</f>
        <v>3470.961080309477</v>
      </c>
      <c r="E15" s="61">
        <f>Data!AM6</f>
        <v>301.33333333333331</v>
      </c>
      <c r="F15" s="62">
        <f>Data!AN6</f>
        <v>1045910.4166666666</v>
      </c>
      <c r="G15" s="63">
        <f t="shared" si="0"/>
        <v>19121.277349058328</v>
      </c>
      <c r="H15" s="53"/>
      <c r="I15" s="54"/>
      <c r="J15" s="54"/>
      <c r="K15" s="55"/>
      <c r="L15" s="56"/>
      <c r="M15" s="57"/>
      <c r="N15" s="53"/>
    </row>
    <row r="16" spans="2:21" x14ac:dyDescent="0.2">
      <c r="B16" s="58">
        <v>4000</v>
      </c>
      <c r="C16" s="59">
        <v>5000</v>
      </c>
      <c r="D16" s="60">
        <f>Data!AO8</f>
        <v>4458.0164460479682</v>
      </c>
      <c r="E16" s="61">
        <f>Data!AM8</f>
        <v>186.08333333333334</v>
      </c>
      <c r="F16" s="62">
        <f>Data!AN8</f>
        <v>829695.16666666663</v>
      </c>
      <c r="G16" s="63">
        <f>($E$5+$E$6*3+((D16-5000)/1000)*$E$7)*E16</f>
        <v>12040.85910189079</v>
      </c>
      <c r="H16" s="53"/>
      <c r="I16" s="54"/>
      <c r="J16" s="54"/>
      <c r="K16" s="55"/>
      <c r="L16" s="56"/>
      <c r="M16" s="57"/>
      <c r="N16" s="53"/>
    </row>
    <row r="17" spans="2:14" x14ac:dyDescent="0.2">
      <c r="B17" s="58">
        <v>5000</v>
      </c>
      <c r="C17" s="59">
        <v>6000</v>
      </c>
      <c r="D17" s="60">
        <f>Data!AO9</f>
        <v>5443.1805846946518</v>
      </c>
      <c r="E17" s="61">
        <f>Data!AM9</f>
        <v>116.5</v>
      </c>
      <c r="F17" s="62">
        <f>Data!AN9</f>
        <v>634596.91666666663</v>
      </c>
      <c r="G17" s="63">
        <f t="shared" ref="G17:G21" si="1">($E$5+$E$6*3+((D17-5000)/1000)*$E$7)*E17</f>
        <v>8895.5722139771915</v>
      </c>
      <c r="H17" s="53"/>
      <c r="I17" s="54"/>
      <c r="J17" s="54"/>
      <c r="K17" s="55"/>
      <c r="L17" s="56"/>
      <c r="M17" s="57"/>
      <c r="N17" s="53"/>
    </row>
    <row r="18" spans="2:14" x14ac:dyDescent="0.2">
      <c r="B18" s="58">
        <v>6000</v>
      </c>
      <c r="C18" s="59">
        <v>7000</v>
      </c>
      <c r="D18" s="60">
        <f>Data!AO10</f>
        <v>6469.9388073468554</v>
      </c>
      <c r="E18" s="61">
        <f>Data!AM10</f>
        <v>65.083333333333329</v>
      </c>
      <c r="F18" s="62">
        <f>Data!AN10</f>
        <v>420959.66666666669</v>
      </c>
      <c r="G18" s="63">
        <f t="shared" si="1"/>
        <v>5759.7932994554367</v>
      </c>
      <c r="H18" s="53"/>
      <c r="I18" s="54"/>
      <c r="J18" s="54"/>
      <c r="K18" s="55"/>
      <c r="L18" s="56"/>
      <c r="M18" s="57"/>
      <c r="N18" s="53"/>
    </row>
    <row r="19" spans="2:14" x14ac:dyDescent="0.2">
      <c r="B19" s="58">
        <v>7000</v>
      </c>
      <c r="C19" s="59">
        <v>8000</v>
      </c>
      <c r="D19" s="60">
        <f>Data!AO11</f>
        <v>7459.5029106011343</v>
      </c>
      <c r="E19" s="61">
        <f>Data!AM11</f>
        <v>37.833333333333336</v>
      </c>
      <c r="F19" s="62">
        <f>Data!AN11</f>
        <v>282329.83333333331</v>
      </c>
      <c r="G19" s="63">
        <f t="shared" si="1"/>
        <v>3790.9305792734795</v>
      </c>
      <c r="H19" s="53"/>
      <c r="I19" s="54"/>
      <c r="J19" s="54"/>
      <c r="K19" s="55"/>
      <c r="L19" s="56"/>
      <c r="M19" s="57"/>
      <c r="N19" s="53"/>
    </row>
    <row r="20" spans="2:14" x14ac:dyDescent="0.2">
      <c r="B20" s="58">
        <v>8000</v>
      </c>
      <c r="C20" s="59">
        <v>9000</v>
      </c>
      <c r="D20" s="60">
        <f>Data!AO12</f>
        <v>8483.5217632058284</v>
      </c>
      <c r="E20" s="61">
        <f>Data!AM12</f>
        <v>25.833333333333332</v>
      </c>
      <c r="F20" s="62">
        <f>Data!AN12</f>
        <v>219298.33333333334</v>
      </c>
      <c r="G20" s="63">
        <f t="shared" si="1"/>
        <v>2901.3498185223257</v>
      </c>
      <c r="H20" s="53"/>
      <c r="I20" s="54"/>
      <c r="J20" s="54"/>
      <c r="K20" s="55"/>
      <c r="L20" s="56"/>
      <c r="M20" s="57"/>
      <c r="N20" s="53"/>
    </row>
    <row r="21" spans="2:14" x14ac:dyDescent="0.2">
      <c r="B21" s="58">
        <v>9000</v>
      </c>
      <c r="C21" s="59">
        <v>10000</v>
      </c>
      <c r="D21" s="60">
        <f>Data!AO13</f>
        <v>9469.8406980547861</v>
      </c>
      <c r="E21" s="61">
        <f>Data!AM13</f>
        <v>19.583333333333332</v>
      </c>
      <c r="F21" s="62">
        <f>Data!AN13</f>
        <v>185537.5</v>
      </c>
      <c r="G21" s="63">
        <f t="shared" si="1"/>
        <v>2427.8242349958155</v>
      </c>
      <c r="H21" s="53"/>
      <c r="I21" s="54"/>
      <c r="J21" s="54"/>
      <c r="K21" s="55"/>
      <c r="L21" s="56"/>
      <c r="M21" s="57"/>
      <c r="N21" s="53"/>
    </row>
    <row r="22" spans="2:14" x14ac:dyDescent="0.2">
      <c r="B22" s="58">
        <v>10000</v>
      </c>
      <c r="C22" s="59">
        <v>11000</v>
      </c>
      <c r="D22" s="60">
        <f>Data!AO15</f>
        <v>10480.352270074696</v>
      </c>
      <c r="E22" s="61">
        <f>Data!AM15</f>
        <v>14.083333333333334</v>
      </c>
      <c r="F22" s="62">
        <f>Data!AN15</f>
        <v>147820</v>
      </c>
      <c r="G22" s="63">
        <f>($E$5+$E$6*3+$E$7*6+(((D22-10000)/1000)*$E$8))*E22</f>
        <v>2062.9917560659087</v>
      </c>
      <c r="H22" s="53"/>
      <c r="I22" s="54"/>
      <c r="J22" s="54"/>
      <c r="K22" s="55"/>
      <c r="L22" s="56"/>
      <c r="M22" s="57"/>
      <c r="N22" s="53"/>
    </row>
    <row r="23" spans="2:14" x14ac:dyDescent="0.2">
      <c r="B23" s="58">
        <f>C22</f>
        <v>11000</v>
      </c>
      <c r="C23" s="59">
        <f>C22+1000</f>
        <v>12000</v>
      </c>
      <c r="D23" s="60">
        <f>Data!AO16</f>
        <v>11445.157407407409</v>
      </c>
      <c r="E23" s="61">
        <f>Data!AM16</f>
        <v>9</v>
      </c>
      <c r="F23" s="62">
        <f>Data!AN16</f>
        <v>102996.66666666667</v>
      </c>
      <c r="G23" s="63">
        <f t="shared" ref="G23:G36" si="2">($E$5+$E$6*4+$E$7*5+(((D23-10000)/1000)*$E$9))*E23</f>
        <v>1407.5006637321667</v>
      </c>
      <c r="H23" s="53"/>
      <c r="I23" s="54"/>
      <c r="J23" s="54"/>
      <c r="K23" s="55"/>
      <c r="L23" s="56"/>
      <c r="M23" s="57"/>
      <c r="N23" s="53"/>
    </row>
    <row r="24" spans="2:14" x14ac:dyDescent="0.2">
      <c r="B24" s="58">
        <f t="shared" ref="B24:B42" si="3">C23</f>
        <v>12000</v>
      </c>
      <c r="C24" s="59">
        <f t="shared" ref="C24:C41" si="4">C23+1000</f>
        <v>13000</v>
      </c>
      <c r="D24" s="60">
        <f>Data!AO17</f>
        <v>12541.226107226108</v>
      </c>
      <c r="E24" s="61">
        <f>Data!AM17</f>
        <v>7.083333333333333</v>
      </c>
      <c r="F24" s="62">
        <f>Data!AN17</f>
        <v>88876.666666666672</v>
      </c>
      <c r="G24" s="63">
        <f t="shared" si="2"/>
        <v>1170.4263992174788</v>
      </c>
      <c r="H24" s="53"/>
      <c r="I24" s="54"/>
      <c r="J24" s="54"/>
      <c r="K24" s="55"/>
      <c r="L24" s="56"/>
      <c r="M24" s="57"/>
      <c r="N24" s="53"/>
    </row>
    <row r="25" spans="2:14" x14ac:dyDescent="0.2">
      <c r="B25" s="58">
        <f t="shared" si="3"/>
        <v>13000</v>
      </c>
      <c r="C25" s="59">
        <f t="shared" si="4"/>
        <v>14000</v>
      </c>
      <c r="D25" s="60">
        <f>Data!AO18</f>
        <v>13460.41441197691</v>
      </c>
      <c r="E25" s="61">
        <f>Data!AM18</f>
        <v>5.083333333333333</v>
      </c>
      <c r="F25" s="62">
        <f>Data!AN18</f>
        <v>68510</v>
      </c>
      <c r="G25" s="63">
        <f t="shared" si="2"/>
        <v>877.67082889441542</v>
      </c>
      <c r="H25" s="53"/>
      <c r="I25" s="54"/>
      <c r="J25" s="54"/>
      <c r="K25" s="55"/>
      <c r="L25" s="56"/>
      <c r="M25" s="57"/>
      <c r="N25" s="53"/>
    </row>
    <row r="26" spans="2:14" x14ac:dyDescent="0.2">
      <c r="B26" s="58">
        <f t="shared" si="3"/>
        <v>14000</v>
      </c>
      <c r="C26" s="59">
        <f t="shared" si="4"/>
        <v>15000</v>
      </c>
      <c r="D26" s="60">
        <f>Data!AO19</f>
        <v>14546.104497354498</v>
      </c>
      <c r="E26" s="61">
        <f>Data!AM19</f>
        <v>4.583333333333333</v>
      </c>
      <c r="F26" s="62">
        <f>Data!AN19</f>
        <v>66555.833333333328</v>
      </c>
      <c r="G26" s="63">
        <f t="shared" si="2"/>
        <v>831.51054961986893</v>
      </c>
      <c r="H26" s="53"/>
      <c r="I26" s="54"/>
      <c r="J26" s="54"/>
      <c r="K26" s="55"/>
      <c r="L26" s="56"/>
      <c r="M26" s="57"/>
      <c r="N26" s="53"/>
    </row>
    <row r="27" spans="2:14" x14ac:dyDescent="0.2">
      <c r="B27" s="58">
        <f t="shared" si="3"/>
        <v>15000</v>
      </c>
      <c r="C27" s="59">
        <f t="shared" si="4"/>
        <v>16000</v>
      </c>
      <c r="D27" s="60">
        <f>Data!AO20</f>
        <v>15454.923611111111</v>
      </c>
      <c r="E27" s="61">
        <f>Data!AM20</f>
        <v>3.8333333333333335</v>
      </c>
      <c r="F27" s="62">
        <f>Data!AN20</f>
        <v>59231.666666666664</v>
      </c>
      <c r="G27" s="63">
        <f t="shared" si="2"/>
        <v>723.56723332190518</v>
      </c>
      <c r="H27" s="53"/>
      <c r="I27" s="54"/>
      <c r="J27" s="54"/>
      <c r="K27" s="55"/>
      <c r="L27" s="56"/>
      <c r="M27" s="57"/>
      <c r="N27" s="53"/>
    </row>
    <row r="28" spans="2:14" x14ac:dyDescent="0.2">
      <c r="B28" s="58">
        <f t="shared" si="3"/>
        <v>16000</v>
      </c>
      <c r="C28" s="59">
        <f t="shared" si="4"/>
        <v>17000</v>
      </c>
      <c r="D28" s="60">
        <f>Data!AO21</f>
        <v>16466.196969696968</v>
      </c>
      <c r="E28" s="61">
        <f>Data!AM21</f>
        <v>2.6363636363636362</v>
      </c>
      <c r="F28" s="62">
        <f>Data!AN21</f>
        <v>43495.454545454544</v>
      </c>
      <c r="G28" s="63">
        <f t="shared" si="2"/>
        <v>519.15243350360606</v>
      </c>
      <c r="H28" s="53"/>
      <c r="I28" s="54"/>
      <c r="J28" s="54"/>
      <c r="K28" s="55"/>
      <c r="L28" s="56"/>
      <c r="M28" s="57"/>
      <c r="N28" s="53"/>
    </row>
    <row r="29" spans="2:14" x14ac:dyDescent="0.2">
      <c r="B29" s="58">
        <f t="shared" si="3"/>
        <v>17000</v>
      </c>
      <c r="C29" s="59">
        <f t="shared" si="4"/>
        <v>18000</v>
      </c>
      <c r="D29" s="60">
        <f>Data!AO22</f>
        <v>17342.833333333332</v>
      </c>
      <c r="E29" s="61">
        <f>Data!AM22</f>
        <v>2.6</v>
      </c>
      <c r="F29" s="62">
        <f>Data!AN22</f>
        <v>45240</v>
      </c>
      <c r="G29" s="63">
        <f t="shared" si="2"/>
        <v>530.39034985126671</v>
      </c>
      <c r="H29" s="53"/>
      <c r="I29" s="54"/>
      <c r="J29" s="54"/>
      <c r="K29" s="55"/>
      <c r="L29" s="56"/>
      <c r="M29" s="57"/>
      <c r="N29" s="53"/>
    </row>
    <row r="30" spans="2:14" x14ac:dyDescent="0.2">
      <c r="B30" s="58">
        <f t="shared" si="3"/>
        <v>18000</v>
      </c>
      <c r="C30" s="59">
        <f t="shared" si="4"/>
        <v>19000</v>
      </c>
      <c r="D30" s="60">
        <f>Data!AO23</f>
        <v>18530.136363636364</v>
      </c>
      <c r="E30" s="61">
        <f>Data!AM23</f>
        <v>2.2727272727272729</v>
      </c>
      <c r="F30" s="62">
        <f>Data!AN23</f>
        <v>42045.454545454544</v>
      </c>
      <c r="G30" s="63">
        <f t="shared" si="2"/>
        <v>485.41013022045462</v>
      </c>
      <c r="H30" s="53"/>
      <c r="I30" s="54"/>
      <c r="J30" s="54"/>
      <c r="K30" s="55"/>
      <c r="L30" s="56"/>
      <c r="M30" s="57"/>
      <c r="N30" s="53"/>
    </row>
    <row r="31" spans="2:14" x14ac:dyDescent="0.2">
      <c r="B31" s="58">
        <f t="shared" si="3"/>
        <v>19000</v>
      </c>
      <c r="C31" s="59">
        <f t="shared" si="4"/>
        <v>20000</v>
      </c>
      <c r="D31" s="60">
        <f>Data!AO24</f>
        <v>19460.185185185186</v>
      </c>
      <c r="E31" s="61">
        <f>Data!AM24</f>
        <v>2.3333333333333335</v>
      </c>
      <c r="F31" s="62">
        <f>Data!AN24</f>
        <v>45454.444444444445</v>
      </c>
      <c r="G31" s="63">
        <f t="shared" si="2"/>
        <v>515.87203298209886</v>
      </c>
      <c r="H31" s="53"/>
      <c r="I31" s="54"/>
      <c r="J31" s="54"/>
      <c r="K31" s="55"/>
      <c r="L31" s="56"/>
      <c r="M31" s="57"/>
      <c r="N31" s="53"/>
    </row>
    <row r="32" spans="2:14" x14ac:dyDescent="0.2">
      <c r="B32" s="58">
        <f t="shared" si="3"/>
        <v>20000</v>
      </c>
      <c r="C32" s="59">
        <f t="shared" si="4"/>
        <v>21000</v>
      </c>
      <c r="D32" s="60">
        <f>Data!AO25</f>
        <v>20481.111111111109</v>
      </c>
      <c r="E32" s="61">
        <f>Data!AM25</f>
        <v>1.2222222222222223</v>
      </c>
      <c r="F32" s="62">
        <f>Data!AN25</f>
        <v>25071.111111111109</v>
      </c>
      <c r="G32" s="63">
        <f t="shared" si="2"/>
        <v>280.29118427580249</v>
      </c>
      <c r="H32" s="53"/>
      <c r="I32" s="54"/>
      <c r="J32" s="54"/>
      <c r="K32" s="55"/>
      <c r="L32" s="56"/>
      <c r="M32" s="57"/>
      <c r="N32" s="53"/>
    </row>
    <row r="33" spans="2:14" x14ac:dyDescent="0.2">
      <c r="B33" s="58">
        <f t="shared" si="3"/>
        <v>21000</v>
      </c>
      <c r="C33" s="59">
        <f t="shared" si="4"/>
        <v>22000</v>
      </c>
      <c r="D33" s="60">
        <f>Data!AO26</f>
        <v>21455.277777777777</v>
      </c>
      <c r="E33" s="61">
        <f>Data!AM26</f>
        <v>2.1666666666666665</v>
      </c>
      <c r="F33" s="62">
        <f>Data!AN26</f>
        <v>46603.333333333336</v>
      </c>
      <c r="G33" s="63">
        <f t="shared" si="2"/>
        <v>513.91781235768519</v>
      </c>
      <c r="H33" s="53"/>
      <c r="I33" s="54"/>
      <c r="J33" s="54"/>
      <c r="K33" s="55"/>
      <c r="L33" s="56"/>
      <c r="M33" s="57"/>
      <c r="N33" s="53"/>
    </row>
    <row r="34" spans="2:14" x14ac:dyDescent="0.2">
      <c r="B34" s="58">
        <f t="shared" si="3"/>
        <v>22000</v>
      </c>
      <c r="C34" s="59">
        <f t="shared" si="4"/>
        <v>23000</v>
      </c>
      <c r="D34" s="60">
        <f>Data!AO27</f>
        <v>22488.75</v>
      </c>
      <c r="E34" s="61">
        <f>Data!AM27</f>
        <v>1.75</v>
      </c>
      <c r="F34" s="62">
        <f>Data!AN27</f>
        <v>39302.5</v>
      </c>
      <c r="G34" s="63">
        <f t="shared" si="2"/>
        <v>429.68668670812508</v>
      </c>
      <c r="H34" s="53"/>
      <c r="I34" s="54"/>
      <c r="J34" s="54"/>
      <c r="K34" s="55"/>
      <c r="L34" s="56"/>
      <c r="M34" s="57"/>
      <c r="N34" s="53"/>
    </row>
    <row r="35" spans="2:14" x14ac:dyDescent="0.2">
      <c r="B35" s="58">
        <f t="shared" si="3"/>
        <v>23000</v>
      </c>
      <c r="C35" s="59">
        <f t="shared" si="4"/>
        <v>24000</v>
      </c>
      <c r="D35" s="60">
        <f>Data!AO28</f>
        <v>23525.833333333332</v>
      </c>
      <c r="E35" s="61">
        <f>Data!AM28</f>
        <v>1.5</v>
      </c>
      <c r="F35" s="62">
        <f>Data!AN28</f>
        <v>35275</v>
      </c>
      <c r="G35" s="63">
        <f t="shared" si="2"/>
        <v>380.86021844750007</v>
      </c>
      <c r="H35" s="53"/>
      <c r="I35" s="54"/>
      <c r="J35" s="54"/>
      <c r="K35" s="55"/>
      <c r="L35" s="56"/>
      <c r="M35" s="57"/>
      <c r="N35" s="53"/>
    </row>
    <row r="36" spans="2:14" x14ac:dyDescent="0.2">
      <c r="B36" s="58">
        <f t="shared" si="3"/>
        <v>24000</v>
      </c>
      <c r="C36" s="59">
        <f t="shared" si="4"/>
        <v>25000</v>
      </c>
      <c r="D36" s="60">
        <f>Data!AO29</f>
        <v>24444.444444444449</v>
      </c>
      <c r="E36" s="61">
        <f>Data!AM29</f>
        <v>1.3333333333333333</v>
      </c>
      <c r="F36" s="62">
        <f>Data!AN29</f>
        <v>32630</v>
      </c>
      <c r="G36" s="63">
        <f t="shared" si="2"/>
        <v>348.42938859259266</v>
      </c>
      <c r="H36" s="53"/>
      <c r="I36" s="54"/>
      <c r="J36" s="54"/>
      <c r="K36" s="55"/>
      <c r="L36" s="56"/>
      <c r="M36" s="57"/>
      <c r="N36" s="53"/>
    </row>
    <row r="37" spans="2:14" x14ac:dyDescent="0.2">
      <c r="B37" s="58">
        <f t="shared" si="3"/>
        <v>25000</v>
      </c>
      <c r="C37" s="59">
        <f t="shared" si="4"/>
        <v>26000</v>
      </c>
      <c r="D37" s="60">
        <f>Data!AO30</f>
        <v>25650</v>
      </c>
      <c r="E37" s="61">
        <f>Data!AM30</f>
        <v>1.2</v>
      </c>
      <c r="F37" s="62">
        <f>Data!AN30</f>
        <v>30570</v>
      </c>
      <c r="G37" s="63">
        <f t="shared" ref="G37:G41" si="5">($E$5+$E$6*4+$E$7*5+(((D37-10000)/1000)*$E$9))*E37</f>
        <v>325.26425843999999</v>
      </c>
      <c r="H37" s="53"/>
      <c r="I37" s="54"/>
      <c r="J37" s="54"/>
      <c r="K37" s="55"/>
      <c r="L37" s="56"/>
      <c r="M37" s="57"/>
      <c r="N37" s="53"/>
    </row>
    <row r="38" spans="2:14" x14ac:dyDescent="0.2">
      <c r="B38" s="58">
        <f t="shared" si="3"/>
        <v>26000</v>
      </c>
      <c r="C38" s="59">
        <f t="shared" si="4"/>
        <v>27000</v>
      </c>
      <c r="D38" s="60">
        <f>Data!AO31</f>
        <v>26650</v>
      </c>
      <c r="E38" s="61">
        <f>Data!AM31</f>
        <v>1</v>
      </c>
      <c r="F38" s="62">
        <f>Data!AN31</f>
        <v>26583.833333333332</v>
      </c>
      <c r="G38" s="63">
        <f t="shared" si="5"/>
        <v>279.12576669999999</v>
      </c>
      <c r="H38" s="53"/>
      <c r="I38" s="54"/>
      <c r="J38" s="54"/>
      <c r="K38" s="55"/>
      <c r="L38" s="56"/>
      <c r="M38" s="57"/>
      <c r="N38" s="53"/>
    </row>
    <row r="39" spans="2:14" x14ac:dyDescent="0.2">
      <c r="B39" s="58">
        <f t="shared" si="3"/>
        <v>27000</v>
      </c>
      <c r="C39" s="59">
        <f t="shared" si="4"/>
        <v>28000</v>
      </c>
      <c r="D39" s="60">
        <f>Data!AO32</f>
        <v>27505</v>
      </c>
      <c r="E39" s="61">
        <f>Data!AM32</f>
        <v>2</v>
      </c>
      <c r="F39" s="62">
        <f>Data!AN32</f>
        <v>54817.5</v>
      </c>
      <c r="G39" s="63">
        <f t="shared" si="5"/>
        <v>572.05502618000014</v>
      </c>
      <c r="H39" s="53"/>
      <c r="I39" s="54"/>
      <c r="J39" s="54"/>
      <c r="K39" s="55"/>
      <c r="L39" s="56"/>
      <c r="M39" s="57"/>
      <c r="N39" s="53"/>
    </row>
    <row r="40" spans="2:14" x14ac:dyDescent="0.2">
      <c r="B40" s="58">
        <f t="shared" si="3"/>
        <v>28000</v>
      </c>
      <c r="C40" s="59">
        <f t="shared" si="4"/>
        <v>29000</v>
      </c>
      <c r="D40" s="60">
        <f>Data!AO33</f>
        <v>28640</v>
      </c>
      <c r="E40" s="61">
        <f>Data!AM33</f>
        <v>1.125</v>
      </c>
      <c r="F40" s="62">
        <f>Data!AN33</f>
        <v>31942.5</v>
      </c>
      <c r="G40" s="63">
        <f t="shared" si="5"/>
        <v>332.08816558500007</v>
      </c>
      <c r="H40" s="53"/>
      <c r="I40" s="54"/>
      <c r="J40" s="54"/>
      <c r="K40" s="55"/>
      <c r="L40" s="56"/>
      <c r="M40" s="57"/>
      <c r="N40" s="53"/>
    </row>
    <row r="41" spans="2:14" x14ac:dyDescent="0.2">
      <c r="B41" s="58">
        <f t="shared" si="3"/>
        <v>29000</v>
      </c>
      <c r="C41" s="59">
        <f t="shared" si="4"/>
        <v>30000</v>
      </c>
      <c r="D41" s="60">
        <f>Data!AO34</f>
        <v>29830</v>
      </c>
      <c r="E41" s="61">
        <f>Data!AM34</f>
        <v>1</v>
      </c>
      <c r="F41" s="62">
        <f>Data!AN34</f>
        <v>29602</v>
      </c>
      <c r="G41" s="63">
        <f t="shared" si="5"/>
        <v>304.79541993999999</v>
      </c>
      <c r="H41" s="53"/>
      <c r="I41" s="54"/>
      <c r="J41" s="54"/>
      <c r="K41" s="55"/>
      <c r="L41" s="56"/>
      <c r="M41" s="57"/>
      <c r="N41" s="53"/>
    </row>
    <row r="42" spans="2:14" ht="13.5" thickBot="1" x14ac:dyDescent="0.25">
      <c r="B42" s="92">
        <f t="shared" si="3"/>
        <v>30000</v>
      </c>
      <c r="C42" s="93" t="s">
        <v>68</v>
      </c>
      <c r="D42" s="93">
        <f>Data!AO36</f>
        <v>65605</v>
      </c>
      <c r="E42" s="94">
        <f>Data!AM36</f>
        <v>7.75</v>
      </c>
      <c r="F42" s="95">
        <f>Data!AN36</f>
        <v>475495.83333333331</v>
      </c>
      <c r="G42" s="96">
        <f>($E$5+$E$6*4+$E$7*5+(((D42-10000)/1000)*$E$9))*E42</f>
        <v>4600.2373963975006</v>
      </c>
      <c r="H42" s="53"/>
      <c r="I42" s="54"/>
      <c r="J42" s="54"/>
      <c r="K42" s="55"/>
      <c r="L42" s="56"/>
      <c r="M42" s="57"/>
      <c r="N42" s="53"/>
    </row>
    <row r="43" spans="2:14" ht="13.5" thickBot="1" x14ac:dyDescent="0.25">
      <c r="B43" s="124" t="s">
        <v>55</v>
      </c>
      <c r="C43" s="125"/>
      <c r="D43" s="97"/>
      <c r="E43" s="98">
        <f>SUM(E12:E37)</f>
        <v>2107.5146464646468</v>
      </c>
      <c r="F43" s="99">
        <f>SUM(F12:F37)</f>
        <v>6329820.5479797963</v>
      </c>
      <c r="G43" s="100">
        <f>SUM(G12:G37)</f>
        <v>113814.40243449374</v>
      </c>
      <c r="I43" s="119"/>
      <c r="J43" s="119"/>
      <c r="K43" s="67"/>
      <c r="L43" s="68"/>
      <c r="M43" s="69"/>
      <c r="N43" s="69"/>
    </row>
    <row r="44" spans="2:14" ht="13.5" thickBot="1" x14ac:dyDescent="0.25"/>
    <row r="45" spans="2:14" ht="13.5" thickBot="1" x14ac:dyDescent="0.25">
      <c r="D45" s="116" t="s">
        <v>56</v>
      </c>
      <c r="E45" s="117"/>
      <c r="F45" s="117"/>
      <c r="G45" s="70">
        <f>G43*12</f>
        <v>1365772.8292139247</v>
      </c>
      <c r="J45" s="126"/>
      <c r="K45" s="127"/>
      <c r="L45" s="127"/>
      <c r="M45" s="127"/>
      <c r="N45" s="72"/>
    </row>
    <row r="46" spans="2:14" ht="13.5" thickBot="1" x14ac:dyDescent="0.25"/>
    <row r="47" spans="2:14" ht="13.5" thickBot="1" x14ac:dyDescent="0.25">
      <c r="B47" s="116" t="s">
        <v>57</v>
      </c>
      <c r="C47" s="117"/>
      <c r="D47" s="117"/>
      <c r="E47" s="117"/>
      <c r="F47" s="117"/>
      <c r="G47" s="73">
        <f>G49*1.06</f>
        <v>80521146462.943024</v>
      </c>
    </row>
    <row r="48" spans="2:14" ht="13.5" thickBot="1" x14ac:dyDescent="0.25"/>
    <row r="49" spans="4:7" ht="13.5" thickBot="1" x14ac:dyDescent="0.25">
      <c r="D49" s="116" t="s">
        <v>58</v>
      </c>
      <c r="E49" s="117"/>
      <c r="F49" s="117"/>
      <c r="G49" s="73">
        <f>(F43+M43+'[1].75" and 1.0"'!F20+'[1].75" and 1.0"'!M14+'[1]1.5" and 2.0"'!F13+'[1]1.5" and 2.0"'!M13)*1000*12</f>
        <v>75963345719.757568</v>
      </c>
    </row>
    <row r="50" spans="4:7" ht="13.5" thickBot="1" x14ac:dyDescent="0.25"/>
    <row r="51" spans="4:7" ht="13.5" thickBot="1" x14ac:dyDescent="0.25">
      <c r="D51" s="130" t="s">
        <v>59</v>
      </c>
      <c r="E51" s="117"/>
      <c r="F51" s="117"/>
      <c r="G51" s="131"/>
    </row>
    <row r="52" spans="4:7" x14ac:dyDescent="0.2">
      <c r="D52" s="132"/>
      <c r="E52" s="133"/>
      <c r="F52" s="133"/>
      <c r="G52" s="75"/>
    </row>
    <row r="53" spans="4:7" x14ac:dyDescent="0.2">
      <c r="D53" s="134" t="s">
        <v>60</v>
      </c>
      <c r="E53" s="127"/>
      <c r="F53" s="127"/>
      <c r="G53" s="76">
        <f>E43</f>
        <v>2107.5146464646468</v>
      </c>
    </row>
    <row r="54" spans="4:7" x14ac:dyDescent="0.2">
      <c r="D54" s="134" t="s">
        <v>61</v>
      </c>
      <c r="E54" s="127"/>
      <c r="F54" s="127"/>
      <c r="G54" s="77">
        <f>G45</f>
        <v>1365772.8292139247</v>
      </c>
    </row>
    <row r="55" spans="4:7" x14ac:dyDescent="0.2">
      <c r="D55" s="134" t="s">
        <v>62</v>
      </c>
      <c r="E55" s="127"/>
      <c r="F55" s="127"/>
      <c r="G55" s="77">
        <f>G54/12/G53</f>
        <v>54.004086104652814</v>
      </c>
    </row>
    <row r="56" spans="4:7" x14ac:dyDescent="0.2">
      <c r="D56" s="134" t="s">
        <v>63</v>
      </c>
      <c r="E56" s="127"/>
      <c r="F56" s="127"/>
      <c r="G56" s="78">
        <f>G49/G53/12/1000</f>
        <v>3003.6701384727421</v>
      </c>
    </row>
    <row r="57" spans="4:7" ht="13.5" thickBot="1" x14ac:dyDescent="0.25">
      <c r="D57" s="128"/>
      <c r="E57" s="129"/>
      <c r="F57" s="129"/>
      <c r="G57" s="79"/>
    </row>
    <row r="64" spans="4:7" x14ac:dyDescent="0.2">
      <c r="D64" s="56"/>
      <c r="E64" s="56"/>
      <c r="F64" s="80"/>
    </row>
    <row r="65" spans="4:6" x14ac:dyDescent="0.2">
      <c r="D65" s="56"/>
      <c r="E65" s="56"/>
      <c r="F65" s="80"/>
    </row>
    <row r="66" spans="4:6" x14ac:dyDescent="0.2">
      <c r="D66" s="56"/>
      <c r="E66" s="56"/>
      <c r="F66" s="80"/>
    </row>
    <row r="67" spans="4:6" x14ac:dyDescent="0.2">
      <c r="D67" s="56"/>
      <c r="E67" s="56"/>
      <c r="F67" s="80"/>
    </row>
    <row r="68" spans="4:6" x14ac:dyDescent="0.2">
      <c r="D68" s="56"/>
      <c r="E68" s="56"/>
      <c r="F68" s="80"/>
    </row>
    <row r="69" spans="4:6" x14ac:dyDescent="0.2">
      <c r="D69" s="56"/>
      <c r="E69" s="56"/>
      <c r="F69" s="80"/>
    </row>
    <row r="70" spans="4:6" x14ac:dyDescent="0.2">
      <c r="D70" s="56"/>
      <c r="E70" s="56"/>
      <c r="F70" s="80"/>
    </row>
    <row r="71" spans="4:6" x14ac:dyDescent="0.2">
      <c r="D71" s="56"/>
      <c r="E71" s="56"/>
      <c r="F71" s="80"/>
    </row>
    <row r="72" spans="4:6" x14ac:dyDescent="0.2">
      <c r="D72" s="56"/>
      <c r="E72" s="56"/>
      <c r="F72" s="80"/>
    </row>
    <row r="73" spans="4:6" x14ac:dyDescent="0.2">
      <c r="D73" s="56"/>
      <c r="E73" s="56"/>
      <c r="F73" s="80"/>
    </row>
    <row r="74" spans="4:6" x14ac:dyDescent="0.2">
      <c r="D74" s="56"/>
      <c r="E74" s="56"/>
      <c r="F74" s="80"/>
    </row>
    <row r="75" spans="4:6" x14ac:dyDescent="0.2">
      <c r="D75" s="56"/>
      <c r="E75" s="56"/>
      <c r="F75" s="80"/>
    </row>
    <row r="76" spans="4:6" x14ac:dyDescent="0.2">
      <c r="D76" s="56"/>
      <c r="E76" s="56"/>
      <c r="F76" s="80"/>
    </row>
    <row r="77" spans="4:6" x14ac:dyDescent="0.2">
      <c r="D77" s="56"/>
      <c r="E77" s="56"/>
      <c r="F77" s="80"/>
    </row>
    <row r="78" spans="4:6" x14ac:dyDescent="0.2">
      <c r="D78" s="56"/>
      <c r="E78" s="56"/>
      <c r="F78" s="80"/>
    </row>
    <row r="79" spans="4:6" x14ac:dyDescent="0.2">
      <c r="F79" s="80"/>
    </row>
  </sheetData>
  <mergeCells count="20">
    <mergeCell ref="D49:F49"/>
    <mergeCell ref="B1:G1"/>
    <mergeCell ref="I1:N1"/>
    <mergeCell ref="B10:C10"/>
    <mergeCell ref="D10:D11"/>
    <mergeCell ref="E10:E11"/>
    <mergeCell ref="F10:F11"/>
    <mergeCell ref="G10:G11"/>
    <mergeCell ref="B43:C43"/>
    <mergeCell ref="I43:J43"/>
    <mergeCell ref="D45:F45"/>
    <mergeCell ref="J45:M45"/>
    <mergeCell ref="B47:F47"/>
    <mergeCell ref="D57:F57"/>
    <mergeCell ref="D51:G51"/>
    <mergeCell ref="D52:F52"/>
    <mergeCell ref="D53:F53"/>
    <mergeCell ref="D54:F54"/>
    <mergeCell ref="D55:F55"/>
    <mergeCell ref="D56:F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Current Rate</vt:lpstr>
      <vt:lpstr>Proposed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Scott</dc:creator>
  <cp:lastModifiedBy>Adam Scott</cp:lastModifiedBy>
  <cp:lastPrinted>2021-09-27T15:54:52Z</cp:lastPrinted>
  <dcterms:created xsi:type="dcterms:W3CDTF">2021-09-24T17:18:50Z</dcterms:created>
  <dcterms:modified xsi:type="dcterms:W3CDTF">2022-01-28T13:44:35Z</dcterms:modified>
</cp:coreProperties>
</file>