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Internal\01_Regulatory Services\02_Cases\2021 Cases\14_2021-00421 Affiliate Agreements Related to Mitchell\06_All Filed Discovery\01_Staff Discovery\Set 2 Q3 Supplemental Response\As Filed\"/>
    </mc:Choice>
  </mc:AlternateContent>
  <bookViews>
    <workbookView xWindow="0" yWindow="0" windowWidth="28800" windowHeight="11700" tabRatio="813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C9" i="1" l="1"/>
  <c r="C16" i="1" l="1"/>
  <c r="C17" i="1" s="1"/>
  <c r="C18" i="1" s="1"/>
  <c r="G29" i="1" s="1"/>
  <c r="C15" i="1"/>
  <c r="G33" i="1" l="1"/>
  <c r="C24" i="1"/>
  <c r="G32" i="1"/>
  <c r="G30" i="1"/>
  <c r="G28" i="1"/>
  <c r="G31" i="1"/>
  <c r="C21" i="1"/>
  <c r="C22" i="1" s="1"/>
  <c r="C23" i="1" s="1"/>
  <c r="F28" i="1" l="1"/>
  <c r="C28" i="1" s="1"/>
  <c r="H28" i="1" l="1"/>
  <c r="F29" i="1" s="1"/>
  <c r="C29" i="1" s="1"/>
  <c r="H29" i="1" l="1"/>
  <c r="F30" i="1" s="1"/>
  <c r="C30" i="1" s="1"/>
  <c r="H30" i="1" l="1"/>
  <c r="F31" i="1" s="1"/>
  <c r="C31" i="1"/>
  <c r="H31" i="1"/>
  <c r="F32" i="1" s="1"/>
  <c r="C32" i="1" l="1"/>
  <c r="H32" i="1"/>
  <c r="F33" i="1" s="1"/>
  <c r="H33" i="1" l="1"/>
  <c r="C33" i="1"/>
  <c r="C34" i="1" s="1"/>
  <c r="C36" i="1" s="1"/>
</calcChain>
</file>

<file path=xl/sharedStrings.xml><?xml version="1.0" encoding="utf-8"?>
<sst xmlns="http://schemas.openxmlformats.org/spreadsheetml/2006/main" count="51" uniqueCount="46">
  <si>
    <t>Total WACC</t>
  </si>
  <si>
    <t xml:space="preserve">CapEx Adjustment </t>
  </si>
  <si>
    <t>Mitchell Investment Date</t>
  </si>
  <si>
    <t>Mitchell Transfer Date</t>
  </si>
  <si>
    <t>Mitchell Retirement Date</t>
  </si>
  <si>
    <t>KPCo Capital Expenditure Allocation Calculation Example</t>
  </si>
  <si>
    <t>Explanation / Formula</t>
  </si>
  <si>
    <t>Date of Proposed Investment</t>
  </si>
  <si>
    <t>Date Mitchell Transfers ownership from KPCo</t>
  </si>
  <si>
    <t xml:space="preserve">Current Date of Mitchell Retirement </t>
  </si>
  <si>
    <t>= Transfer Date - Investment Date</t>
  </si>
  <si>
    <t>KPCo Ownership %</t>
  </si>
  <si>
    <t>KPCo Ownership Tenure (Months)</t>
  </si>
  <si>
    <t>= Retirement Date - Investment Date</t>
  </si>
  <si>
    <t>Depreciable Life (Months)</t>
  </si>
  <si>
    <t>WC Ownership %</t>
  </si>
  <si>
    <t>= 100% - KPCo Ownership %</t>
  </si>
  <si>
    <t>= Initial Investment % * Capital Investment $</t>
  </si>
  <si>
    <t>Remaining Capital Investment ($)</t>
  </si>
  <si>
    <t>Total Capital Investment ($)</t>
  </si>
  <si>
    <t xml:space="preserve">Nominal Capital Invested </t>
  </si>
  <si>
    <t>= (Ownership Tenure / Depreciable Life) * KPCo Ownership %</t>
  </si>
  <si>
    <t>Inputs</t>
  </si>
  <si>
    <t>= WPCo Capital Expenditure Adjustment + Total WACC</t>
  </si>
  <si>
    <t xml:space="preserve">Stated Percentage </t>
  </si>
  <si>
    <t>KPCo Capital Investment (%)</t>
  </si>
  <si>
    <t>KPCo Capital Investment ($)</t>
  </si>
  <si>
    <t>WPCO Stated WACC</t>
  </si>
  <si>
    <t>Depreciation</t>
  </si>
  <si>
    <t>Ending Asset Base</t>
  </si>
  <si>
    <t>Depreciable Life (Years)</t>
  </si>
  <si>
    <t>= Depreciable Life (Months)/12</t>
  </si>
  <si>
    <t>WPCo WACC on investment</t>
  </si>
  <si>
    <t xml:space="preserve">Annual Straight line Depreciation </t>
  </si>
  <si>
    <t>WPCo Straight line Depreciation ($)</t>
  </si>
  <si>
    <t>Beginning Asset Base</t>
  </si>
  <si>
    <t>WPCo Annual Depreciation Schedule</t>
  </si>
  <si>
    <t xml:space="preserve">Stated Percentage as of 9/30/21 compounded semiannually </t>
  </si>
  <si>
    <t>= Total Capital Investment * WPCo Ownership % * Straight line Depreciation</t>
  </si>
  <si>
    <t>= 100%/Depreciable Life (Years)</t>
  </si>
  <si>
    <t>= WPCo CapEx Adjustment * WPCo WACC</t>
  </si>
  <si>
    <t>Summation of annual WACC Interest</t>
  </si>
  <si>
    <t>Legend</t>
  </si>
  <si>
    <t>Responses to 11b</t>
  </si>
  <si>
    <t>= 50% of Total Capital Investment $ - KPCo Capital Investment</t>
  </si>
  <si>
    <t>Correction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</si>
</sst>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.5"/>
      <color rgb="FFFF0000"/>
      <name val="Arial"/>
      <family val="2"/>
    </font>
    <font>
      <sz val="11"/>
      <color rgb="FF002060"/>
      <name val="Calibri"/>
      <family val="2"/>
      <scheme val="minor"/>
    </font>
    <font>
      <sz val="11"/>
      <color rgb="FF002060"/>
      <name val="Symbol"/>
      <family val="1"/>
      <charset val="2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right"/>
    </xf>
    <xf numFmtId="10" fontId="0" fillId="0" borderId="0" xfId="2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quotePrefix="1"/>
    <xf numFmtId="0" fontId="2" fillId="0" borderId="0" xfId="0" applyFont="1" applyAlignment="1">
      <alignment horizontal="center"/>
    </xf>
    <xf numFmtId="0" fontId="4" fillId="0" borderId="0" xfId="0" quotePrefix="1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quotePrefix="1" applyFont="1" applyAlignment="1">
      <alignment horizontal="left"/>
    </xf>
    <xf numFmtId="0" fontId="7" fillId="0" borderId="0" xfId="0" applyFont="1" applyAlignment="1">
      <alignment horizontal="left" vertical="center" indent="5"/>
    </xf>
    <xf numFmtId="164" fontId="0" fillId="0" borderId="0" xfId="0" applyNumberFormat="1" applyAlignment="1">
      <alignment horizontal="center"/>
    </xf>
    <xf numFmtId="0" fontId="4" fillId="0" borderId="0" xfId="0" quotePrefix="1" applyFont="1" applyAlignment="1">
      <alignment horizontal="left"/>
    </xf>
    <xf numFmtId="0" fontId="0" fillId="0" borderId="0" xfId="0" quotePrefix="1" applyNumberFormat="1" applyAlignment="1">
      <alignment horizontal="left"/>
    </xf>
    <xf numFmtId="0" fontId="0" fillId="0" borderId="0" xfId="0" applyBorder="1"/>
    <xf numFmtId="1" fontId="0" fillId="0" borderId="0" xfId="0" applyNumberFormat="1"/>
    <xf numFmtId="10" fontId="0" fillId="0" borderId="0" xfId="2" applyNumberFormat="1" applyFont="1"/>
    <xf numFmtId="164" fontId="0" fillId="0" borderId="0" xfId="0" applyNumberFormat="1" applyBorder="1" applyAlignment="1">
      <alignment horizontal="center"/>
    </xf>
    <xf numFmtId="0" fontId="2" fillId="0" borderId="0" xfId="0" applyFont="1" applyBorder="1" applyAlignment="1">
      <alignment horizontal="center"/>
    </xf>
    <xf numFmtId="9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4" fontId="0" fillId="0" borderId="0" xfId="0" applyNumberFormat="1" applyFill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9" fontId="8" fillId="2" borderId="1" xfId="0" applyNumberFormat="1" applyFont="1" applyFill="1" applyBorder="1" applyAlignment="1">
      <alignment horizontal="center"/>
    </xf>
    <xf numFmtId="0" fontId="0" fillId="2" borderId="2" xfId="0" applyFill="1" applyBorder="1"/>
    <xf numFmtId="14" fontId="8" fillId="2" borderId="1" xfId="0" applyNumberFormat="1" applyFont="1" applyFill="1" applyBorder="1" applyAlignment="1">
      <alignment horizontal="center"/>
    </xf>
    <xf numFmtId="14" fontId="8" fillId="2" borderId="2" xfId="0" applyNumberFormat="1" applyFon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4" fontId="8" fillId="2" borderId="1" xfId="1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10" fontId="0" fillId="2" borderId="1" xfId="2" applyNumberFormat="1" applyFont="1" applyFill="1" applyBorder="1" applyAlignment="1">
      <alignment horizontal="center"/>
    </xf>
    <xf numFmtId="164" fontId="0" fillId="2" borderId="1" xfId="1" applyNumberFormat="1" applyFont="1" applyFill="1" applyBorder="1" applyAlignment="1">
      <alignment horizontal="center"/>
    </xf>
    <xf numFmtId="10" fontId="0" fillId="2" borderId="1" xfId="0" applyNumberFormat="1" applyFill="1" applyBorder="1" applyAlignment="1">
      <alignment horizontal="center"/>
    </xf>
    <xf numFmtId="164" fontId="0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6" fontId="6" fillId="0" borderId="0" xfId="0" applyNumberFormat="1" applyFont="1" applyAlignment="1">
      <alignment vertical="center"/>
    </xf>
    <xf numFmtId="8" fontId="6" fillId="0" borderId="0" xfId="0" applyNumberFormat="1" applyFont="1" applyAlignment="1">
      <alignment vertical="center"/>
    </xf>
    <xf numFmtId="0" fontId="0" fillId="0" borderId="0" xfId="0" quotePrefix="1" applyNumberFormat="1" applyFill="1" applyAlignment="1">
      <alignment horizontal="left"/>
    </xf>
    <xf numFmtId="0" fontId="4" fillId="0" borderId="0" xfId="0" quotePrefix="1" applyFont="1" applyFill="1" applyAlignment="1">
      <alignment horizontal="left"/>
    </xf>
    <xf numFmtId="164" fontId="0" fillId="3" borderId="1" xfId="0" applyNumberFormat="1" applyFill="1" applyBorder="1" applyAlignment="1">
      <alignment horizontal="center"/>
    </xf>
    <xf numFmtId="0" fontId="10" fillId="3" borderId="0" xfId="0" applyFont="1" applyFill="1" applyBorder="1" applyAlignment="1">
      <alignment horizontal="left"/>
    </xf>
    <xf numFmtId="0" fontId="7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1244600</xdr:colOff>
      <xdr:row>29</xdr:row>
      <xdr:rowOff>50800</xdr:rowOff>
    </xdr:from>
    <xdr:to>
      <xdr:col>7</xdr:col>
      <xdr:colOff>241300</xdr:colOff>
      <xdr:row>30</xdr:row>
      <xdr:rowOff>146050</xdr:rowOff>
    </xdr:to>
    <xdr:grpSp>
      <xdr:nvGrpSpPr>
        <xdr:cNvPr id="4" name="Group 3"/>
        <xdr:cNvGrpSpPr/>
      </xdr:nvGrpSpPr>
      <xdr:grpSpPr>
        <a:xfrm>
          <a:off x="8235950" y="5461000"/>
          <a:ext cx="1254125" cy="285750"/>
          <a:chOff x="8305800" y="4933950"/>
          <a:chExt cx="1358900" cy="279400"/>
        </a:xfrm>
      </xdr:grpSpPr>
      <xdr:sp macro="" textlink="">
        <xdr:nvSpPr>
          <xdr:cNvPr id="2" name="Minus 1"/>
          <xdr:cNvSpPr/>
        </xdr:nvSpPr>
        <xdr:spPr>
          <a:xfrm>
            <a:off x="8305800" y="4965700"/>
            <a:ext cx="342900" cy="228600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3" name="Equal 2"/>
          <xdr:cNvSpPr/>
        </xdr:nvSpPr>
        <xdr:spPr>
          <a:xfrm>
            <a:off x="9290050" y="4933950"/>
            <a:ext cx="374650" cy="279400"/>
          </a:xfrm>
          <a:prstGeom prst="mathEqual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>
              <a:solidFill>
                <a:schemeClr val="tx1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B1:I53"/>
  <sheetViews>
    <sheetView showGridLines="0" tabSelected="1" workbookViewId="0">
      <selection activeCell="F2" sqref="F2"/>
    </sheetView>
  </sheetViews>
  <sheetFormatPr defaultRowHeight="15" x14ac:dyDescent="0.25"/>
  <cols>
    <col min="1" max="1" width="3.5703125" customWidth="1"/>
    <col min="2" max="2" width="34.85546875" customWidth="1"/>
    <col min="3" max="3" width="14.42578125" customWidth="1"/>
    <col min="4" max="4" width="50.42578125" customWidth="1"/>
    <col min="5" max="5" width="1.5703125" customWidth="1"/>
    <col min="6" max="6" width="21.7109375" customWidth="1"/>
    <col min="7" max="7" width="12.140625" customWidth="1"/>
    <col min="8" max="8" width="15.85546875" customWidth="1"/>
    <col min="9" max="10" width="10.7109375" bestFit="1" customWidth="1"/>
    <col min="11" max="11" width="17.5703125" customWidth="1"/>
    <col min="12" max="12" width="13.85546875" customWidth="1"/>
    <col min="13" max="13" width="15.85546875" bestFit="1" customWidth="1"/>
  </cols>
  <sheetData>
    <row r="1" spans="2:9" x14ac:dyDescent="0.25">
      <c r="B1" s="31" t="s">
        <v>42</v>
      </c>
    </row>
    <row r="2" spans="2:9" x14ac:dyDescent="0.25">
      <c r="B2" s="24" t="s">
        <v>43</v>
      </c>
    </row>
    <row r="3" spans="2:9" x14ac:dyDescent="0.25">
      <c r="B3" s="22" t="s">
        <v>22</v>
      </c>
    </row>
    <row r="4" spans="2:9" x14ac:dyDescent="0.25">
      <c r="B4" s="42" t="s">
        <v>45</v>
      </c>
    </row>
    <row r="6" spans="2:9" x14ac:dyDescent="0.25">
      <c r="B6" s="44" t="s">
        <v>5</v>
      </c>
      <c r="C6" s="44"/>
      <c r="D6" s="44"/>
    </row>
    <row r="7" spans="2:9" x14ac:dyDescent="0.25">
      <c r="B7" s="45"/>
      <c r="C7" s="45"/>
      <c r="D7" s="5" t="s">
        <v>6</v>
      </c>
    </row>
    <row r="8" spans="2:9" x14ac:dyDescent="0.25">
      <c r="B8" s="1" t="s">
        <v>11</v>
      </c>
      <c r="C8" s="23">
        <v>0.5</v>
      </c>
      <c r="D8" s="8" t="s">
        <v>24</v>
      </c>
    </row>
    <row r="9" spans="2:9" x14ac:dyDescent="0.25">
      <c r="B9" s="1" t="s">
        <v>15</v>
      </c>
      <c r="C9" s="19">
        <f>1-C8</f>
        <v>0.5</v>
      </c>
      <c r="D9" s="9" t="s">
        <v>16</v>
      </c>
    </row>
    <row r="10" spans="2:9" ht="10.5" customHeight="1" x14ac:dyDescent="0.25">
      <c r="B10" s="5"/>
      <c r="C10" s="20"/>
      <c r="D10" s="7"/>
    </row>
    <row r="11" spans="2:9" x14ac:dyDescent="0.25">
      <c r="B11" s="1" t="s">
        <v>19</v>
      </c>
      <c r="C11" s="30">
        <v>100</v>
      </c>
      <c r="D11" s="4" t="s">
        <v>20</v>
      </c>
    </row>
    <row r="12" spans="2:9" x14ac:dyDescent="0.25">
      <c r="B12" s="1" t="s">
        <v>2</v>
      </c>
      <c r="C12" s="25">
        <v>44926</v>
      </c>
      <c r="D12" t="s">
        <v>7</v>
      </c>
    </row>
    <row r="13" spans="2:9" x14ac:dyDescent="0.25">
      <c r="B13" s="1" t="s">
        <v>3</v>
      </c>
      <c r="C13" s="21">
        <v>47118</v>
      </c>
      <c r="D13" t="s">
        <v>8</v>
      </c>
    </row>
    <row r="14" spans="2:9" x14ac:dyDescent="0.25">
      <c r="B14" s="1" t="s">
        <v>4</v>
      </c>
      <c r="C14" s="26">
        <v>51501</v>
      </c>
      <c r="D14" t="s">
        <v>9</v>
      </c>
    </row>
    <row r="15" spans="2:9" x14ac:dyDescent="0.25">
      <c r="B15" s="1" t="s">
        <v>12</v>
      </c>
      <c r="C15" s="27">
        <f>ROUND(((C13-C12)/365)*12,0)</f>
        <v>72</v>
      </c>
      <c r="D15" s="6" t="s">
        <v>10</v>
      </c>
      <c r="I15" s="16"/>
    </row>
    <row r="16" spans="2:9" x14ac:dyDescent="0.25">
      <c r="B16" s="1" t="s">
        <v>14</v>
      </c>
      <c r="C16" s="27">
        <f>ROUND(((C14-C12)/365)*12,0)</f>
        <v>216</v>
      </c>
      <c r="D16" s="6" t="s">
        <v>13</v>
      </c>
      <c r="I16" s="16"/>
    </row>
    <row r="17" spans="2:9" x14ac:dyDescent="0.25">
      <c r="B17" s="1" t="s">
        <v>30</v>
      </c>
      <c r="C17" s="3">
        <f>C16/12</f>
        <v>18</v>
      </c>
      <c r="D17" s="6" t="s">
        <v>31</v>
      </c>
      <c r="I17" s="16"/>
    </row>
    <row r="18" spans="2:9" x14ac:dyDescent="0.25">
      <c r="B18" s="1" t="s">
        <v>33</v>
      </c>
      <c r="C18" s="2">
        <f>100%/C17</f>
        <v>5.5555555555555552E-2</v>
      </c>
      <c r="D18" s="6" t="s">
        <v>39</v>
      </c>
      <c r="I18" s="16"/>
    </row>
    <row r="19" spans="2:9" x14ac:dyDescent="0.25">
      <c r="B19" s="1"/>
      <c r="C19" s="3"/>
      <c r="D19" s="6"/>
      <c r="I19" s="16"/>
    </row>
    <row r="20" spans="2:9" ht="10.5" customHeight="1" x14ac:dyDescent="0.25">
      <c r="B20" s="1"/>
      <c r="D20" s="6"/>
    </row>
    <row r="21" spans="2:9" x14ac:dyDescent="0.25">
      <c r="B21" s="1" t="s">
        <v>25</v>
      </c>
      <c r="C21" s="32">
        <f>C15/C16*C8</f>
        <v>0.16666666666666666</v>
      </c>
      <c r="D21" s="12" t="s">
        <v>21</v>
      </c>
    </row>
    <row r="22" spans="2:9" x14ac:dyDescent="0.25">
      <c r="B22" s="1" t="s">
        <v>26</v>
      </c>
      <c r="C22" s="33">
        <f>C11*C21</f>
        <v>16.666666666666664</v>
      </c>
      <c r="D22" s="12" t="s">
        <v>17</v>
      </c>
      <c r="H22" s="15"/>
    </row>
    <row r="23" spans="2:9" x14ac:dyDescent="0.25">
      <c r="B23" s="1" t="s">
        <v>18</v>
      </c>
      <c r="C23" s="41">
        <f>C11/2-C22</f>
        <v>33.333333333333336</v>
      </c>
      <c r="D23" s="40" t="s">
        <v>44</v>
      </c>
      <c r="F23" s="14"/>
    </row>
    <row r="24" spans="2:9" x14ac:dyDescent="0.25">
      <c r="B24" s="1" t="s">
        <v>34</v>
      </c>
      <c r="C24" s="11">
        <f>C11*C9*C18</f>
        <v>2.7777777777777777</v>
      </c>
      <c r="D24" s="39" t="s">
        <v>38</v>
      </c>
    </row>
    <row r="25" spans="2:9" x14ac:dyDescent="0.25">
      <c r="B25" s="1"/>
      <c r="C25" s="11"/>
      <c r="D25" s="13"/>
    </row>
    <row r="26" spans="2:9" ht="15.6" customHeight="1" x14ac:dyDescent="0.25">
      <c r="B26" s="45" t="s">
        <v>32</v>
      </c>
      <c r="C26" s="45"/>
      <c r="D26" s="45"/>
      <c r="F26" s="46" t="s">
        <v>36</v>
      </c>
      <c r="G26" s="46"/>
      <c r="H26" s="46"/>
    </row>
    <row r="27" spans="2:9" x14ac:dyDescent="0.25">
      <c r="B27" s="1" t="s">
        <v>27</v>
      </c>
      <c r="C27" s="34">
        <f>(1+(7.054%/2))^2-1</f>
        <v>7.1783972899999826E-2</v>
      </c>
      <c r="D27" t="s">
        <v>37</v>
      </c>
      <c r="F27" s="18" t="s">
        <v>35</v>
      </c>
      <c r="G27" s="18" t="s">
        <v>28</v>
      </c>
      <c r="H27" s="18" t="s">
        <v>29</v>
      </c>
    </row>
    <row r="28" spans="2:9" x14ac:dyDescent="0.25">
      <c r="B28">
        <v>2023</v>
      </c>
      <c r="C28" s="11">
        <f t="shared" ref="C28:C33" si="0">$C$27*$F28</f>
        <v>2.392799096666661</v>
      </c>
      <c r="D28" s="4" t="s">
        <v>40</v>
      </c>
      <c r="F28" s="17">
        <f>$C$23</f>
        <v>33.333333333333336</v>
      </c>
      <c r="G28" s="17">
        <f>$C$9*$C$11*$C$18</f>
        <v>2.7777777777777777</v>
      </c>
      <c r="H28" s="17">
        <f>F28-G28</f>
        <v>30.555555555555557</v>
      </c>
    </row>
    <row r="29" spans="2:9" x14ac:dyDescent="0.25">
      <c r="B29">
        <v>2024</v>
      </c>
      <c r="C29" s="11">
        <f t="shared" si="0"/>
        <v>2.1933991719444395</v>
      </c>
      <c r="D29" s="4" t="s">
        <v>40</v>
      </c>
      <c r="F29" s="17">
        <f>H28</f>
        <v>30.555555555555557</v>
      </c>
      <c r="G29" s="17">
        <f t="shared" ref="G29:G33" si="1">$C$9*$C$11*$C$18</f>
        <v>2.7777777777777777</v>
      </c>
      <c r="H29" s="17">
        <f t="shared" ref="H29:H33" si="2">F29-G29</f>
        <v>27.777777777777779</v>
      </c>
    </row>
    <row r="30" spans="2:9" x14ac:dyDescent="0.25">
      <c r="B30">
        <v>2025</v>
      </c>
      <c r="C30" s="11">
        <f t="shared" si="0"/>
        <v>1.9939992472222174</v>
      </c>
      <c r="D30" s="4" t="s">
        <v>40</v>
      </c>
      <c r="F30" s="17">
        <f t="shared" ref="F30:F33" si="3">H29</f>
        <v>27.777777777777779</v>
      </c>
      <c r="G30" s="17">
        <f t="shared" si="1"/>
        <v>2.7777777777777777</v>
      </c>
      <c r="H30" s="17">
        <f t="shared" si="2"/>
        <v>25</v>
      </c>
    </row>
    <row r="31" spans="2:9" x14ac:dyDescent="0.25">
      <c r="B31">
        <v>2026</v>
      </c>
      <c r="C31" s="11">
        <f t="shared" si="0"/>
        <v>1.7945993224999957</v>
      </c>
      <c r="D31" s="4" t="s">
        <v>40</v>
      </c>
      <c r="F31" s="17">
        <f t="shared" si="3"/>
        <v>25</v>
      </c>
      <c r="G31" s="17">
        <f t="shared" si="1"/>
        <v>2.7777777777777777</v>
      </c>
      <c r="H31" s="17">
        <f t="shared" si="2"/>
        <v>22.222222222222221</v>
      </c>
    </row>
    <row r="32" spans="2:9" x14ac:dyDescent="0.25">
      <c r="B32">
        <v>2027</v>
      </c>
      <c r="C32" s="11">
        <f t="shared" si="0"/>
        <v>1.5951993977777739</v>
      </c>
      <c r="D32" s="4" t="s">
        <v>40</v>
      </c>
      <c r="F32" s="17">
        <f t="shared" si="3"/>
        <v>22.222222222222221</v>
      </c>
      <c r="G32" s="17">
        <f t="shared" si="1"/>
        <v>2.7777777777777777</v>
      </c>
      <c r="H32" s="17">
        <f t="shared" si="2"/>
        <v>19.444444444444443</v>
      </c>
    </row>
    <row r="33" spans="2:9" x14ac:dyDescent="0.25">
      <c r="B33">
        <v>2028</v>
      </c>
      <c r="C33" s="11">
        <f t="shared" si="0"/>
        <v>1.3957994730555521</v>
      </c>
      <c r="D33" s="4" t="s">
        <v>40</v>
      </c>
      <c r="F33" s="17">
        <f t="shared" si="3"/>
        <v>19.444444444444443</v>
      </c>
      <c r="G33" s="17">
        <f t="shared" si="1"/>
        <v>2.7777777777777777</v>
      </c>
      <c r="H33" s="17">
        <f t="shared" si="2"/>
        <v>16.666666666666664</v>
      </c>
    </row>
    <row r="34" spans="2:9" x14ac:dyDescent="0.25">
      <c r="B34" s="1" t="s">
        <v>0</v>
      </c>
      <c r="C34" s="35">
        <f>SUM(C28:C33)</f>
        <v>11.36579570916664</v>
      </c>
      <c r="D34" s="4" t="s">
        <v>41</v>
      </c>
    </row>
    <row r="36" spans="2:9" ht="17.25" x14ac:dyDescent="0.4">
      <c r="B36" s="1" t="s">
        <v>1</v>
      </c>
      <c r="C36" s="36">
        <f>C23+C34</f>
        <v>44.699129042499976</v>
      </c>
      <c r="D36" s="4" t="s">
        <v>23</v>
      </c>
      <c r="I36" s="10"/>
    </row>
    <row r="37" spans="2:9" x14ac:dyDescent="0.25">
      <c r="I37" s="10"/>
    </row>
    <row r="38" spans="2:9" ht="14.45" customHeight="1" x14ac:dyDescent="0.25">
      <c r="B38" s="28"/>
      <c r="C38" s="28"/>
      <c r="D38" s="28"/>
      <c r="E38" s="28"/>
      <c r="F38" s="28"/>
      <c r="G38" s="28"/>
      <c r="H38" s="28"/>
    </row>
    <row r="39" spans="2:9" x14ac:dyDescent="0.25">
      <c r="B39" s="28"/>
      <c r="C39" s="28"/>
      <c r="D39" s="28"/>
      <c r="E39" s="28"/>
      <c r="F39" s="28"/>
      <c r="G39" s="28"/>
      <c r="H39" s="28"/>
    </row>
    <row r="40" spans="2:9" x14ac:dyDescent="0.25">
      <c r="B40" s="28"/>
      <c r="C40" s="28"/>
      <c r="D40" s="28"/>
      <c r="E40" s="28"/>
      <c r="F40" s="28"/>
      <c r="G40" s="28"/>
      <c r="H40" s="28"/>
    </row>
    <row r="41" spans="2:9" ht="14.45" customHeight="1" x14ac:dyDescent="0.25">
      <c r="B41" s="29"/>
      <c r="C41" s="29"/>
      <c r="D41" s="29"/>
      <c r="E41" s="29"/>
      <c r="F41" s="29"/>
      <c r="G41" s="29"/>
      <c r="H41" s="29"/>
    </row>
    <row r="42" spans="2:9" x14ac:dyDescent="0.25">
      <c r="B42" s="29"/>
      <c r="C42" s="29"/>
      <c r="D42" s="29"/>
      <c r="E42" s="29"/>
      <c r="F42" s="29"/>
      <c r="G42" s="29"/>
      <c r="H42" s="29"/>
    </row>
    <row r="43" spans="2:9" x14ac:dyDescent="0.25">
      <c r="B43" s="29"/>
      <c r="C43" s="37"/>
      <c r="D43" s="29"/>
      <c r="E43" s="29"/>
      <c r="F43" s="29"/>
      <c r="G43" s="29"/>
      <c r="H43" s="29"/>
    </row>
    <row r="44" spans="2:9" x14ac:dyDescent="0.25">
      <c r="B44" s="29"/>
      <c r="C44" s="29"/>
      <c r="D44" s="29"/>
      <c r="E44" s="29"/>
      <c r="F44" s="29"/>
      <c r="G44" s="29"/>
      <c r="H44" s="29"/>
    </row>
    <row r="45" spans="2:9" x14ac:dyDescent="0.25">
      <c r="B45" s="29"/>
      <c r="C45" s="38"/>
      <c r="D45" s="29"/>
      <c r="E45" s="29"/>
      <c r="F45" s="29"/>
      <c r="G45" s="29"/>
      <c r="H45" s="29"/>
    </row>
    <row r="46" spans="2:9" x14ac:dyDescent="0.25">
      <c r="B46" s="29"/>
      <c r="C46" s="29"/>
      <c r="D46" s="29"/>
      <c r="E46" s="29"/>
      <c r="F46" s="29"/>
      <c r="G46" s="29"/>
      <c r="H46" s="29"/>
    </row>
    <row r="47" spans="2:9" x14ac:dyDescent="0.25">
      <c r="B47" s="29"/>
      <c r="C47" s="29"/>
      <c r="D47" s="29"/>
      <c r="E47" s="29"/>
      <c r="F47" s="29"/>
      <c r="G47" s="29"/>
      <c r="H47" s="29"/>
    </row>
    <row r="48" spans="2:9" x14ac:dyDescent="0.25">
      <c r="B48" s="29"/>
      <c r="C48" s="29"/>
      <c r="D48" s="29"/>
      <c r="E48" s="29"/>
      <c r="F48" s="29"/>
      <c r="G48" s="29"/>
      <c r="H48" s="29"/>
    </row>
    <row r="49" spans="2:8" x14ac:dyDescent="0.25">
      <c r="B49" s="29"/>
      <c r="C49" s="29"/>
      <c r="D49" s="29"/>
      <c r="E49" s="29"/>
      <c r="F49" s="29"/>
      <c r="G49" s="29"/>
      <c r="H49" s="29"/>
    </row>
    <row r="50" spans="2:8" x14ac:dyDescent="0.25">
      <c r="B50" s="43"/>
      <c r="C50" s="43"/>
      <c r="D50" s="43"/>
      <c r="E50" s="43"/>
      <c r="F50" s="43"/>
      <c r="G50" s="43"/>
      <c r="H50" s="43"/>
    </row>
    <row r="51" spans="2:8" x14ac:dyDescent="0.25">
      <c r="B51" s="43"/>
      <c r="C51" s="43"/>
      <c r="D51" s="43"/>
      <c r="E51" s="43"/>
      <c r="F51" s="43"/>
      <c r="G51" s="43"/>
      <c r="H51" s="43"/>
    </row>
    <row r="52" spans="2:8" x14ac:dyDescent="0.25">
      <c r="B52" s="43"/>
      <c r="C52" s="43"/>
      <c r="D52" s="43"/>
      <c r="E52" s="43"/>
      <c r="F52" s="43"/>
      <c r="G52" s="43"/>
      <c r="H52" s="43"/>
    </row>
    <row r="53" spans="2:8" x14ac:dyDescent="0.25">
      <c r="B53" s="43"/>
      <c r="C53" s="43"/>
      <c r="D53" s="43"/>
      <c r="E53" s="43"/>
      <c r="F53" s="43"/>
      <c r="G53" s="43"/>
      <c r="H53" s="43"/>
    </row>
  </sheetData>
  <mergeCells count="6">
    <mergeCell ref="B50:H51"/>
    <mergeCell ref="B52:H53"/>
    <mergeCell ref="B6:D6"/>
    <mergeCell ref="B7:C7"/>
    <mergeCell ref="B26:D26"/>
    <mergeCell ref="F26:H26"/>
  </mergeCells>
  <pageMargins left="0.7" right="0.7" top="0.75" bottom="0.75" header="0.3" footer="0.3"/>
  <pageSetup scale="7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erating_x0020_Company xmlns="e0498165-3a74-4894-9e44-68a81c3ff65a">AEP Ohio</Operating_x0020_Company>
  </documentManagement>
</p:properties>
</file>

<file path=customXml/item2.xml><?xml version="1.0" encoding="utf-8"?>
<sisl xmlns:xsi="http://www.w3.org/2001/XMLSchema-instance" xmlns:xsd="http://www.w3.org/2001/XMLSchema" xmlns="http://www.boldonjames.com/2008/01/sie/internal/label" sislVersion="0" policy="e9c0b8d7-bdb4-4fd3-b62a-f50327aaefce" origin="defaultValue">
  <element uid="936e22d5-45a7-4cb7-95ab-1aa8c7c88789" value=""/>
</sisl>
</file>

<file path=customXml/item3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lOWMwYjhkNy1iZGI0LTRmZDMtYjYyYS1mNTAzMjdhYWVmY2UiIG9yaWdpbj0iZGVmYXVsdFZhbHVlIj48ZWxlbWVudCB1aWQ9IjkzNmUyMmQ1LTQ1YTctNGNiNy05NWFiLTFhYThjN2M4ODc4OSIgdmFsdWU9IiIgeG1sbnM9Imh0dHA6Ly93d3cuYm9sZG9uamFtZXMuY29tLzIwMDgvMDEvc2llL2ludGVybmFsL2xhYmVsIiAvPjwvc2lzbD48VXNlck5hbWU+Q09SUFxzMzg0MzQ4PC9Vc2VyTmFtZT48RGF0ZVRpbWU+Mi8yOC8yMDIyIDQ6NDM6MzIgUE08L0RhdGVUaW1lPjxMYWJlbFN0cmluZz5VbmNhdGVnb3JpemVkPC9MYWJlbFN0cmluZz48L2l0ZW0+PC9sYWJlbEhpc3Rvcnk+</Value>
</WrappedLabelHistory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D02371BD6F8542A7154B014C576A83" ma:contentTypeVersion="1" ma:contentTypeDescription="Create a new document." ma:contentTypeScope="" ma:versionID="3cd28475fa94570ad2f7774148f4c7b1">
  <xsd:schema xmlns:xsd="http://www.w3.org/2001/XMLSchema" xmlns:xs="http://www.w3.org/2001/XMLSchema" xmlns:p="http://schemas.microsoft.com/office/2006/metadata/properties" xmlns:ns2="e0498165-3a74-4894-9e44-68a81c3ff65a" targetNamespace="http://schemas.microsoft.com/office/2006/metadata/properties" ma:root="true" ma:fieldsID="4573fc428d15a3eb6e14975770640aa8" ns2:_="">
    <xsd:import namespace="e0498165-3a74-4894-9e44-68a81c3ff65a"/>
    <xsd:element name="properties">
      <xsd:complexType>
        <xsd:sequence>
          <xsd:element name="documentManagement">
            <xsd:complexType>
              <xsd:all>
                <xsd:element ref="ns2:Operating_x0020_Company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498165-3a74-4894-9e44-68a81c3ff65a" elementFormDefault="qualified">
    <xsd:import namespace="http://schemas.microsoft.com/office/2006/documentManagement/types"/>
    <xsd:import namespace="http://schemas.microsoft.com/office/infopath/2007/PartnerControls"/>
    <xsd:element name="Operating_x0020_Company" ma:index="8" ma:displayName="Operating Company" ma:default="AEP Ohio" ma:format="Dropdown" ma:internalName="Operating_x0020_Company">
      <xsd:simpleType>
        <xsd:restriction base="dms:Choice">
          <xsd:enumeration value="AEP Ohio"/>
          <xsd:enumeration value="AEP Texas"/>
          <xsd:enumeration value="Appalachian Power - Tennessee"/>
          <xsd:enumeration value="Appalachian Power - Virginia"/>
          <xsd:enumeration value="Appalachian Power - West Virginia"/>
          <xsd:enumeration value="FERC"/>
          <xsd:enumeration value="Indiana &amp; Michigan Power - Indiana"/>
          <xsd:enumeration value="Indiana &amp; Michigan Power - Michigan"/>
          <xsd:enumeration value="Kentucky Power"/>
          <xsd:enumeration value="PSO"/>
          <xsd:enumeration value="SWEPCO - Arkansas"/>
          <xsd:enumeration value="SWEPCO - Louisiana"/>
          <xsd:enumeration value="SWEPCO - TEXAS"/>
          <xsd:enumeration value="SWEPCO - Peine"/>
          <xsd:enumeration value="ETT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A5EDFF-BAC4-481B-94DA-B061054D84A7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e0498165-3a74-4894-9e44-68a81c3ff65a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9854892-4E37-4675-A14F-FA1A8328DFC4}">
  <ds:schemaRefs>
    <ds:schemaRef ds:uri="http://www.w3.org/2001/XMLSchema"/>
    <ds:schemaRef ds:uri="http://www.boldonjames.com/2008/01/sie/internal/label"/>
  </ds:schemaRefs>
</ds:datastoreItem>
</file>

<file path=customXml/itemProps3.xml><?xml version="1.0" encoding="utf-8"?>
<ds:datastoreItem xmlns:ds="http://schemas.openxmlformats.org/officeDocument/2006/customXml" ds:itemID="{9B0F75D7-CD43-4209-A085-57B2B88C12D0}">
  <ds:schemaRefs>
    <ds:schemaRef ds:uri="http://www.w3.org/2001/XMLSchema"/>
    <ds:schemaRef ds:uri="http://www.boldonjames.com/2016/02/Classifier/internal/wrappedLabelHistory"/>
  </ds:schemaRefs>
</ds:datastoreItem>
</file>

<file path=customXml/itemProps4.xml><?xml version="1.0" encoding="utf-8"?>
<ds:datastoreItem xmlns:ds="http://schemas.openxmlformats.org/officeDocument/2006/customXml" ds:itemID="{F2CCFBFB-881B-4668-A57A-A1530F0DB5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498165-3a74-4894-9e44-68a81c3ff6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C1403C6B-53B6-45D9-AE00-441C9CADA7C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s384348</dc:creator>
  <cp:keywords/>
  <cp:lastModifiedBy>s290792</cp:lastModifiedBy>
  <cp:lastPrinted>2022-01-10T23:44:05Z</cp:lastPrinted>
  <dcterms:created xsi:type="dcterms:W3CDTF">2021-12-11T12:23:04Z</dcterms:created>
  <dcterms:modified xsi:type="dcterms:W3CDTF">2022-03-01T12:35:04Z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b192c669-fbc4-4007-aee9-35bf95c0d56b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policy="e9c0b8d7-bdb4-4fd3-b62a-f50327aaefce" origin="defaultValue" xmlns="http://www.boldonj</vt:lpwstr>
  </property>
  <property fmtid="{D5CDD505-2E9C-101B-9397-08002B2CF9AE}" pid="4" name="bjDocumentLabelXML-0">
    <vt:lpwstr>ames.com/2008/01/sie/internal/label"&gt;&lt;element uid="936e22d5-45a7-4cb7-95ab-1aa8c7c88789" value="" /&gt;&lt;/sisl&gt;</vt:lpwstr>
  </property>
  <property fmtid="{D5CDD505-2E9C-101B-9397-08002B2CF9AE}" pid="5" name="bjDocumentSecurityLabel">
    <vt:lpwstr>Uncategorized</vt:lpwstr>
  </property>
  <property fmtid="{D5CDD505-2E9C-101B-9397-08002B2CF9AE}" pid="6" name="bjSaver">
    <vt:lpwstr>b64KaSq2HaCBQa2DOnbvt8wWMOkKRVGP</vt:lpwstr>
  </property>
  <property fmtid="{D5CDD505-2E9C-101B-9397-08002B2CF9AE}" pid="7" name="ContentTypeId">
    <vt:lpwstr>0x010100F0D02371BD6F8542A7154B014C576A83</vt:lpwstr>
  </property>
  <property fmtid="{D5CDD505-2E9C-101B-9397-08002B2CF9AE}" pid="8" name="bjLabelHistoryID">
    <vt:lpwstr>{9B0F75D7-CD43-4209-A085-57B2B88C12D0}</vt:lpwstr>
  </property>
  <property fmtid="{D5CDD505-2E9C-101B-9397-08002B2CF9AE}" pid="9" name="bjClsUserRVM">
    <vt:lpwstr>[]</vt:lpwstr>
  </property>
</Properties>
</file>